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comments1.xml" ContentType="application/vnd.openxmlformats-officedocument.spreadsheetml.comments+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6"/>
  <workbookPr hidePivotFieldList="1" defaultThemeVersion="166925"/>
  <mc:AlternateContent xmlns:mc="http://schemas.openxmlformats.org/markup-compatibility/2006">
    <mc:Choice Requires="x15">
      <x15ac:absPath xmlns:x15ac="http://schemas.microsoft.com/office/spreadsheetml/2010/11/ac" url="D:\GitHub\TDM-INP-College-Enrollment\"/>
    </mc:Choice>
  </mc:AlternateContent>
  <xr:revisionPtr revIDLastSave="0" documentId="13_ncr:1_{1872AEF1-7EEC-4B9F-904E-AAA1D801E1C5}" xr6:coauthVersionLast="47" xr6:coauthVersionMax="47" xr10:uidLastSave="{00000000-0000-0000-0000-000000000000}"/>
  <bookViews>
    <workbookView xWindow="-105" yWindow="0" windowWidth="14610" windowHeight="15585" tabRatio="728" firstSheet="3" activeTab="4" xr2:uid="{00000000-000D-0000-FFFF-FFFF00000000}"/>
  </bookViews>
  <sheets>
    <sheet name="Export_ControlTot" sheetId="11" r:id="rId1"/>
    <sheet name="Export_Factors" sheetId="15" r:id="rId2"/>
    <sheet name="Campus Enrol Disaggregation" sheetId="10" r:id="rId3"/>
    <sheet name="College Enrollment Projections" sheetId="2" r:id="rId4"/>
    <sheet name="GPI College-Age Population" sheetId="18" r:id="rId5"/>
    <sheet name="Enrollment by Zip Code" sheetId="19" r:id="rId6"/>
    <sheet name="FTE Rate Calcs" sheetId="13" r:id="rId7"/>
    <sheet name="HBC Rates" sheetId="17" r:id="rId8"/>
    <sheet name="FTE" sheetId="16" r:id="rId9"/>
    <sheet name="calc%concurrent" sheetId="14" r:id="rId10"/>
    <sheet name="USHE Projections" sheetId="6" r:id="rId11"/>
    <sheet name="USHE Historic" sheetId="1" r:id="rId12"/>
    <sheet name="BYU - Data USA Cart" sheetId="5" r:id="rId13"/>
    <sheet name="Westminster" sheetId="8" r:id="rId14"/>
    <sheet name="Ensign" sheetId="9" r:id="rId15"/>
    <sheet name="Historic (IPEDS &amp; 2019 RTP)" sheetId="7" r:id="rId16"/>
    <sheet name="USHE 2020 Campus Totals" sheetId="3" r:id="rId17"/>
    <sheet name="MAG College Enrollment Forecast" sheetId="12" r:id="rId18"/>
  </sheets>
  <calcPr calcId="191029"/>
  <pivotCaches>
    <pivotCache cacheId="4"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 i="19" l="1"/>
  <c r="J3" i="19" s="1"/>
  <c r="H4" i="19"/>
  <c r="J4" i="19" s="1"/>
  <c r="H5" i="19"/>
  <c r="J5" i="19" s="1"/>
  <c r="H6" i="19"/>
  <c r="J6" i="19" s="1"/>
  <c r="H7" i="19"/>
  <c r="H8" i="19"/>
  <c r="H9" i="19"/>
  <c r="J9" i="19" s="1"/>
  <c r="H10" i="19"/>
  <c r="J10" i="19" s="1"/>
  <c r="H11" i="19"/>
  <c r="H12" i="19"/>
  <c r="H13" i="19"/>
  <c r="J13" i="19" s="1"/>
  <c r="H14" i="19"/>
  <c r="J14" i="19" s="1"/>
  <c r="H15" i="19"/>
  <c r="J15" i="19" s="1"/>
  <c r="H16" i="19"/>
  <c r="J16" i="19" s="1"/>
  <c r="H17" i="19"/>
  <c r="J17" i="19" s="1"/>
  <c r="H18" i="19"/>
  <c r="J18" i="19" s="1"/>
  <c r="H19" i="19"/>
  <c r="J19" i="19" s="1"/>
  <c r="H20" i="19"/>
  <c r="J20" i="19" s="1"/>
  <c r="H21" i="19"/>
  <c r="J21" i="19" s="1"/>
  <c r="H22" i="19"/>
  <c r="J22" i="19" s="1"/>
  <c r="H23" i="19"/>
  <c r="J23" i="19" s="1"/>
  <c r="H24" i="19"/>
  <c r="J24" i="19" s="1"/>
  <c r="H25" i="19"/>
  <c r="J25" i="19" s="1"/>
  <c r="H26" i="19"/>
  <c r="J26" i="19" s="1"/>
  <c r="H27" i="19"/>
  <c r="J27" i="19" s="1"/>
  <c r="H28" i="19"/>
  <c r="J28" i="19" s="1"/>
  <c r="H29" i="19"/>
  <c r="J29" i="19" s="1"/>
  <c r="H30" i="19"/>
  <c r="J30" i="19" s="1"/>
  <c r="H31" i="19"/>
  <c r="J31" i="19" s="1"/>
  <c r="H32" i="19"/>
  <c r="J32" i="19" s="1"/>
  <c r="H33" i="19"/>
  <c r="J33" i="19" s="1"/>
  <c r="H34" i="19"/>
  <c r="J34" i="19" s="1"/>
  <c r="H35" i="19"/>
  <c r="J35" i="19" s="1"/>
  <c r="H36" i="19"/>
  <c r="J36" i="19" s="1"/>
  <c r="H37" i="19"/>
  <c r="J37" i="19" s="1"/>
  <c r="H38" i="19"/>
  <c r="J38" i="19" s="1"/>
  <c r="H39" i="19"/>
  <c r="J39" i="19" s="1"/>
  <c r="H40" i="19"/>
  <c r="J40" i="19" s="1"/>
  <c r="H41" i="19"/>
  <c r="J41" i="19" s="1"/>
  <c r="H42" i="19"/>
  <c r="J42" i="19" s="1"/>
  <c r="H43" i="19"/>
  <c r="J43" i="19" s="1"/>
  <c r="H44" i="19"/>
  <c r="J44" i="19" s="1"/>
  <c r="H45" i="19"/>
  <c r="J45" i="19" s="1"/>
  <c r="H46" i="19"/>
  <c r="J46" i="19" s="1"/>
  <c r="H47" i="19"/>
  <c r="J47" i="19" s="1"/>
  <c r="H48" i="19"/>
  <c r="J48" i="19" s="1"/>
  <c r="H49" i="19"/>
  <c r="J49" i="19" s="1"/>
  <c r="H50" i="19"/>
  <c r="J50" i="19" s="1"/>
  <c r="H51" i="19"/>
  <c r="J51" i="19" s="1"/>
  <c r="H52" i="19"/>
  <c r="J52" i="19" s="1"/>
  <c r="H53" i="19"/>
  <c r="H54" i="19"/>
  <c r="H55" i="19"/>
  <c r="J55" i="19" s="1"/>
  <c r="H56" i="19"/>
  <c r="J56" i="19" s="1"/>
  <c r="H57" i="19"/>
  <c r="J57" i="19" s="1"/>
  <c r="H58" i="19"/>
  <c r="J58" i="19" s="1"/>
  <c r="H59" i="19"/>
  <c r="J59" i="19" s="1"/>
  <c r="H60" i="19"/>
  <c r="J60" i="19" s="1"/>
  <c r="H61" i="19"/>
  <c r="J61" i="19" s="1"/>
  <c r="H62" i="19"/>
  <c r="J62" i="19" s="1"/>
  <c r="H63" i="19"/>
  <c r="J63" i="19" s="1"/>
  <c r="H64" i="19"/>
  <c r="J64" i="19" s="1"/>
  <c r="H65" i="19"/>
  <c r="J65" i="19" s="1"/>
  <c r="H66" i="19"/>
  <c r="J66" i="19" s="1"/>
  <c r="H67" i="19"/>
  <c r="J67" i="19" s="1"/>
  <c r="H68" i="19"/>
  <c r="J68" i="19" s="1"/>
  <c r="H69" i="19"/>
  <c r="J69" i="19" s="1"/>
  <c r="H70" i="19"/>
  <c r="J70" i="19" s="1"/>
  <c r="H71" i="19"/>
  <c r="J71" i="19" s="1"/>
  <c r="H72" i="19"/>
  <c r="J72" i="19" s="1"/>
  <c r="H73" i="19"/>
  <c r="J73" i="19" s="1"/>
  <c r="H74" i="19"/>
  <c r="J74" i="19" s="1"/>
  <c r="H75" i="19"/>
  <c r="J75" i="19" s="1"/>
  <c r="H76" i="19"/>
  <c r="J76" i="19" s="1"/>
  <c r="H77" i="19"/>
  <c r="J77" i="19" s="1"/>
  <c r="H78" i="19"/>
  <c r="J78" i="19" s="1"/>
  <c r="H79" i="19"/>
  <c r="J79" i="19" s="1"/>
  <c r="H80" i="19"/>
  <c r="J80" i="19" s="1"/>
  <c r="H81" i="19"/>
  <c r="J81" i="19" s="1"/>
  <c r="H82" i="19"/>
  <c r="J82" i="19" s="1"/>
  <c r="H83" i="19"/>
  <c r="J83" i="19" s="1"/>
  <c r="H84" i="19"/>
  <c r="J84" i="19" s="1"/>
  <c r="H85" i="19"/>
  <c r="J85" i="19" s="1"/>
  <c r="H86" i="19"/>
  <c r="J86" i="19" s="1"/>
  <c r="H87" i="19"/>
  <c r="J87" i="19" s="1"/>
  <c r="H88" i="19"/>
  <c r="J88" i="19" s="1"/>
  <c r="H89" i="19"/>
  <c r="J89" i="19" s="1"/>
  <c r="H90" i="19"/>
  <c r="J90" i="19" s="1"/>
  <c r="H91" i="19"/>
  <c r="J91" i="19" s="1"/>
  <c r="H92" i="19"/>
  <c r="J92" i="19" s="1"/>
  <c r="H93" i="19"/>
  <c r="J93" i="19" s="1"/>
  <c r="H94" i="19"/>
  <c r="J94" i="19" s="1"/>
  <c r="H95" i="19"/>
  <c r="J95" i="19" s="1"/>
  <c r="H96" i="19"/>
  <c r="J96" i="19" s="1"/>
  <c r="H97" i="19"/>
  <c r="H98" i="19"/>
  <c r="H99" i="19"/>
  <c r="J99" i="19" s="1"/>
  <c r="H100" i="19"/>
  <c r="J100" i="19" s="1"/>
  <c r="H101" i="19"/>
  <c r="J101" i="19" s="1"/>
  <c r="H102" i="19"/>
  <c r="J102" i="19" s="1"/>
  <c r="H103" i="19"/>
  <c r="J103" i="19" s="1"/>
  <c r="H104" i="19"/>
  <c r="J104" i="19" s="1"/>
  <c r="H105" i="19"/>
  <c r="J105" i="19" s="1"/>
  <c r="H106" i="19"/>
  <c r="J106" i="19" s="1"/>
  <c r="H107" i="19"/>
  <c r="J107" i="19" s="1"/>
  <c r="H108" i="19"/>
  <c r="J108" i="19" s="1"/>
  <c r="H109" i="19"/>
  <c r="J109" i="19" s="1"/>
  <c r="H110" i="19"/>
  <c r="J110" i="19" s="1"/>
  <c r="H111" i="19"/>
  <c r="J111" i="19" s="1"/>
  <c r="H112" i="19"/>
  <c r="J112" i="19" s="1"/>
  <c r="H113" i="19"/>
  <c r="J113" i="19" s="1"/>
  <c r="H114" i="19"/>
  <c r="J114" i="19" s="1"/>
  <c r="H115" i="19"/>
  <c r="J115" i="19" s="1"/>
  <c r="H116" i="19"/>
  <c r="J116" i="19" s="1"/>
  <c r="H117" i="19"/>
  <c r="J117" i="19" s="1"/>
  <c r="H118" i="19"/>
  <c r="J118" i="19" s="1"/>
  <c r="H119" i="19"/>
  <c r="J119" i="19" s="1"/>
  <c r="H120" i="19"/>
  <c r="H121" i="19"/>
  <c r="H122" i="19"/>
  <c r="J122" i="19" s="1"/>
  <c r="H123" i="19"/>
  <c r="J123" i="19" s="1"/>
  <c r="H124" i="19"/>
  <c r="J124" i="19" s="1"/>
  <c r="H125" i="19"/>
  <c r="J125" i="19" s="1"/>
  <c r="H126" i="19"/>
  <c r="J126" i="19" s="1"/>
  <c r="H127" i="19"/>
  <c r="J127" i="19" s="1"/>
  <c r="H128" i="19"/>
  <c r="J128" i="19" s="1"/>
  <c r="H129" i="19"/>
  <c r="J129" i="19" s="1"/>
  <c r="H130" i="19"/>
  <c r="J130" i="19" s="1"/>
  <c r="H131" i="19"/>
  <c r="J131" i="19" s="1"/>
  <c r="H132" i="19"/>
  <c r="J132" i="19" s="1"/>
  <c r="H133" i="19"/>
  <c r="J133" i="19" s="1"/>
  <c r="H134" i="19"/>
  <c r="J134" i="19" s="1"/>
  <c r="H135" i="19"/>
  <c r="J135" i="19" s="1"/>
  <c r="H136" i="19"/>
  <c r="J136" i="19" s="1"/>
  <c r="H137" i="19"/>
  <c r="J137" i="19" s="1"/>
  <c r="H138" i="19"/>
  <c r="J138" i="19" s="1"/>
  <c r="H139" i="19"/>
  <c r="J139" i="19" s="1"/>
  <c r="H140" i="19"/>
  <c r="J140" i="19" s="1"/>
  <c r="H141" i="19"/>
  <c r="J141" i="19" s="1"/>
  <c r="H142" i="19"/>
  <c r="J142" i="19" s="1"/>
  <c r="H143" i="19"/>
  <c r="J143" i="19" s="1"/>
  <c r="H144" i="19"/>
  <c r="J144" i="19" s="1"/>
  <c r="H145" i="19"/>
  <c r="J145" i="19" s="1"/>
  <c r="H146" i="19"/>
  <c r="J146" i="19" s="1"/>
  <c r="H147" i="19"/>
  <c r="J147" i="19" s="1"/>
  <c r="H148" i="19"/>
  <c r="J148" i="19" s="1"/>
  <c r="H149" i="19"/>
  <c r="J149" i="19" s="1"/>
  <c r="H150" i="19"/>
  <c r="J150" i="19" s="1"/>
  <c r="H151" i="19"/>
  <c r="J151" i="19" s="1"/>
  <c r="H152" i="19"/>
  <c r="J152" i="19" s="1"/>
  <c r="H153" i="19"/>
  <c r="J153" i="19" s="1"/>
  <c r="H154" i="19"/>
  <c r="J154" i="19" s="1"/>
  <c r="H155" i="19"/>
  <c r="J155" i="19" s="1"/>
  <c r="H156" i="19"/>
  <c r="J156" i="19" s="1"/>
  <c r="H157" i="19"/>
  <c r="J157" i="19" s="1"/>
  <c r="H158" i="19"/>
  <c r="J158" i="19" s="1"/>
  <c r="H159" i="19"/>
  <c r="J159" i="19" s="1"/>
  <c r="H160" i="19"/>
  <c r="J160" i="19" s="1"/>
  <c r="H161" i="19"/>
  <c r="J161" i="19" s="1"/>
  <c r="H162" i="19"/>
  <c r="J162" i="19" s="1"/>
  <c r="H163" i="19"/>
  <c r="J163" i="19" s="1"/>
  <c r="H164" i="19"/>
  <c r="J164" i="19" s="1"/>
  <c r="H165" i="19"/>
  <c r="J165" i="19" s="1"/>
  <c r="H166" i="19"/>
  <c r="J166" i="19" s="1"/>
  <c r="H167" i="19"/>
  <c r="J167" i="19" s="1"/>
  <c r="H168" i="19"/>
  <c r="J168" i="19" s="1"/>
  <c r="H169" i="19"/>
  <c r="J169" i="19" s="1"/>
  <c r="H170" i="19"/>
  <c r="J170" i="19" s="1"/>
  <c r="H171" i="19"/>
  <c r="H172" i="19"/>
  <c r="H173" i="19"/>
  <c r="J173" i="19" s="1"/>
  <c r="H174" i="19"/>
  <c r="J174" i="19" s="1"/>
  <c r="H175" i="19"/>
  <c r="J175" i="19" s="1"/>
  <c r="H176" i="19"/>
  <c r="J176" i="19" s="1"/>
  <c r="H177" i="19"/>
  <c r="J177" i="19" s="1"/>
  <c r="H178" i="19"/>
  <c r="J178" i="19" s="1"/>
  <c r="H179" i="19"/>
  <c r="J179" i="19" s="1"/>
  <c r="H180" i="19"/>
  <c r="J180" i="19" s="1"/>
  <c r="H181" i="19"/>
  <c r="J181" i="19" s="1"/>
  <c r="H182" i="19"/>
  <c r="J182" i="19" s="1"/>
  <c r="H183" i="19"/>
  <c r="J183" i="19" s="1"/>
  <c r="H184" i="19"/>
  <c r="J184" i="19" s="1"/>
  <c r="H185" i="19"/>
  <c r="J185" i="19" s="1"/>
  <c r="H186" i="19"/>
  <c r="J186" i="19" s="1"/>
  <c r="H187" i="19"/>
  <c r="J187" i="19" s="1"/>
  <c r="H188" i="19"/>
  <c r="J188" i="19" s="1"/>
  <c r="H189" i="19"/>
  <c r="J189" i="19" s="1"/>
  <c r="H190" i="19"/>
  <c r="J190" i="19" s="1"/>
  <c r="H191" i="19"/>
  <c r="J191" i="19" s="1"/>
  <c r="H192" i="19"/>
  <c r="J192" i="19" s="1"/>
  <c r="H193" i="19"/>
  <c r="J193" i="19" s="1"/>
  <c r="H194" i="19"/>
  <c r="J194" i="19" s="1"/>
  <c r="H195" i="19"/>
  <c r="J195" i="19" s="1"/>
  <c r="H196" i="19"/>
  <c r="J196" i="19" s="1"/>
  <c r="H197" i="19"/>
  <c r="J197" i="19" s="1"/>
  <c r="H198" i="19"/>
  <c r="J198" i="19" s="1"/>
  <c r="H199" i="19"/>
  <c r="J199" i="19" s="1"/>
  <c r="H200" i="19"/>
  <c r="J200" i="19" s="1"/>
  <c r="H201" i="19"/>
  <c r="J201" i="19" s="1"/>
  <c r="H202" i="19"/>
  <c r="J202" i="19" s="1"/>
  <c r="H203" i="19"/>
  <c r="J203" i="19" s="1"/>
  <c r="H204" i="19"/>
  <c r="J204" i="19" s="1"/>
  <c r="H205" i="19"/>
  <c r="J205" i="19" s="1"/>
  <c r="H206" i="19"/>
  <c r="J206" i="19" s="1"/>
  <c r="H207" i="19"/>
  <c r="J207" i="19" s="1"/>
  <c r="H208" i="19"/>
  <c r="J208" i="19" s="1"/>
  <c r="H209" i="19"/>
  <c r="J209" i="19" s="1"/>
  <c r="H210" i="19"/>
  <c r="J210" i="19" s="1"/>
  <c r="H211" i="19"/>
  <c r="J211" i="19" s="1"/>
  <c r="H212" i="19"/>
  <c r="J212" i="19" s="1"/>
  <c r="H213" i="19"/>
  <c r="J213" i="19" s="1"/>
  <c r="H214" i="19"/>
  <c r="J214" i="19" s="1"/>
  <c r="H215" i="19"/>
  <c r="J215" i="19" s="1"/>
  <c r="H216" i="19"/>
  <c r="J216" i="19" s="1"/>
  <c r="H217" i="19"/>
  <c r="J217" i="19" s="1"/>
  <c r="H218" i="19"/>
  <c r="J218" i="19" s="1"/>
  <c r="H219" i="19"/>
  <c r="J219" i="19" s="1"/>
  <c r="H220" i="19"/>
  <c r="J220" i="19" s="1"/>
  <c r="H221" i="19"/>
  <c r="J221" i="19" s="1"/>
  <c r="H222" i="19"/>
  <c r="J222" i="19" s="1"/>
  <c r="H223" i="19"/>
  <c r="J223" i="19" s="1"/>
  <c r="H224" i="19"/>
  <c r="J224" i="19" s="1"/>
  <c r="H225" i="19"/>
  <c r="J225" i="19" s="1"/>
  <c r="H226" i="19"/>
  <c r="J226" i="19" s="1"/>
  <c r="H227" i="19"/>
  <c r="J227" i="19" s="1"/>
  <c r="H228" i="19"/>
  <c r="J228" i="19" s="1"/>
  <c r="H229" i="19"/>
  <c r="J229" i="19" s="1"/>
  <c r="H230" i="19"/>
  <c r="J230" i="19" s="1"/>
  <c r="H231" i="19"/>
  <c r="J231" i="19" s="1"/>
  <c r="H232" i="19"/>
  <c r="J232" i="19" s="1"/>
  <c r="H233" i="19"/>
  <c r="J233" i="19" s="1"/>
  <c r="H234" i="19"/>
  <c r="J234" i="19" s="1"/>
  <c r="H235" i="19"/>
  <c r="J235" i="19" s="1"/>
  <c r="H236" i="19"/>
  <c r="J236" i="19" s="1"/>
  <c r="H237" i="19"/>
  <c r="J237" i="19" s="1"/>
  <c r="H238" i="19"/>
  <c r="J238" i="19" s="1"/>
  <c r="H239" i="19"/>
  <c r="J239" i="19" s="1"/>
  <c r="H240" i="19"/>
  <c r="J240" i="19" s="1"/>
  <c r="H241" i="19"/>
  <c r="J241" i="19" s="1"/>
  <c r="H242" i="19"/>
  <c r="J242" i="19" s="1"/>
  <c r="H243" i="19"/>
  <c r="J243" i="19" s="1"/>
  <c r="H244" i="19"/>
  <c r="J244" i="19" s="1"/>
  <c r="H245" i="19"/>
  <c r="J245" i="19" s="1"/>
  <c r="H246" i="19"/>
  <c r="J246" i="19" s="1"/>
  <c r="H247" i="19"/>
  <c r="J247" i="19" s="1"/>
  <c r="H248" i="19"/>
  <c r="J248" i="19" s="1"/>
  <c r="H249" i="19"/>
  <c r="J249" i="19" s="1"/>
  <c r="H250" i="19"/>
  <c r="J250" i="19" s="1"/>
  <c r="H251" i="19"/>
  <c r="J251" i="19" s="1"/>
  <c r="H252" i="19"/>
  <c r="J252" i="19" s="1"/>
  <c r="H253" i="19"/>
  <c r="J253" i="19" s="1"/>
  <c r="H254" i="19"/>
  <c r="J254" i="19" s="1"/>
  <c r="H255" i="19"/>
  <c r="J255" i="19" s="1"/>
  <c r="H256" i="19"/>
  <c r="J256" i="19" s="1"/>
  <c r="H257" i="19"/>
  <c r="J257" i="19" s="1"/>
  <c r="H258" i="19"/>
  <c r="J258" i="19" s="1"/>
  <c r="H259" i="19"/>
  <c r="J259" i="19" s="1"/>
  <c r="H260" i="19"/>
  <c r="J260" i="19" s="1"/>
  <c r="H261" i="19"/>
  <c r="J261" i="19" s="1"/>
  <c r="H262" i="19"/>
  <c r="J262" i="19" s="1"/>
  <c r="H263" i="19"/>
  <c r="J263" i="19" s="1"/>
  <c r="H264" i="19"/>
  <c r="J264" i="19" s="1"/>
  <c r="H265" i="19"/>
  <c r="J265" i="19" s="1"/>
  <c r="H266" i="19"/>
  <c r="J266" i="19" s="1"/>
  <c r="H267" i="19"/>
  <c r="J267" i="19" s="1"/>
  <c r="H268" i="19"/>
  <c r="J268" i="19" s="1"/>
  <c r="H269" i="19"/>
  <c r="J269" i="19" s="1"/>
  <c r="H270" i="19"/>
  <c r="J270" i="19" s="1"/>
  <c r="H271" i="19"/>
  <c r="J271" i="19" s="1"/>
  <c r="H272" i="19"/>
  <c r="J272" i="19" s="1"/>
  <c r="H273" i="19"/>
  <c r="J273" i="19" s="1"/>
  <c r="H274" i="19"/>
  <c r="J274" i="19" s="1"/>
  <c r="H275" i="19"/>
  <c r="J275" i="19" s="1"/>
  <c r="H276" i="19"/>
  <c r="J276" i="19" s="1"/>
  <c r="H277" i="19"/>
  <c r="J277" i="19" s="1"/>
  <c r="H278" i="19"/>
  <c r="J278" i="19" s="1"/>
  <c r="H279" i="19"/>
  <c r="J279" i="19" s="1"/>
  <c r="H280" i="19"/>
  <c r="J280" i="19" s="1"/>
  <c r="H281" i="19"/>
  <c r="J281" i="19" s="1"/>
  <c r="H282" i="19"/>
  <c r="J282" i="19" s="1"/>
  <c r="H283" i="19"/>
  <c r="J283" i="19" s="1"/>
  <c r="H284" i="19"/>
  <c r="J284" i="19" s="1"/>
  <c r="H285" i="19"/>
  <c r="J285" i="19" s="1"/>
  <c r="H286" i="19"/>
  <c r="J286" i="19" s="1"/>
  <c r="H287" i="19"/>
  <c r="J287" i="19" s="1"/>
  <c r="H288" i="19"/>
  <c r="H289" i="19"/>
  <c r="H290" i="19"/>
  <c r="J290" i="19" s="1"/>
  <c r="H291" i="19"/>
  <c r="J291" i="19" s="1"/>
  <c r="H292" i="19"/>
  <c r="J292" i="19" s="1"/>
  <c r="H293" i="19"/>
  <c r="J293" i="19" s="1"/>
  <c r="H294" i="19"/>
  <c r="J294" i="19" s="1"/>
  <c r="H295" i="19"/>
  <c r="J295" i="19" s="1"/>
  <c r="H296" i="19"/>
  <c r="H297" i="19"/>
  <c r="J297" i="19" s="1"/>
  <c r="H298" i="19"/>
  <c r="J298" i="19" s="1"/>
  <c r="H299" i="19"/>
  <c r="J299" i="19" s="1"/>
  <c r="H300" i="19"/>
  <c r="J300" i="19" s="1"/>
  <c r="H301" i="19"/>
  <c r="H302" i="19"/>
  <c r="J302" i="19" s="1"/>
  <c r="H303" i="19"/>
  <c r="J303" i="19" s="1"/>
  <c r="H304" i="19"/>
  <c r="J304" i="19" s="1"/>
  <c r="H305" i="19"/>
  <c r="J305" i="19" s="1"/>
  <c r="H306" i="19"/>
  <c r="J306" i="19" s="1"/>
  <c r="H307" i="19"/>
  <c r="J307" i="19" s="1"/>
  <c r="H308" i="19"/>
  <c r="J308" i="19" s="1"/>
  <c r="H309" i="19"/>
  <c r="J309" i="19" s="1"/>
  <c r="H310" i="19"/>
  <c r="J310" i="19" s="1"/>
  <c r="H311" i="19"/>
  <c r="J311" i="19" s="1"/>
  <c r="H312" i="19"/>
  <c r="J312" i="19" s="1"/>
  <c r="H313" i="19"/>
  <c r="H314" i="19"/>
  <c r="H315" i="19"/>
  <c r="H316" i="19"/>
  <c r="H317" i="19"/>
  <c r="J317" i="19" s="1"/>
  <c r="H318" i="19"/>
  <c r="J318" i="19" s="1"/>
  <c r="H319" i="19"/>
  <c r="J319" i="19" s="1"/>
  <c r="H320" i="19"/>
  <c r="J320" i="19" s="1"/>
  <c r="H321" i="19"/>
  <c r="J321" i="19" s="1"/>
  <c r="H322" i="19"/>
  <c r="J322" i="19" s="1"/>
  <c r="H323" i="19"/>
  <c r="J323" i="19" s="1"/>
  <c r="H324" i="19"/>
  <c r="J324" i="19" s="1"/>
  <c r="H325" i="19"/>
  <c r="J325" i="19" s="1"/>
  <c r="H326" i="19"/>
  <c r="J326" i="19" s="1"/>
  <c r="H327" i="19"/>
  <c r="J327" i="19" s="1"/>
  <c r="H328" i="19"/>
  <c r="J328" i="19" s="1"/>
  <c r="H329" i="19"/>
  <c r="J329" i="19" s="1"/>
  <c r="H330" i="19"/>
  <c r="H331" i="19"/>
  <c r="J331" i="19" s="1"/>
  <c r="H332" i="19"/>
  <c r="J332" i="19" s="1"/>
  <c r="H333" i="19"/>
  <c r="J333" i="19" s="1"/>
  <c r="H334" i="19"/>
  <c r="J334" i="19" s="1"/>
  <c r="H335" i="19"/>
  <c r="J335" i="19" s="1"/>
  <c r="H336" i="19"/>
  <c r="J336" i="19" s="1"/>
  <c r="H337" i="19"/>
  <c r="J337" i="19" s="1"/>
  <c r="H338" i="19"/>
  <c r="J338" i="19" s="1"/>
  <c r="H339" i="19"/>
  <c r="J339" i="19" s="1"/>
  <c r="H340" i="19"/>
  <c r="J340" i="19" s="1"/>
  <c r="H341" i="19"/>
  <c r="J341" i="19" s="1"/>
  <c r="H342" i="19"/>
  <c r="J342" i="19" s="1"/>
  <c r="H343" i="19"/>
  <c r="J343" i="19" s="1"/>
  <c r="H344" i="19"/>
  <c r="J344" i="19" s="1"/>
  <c r="H345" i="19"/>
  <c r="J345" i="19" s="1"/>
  <c r="H346" i="19"/>
  <c r="J346" i="19" s="1"/>
  <c r="H347" i="19"/>
  <c r="H348" i="19"/>
  <c r="H349" i="19"/>
  <c r="J349" i="19" s="1"/>
  <c r="H350" i="19"/>
  <c r="J350" i="19" s="1"/>
  <c r="H351" i="19"/>
  <c r="J351" i="19" s="1"/>
  <c r="H352" i="19"/>
  <c r="J352" i="19" s="1"/>
  <c r="H353" i="19"/>
  <c r="J353" i="19" s="1"/>
  <c r="H354" i="19"/>
  <c r="J354" i="19" s="1"/>
  <c r="H355" i="19"/>
  <c r="J355" i="19" s="1"/>
  <c r="H356" i="19"/>
  <c r="J356" i="19" s="1"/>
  <c r="H357" i="19"/>
  <c r="J357" i="19" s="1"/>
  <c r="H358" i="19"/>
  <c r="J358" i="19" s="1"/>
  <c r="H359" i="19"/>
  <c r="J359" i="19" s="1"/>
  <c r="H360" i="19"/>
  <c r="J360" i="19" s="1"/>
  <c r="H361" i="19"/>
  <c r="H362" i="19"/>
  <c r="H363" i="19"/>
  <c r="J363" i="19" s="1"/>
  <c r="H364" i="19"/>
  <c r="J364" i="19" s="1"/>
  <c r="H365" i="19"/>
  <c r="J365" i="19" s="1"/>
  <c r="H366" i="19"/>
  <c r="J366" i="19" s="1"/>
  <c r="H367" i="19"/>
  <c r="J367" i="19" s="1"/>
  <c r="H368" i="19"/>
  <c r="J368" i="19" s="1"/>
  <c r="H369" i="19"/>
  <c r="J369" i="19" s="1"/>
  <c r="H370" i="19"/>
  <c r="J370" i="19" s="1"/>
  <c r="H371" i="19"/>
  <c r="J371" i="19" s="1"/>
  <c r="H372" i="19"/>
  <c r="J372" i="19" s="1"/>
  <c r="H373" i="19"/>
  <c r="J373" i="19" s="1"/>
  <c r="H374" i="19"/>
  <c r="J374" i="19" s="1"/>
  <c r="H375" i="19"/>
  <c r="J375" i="19" s="1"/>
  <c r="H376" i="19"/>
  <c r="J376" i="19" s="1"/>
  <c r="H377" i="19"/>
  <c r="J377" i="19" s="1"/>
  <c r="H378" i="19"/>
  <c r="J378" i="19" s="1"/>
  <c r="H379" i="19"/>
  <c r="J379" i="19" s="1"/>
  <c r="H380" i="19"/>
  <c r="J380" i="19" s="1"/>
  <c r="H381" i="19"/>
  <c r="J381" i="19" s="1"/>
  <c r="H382" i="19"/>
  <c r="J382" i="19" s="1"/>
  <c r="H383" i="19"/>
  <c r="J383" i="19" s="1"/>
  <c r="H384" i="19"/>
  <c r="J384" i="19" s="1"/>
  <c r="H385" i="19"/>
  <c r="J385" i="19" s="1"/>
  <c r="H386" i="19"/>
  <c r="J386" i="19" s="1"/>
  <c r="H387" i="19"/>
  <c r="J387" i="19" s="1"/>
  <c r="H388" i="19"/>
  <c r="J388" i="19" s="1"/>
  <c r="H389" i="19"/>
  <c r="J389" i="19" s="1"/>
  <c r="H390" i="19"/>
  <c r="J390" i="19" s="1"/>
  <c r="H391" i="19"/>
  <c r="J391" i="19" s="1"/>
  <c r="H392" i="19"/>
  <c r="J392" i="19" s="1"/>
  <c r="H393" i="19"/>
  <c r="J393" i="19" s="1"/>
  <c r="H394" i="19"/>
  <c r="J394" i="19" s="1"/>
  <c r="H395" i="19"/>
  <c r="J395" i="19" s="1"/>
  <c r="H396" i="19"/>
  <c r="H397" i="19"/>
  <c r="J397" i="19" s="1"/>
  <c r="H398" i="19"/>
  <c r="J398" i="19" s="1"/>
  <c r="H399" i="19"/>
  <c r="J399" i="19" s="1"/>
  <c r="H400" i="19"/>
  <c r="J400" i="19" s="1"/>
  <c r="H401" i="19"/>
  <c r="J401" i="19" s="1"/>
  <c r="H402" i="19"/>
  <c r="J402" i="19" s="1"/>
  <c r="H403" i="19"/>
  <c r="J403" i="19" s="1"/>
  <c r="H404" i="19"/>
  <c r="J404" i="19" s="1"/>
  <c r="H405" i="19"/>
  <c r="J405" i="19" s="1"/>
  <c r="H406" i="19"/>
  <c r="J406" i="19" s="1"/>
  <c r="H407" i="19"/>
  <c r="J407" i="19" s="1"/>
  <c r="H408" i="19"/>
  <c r="J408" i="19" s="1"/>
  <c r="H409" i="19"/>
  <c r="J409" i="19" s="1"/>
  <c r="H410" i="19"/>
  <c r="J410" i="19" s="1"/>
  <c r="H411" i="19"/>
  <c r="H412" i="19"/>
  <c r="H413" i="19"/>
  <c r="H414" i="19"/>
  <c r="H415" i="19"/>
  <c r="J415" i="19" s="1"/>
  <c r="H416" i="19"/>
  <c r="J416" i="19" s="1"/>
  <c r="H417" i="19"/>
  <c r="J417" i="19" s="1"/>
  <c r="H418" i="19"/>
  <c r="J418" i="19" s="1"/>
  <c r="H419" i="19"/>
  <c r="J419" i="19" s="1"/>
  <c r="H420" i="19"/>
  <c r="J420" i="19" s="1"/>
  <c r="H421" i="19"/>
  <c r="J421" i="19" s="1"/>
  <c r="H422" i="19"/>
  <c r="J422" i="19" s="1"/>
  <c r="H423" i="19"/>
  <c r="J423" i="19" s="1"/>
  <c r="H424" i="19"/>
  <c r="J424" i="19" s="1"/>
  <c r="H425" i="19"/>
  <c r="J425" i="19" s="1"/>
  <c r="H426" i="19"/>
  <c r="J426" i="19" s="1"/>
  <c r="H427" i="19"/>
  <c r="J427" i="19" s="1"/>
  <c r="H428" i="19"/>
  <c r="J428" i="19" s="1"/>
  <c r="H429" i="19"/>
  <c r="J429" i="19" s="1"/>
  <c r="H430" i="19"/>
  <c r="J430" i="19" s="1"/>
  <c r="H431" i="19"/>
  <c r="J431" i="19" s="1"/>
  <c r="H432" i="19"/>
  <c r="J432" i="19" s="1"/>
  <c r="H433" i="19"/>
  <c r="J433" i="19" s="1"/>
  <c r="H434" i="19"/>
  <c r="J434" i="19" s="1"/>
  <c r="H435" i="19"/>
  <c r="J435" i="19" s="1"/>
  <c r="H436" i="19"/>
  <c r="J436" i="19" s="1"/>
  <c r="H437" i="19"/>
  <c r="J437" i="19" s="1"/>
  <c r="H438" i="19"/>
  <c r="J438" i="19" s="1"/>
  <c r="H439" i="19"/>
  <c r="J439" i="19" s="1"/>
  <c r="H440" i="19"/>
  <c r="J440" i="19" s="1"/>
  <c r="H441" i="19"/>
  <c r="H442" i="19"/>
  <c r="H443" i="19"/>
  <c r="J443" i="19" s="1"/>
  <c r="H444" i="19"/>
  <c r="J444" i="19" s="1"/>
  <c r="H445" i="19"/>
  <c r="J445" i="19" s="1"/>
  <c r="H446" i="19"/>
  <c r="J446" i="19" s="1"/>
  <c r="H447" i="19"/>
  <c r="J447" i="19" s="1"/>
  <c r="H448" i="19"/>
  <c r="J448" i="19" s="1"/>
  <c r="H449" i="19"/>
  <c r="J449" i="19" s="1"/>
  <c r="H450" i="19"/>
  <c r="J450" i="19" s="1"/>
  <c r="H451" i="19"/>
  <c r="J451" i="19" s="1"/>
  <c r="H452" i="19"/>
  <c r="J452" i="19" s="1"/>
  <c r="H453" i="19"/>
  <c r="J453" i="19" s="1"/>
  <c r="H454" i="19"/>
  <c r="J454" i="19" s="1"/>
  <c r="H455" i="19"/>
  <c r="J455" i="19" s="1"/>
  <c r="H456" i="19"/>
  <c r="J456" i="19" s="1"/>
  <c r="H457" i="19"/>
  <c r="J457" i="19" s="1"/>
  <c r="H458" i="19"/>
  <c r="J458" i="19" s="1"/>
  <c r="H459" i="19"/>
  <c r="J459" i="19" s="1"/>
  <c r="H460" i="19"/>
  <c r="J460" i="19" s="1"/>
  <c r="H461" i="19"/>
  <c r="J461" i="19" s="1"/>
  <c r="H462" i="19"/>
  <c r="J462" i="19" s="1"/>
  <c r="H463" i="19"/>
  <c r="J463" i="19" s="1"/>
  <c r="H464" i="19"/>
  <c r="J464" i="19" s="1"/>
  <c r="H465" i="19"/>
  <c r="J465" i="19" s="1"/>
  <c r="H466" i="19"/>
  <c r="J466" i="19" s="1"/>
  <c r="H467" i="19"/>
  <c r="J467" i="19" s="1"/>
  <c r="H468" i="19"/>
  <c r="H469" i="19"/>
  <c r="H470" i="19"/>
  <c r="J470" i="19" s="1"/>
  <c r="H471" i="19"/>
  <c r="J471" i="19" s="1"/>
  <c r="H472" i="19"/>
  <c r="J472" i="19" s="1"/>
  <c r="H473" i="19"/>
  <c r="J473" i="19" s="1"/>
  <c r="H474" i="19"/>
  <c r="J474" i="19" s="1"/>
  <c r="H475" i="19"/>
  <c r="J475" i="19" s="1"/>
  <c r="H476" i="19"/>
  <c r="J476" i="19" s="1"/>
  <c r="H477" i="19"/>
  <c r="J477" i="19" s="1"/>
  <c r="H478" i="19"/>
  <c r="J478" i="19" s="1"/>
  <c r="H479" i="19"/>
  <c r="J479" i="19" s="1"/>
  <c r="H480" i="19"/>
  <c r="J480" i="19" s="1"/>
  <c r="H481" i="19"/>
  <c r="J481" i="19" s="1"/>
  <c r="H482" i="19"/>
  <c r="J482" i="19" s="1"/>
  <c r="H483" i="19"/>
  <c r="J483" i="19" s="1"/>
  <c r="H484" i="19"/>
  <c r="H485" i="19"/>
  <c r="H486" i="19"/>
  <c r="J486" i="19" s="1"/>
  <c r="H487" i="19"/>
  <c r="J487" i="19" s="1"/>
  <c r="H488" i="19"/>
  <c r="J488" i="19" s="1"/>
  <c r="H489" i="19"/>
  <c r="J489" i="19" s="1"/>
  <c r="H490" i="19"/>
  <c r="J490" i="19" s="1"/>
  <c r="H491" i="19"/>
  <c r="J491" i="19" s="1"/>
  <c r="H492" i="19"/>
  <c r="J492" i="19" s="1"/>
  <c r="H493" i="19"/>
  <c r="J493" i="19" s="1"/>
  <c r="H494" i="19"/>
  <c r="J494" i="19" s="1"/>
  <c r="H495" i="19"/>
  <c r="J495" i="19" s="1"/>
  <c r="H496" i="19"/>
  <c r="J496" i="19" s="1"/>
  <c r="H497" i="19"/>
  <c r="J497" i="19" s="1"/>
  <c r="H498" i="19"/>
  <c r="J498" i="19" s="1"/>
  <c r="H499" i="19"/>
  <c r="J499" i="19" s="1"/>
  <c r="H500" i="19"/>
  <c r="J500" i="19" s="1"/>
  <c r="H501" i="19"/>
  <c r="J501" i="19" s="1"/>
  <c r="H502" i="19"/>
  <c r="J502" i="19" s="1"/>
  <c r="H503" i="19"/>
  <c r="J503" i="19" s="1"/>
  <c r="H504" i="19"/>
  <c r="J504" i="19" s="1"/>
  <c r="H505" i="19"/>
  <c r="J505" i="19" s="1"/>
  <c r="H506" i="19"/>
  <c r="J506" i="19" s="1"/>
  <c r="H507" i="19"/>
  <c r="J507" i="19" s="1"/>
  <c r="H508" i="19"/>
  <c r="J508" i="19" s="1"/>
  <c r="H509" i="19"/>
  <c r="J509" i="19" s="1"/>
  <c r="H510" i="19"/>
  <c r="J510" i="19" s="1"/>
  <c r="H511" i="19"/>
  <c r="J511" i="19" s="1"/>
  <c r="H512" i="19"/>
  <c r="J512" i="19" s="1"/>
  <c r="H513" i="19"/>
  <c r="J513" i="19" s="1"/>
  <c r="H514" i="19"/>
  <c r="J514" i="19" s="1"/>
  <c r="H515" i="19"/>
  <c r="J515" i="19" s="1"/>
  <c r="H516" i="19"/>
  <c r="J516" i="19" s="1"/>
  <c r="H517" i="19"/>
  <c r="J517" i="19" s="1"/>
  <c r="H518" i="19"/>
  <c r="J518" i="19" s="1"/>
  <c r="H519" i="19"/>
  <c r="J519" i="19" s="1"/>
  <c r="H520" i="19"/>
  <c r="J520" i="19" s="1"/>
  <c r="H521" i="19"/>
  <c r="J521" i="19" s="1"/>
  <c r="H522" i="19"/>
  <c r="J522" i="19" s="1"/>
  <c r="H523" i="19"/>
  <c r="J523" i="19" s="1"/>
  <c r="H524" i="19"/>
  <c r="J524" i="19" s="1"/>
  <c r="H525" i="19"/>
  <c r="J525" i="19" s="1"/>
  <c r="H526" i="19"/>
  <c r="J526" i="19" s="1"/>
  <c r="H527" i="19"/>
  <c r="J527" i="19" s="1"/>
  <c r="H528" i="19"/>
  <c r="J528" i="19" s="1"/>
  <c r="H529" i="19"/>
  <c r="J529" i="19" s="1"/>
  <c r="H530" i="19"/>
  <c r="J530" i="19" s="1"/>
  <c r="H531" i="19"/>
  <c r="H532" i="19"/>
  <c r="H533" i="19"/>
  <c r="J533" i="19" s="1"/>
  <c r="H534" i="19"/>
  <c r="J534" i="19" s="1"/>
  <c r="H535" i="19"/>
  <c r="J535" i="19" s="1"/>
  <c r="H536" i="19"/>
  <c r="J536" i="19" s="1"/>
  <c r="H537" i="19"/>
  <c r="J537" i="19" s="1"/>
  <c r="H538" i="19"/>
  <c r="J538" i="19" s="1"/>
  <c r="H539" i="19"/>
  <c r="J539" i="19" s="1"/>
  <c r="H540" i="19"/>
  <c r="J540" i="19" s="1"/>
  <c r="H541" i="19"/>
  <c r="J541" i="19" s="1"/>
  <c r="H542" i="19"/>
  <c r="J542" i="19" s="1"/>
  <c r="H543" i="19"/>
  <c r="J543" i="19" s="1"/>
  <c r="H544" i="19"/>
  <c r="J544" i="19" s="1"/>
  <c r="H545" i="19"/>
  <c r="J545" i="19" s="1"/>
  <c r="H546" i="19"/>
  <c r="J546" i="19" s="1"/>
  <c r="H547" i="19"/>
  <c r="J547" i="19" s="1"/>
  <c r="H548" i="19"/>
  <c r="J548" i="19" s="1"/>
  <c r="H549" i="19"/>
  <c r="J549" i="19" s="1"/>
  <c r="H550" i="19"/>
  <c r="J550" i="19" s="1"/>
  <c r="H551" i="19"/>
  <c r="J551" i="19" s="1"/>
  <c r="H552" i="19"/>
  <c r="J552" i="19" s="1"/>
  <c r="H553" i="19"/>
  <c r="J553" i="19" s="1"/>
  <c r="H554" i="19"/>
  <c r="J554" i="19" s="1"/>
  <c r="H555" i="19"/>
  <c r="J555" i="19" s="1"/>
  <c r="H556" i="19"/>
  <c r="J556" i="19" s="1"/>
  <c r="H557" i="19"/>
  <c r="J557" i="19" s="1"/>
  <c r="H558" i="19"/>
  <c r="J558" i="19" s="1"/>
  <c r="H559" i="19"/>
  <c r="J559" i="19" s="1"/>
  <c r="H560" i="19"/>
  <c r="J560" i="19" s="1"/>
  <c r="H561" i="19"/>
  <c r="J561" i="19" s="1"/>
  <c r="H562" i="19"/>
  <c r="J562" i="19" s="1"/>
  <c r="H563" i="19"/>
  <c r="J563" i="19" s="1"/>
  <c r="H564" i="19"/>
  <c r="J564" i="19" s="1"/>
  <c r="H565" i="19"/>
  <c r="J565" i="19" s="1"/>
  <c r="H566" i="19"/>
  <c r="J566" i="19" s="1"/>
  <c r="H567" i="19"/>
  <c r="J567" i="19" s="1"/>
  <c r="H568" i="19"/>
  <c r="J568" i="19" s="1"/>
  <c r="H569" i="19"/>
  <c r="J569" i="19" s="1"/>
  <c r="H570" i="19"/>
  <c r="J570" i="19" s="1"/>
  <c r="H571" i="19"/>
  <c r="J571" i="19" s="1"/>
  <c r="H572" i="19"/>
  <c r="J572" i="19" s="1"/>
  <c r="H573" i="19"/>
  <c r="J573" i="19" s="1"/>
  <c r="H574" i="19"/>
  <c r="J574" i="19" s="1"/>
  <c r="H575" i="19"/>
  <c r="H576" i="19"/>
  <c r="H577" i="19"/>
  <c r="H578" i="19"/>
  <c r="J578" i="19" s="1"/>
  <c r="H579" i="19"/>
  <c r="J579" i="19" s="1"/>
  <c r="H580" i="19"/>
  <c r="J580" i="19" s="1"/>
  <c r="H581" i="19"/>
  <c r="J581" i="19" s="1"/>
  <c r="H582" i="19"/>
  <c r="J582" i="19" s="1"/>
  <c r="H583" i="19"/>
  <c r="J583" i="19" s="1"/>
  <c r="H584" i="19"/>
  <c r="J584" i="19" s="1"/>
  <c r="H585" i="19"/>
  <c r="J585" i="19" s="1"/>
  <c r="H586" i="19"/>
  <c r="H587" i="19"/>
  <c r="H588" i="19"/>
  <c r="J588" i="19" s="1"/>
  <c r="H589" i="19"/>
  <c r="J589" i="19" s="1"/>
  <c r="H590" i="19"/>
  <c r="J590" i="19" s="1"/>
  <c r="H591" i="19"/>
  <c r="J591" i="19" s="1"/>
  <c r="H592" i="19"/>
  <c r="J592" i="19" s="1"/>
  <c r="H593" i="19"/>
  <c r="J593" i="19" s="1"/>
  <c r="H594" i="19"/>
  <c r="J594" i="19" s="1"/>
  <c r="H595" i="19"/>
  <c r="J595" i="19" s="1"/>
  <c r="H596" i="19"/>
  <c r="J596" i="19" s="1"/>
  <c r="H597" i="19"/>
  <c r="H598" i="19"/>
  <c r="H599" i="19"/>
  <c r="J599" i="19" s="1"/>
  <c r="H600" i="19"/>
  <c r="J600" i="19" s="1"/>
  <c r="H601" i="19"/>
  <c r="J601" i="19" s="1"/>
  <c r="H602" i="19"/>
  <c r="J602" i="19" s="1"/>
  <c r="H603" i="19"/>
  <c r="J603" i="19" s="1"/>
  <c r="H604" i="19"/>
  <c r="J604" i="19" s="1"/>
  <c r="H605" i="19"/>
  <c r="H606" i="19"/>
  <c r="J606" i="19" s="1"/>
  <c r="H607" i="19"/>
  <c r="J607" i="19" s="1"/>
  <c r="H608" i="19"/>
  <c r="J608" i="19" s="1"/>
  <c r="H609" i="19"/>
  <c r="J609" i="19" s="1"/>
  <c r="H610" i="19"/>
  <c r="J610" i="19" s="1"/>
  <c r="H611" i="19"/>
  <c r="J611" i="19" s="1"/>
  <c r="H612" i="19"/>
  <c r="J612" i="19" s="1"/>
  <c r="H613" i="19"/>
  <c r="J613" i="19" s="1"/>
  <c r="H614" i="19"/>
  <c r="J614" i="19" s="1"/>
  <c r="H615" i="19"/>
  <c r="J615" i="19" s="1"/>
  <c r="H616" i="19"/>
  <c r="J616" i="19" s="1"/>
  <c r="H617" i="19"/>
  <c r="J617" i="19" s="1"/>
  <c r="H618" i="19"/>
  <c r="J618" i="19" s="1"/>
  <c r="H619" i="19"/>
  <c r="J619" i="19" s="1"/>
  <c r="H620" i="19"/>
  <c r="J620" i="19" s="1"/>
  <c r="H621" i="19"/>
  <c r="J621" i="19" s="1"/>
  <c r="H622" i="19"/>
  <c r="J622" i="19" s="1"/>
  <c r="H623" i="19"/>
  <c r="H624" i="19"/>
  <c r="J624" i="19" s="1"/>
  <c r="H625" i="19"/>
  <c r="J625" i="19" s="1"/>
  <c r="H626" i="19"/>
  <c r="J626" i="19" s="1"/>
  <c r="H627" i="19"/>
  <c r="J627" i="19" s="1"/>
  <c r="H628" i="19"/>
  <c r="J628" i="19" s="1"/>
  <c r="H629" i="19"/>
  <c r="J629" i="19" s="1"/>
  <c r="H630" i="19"/>
  <c r="J630" i="19" s="1"/>
  <c r="H631" i="19"/>
  <c r="J631" i="19" s="1"/>
  <c r="H632" i="19"/>
  <c r="J632" i="19" s="1"/>
  <c r="H633" i="19"/>
  <c r="J633" i="19" s="1"/>
  <c r="H634" i="19"/>
  <c r="J634" i="19" s="1"/>
  <c r="H635" i="19"/>
  <c r="J635" i="19" s="1"/>
  <c r="H636" i="19"/>
  <c r="J636" i="19" s="1"/>
  <c r="H637" i="19"/>
  <c r="J637" i="19" s="1"/>
  <c r="H638" i="19"/>
  <c r="J638" i="19" s="1"/>
  <c r="H639" i="19"/>
  <c r="J639" i="19" s="1"/>
  <c r="H640" i="19"/>
  <c r="H641" i="19"/>
  <c r="H642" i="19"/>
  <c r="J642" i="19" s="1"/>
  <c r="H643" i="19"/>
  <c r="H644" i="19"/>
  <c r="H645" i="19"/>
  <c r="J645" i="19" s="1"/>
  <c r="H646" i="19"/>
  <c r="J646" i="19" s="1"/>
  <c r="H647" i="19"/>
  <c r="J647" i="19" s="1"/>
  <c r="H648" i="19"/>
  <c r="J648" i="19" s="1"/>
  <c r="H649" i="19"/>
  <c r="J649" i="19" s="1"/>
  <c r="H650" i="19"/>
  <c r="J650" i="19" s="1"/>
  <c r="H651" i="19"/>
  <c r="J651" i="19" s="1"/>
  <c r="H652" i="19"/>
  <c r="J652" i="19" s="1"/>
  <c r="H653" i="19"/>
  <c r="J653" i="19" s="1"/>
  <c r="H654" i="19"/>
  <c r="J654" i="19" s="1"/>
  <c r="H655" i="19"/>
  <c r="J655" i="19" s="1"/>
  <c r="H656" i="19"/>
  <c r="J656" i="19" s="1"/>
  <c r="H657" i="19"/>
  <c r="J657" i="19" s="1"/>
  <c r="H658" i="19"/>
  <c r="J658" i="19" s="1"/>
  <c r="H659" i="19"/>
  <c r="J659" i="19" s="1"/>
  <c r="H660" i="19"/>
  <c r="J660" i="19" s="1"/>
  <c r="H661" i="19"/>
  <c r="J661" i="19" s="1"/>
  <c r="H662" i="19"/>
  <c r="J662" i="19" s="1"/>
  <c r="H663" i="19"/>
  <c r="J663" i="19" s="1"/>
  <c r="H664" i="19"/>
  <c r="J664" i="19" s="1"/>
  <c r="H665" i="19"/>
  <c r="J665" i="19" s="1"/>
  <c r="H666" i="19"/>
  <c r="J666" i="19" s="1"/>
  <c r="H667" i="19"/>
  <c r="J667" i="19" s="1"/>
  <c r="H668" i="19"/>
  <c r="J668" i="19" s="1"/>
  <c r="H669" i="19"/>
  <c r="J669" i="19" s="1"/>
  <c r="H670" i="19"/>
  <c r="J670" i="19" s="1"/>
  <c r="H671" i="19"/>
  <c r="J671" i="19" s="1"/>
  <c r="H672" i="19"/>
  <c r="J672" i="19" s="1"/>
  <c r="H673" i="19"/>
  <c r="J673" i="19" s="1"/>
  <c r="H674" i="19"/>
  <c r="J674" i="19" s="1"/>
  <c r="H675" i="19"/>
  <c r="H676" i="19"/>
  <c r="H677" i="19"/>
  <c r="J677" i="19" s="1"/>
  <c r="H678" i="19"/>
  <c r="J678" i="19" s="1"/>
  <c r="H679" i="19"/>
  <c r="J679" i="19" s="1"/>
  <c r="H680" i="19"/>
  <c r="J680" i="19" s="1"/>
  <c r="H681" i="19"/>
  <c r="J681" i="19" s="1"/>
  <c r="H682" i="19"/>
  <c r="J682" i="19" s="1"/>
  <c r="H683" i="19"/>
  <c r="J683" i="19" s="1"/>
  <c r="H684" i="19"/>
  <c r="J684" i="19" s="1"/>
  <c r="H685" i="19"/>
  <c r="J685" i="19" s="1"/>
  <c r="H686" i="19"/>
  <c r="J686" i="19" s="1"/>
  <c r="H687" i="19"/>
  <c r="J687" i="19" s="1"/>
  <c r="H688" i="19"/>
  <c r="J688" i="19" s="1"/>
  <c r="H689" i="19"/>
  <c r="J689" i="19" s="1"/>
  <c r="H690" i="19"/>
  <c r="J690" i="19" s="1"/>
  <c r="H691" i="19"/>
  <c r="J691" i="19" s="1"/>
  <c r="H692" i="19"/>
  <c r="J692" i="19" s="1"/>
  <c r="H693" i="19"/>
  <c r="J693" i="19" s="1"/>
  <c r="H694" i="19"/>
  <c r="J694" i="19" s="1"/>
  <c r="H695" i="19"/>
  <c r="J695" i="19" s="1"/>
  <c r="H696" i="19"/>
  <c r="J696" i="19" s="1"/>
  <c r="H697" i="19"/>
  <c r="J697" i="19" s="1"/>
  <c r="H698" i="19"/>
  <c r="J698" i="19" s="1"/>
  <c r="H699" i="19"/>
  <c r="J699" i="19" s="1"/>
  <c r="H700" i="19"/>
  <c r="J700" i="19" s="1"/>
  <c r="H701" i="19"/>
  <c r="J701" i="19" s="1"/>
  <c r="H702" i="19"/>
  <c r="J702" i="19" s="1"/>
  <c r="H703" i="19"/>
  <c r="J703" i="19" s="1"/>
  <c r="H704" i="19"/>
  <c r="J704" i="19" s="1"/>
  <c r="H705" i="19"/>
  <c r="J705" i="19" s="1"/>
  <c r="H706" i="19"/>
  <c r="J706" i="19" s="1"/>
  <c r="H707" i="19"/>
  <c r="H708" i="19"/>
  <c r="H709" i="19"/>
  <c r="J709" i="19" s="1"/>
  <c r="H710" i="19"/>
  <c r="J710" i="19" s="1"/>
  <c r="H711" i="19"/>
  <c r="J711" i="19" s="1"/>
  <c r="H712" i="19"/>
  <c r="J712" i="19" s="1"/>
  <c r="H713" i="19"/>
  <c r="J713" i="19" s="1"/>
  <c r="H714" i="19"/>
  <c r="J714" i="19" s="1"/>
  <c r="H715" i="19"/>
  <c r="J715" i="19" s="1"/>
  <c r="H716" i="19"/>
  <c r="J716" i="19" s="1"/>
  <c r="H717" i="19"/>
  <c r="J717" i="19" s="1"/>
  <c r="H718" i="19"/>
  <c r="J718" i="19" s="1"/>
  <c r="H719" i="19"/>
  <c r="J719" i="19" s="1"/>
  <c r="H720" i="19"/>
  <c r="J720" i="19" s="1"/>
  <c r="H721" i="19"/>
  <c r="J721" i="19" s="1"/>
  <c r="H722" i="19"/>
  <c r="J722" i="19" s="1"/>
  <c r="H723" i="19"/>
  <c r="J723" i="19" s="1"/>
  <c r="H724" i="19"/>
  <c r="H725" i="19"/>
  <c r="H726" i="19"/>
  <c r="J726" i="19" s="1"/>
  <c r="H727" i="19"/>
  <c r="J727" i="19" s="1"/>
  <c r="H728" i="19"/>
  <c r="J728" i="19" s="1"/>
  <c r="H729" i="19"/>
  <c r="J729" i="19" s="1"/>
  <c r="H730" i="19"/>
  <c r="J730" i="19" s="1"/>
  <c r="H731" i="19"/>
  <c r="J731" i="19" s="1"/>
  <c r="H732" i="19"/>
  <c r="J732" i="19" s="1"/>
  <c r="H733" i="19"/>
  <c r="J733" i="19" s="1"/>
  <c r="H734" i="19"/>
  <c r="J734" i="19" s="1"/>
  <c r="H735" i="19"/>
  <c r="J735" i="19" s="1"/>
  <c r="H736" i="19"/>
  <c r="J736" i="19" s="1"/>
  <c r="H737" i="19"/>
  <c r="J737" i="19" s="1"/>
  <c r="H738" i="19"/>
  <c r="J738" i="19" s="1"/>
  <c r="H739" i="19"/>
  <c r="J739" i="19" s="1"/>
  <c r="H740" i="19"/>
  <c r="J740" i="19" s="1"/>
  <c r="H741" i="19"/>
  <c r="J741" i="19" s="1"/>
  <c r="H742" i="19"/>
  <c r="J742" i="19" s="1"/>
  <c r="H743" i="19"/>
  <c r="J743" i="19" s="1"/>
  <c r="H744" i="19"/>
  <c r="J744" i="19" s="1"/>
  <c r="H745" i="19"/>
  <c r="J745" i="19" s="1"/>
  <c r="H746" i="19"/>
  <c r="J746" i="19" s="1"/>
  <c r="H747" i="19"/>
  <c r="J747" i="19" s="1"/>
  <c r="H748" i="19"/>
  <c r="J748" i="19" s="1"/>
  <c r="H749" i="19"/>
  <c r="J749" i="19" s="1"/>
  <c r="H750" i="19"/>
  <c r="J750" i="19" s="1"/>
  <c r="H751" i="19"/>
  <c r="J751" i="19" s="1"/>
  <c r="H752" i="19"/>
  <c r="J752" i="19" s="1"/>
  <c r="H753" i="19"/>
  <c r="J753" i="19" s="1"/>
  <c r="H754" i="19"/>
  <c r="J754" i="19" s="1"/>
  <c r="H755" i="19"/>
  <c r="J755" i="19" s="1"/>
  <c r="H756" i="19"/>
  <c r="J756" i="19" s="1"/>
  <c r="H757" i="19"/>
  <c r="J757" i="19" s="1"/>
  <c r="H758" i="19"/>
  <c r="J758" i="19" s="1"/>
  <c r="H759" i="19"/>
  <c r="J759" i="19" s="1"/>
  <c r="H760" i="19"/>
  <c r="J760" i="19" s="1"/>
  <c r="H761" i="19"/>
  <c r="J761" i="19" s="1"/>
  <c r="H762" i="19"/>
  <c r="J762" i="19" s="1"/>
  <c r="H763" i="19"/>
  <c r="J763" i="19" s="1"/>
  <c r="H764" i="19"/>
  <c r="J764" i="19" s="1"/>
  <c r="H765" i="19"/>
  <c r="J765" i="19" s="1"/>
  <c r="H766" i="19"/>
  <c r="J766" i="19" s="1"/>
  <c r="H767" i="19"/>
  <c r="J767" i="19" s="1"/>
  <c r="H768" i="19"/>
  <c r="J768" i="19" s="1"/>
  <c r="H769" i="19"/>
  <c r="J769" i="19" s="1"/>
  <c r="H770" i="19"/>
  <c r="H771" i="19"/>
  <c r="H772" i="19"/>
  <c r="J772" i="19" s="1"/>
  <c r="H773" i="19"/>
  <c r="J773" i="19" s="1"/>
  <c r="H774" i="19"/>
  <c r="J774" i="19" s="1"/>
  <c r="H775" i="19"/>
  <c r="J775" i="19" s="1"/>
  <c r="H776" i="19"/>
  <c r="J776" i="19" s="1"/>
  <c r="H777" i="19"/>
  <c r="J777" i="19" s="1"/>
  <c r="H778" i="19"/>
  <c r="J778" i="19" s="1"/>
  <c r="H779" i="19"/>
  <c r="J779" i="19" s="1"/>
  <c r="H780" i="19"/>
  <c r="J780" i="19" s="1"/>
  <c r="H781" i="19"/>
  <c r="J781" i="19" s="1"/>
  <c r="H782" i="19"/>
  <c r="J782" i="19" s="1"/>
  <c r="H783" i="19"/>
  <c r="J783" i="19" s="1"/>
  <c r="H784" i="19"/>
  <c r="J784" i="19" s="1"/>
  <c r="H785" i="19"/>
  <c r="J785" i="19" s="1"/>
  <c r="H786" i="19"/>
  <c r="J786" i="19" s="1"/>
  <c r="H787" i="19"/>
  <c r="J787" i="19" s="1"/>
  <c r="H788" i="19"/>
  <c r="J788" i="19" s="1"/>
  <c r="H789" i="19"/>
  <c r="J789" i="19" s="1"/>
  <c r="H790" i="19"/>
  <c r="J790" i="19" s="1"/>
  <c r="H791" i="19"/>
  <c r="J791" i="19" s="1"/>
  <c r="H792" i="19"/>
  <c r="J792" i="19" s="1"/>
  <c r="H793" i="19"/>
  <c r="J793" i="19" s="1"/>
  <c r="H794" i="19"/>
  <c r="J794" i="19" s="1"/>
  <c r="H795" i="19"/>
  <c r="J795" i="19" s="1"/>
  <c r="H796" i="19"/>
  <c r="J796" i="19" s="1"/>
  <c r="H797" i="19"/>
  <c r="J797" i="19" s="1"/>
  <c r="H798" i="19"/>
  <c r="J798" i="19" s="1"/>
  <c r="H799" i="19"/>
  <c r="J799" i="19" s="1"/>
  <c r="H800" i="19"/>
  <c r="J800" i="19" s="1"/>
  <c r="H801" i="19"/>
  <c r="J801" i="19" s="1"/>
  <c r="H802" i="19"/>
  <c r="J802" i="19" s="1"/>
  <c r="H803" i="19"/>
  <c r="J803" i="19" s="1"/>
  <c r="H804" i="19"/>
  <c r="J804" i="19" s="1"/>
  <c r="H805" i="19"/>
  <c r="J805" i="19" s="1"/>
  <c r="H806" i="19"/>
  <c r="J806" i="19" s="1"/>
  <c r="H807" i="19"/>
  <c r="J807" i="19" s="1"/>
  <c r="H808" i="19"/>
  <c r="J808" i="19" s="1"/>
  <c r="H809" i="19"/>
  <c r="J809" i="19" s="1"/>
  <c r="H810" i="19"/>
  <c r="J810" i="19" s="1"/>
  <c r="H811" i="19"/>
  <c r="J811" i="19" s="1"/>
  <c r="H812" i="19"/>
  <c r="J812" i="19" s="1"/>
  <c r="H813" i="19"/>
  <c r="J813" i="19" s="1"/>
  <c r="H814" i="19"/>
  <c r="J814" i="19" s="1"/>
  <c r="H815" i="19"/>
  <c r="J815" i="19" s="1"/>
  <c r="H816" i="19"/>
  <c r="J816" i="19" s="1"/>
  <c r="H817" i="19"/>
  <c r="J817" i="19" s="1"/>
  <c r="H818" i="19"/>
  <c r="J818" i="19" s="1"/>
  <c r="H819" i="19"/>
  <c r="J819" i="19" s="1"/>
  <c r="H820" i="19"/>
  <c r="J820" i="19" s="1"/>
  <c r="H821" i="19"/>
  <c r="J821" i="19" s="1"/>
  <c r="H822" i="19"/>
  <c r="J822" i="19" s="1"/>
  <c r="H823" i="19"/>
  <c r="J823" i="19" s="1"/>
  <c r="H824" i="19"/>
  <c r="J824" i="19" s="1"/>
  <c r="H825" i="19"/>
  <c r="J825" i="19" s="1"/>
  <c r="H826" i="19"/>
  <c r="J826" i="19" s="1"/>
  <c r="H827" i="19"/>
  <c r="J827" i="19" s="1"/>
  <c r="H828" i="19"/>
  <c r="J828" i="19" s="1"/>
  <c r="H829" i="19"/>
  <c r="J829" i="19" s="1"/>
  <c r="H830" i="19"/>
  <c r="J830" i="19" s="1"/>
  <c r="H831" i="19"/>
  <c r="H832" i="19"/>
  <c r="H833" i="19"/>
  <c r="H834" i="19"/>
  <c r="J834" i="19" s="1"/>
  <c r="H835" i="19"/>
  <c r="J835" i="19" s="1"/>
  <c r="H836" i="19"/>
  <c r="J836" i="19" s="1"/>
  <c r="H837" i="19"/>
  <c r="J837" i="19" s="1"/>
  <c r="H838" i="19"/>
  <c r="J838" i="19" s="1"/>
  <c r="H839" i="19"/>
  <c r="J839" i="19" s="1"/>
  <c r="H840" i="19"/>
  <c r="J840" i="19" s="1"/>
  <c r="H841" i="19"/>
  <c r="J841" i="19" s="1"/>
  <c r="H842" i="19"/>
  <c r="J842" i="19" s="1"/>
  <c r="H843" i="19"/>
  <c r="J843" i="19" s="1"/>
  <c r="H844" i="19"/>
  <c r="J844" i="19" s="1"/>
  <c r="H845" i="19"/>
  <c r="J845" i="19" s="1"/>
  <c r="H846" i="19"/>
  <c r="J846" i="19" s="1"/>
  <c r="H847" i="19"/>
  <c r="J847" i="19" s="1"/>
  <c r="H848" i="19"/>
  <c r="J848" i="19" s="1"/>
  <c r="H849" i="19"/>
  <c r="J849" i="19" s="1"/>
  <c r="H850" i="19"/>
  <c r="J850" i="19" s="1"/>
  <c r="H851" i="19"/>
  <c r="J851" i="19" s="1"/>
  <c r="H852" i="19"/>
  <c r="J852" i="19" s="1"/>
  <c r="H853" i="19"/>
  <c r="J853" i="19" s="1"/>
  <c r="H854" i="19"/>
  <c r="J854" i="19" s="1"/>
  <c r="H855" i="19"/>
  <c r="J855" i="19" s="1"/>
  <c r="H856" i="19"/>
  <c r="H857" i="19"/>
  <c r="H858" i="19"/>
  <c r="J858" i="19" s="1"/>
  <c r="H859" i="19"/>
  <c r="J859" i="19" s="1"/>
  <c r="H860" i="19"/>
  <c r="J860" i="19" s="1"/>
  <c r="H861" i="19"/>
  <c r="J861" i="19" s="1"/>
  <c r="H862" i="19"/>
  <c r="J862" i="19" s="1"/>
  <c r="H863" i="19"/>
  <c r="J863" i="19" s="1"/>
  <c r="H864" i="19"/>
  <c r="J864" i="19" s="1"/>
  <c r="H865" i="19"/>
  <c r="J865" i="19" s="1"/>
  <c r="H866" i="19"/>
  <c r="J866" i="19" s="1"/>
  <c r="H867" i="19"/>
  <c r="J867" i="19" s="1"/>
  <c r="H868" i="19"/>
  <c r="J868" i="19" s="1"/>
  <c r="H869" i="19"/>
  <c r="J869" i="19" s="1"/>
  <c r="H870" i="19"/>
  <c r="H871" i="19"/>
  <c r="H872" i="19"/>
  <c r="J872" i="19" s="1"/>
  <c r="H873" i="19"/>
  <c r="J873" i="19" s="1"/>
  <c r="H874" i="19"/>
  <c r="J874" i="19" s="1"/>
  <c r="H875" i="19"/>
  <c r="J875" i="19" s="1"/>
  <c r="H876" i="19"/>
  <c r="J876" i="19" s="1"/>
  <c r="H877" i="19"/>
  <c r="J877" i="19" s="1"/>
  <c r="H878" i="19"/>
  <c r="J878" i="19" s="1"/>
  <c r="H879" i="19"/>
  <c r="J879" i="19" s="1"/>
  <c r="H880" i="19"/>
  <c r="J880" i="19" s="1"/>
  <c r="H881" i="19"/>
  <c r="J881" i="19" s="1"/>
  <c r="H882" i="19"/>
  <c r="J882" i="19" s="1"/>
  <c r="H883" i="19"/>
  <c r="J883" i="19" s="1"/>
  <c r="H884" i="19"/>
  <c r="J884" i="19" s="1"/>
  <c r="H885" i="19"/>
  <c r="J885" i="19" s="1"/>
  <c r="H886" i="19"/>
  <c r="J886" i="19" s="1"/>
  <c r="H887" i="19"/>
  <c r="H888" i="19"/>
  <c r="H889" i="19"/>
  <c r="J889" i="19" s="1"/>
  <c r="H890" i="19"/>
  <c r="J890" i="19" s="1"/>
  <c r="H891" i="19"/>
  <c r="J891" i="19" s="1"/>
  <c r="H892" i="19"/>
  <c r="J892" i="19" s="1"/>
  <c r="H893" i="19"/>
  <c r="J893" i="19" s="1"/>
  <c r="H894" i="19"/>
  <c r="J894" i="19" s="1"/>
  <c r="H895" i="19"/>
  <c r="J895" i="19" s="1"/>
  <c r="H896" i="19"/>
  <c r="J896" i="19" s="1"/>
  <c r="H897" i="19"/>
  <c r="J897" i="19" s="1"/>
  <c r="H898" i="19"/>
  <c r="J898" i="19" s="1"/>
  <c r="H899" i="19"/>
  <c r="J899" i="19" s="1"/>
  <c r="H900" i="19"/>
  <c r="J900" i="19" s="1"/>
  <c r="H901" i="19"/>
  <c r="J901" i="19" s="1"/>
  <c r="H902" i="19"/>
  <c r="J902" i="19" s="1"/>
  <c r="H903" i="19"/>
  <c r="J903" i="19" s="1"/>
  <c r="H904" i="19"/>
  <c r="J904" i="19" s="1"/>
  <c r="H905" i="19"/>
  <c r="J905" i="19" s="1"/>
  <c r="H906" i="19"/>
  <c r="J906" i="19" s="1"/>
  <c r="H907" i="19"/>
  <c r="J907" i="19" s="1"/>
  <c r="H908" i="19"/>
  <c r="J908" i="19" s="1"/>
  <c r="H909" i="19"/>
  <c r="J909" i="19" s="1"/>
  <c r="H910" i="19"/>
  <c r="J910" i="19" s="1"/>
  <c r="H911" i="19"/>
  <c r="J911" i="19" s="1"/>
  <c r="H912" i="19"/>
  <c r="J912" i="19" s="1"/>
  <c r="H913" i="19"/>
  <c r="J913" i="19" s="1"/>
  <c r="H914" i="19"/>
  <c r="J914" i="19" s="1"/>
  <c r="H915" i="19"/>
  <c r="J915" i="19" s="1"/>
  <c r="H916" i="19"/>
  <c r="J916" i="19" s="1"/>
  <c r="H917" i="19"/>
  <c r="J917" i="19" s="1"/>
  <c r="H918" i="19"/>
  <c r="J918" i="19" s="1"/>
  <c r="H919" i="19"/>
  <c r="J919" i="19" s="1"/>
  <c r="H920" i="19"/>
  <c r="J920" i="19" s="1"/>
  <c r="H921" i="19"/>
  <c r="J921" i="19" s="1"/>
  <c r="H922" i="19"/>
  <c r="J922" i="19" s="1"/>
  <c r="H923" i="19"/>
  <c r="H924" i="19"/>
  <c r="H925" i="19"/>
  <c r="J925" i="19" s="1"/>
  <c r="H926" i="19"/>
  <c r="J926" i="19" s="1"/>
  <c r="H927" i="19"/>
  <c r="J927" i="19" s="1"/>
  <c r="H928" i="19"/>
  <c r="J928" i="19" s="1"/>
  <c r="H929" i="19"/>
  <c r="J929" i="19" s="1"/>
  <c r="H930" i="19"/>
  <c r="J930" i="19" s="1"/>
  <c r="H931" i="19"/>
  <c r="J931" i="19" s="1"/>
  <c r="H932" i="19"/>
  <c r="H933" i="19"/>
  <c r="H934" i="19"/>
  <c r="H935" i="19"/>
  <c r="H936" i="19"/>
  <c r="J936" i="19" s="1"/>
  <c r="H937" i="19"/>
  <c r="J937" i="19" s="1"/>
  <c r="H938" i="19"/>
  <c r="J938" i="19" s="1"/>
  <c r="H939" i="19"/>
  <c r="J939" i="19" s="1"/>
  <c r="H940" i="19"/>
  <c r="J940" i="19" s="1"/>
  <c r="H941" i="19"/>
  <c r="J941" i="19" s="1"/>
  <c r="H942" i="19"/>
  <c r="J942" i="19" s="1"/>
  <c r="H943" i="19"/>
  <c r="J943" i="19" s="1"/>
  <c r="H944" i="19"/>
  <c r="J944" i="19" s="1"/>
  <c r="H945" i="19"/>
  <c r="J945" i="19" s="1"/>
  <c r="H946" i="19"/>
  <c r="J946" i="19" s="1"/>
  <c r="H947" i="19"/>
  <c r="J947" i="19" s="1"/>
  <c r="H948" i="19"/>
  <c r="J948" i="19" s="1"/>
  <c r="H949" i="19"/>
  <c r="H950" i="19"/>
  <c r="H951" i="19"/>
  <c r="J951" i="19" s="1"/>
  <c r="H952" i="19"/>
  <c r="J952" i="19" s="1"/>
  <c r="H953" i="19"/>
  <c r="J953" i="19" s="1"/>
  <c r="H954" i="19"/>
  <c r="J954" i="19" s="1"/>
  <c r="H955" i="19"/>
  <c r="J955" i="19" s="1"/>
  <c r="H956" i="19"/>
  <c r="J956" i="19" s="1"/>
  <c r="H957" i="19"/>
  <c r="J957" i="19" s="1"/>
  <c r="H958" i="19"/>
  <c r="J958" i="19" s="1"/>
  <c r="H959" i="19"/>
  <c r="J959" i="19" s="1"/>
  <c r="H960" i="19"/>
  <c r="J960" i="19" s="1"/>
  <c r="H961" i="19"/>
  <c r="J961" i="19" s="1"/>
  <c r="H962" i="19"/>
  <c r="J962" i="19" s="1"/>
  <c r="H963" i="19"/>
  <c r="J963" i="19" s="1"/>
  <c r="H964" i="19"/>
  <c r="J964" i="19" s="1"/>
  <c r="H965" i="19"/>
  <c r="H966" i="19"/>
  <c r="H967" i="19"/>
  <c r="J967" i="19" s="1"/>
  <c r="H968" i="19"/>
  <c r="J968" i="19" s="1"/>
  <c r="H969" i="19"/>
  <c r="J969" i="19" s="1"/>
  <c r="H970" i="19"/>
  <c r="J970" i="19" s="1"/>
  <c r="H971" i="19"/>
  <c r="J971" i="19" s="1"/>
  <c r="H972" i="19"/>
  <c r="J972" i="19" s="1"/>
  <c r="H973" i="19"/>
  <c r="J973" i="19" s="1"/>
  <c r="H974" i="19"/>
  <c r="J974" i="19" s="1"/>
  <c r="H975" i="19"/>
  <c r="J975" i="19" s="1"/>
  <c r="H976" i="19"/>
  <c r="J976" i="19" s="1"/>
  <c r="H977" i="19"/>
  <c r="J977" i="19" s="1"/>
  <c r="H978" i="19"/>
  <c r="J978" i="19" s="1"/>
  <c r="H979" i="19"/>
  <c r="J979" i="19" s="1"/>
  <c r="H980" i="19"/>
  <c r="H981" i="19"/>
  <c r="H982" i="19"/>
  <c r="J982" i="19" s="1"/>
  <c r="H983" i="19"/>
  <c r="J983" i="19" s="1"/>
  <c r="H984" i="19"/>
  <c r="J984" i="19" s="1"/>
  <c r="H985" i="19"/>
  <c r="J985" i="19" s="1"/>
  <c r="H986" i="19"/>
  <c r="J986" i="19" s="1"/>
  <c r="H987" i="19"/>
  <c r="J987" i="19" s="1"/>
  <c r="H988" i="19"/>
  <c r="J988" i="19" s="1"/>
  <c r="H989" i="19"/>
  <c r="J989" i="19" s="1"/>
  <c r="H990" i="19"/>
  <c r="J990" i="19" s="1"/>
  <c r="H991" i="19"/>
  <c r="J991" i="19" s="1"/>
  <c r="H992" i="19"/>
  <c r="J992" i="19" s="1"/>
  <c r="H993" i="19"/>
  <c r="J993" i="19" s="1"/>
  <c r="H994" i="19"/>
  <c r="J994" i="19" s="1"/>
  <c r="H995" i="19"/>
  <c r="J995" i="19" s="1"/>
  <c r="H996" i="19"/>
  <c r="J996" i="19" s="1"/>
  <c r="H997" i="19"/>
  <c r="J997" i="19" s="1"/>
  <c r="H998" i="19"/>
  <c r="J998" i="19" s="1"/>
  <c r="H999" i="19"/>
  <c r="J999" i="19" s="1"/>
  <c r="H1000" i="19"/>
  <c r="J1000" i="19" s="1"/>
  <c r="H1001" i="19"/>
  <c r="J1001" i="19" s="1"/>
  <c r="H1002" i="19"/>
  <c r="J1002" i="19" s="1"/>
  <c r="H1003" i="19"/>
  <c r="J1003" i="19" s="1"/>
  <c r="H1004" i="19"/>
  <c r="J1004" i="19" s="1"/>
  <c r="H1005" i="19"/>
  <c r="J1005" i="19" s="1"/>
  <c r="H1006" i="19"/>
  <c r="J1006" i="19" s="1"/>
  <c r="H1007" i="19"/>
  <c r="J1007" i="19" s="1"/>
  <c r="H1008" i="19"/>
  <c r="J1008" i="19" s="1"/>
  <c r="H1009" i="19"/>
  <c r="J1009" i="19" s="1"/>
  <c r="H1010" i="19"/>
  <c r="J1010" i="19" s="1"/>
  <c r="H1011" i="19"/>
  <c r="J1011" i="19" s="1"/>
  <c r="H1012" i="19"/>
  <c r="J1012" i="19" s="1"/>
  <c r="H1013" i="19"/>
  <c r="J1013" i="19" s="1"/>
  <c r="H1014" i="19"/>
  <c r="J1014" i="19" s="1"/>
  <c r="H1015" i="19"/>
  <c r="J1015" i="19" s="1"/>
  <c r="H1016" i="19"/>
  <c r="J1016" i="19" s="1"/>
  <c r="H1017" i="19"/>
  <c r="J1017" i="19" s="1"/>
  <c r="H1018" i="19"/>
  <c r="H1019" i="19"/>
  <c r="H1020" i="19"/>
  <c r="J1020" i="19" s="1"/>
  <c r="H1021" i="19"/>
  <c r="J1021" i="19" s="1"/>
  <c r="H1022" i="19"/>
  <c r="J1022" i="19" s="1"/>
  <c r="H1023" i="19"/>
  <c r="J1023" i="19" s="1"/>
  <c r="H1024" i="19"/>
  <c r="J1024" i="19" s="1"/>
  <c r="H1025" i="19"/>
  <c r="J1025" i="19" s="1"/>
  <c r="H1026" i="19"/>
  <c r="J1026" i="19" s="1"/>
  <c r="H1027" i="19"/>
  <c r="J1027" i="19" s="1"/>
  <c r="H1028" i="19"/>
  <c r="J1028" i="19" s="1"/>
  <c r="H1029" i="19"/>
  <c r="J1029" i="19" s="1"/>
  <c r="H1030" i="19"/>
  <c r="J1030" i="19" s="1"/>
  <c r="H1031" i="19"/>
  <c r="J1031" i="19" s="1"/>
  <c r="H1032" i="19"/>
  <c r="J1032" i="19" s="1"/>
  <c r="H1033" i="19"/>
  <c r="J1033" i="19" s="1"/>
  <c r="H1034" i="19"/>
  <c r="J1034" i="19" s="1"/>
  <c r="H1035" i="19"/>
  <c r="J1035" i="19" s="1"/>
  <c r="H1036" i="19"/>
  <c r="J1036" i="19" s="1"/>
  <c r="H1037" i="19"/>
  <c r="J1037" i="19" s="1"/>
  <c r="H1038" i="19"/>
  <c r="J1038" i="19" s="1"/>
  <c r="H1039" i="19"/>
  <c r="J1039" i="19" s="1"/>
  <c r="H1040" i="19"/>
  <c r="H1041" i="19"/>
  <c r="H1042" i="19"/>
  <c r="J1042" i="19" s="1"/>
  <c r="H1043" i="19"/>
  <c r="H1044" i="19"/>
  <c r="H1045" i="19"/>
  <c r="J1045" i="19" s="1"/>
  <c r="H1046" i="19"/>
  <c r="J1046" i="19" s="1"/>
  <c r="H1047" i="19"/>
  <c r="J1047" i="19" s="1"/>
  <c r="H1048" i="19"/>
  <c r="J1048" i="19" s="1"/>
  <c r="H1049" i="19"/>
  <c r="J1049" i="19" s="1"/>
  <c r="H1050" i="19"/>
  <c r="J1050" i="19" s="1"/>
  <c r="H1051" i="19"/>
  <c r="J1051" i="19" s="1"/>
  <c r="H1052" i="19"/>
  <c r="J1052" i="19" s="1"/>
  <c r="H1053" i="19"/>
  <c r="J1053" i="19" s="1"/>
  <c r="H1054" i="19"/>
  <c r="J1054" i="19" s="1"/>
  <c r="H1055" i="19"/>
  <c r="J1055" i="19" s="1"/>
  <c r="H1056" i="19"/>
  <c r="J1056" i="19" s="1"/>
  <c r="H1057" i="19"/>
  <c r="J1057" i="19" s="1"/>
  <c r="H1058" i="19"/>
  <c r="J1058" i="19" s="1"/>
  <c r="H1059" i="19"/>
  <c r="J1059" i="19" s="1"/>
  <c r="H1060" i="19"/>
  <c r="J1060" i="19" s="1"/>
  <c r="H1061" i="19"/>
  <c r="J1061" i="19" s="1"/>
  <c r="H1062" i="19"/>
  <c r="J1062" i="19" s="1"/>
  <c r="H1063" i="19"/>
  <c r="J1063" i="19" s="1"/>
  <c r="H1064" i="19"/>
  <c r="J1064" i="19" s="1"/>
  <c r="H1065" i="19"/>
  <c r="J1065" i="19" s="1"/>
  <c r="H1066" i="19"/>
  <c r="J1066" i="19" s="1"/>
  <c r="H1067" i="19"/>
  <c r="J1067" i="19" s="1"/>
  <c r="H1068" i="19"/>
  <c r="J1068" i="19" s="1"/>
  <c r="H1069" i="19"/>
  <c r="H1070" i="19"/>
  <c r="H1071" i="19"/>
  <c r="J1071" i="19" s="1"/>
  <c r="H1072" i="19"/>
  <c r="J1072" i="19" s="1"/>
  <c r="H1073" i="19"/>
  <c r="J1073" i="19" s="1"/>
  <c r="H1074" i="19"/>
  <c r="J1074" i="19" s="1"/>
  <c r="H1075" i="19"/>
  <c r="J1075" i="19" s="1"/>
  <c r="H1076" i="19"/>
  <c r="J1076" i="19" s="1"/>
  <c r="H1077" i="19"/>
  <c r="J1077" i="19" s="1"/>
  <c r="H1078" i="19"/>
  <c r="J1078" i="19" s="1"/>
  <c r="H1079" i="19"/>
  <c r="J1079" i="19" s="1"/>
  <c r="H1080" i="19"/>
  <c r="J1080" i="19" s="1"/>
  <c r="H1081" i="19"/>
  <c r="J1081" i="19" s="1"/>
  <c r="H1082" i="19"/>
  <c r="J1082" i="19" s="1"/>
  <c r="H1083" i="19"/>
  <c r="J1083" i="19" s="1"/>
  <c r="H1084" i="19"/>
  <c r="J1084" i="19" s="1"/>
  <c r="H1085" i="19"/>
  <c r="J1085" i="19" s="1"/>
  <c r="H1086" i="19"/>
  <c r="J1086" i="19" s="1"/>
  <c r="H1087" i="19"/>
  <c r="J1087" i="19" s="1"/>
  <c r="H1088" i="19"/>
  <c r="J1088" i="19" s="1"/>
  <c r="H1089" i="19"/>
  <c r="J1089" i="19" s="1"/>
  <c r="H1090" i="19"/>
  <c r="J1090" i="19" s="1"/>
  <c r="H1091" i="19"/>
  <c r="J1091" i="19" s="1"/>
  <c r="H1092" i="19"/>
  <c r="J1092" i="19" s="1"/>
  <c r="H1093" i="19"/>
  <c r="J1093" i="19" s="1"/>
  <c r="H1094" i="19"/>
  <c r="J1094" i="19" s="1"/>
  <c r="H1095" i="19"/>
  <c r="H1096" i="19"/>
  <c r="H1097" i="19"/>
  <c r="J1097" i="19" s="1"/>
  <c r="H1098" i="19"/>
  <c r="J1098" i="19" s="1"/>
  <c r="H1099" i="19"/>
  <c r="J1099" i="19" s="1"/>
  <c r="H1100" i="19"/>
  <c r="J1100" i="19" s="1"/>
  <c r="H1101" i="19"/>
  <c r="J1101" i="19" s="1"/>
  <c r="H1102" i="19"/>
  <c r="J1102" i="19" s="1"/>
  <c r="H1103" i="19"/>
  <c r="J1103" i="19" s="1"/>
  <c r="H1104" i="19"/>
  <c r="J1104" i="19" s="1"/>
  <c r="H1105" i="19"/>
  <c r="J1105" i="19" s="1"/>
  <c r="H1106" i="19"/>
  <c r="J1106" i="19" s="1"/>
  <c r="H1107" i="19"/>
  <c r="J1107" i="19" s="1"/>
  <c r="H1108" i="19"/>
  <c r="J1108" i="19" s="1"/>
  <c r="H1109" i="19"/>
  <c r="J1109" i="19" s="1"/>
  <c r="H1110" i="19"/>
  <c r="H1111" i="19"/>
  <c r="H1112" i="19"/>
  <c r="J1112" i="19" s="1"/>
  <c r="H1113" i="19"/>
  <c r="J1113" i="19" s="1"/>
  <c r="H1114" i="19"/>
  <c r="J1114" i="19" s="1"/>
  <c r="H1115" i="19"/>
  <c r="J1115" i="19" s="1"/>
  <c r="H1116" i="19"/>
  <c r="J1116" i="19" s="1"/>
  <c r="H1117" i="19"/>
  <c r="J1117" i="19" s="1"/>
  <c r="H1118" i="19"/>
  <c r="J1118" i="19" s="1"/>
  <c r="H1119" i="19"/>
  <c r="J1119" i="19" s="1"/>
  <c r="H1120" i="19"/>
  <c r="J1120" i="19" s="1"/>
  <c r="H1121" i="19"/>
  <c r="J1121" i="19" s="1"/>
  <c r="H1122" i="19"/>
  <c r="J1122" i="19" s="1"/>
  <c r="H1123" i="19"/>
  <c r="J1123" i="19" s="1"/>
  <c r="H1124" i="19"/>
  <c r="J1124" i="19" s="1"/>
  <c r="H1125" i="19"/>
  <c r="J1125" i="19" s="1"/>
  <c r="H1126" i="19"/>
  <c r="J1126" i="19" s="1"/>
  <c r="H1127" i="19"/>
  <c r="J1127" i="19" s="1"/>
  <c r="H1128" i="19"/>
  <c r="J1128" i="19" s="1"/>
  <c r="H1129" i="19"/>
  <c r="J1129" i="19" s="1"/>
  <c r="H1130" i="19"/>
  <c r="J1130" i="19" s="1"/>
  <c r="H1131" i="19"/>
  <c r="J1131" i="19" s="1"/>
  <c r="H1132" i="19"/>
  <c r="J1132" i="19" s="1"/>
  <c r="H1133" i="19"/>
  <c r="J1133" i="19" s="1"/>
  <c r="H1134" i="19"/>
  <c r="J1134" i="19" s="1"/>
  <c r="H1135" i="19"/>
  <c r="J1135" i="19" s="1"/>
  <c r="H1136" i="19"/>
  <c r="J1136" i="19" s="1"/>
  <c r="H1137" i="19"/>
  <c r="J1137" i="19" s="1"/>
  <c r="H1138" i="19"/>
  <c r="J1138" i="19" s="1"/>
  <c r="H1139" i="19"/>
  <c r="J1139" i="19" s="1"/>
  <c r="H1140" i="19"/>
  <c r="J1140" i="19" s="1"/>
  <c r="H1141" i="19"/>
  <c r="J1141" i="19" s="1"/>
  <c r="H1142" i="19"/>
  <c r="J1142" i="19" s="1"/>
  <c r="H1143" i="19"/>
  <c r="J1143" i="19" s="1"/>
  <c r="H1144" i="19"/>
  <c r="J1144" i="19" s="1"/>
  <c r="H1145" i="19"/>
  <c r="J1145" i="19" s="1"/>
  <c r="H1146" i="19"/>
  <c r="J1146" i="19" s="1"/>
  <c r="H1147" i="19"/>
  <c r="J1147" i="19" s="1"/>
  <c r="H1148" i="19"/>
  <c r="J1148" i="19" s="1"/>
  <c r="H1149" i="19"/>
  <c r="J1149" i="19" s="1"/>
  <c r="H1150" i="19"/>
  <c r="J1150" i="19" s="1"/>
  <c r="H1151" i="19"/>
  <c r="H1152" i="19"/>
  <c r="H1153" i="19"/>
  <c r="J1153" i="19" s="1"/>
  <c r="H1154" i="19"/>
  <c r="J1154" i="19" s="1"/>
  <c r="H1155" i="19"/>
  <c r="J1155" i="19" s="1"/>
  <c r="H1156" i="19"/>
  <c r="J1156" i="19" s="1"/>
  <c r="H1157" i="19"/>
  <c r="J1157" i="19" s="1"/>
  <c r="H1158" i="19"/>
  <c r="J1158" i="19" s="1"/>
  <c r="H1159" i="19"/>
  <c r="J1159" i="19" s="1"/>
  <c r="H1160" i="19"/>
  <c r="J1160" i="19" s="1"/>
  <c r="H1161" i="19"/>
  <c r="J1161" i="19" s="1"/>
  <c r="H1162" i="19"/>
  <c r="J1162" i="19" s="1"/>
  <c r="H1163" i="19"/>
  <c r="J1163" i="19" s="1"/>
  <c r="H1164" i="19"/>
  <c r="J1164" i="19" s="1"/>
  <c r="H1165" i="19"/>
  <c r="J1165" i="19" s="1"/>
  <c r="H1166" i="19"/>
  <c r="J1166" i="19" s="1"/>
  <c r="H1167" i="19"/>
  <c r="J1167" i="19" s="1"/>
  <c r="H1168" i="19"/>
  <c r="J1168" i="19" s="1"/>
  <c r="H1169" i="19"/>
  <c r="J1169" i="19" s="1"/>
  <c r="H1170" i="19"/>
  <c r="J1170" i="19" s="1"/>
  <c r="H1171" i="19"/>
  <c r="J1171" i="19" s="1"/>
  <c r="H1172" i="19"/>
  <c r="J1172" i="19" s="1"/>
  <c r="H1173" i="19"/>
  <c r="J1173" i="19" s="1"/>
  <c r="H1174" i="19"/>
  <c r="J1174" i="19" s="1"/>
  <c r="H1175" i="19"/>
  <c r="J1175" i="19" s="1"/>
  <c r="H1176" i="19"/>
  <c r="J1176" i="19" s="1"/>
  <c r="H1177" i="19"/>
  <c r="J1177" i="19" s="1"/>
  <c r="H1178" i="19"/>
  <c r="J1178" i="19" s="1"/>
  <c r="H1179" i="19"/>
  <c r="J1179" i="19" s="1"/>
  <c r="H1180" i="19"/>
  <c r="J1180" i="19" s="1"/>
  <c r="H1181" i="19"/>
  <c r="J1181" i="19" s="1"/>
  <c r="H1182" i="19"/>
  <c r="J1182" i="19" s="1"/>
  <c r="H1183" i="19"/>
  <c r="J1183" i="19" s="1"/>
  <c r="H1184" i="19"/>
  <c r="J1184" i="19" s="1"/>
  <c r="H1185" i="19"/>
  <c r="J1185" i="19" s="1"/>
  <c r="H1186" i="19"/>
  <c r="J1186" i="19" s="1"/>
  <c r="H1187" i="19"/>
  <c r="J1187" i="19" s="1"/>
  <c r="H1188" i="19"/>
  <c r="J1188" i="19" s="1"/>
  <c r="H1189" i="19"/>
  <c r="J1189" i="19" s="1"/>
  <c r="H1190" i="19"/>
  <c r="J1190" i="19" s="1"/>
  <c r="H1191" i="19"/>
  <c r="H1192" i="19"/>
  <c r="H1193" i="19"/>
  <c r="J1193" i="19" s="1"/>
  <c r="H1194" i="19"/>
  <c r="H1195" i="19"/>
  <c r="H1196" i="19"/>
  <c r="J1196" i="19" s="1"/>
  <c r="H1197" i="19"/>
  <c r="J1197" i="19" s="1"/>
  <c r="H1198" i="19"/>
  <c r="H1199" i="19"/>
  <c r="H1200" i="19"/>
  <c r="J1200" i="19" s="1"/>
  <c r="H1201" i="19"/>
  <c r="J1201" i="19" s="1"/>
  <c r="H1202" i="19"/>
  <c r="J1202" i="19" s="1"/>
  <c r="H1203" i="19"/>
  <c r="J1203" i="19" s="1"/>
  <c r="H1204" i="19"/>
  <c r="J1204" i="19" s="1"/>
  <c r="H1205" i="19"/>
  <c r="J1205" i="19" s="1"/>
  <c r="H1206" i="19"/>
  <c r="J1206" i="19" s="1"/>
  <c r="H1207" i="19"/>
  <c r="J1207" i="19" s="1"/>
  <c r="H1208" i="19"/>
  <c r="J1208" i="19" s="1"/>
  <c r="H1209" i="19"/>
  <c r="J1209" i="19" s="1"/>
  <c r="H1210" i="19"/>
  <c r="J1210" i="19" s="1"/>
  <c r="H1211" i="19"/>
  <c r="J1211" i="19" s="1"/>
  <c r="H1212" i="19"/>
  <c r="J1212" i="19" s="1"/>
  <c r="H1213" i="19"/>
  <c r="J1213" i="19" s="1"/>
  <c r="H1214" i="19"/>
  <c r="J1214" i="19" s="1"/>
  <c r="H1215" i="19"/>
  <c r="J1215" i="19" s="1"/>
  <c r="H1216" i="19"/>
  <c r="J1216" i="19" s="1"/>
  <c r="H1217" i="19"/>
  <c r="J1217" i="19" s="1"/>
  <c r="H1218" i="19"/>
  <c r="J1218" i="19" s="1"/>
  <c r="H1219" i="19"/>
  <c r="J1219" i="19" s="1"/>
  <c r="H1220" i="19"/>
  <c r="J1220" i="19" s="1"/>
  <c r="H1221" i="19"/>
  <c r="J1221" i="19" s="1"/>
  <c r="H1222" i="19"/>
  <c r="J1222" i="19" s="1"/>
  <c r="H1223" i="19"/>
  <c r="J1223" i="19" s="1"/>
  <c r="H1224" i="19"/>
  <c r="J1224" i="19" s="1"/>
  <c r="H1225" i="19"/>
  <c r="J1225" i="19" s="1"/>
  <c r="H1226" i="19"/>
  <c r="J1226" i="19" s="1"/>
  <c r="H1227" i="19"/>
  <c r="J1227" i="19" s="1"/>
  <c r="H1228" i="19"/>
  <c r="J1228" i="19" s="1"/>
  <c r="H1229" i="19"/>
  <c r="J1229" i="19" s="1"/>
  <c r="H1230" i="19"/>
  <c r="J1230" i="19" s="1"/>
  <c r="H1231" i="19"/>
  <c r="J1231" i="19" s="1"/>
  <c r="H1232" i="19"/>
  <c r="J1232" i="19" s="1"/>
  <c r="H1233" i="19"/>
  <c r="J1233" i="19" s="1"/>
  <c r="H1234" i="19"/>
  <c r="J1234" i="19" s="1"/>
  <c r="H1235" i="19"/>
  <c r="J1235" i="19" s="1"/>
  <c r="H1236" i="19"/>
  <c r="J1236" i="19" s="1"/>
  <c r="H1237" i="19"/>
  <c r="H1238" i="19"/>
  <c r="H1239" i="19"/>
  <c r="J1239" i="19" s="1"/>
  <c r="H1240" i="19"/>
  <c r="J1240" i="19" s="1"/>
  <c r="H1241" i="19"/>
  <c r="J1241" i="19" s="1"/>
  <c r="H1242" i="19"/>
  <c r="J1242" i="19" s="1"/>
  <c r="H1243" i="19"/>
  <c r="J1243" i="19" s="1"/>
  <c r="H1244" i="19"/>
  <c r="J1244" i="19" s="1"/>
  <c r="H1245" i="19"/>
  <c r="J1245" i="19" s="1"/>
  <c r="H1246" i="19"/>
  <c r="J1246" i="19" s="1"/>
  <c r="H1247" i="19"/>
  <c r="J1247" i="19" s="1"/>
  <c r="H1248" i="19"/>
  <c r="J1248" i="19" s="1"/>
  <c r="H1249" i="19"/>
  <c r="J1249" i="19" s="1"/>
  <c r="H1250" i="19"/>
  <c r="J1250" i="19" s="1"/>
  <c r="H1251" i="19"/>
  <c r="J1251" i="19" s="1"/>
  <c r="H1252" i="19"/>
  <c r="J1252" i="19" s="1"/>
  <c r="H1253" i="19"/>
  <c r="J1253" i="19" s="1"/>
  <c r="H1254" i="19"/>
  <c r="J1254" i="19" s="1"/>
  <c r="H1255" i="19"/>
  <c r="J1255" i="19" s="1"/>
  <c r="H1256" i="19"/>
  <c r="J1256" i="19" s="1"/>
  <c r="H1257" i="19"/>
  <c r="J1257" i="19" s="1"/>
  <c r="H1258" i="19"/>
  <c r="J1258" i="19" s="1"/>
  <c r="H1259" i="19"/>
  <c r="J1259" i="19" s="1"/>
  <c r="H1260" i="19"/>
  <c r="J1260" i="19" s="1"/>
  <c r="H1261" i="19"/>
  <c r="J1261" i="19" s="1"/>
  <c r="H1262" i="19"/>
  <c r="J1262" i="19" s="1"/>
  <c r="H1263" i="19"/>
  <c r="J1263" i="19" s="1"/>
  <c r="H1264" i="19"/>
  <c r="J1264" i="19" s="1"/>
  <c r="H1265" i="19"/>
  <c r="J1265" i="19" s="1"/>
  <c r="H1266" i="19"/>
  <c r="J1266" i="19" s="1"/>
  <c r="H1267" i="19"/>
  <c r="J1267" i="19" s="1"/>
  <c r="H1268" i="19"/>
  <c r="J1268" i="19" s="1"/>
  <c r="H1269" i="19"/>
  <c r="J1269" i="19" s="1"/>
  <c r="H1270" i="19"/>
  <c r="J1270" i="19" s="1"/>
  <c r="H1271" i="19"/>
  <c r="J1271" i="19" s="1"/>
  <c r="H1272" i="19"/>
  <c r="J1272" i="19" s="1"/>
  <c r="H1273" i="19"/>
  <c r="J1273" i="19" s="1"/>
  <c r="H1274" i="19"/>
  <c r="J1274" i="19" s="1"/>
  <c r="H1275" i="19"/>
  <c r="J1275" i="19" s="1"/>
  <c r="H1276" i="19"/>
  <c r="J1276" i="19" s="1"/>
  <c r="H1277" i="19"/>
  <c r="J1277" i="19" s="1"/>
  <c r="H1278" i="19"/>
  <c r="J1278" i="19" s="1"/>
  <c r="H1279" i="19"/>
  <c r="J1279" i="19" s="1"/>
  <c r="H1280" i="19"/>
  <c r="J1280" i="19" s="1"/>
  <c r="H1281" i="19"/>
  <c r="J1281" i="19" s="1"/>
  <c r="H1282" i="19"/>
  <c r="J1282" i="19" s="1"/>
  <c r="H1283" i="19"/>
  <c r="H1284" i="19"/>
  <c r="H1285" i="19"/>
  <c r="J1285" i="19" s="1"/>
  <c r="H1286" i="19"/>
  <c r="J1286" i="19" s="1"/>
  <c r="H1287" i="19"/>
  <c r="J1287" i="19" s="1"/>
  <c r="H1288" i="19"/>
  <c r="J1288" i="19" s="1"/>
  <c r="H1289" i="19"/>
  <c r="J1289" i="19" s="1"/>
  <c r="H1290" i="19"/>
  <c r="J1290" i="19" s="1"/>
  <c r="H1291" i="19"/>
  <c r="J1291" i="19" s="1"/>
  <c r="H1292" i="19"/>
  <c r="J1292" i="19" s="1"/>
  <c r="H1293" i="19"/>
  <c r="J1293" i="19" s="1"/>
  <c r="H1294" i="19"/>
  <c r="J1294" i="19" s="1"/>
  <c r="H1295" i="19"/>
  <c r="J1295" i="19" s="1"/>
  <c r="H1296" i="19"/>
  <c r="J1296" i="19" s="1"/>
  <c r="H1297" i="19"/>
  <c r="J1297" i="19" s="1"/>
  <c r="H1298" i="19"/>
  <c r="J1298" i="19" s="1"/>
  <c r="H1299" i="19"/>
  <c r="J1299" i="19" s="1"/>
  <c r="H1300" i="19"/>
  <c r="J1300" i="19" s="1"/>
  <c r="H1301" i="19"/>
  <c r="H1302" i="19"/>
  <c r="H1303" i="19"/>
  <c r="J1303" i="19" s="1"/>
  <c r="H1304" i="19"/>
  <c r="J1304" i="19" s="1"/>
  <c r="H1305" i="19"/>
  <c r="J1305" i="19" s="1"/>
  <c r="H1306" i="19"/>
  <c r="J1306" i="19" s="1"/>
  <c r="H1307" i="19"/>
  <c r="J1307" i="19" s="1"/>
  <c r="H1308" i="19"/>
  <c r="J1308" i="19" s="1"/>
  <c r="H1309" i="19"/>
  <c r="J1309" i="19" s="1"/>
  <c r="H1310" i="19"/>
  <c r="J1310" i="19" s="1"/>
  <c r="H1311" i="19"/>
  <c r="J1311" i="19" s="1"/>
  <c r="H1312" i="19"/>
  <c r="J1312" i="19" s="1"/>
  <c r="H1313" i="19"/>
  <c r="J1313" i="19" s="1"/>
  <c r="H1314" i="19"/>
  <c r="J1314" i="19" s="1"/>
  <c r="H1315" i="19"/>
  <c r="J1315" i="19" s="1"/>
  <c r="H1316" i="19"/>
  <c r="J1316" i="19" s="1"/>
  <c r="H1317" i="19"/>
  <c r="J1317" i="19" s="1"/>
  <c r="H1318" i="19"/>
  <c r="J1318" i="19" s="1"/>
  <c r="H1319" i="19"/>
  <c r="J1319" i="19" s="1"/>
  <c r="H1320" i="19"/>
  <c r="J1320" i="19" s="1"/>
  <c r="H1321" i="19"/>
  <c r="J1321" i="19" s="1"/>
  <c r="H1322" i="19"/>
  <c r="J1322" i="19" s="1"/>
  <c r="H1323" i="19"/>
  <c r="J1323" i="19" s="1"/>
  <c r="H1324" i="19"/>
  <c r="J1324" i="19" s="1"/>
  <c r="H1325" i="19"/>
  <c r="J1325" i="19" s="1"/>
  <c r="H1326" i="19"/>
  <c r="J1326" i="19" s="1"/>
  <c r="H1327" i="19"/>
  <c r="J1327" i="19" s="1"/>
  <c r="H1328" i="19"/>
  <c r="J1328" i="19" s="1"/>
  <c r="H1329" i="19"/>
  <c r="J1329" i="19" s="1"/>
  <c r="H1330" i="19"/>
  <c r="J1330" i="19" s="1"/>
  <c r="H1331" i="19"/>
  <c r="J1331" i="19" s="1"/>
  <c r="H1332" i="19"/>
  <c r="J1332" i="19" s="1"/>
  <c r="H1333" i="19"/>
  <c r="J1333" i="19" s="1"/>
  <c r="H1334" i="19"/>
  <c r="J1334" i="19" s="1"/>
  <c r="H1335" i="19"/>
  <c r="J1335" i="19" s="1"/>
  <c r="H1336" i="19"/>
  <c r="J1336" i="19" s="1"/>
  <c r="H1337" i="19"/>
  <c r="J1337" i="19" s="1"/>
  <c r="H1338" i="19"/>
  <c r="J1338" i="19" s="1"/>
  <c r="H1339" i="19"/>
  <c r="J1339" i="19" s="1"/>
  <c r="H1340" i="19"/>
  <c r="J1340" i="19" s="1"/>
  <c r="H1341" i="19"/>
  <c r="J1341" i="19" s="1"/>
  <c r="H1342" i="19"/>
  <c r="J1342" i="19" s="1"/>
  <c r="H1343" i="19"/>
  <c r="J1343" i="19" s="1"/>
  <c r="H1344" i="19"/>
  <c r="J1344" i="19" s="1"/>
  <c r="H1345" i="19"/>
  <c r="J1345" i="19" s="1"/>
  <c r="H1346" i="19"/>
  <c r="J1346" i="19" s="1"/>
  <c r="H1347" i="19"/>
  <c r="J1347" i="19" s="1"/>
  <c r="H1348" i="19"/>
  <c r="J1348" i="19" s="1"/>
  <c r="H1349" i="19"/>
  <c r="J1349" i="19" s="1"/>
  <c r="H1350" i="19"/>
  <c r="J1350" i="19" s="1"/>
  <c r="H1351" i="19"/>
  <c r="J1351" i="19" s="1"/>
  <c r="H1352" i="19"/>
  <c r="J1352" i="19" s="1"/>
  <c r="H1353" i="19"/>
  <c r="J1353" i="19" s="1"/>
  <c r="H1354" i="19"/>
  <c r="J1354" i="19" s="1"/>
  <c r="H1355" i="19"/>
  <c r="J1355" i="19" s="1"/>
  <c r="H1356" i="19"/>
  <c r="J1356" i="19" s="1"/>
  <c r="H1357" i="19"/>
  <c r="J1357" i="19" s="1"/>
  <c r="H1358" i="19"/>
  <c r="H1359" i="19"/>
  <c r="H1360" i="19"/>
  <c r="J1360" i="19" s="1"/>
  <c r="H1361" i="19"/>
  <c r="J1361" i="19" s="1"/>
  <c r="H1362" i="19"/>
  <c r="J1362" i="19" s="1"/>
  <c r="H1363" i="19"/>
  <c r="J1363" i="19" s="1"/>
  <c r="H1364" i="19"/>
  <c r="J1364" i="19" s="1"/>
  <c r="H1365" i="19"/>
  <c r="J1365" i="19" s="1"/>
  <c r="H1366" i="19"/>
  <c r="J1366" i="19" s="1"/>
  <c r="H1367" i="19"/>
  <c r="J1367" i="19" s="1"/>
  <c r="H1368" i="19"/>
  <c r="J1368" i="19" s="1"/>
  <c r="H1369" i="19"/>
  <c r="J1369" i="19" s="1"/>
  <c r="H1370" i="19"/>
  <c r="H1371" i="19"/>
  <c r="H1372" i="19"/>
  <c r="J1372" i="19" s="1"/>
  <c r="H1373" i="19"/>
  <c r="J1373" i="19" s="1"/>
  <c r="H1374" i="19"/>
  <c r="J1374" i="19" s="1"/>
  <c r="H1375" i="19"/>
  <c r="J1375" i="19" s="1"/>
  <c r="H1376" i="19"/>
  <c r="J1376" i="19" s="1"/>
  <c r="H1377" i="19"/>
  <c r="J1377" i="19" s="1"/>
  <c r="H1378" i="19"/>
  <c r="J1378" i="19" s="1"/>
  <c r="H1379" i="19"/>
  <c r="J1379" i="19" s="1"/>
  <c r="H1380" i="19"/>
  <c r="J1380" i="19" s="1"/>
  <c r="H1381" i="19"/>
  <c r="J1381" i="19" s="1"/>
  <c r="H1382" i="19"/>
  <c r="J1382" i="19" s="1"/>
  <c r="H1383" i="19"/>
  <c r="J1383" i="19" s="1"/>
  <c r="H1384" i="19"/>
  <c r="J1384" i="19" s="1"/>
  <c r="H1385" i="19"/>
  <c r="J1385" i="19" s="1"/>
  <c r="H1386" i="19"/>
  <c r="J1386" i="19" s="1"/>
  <c r="H1387" i="19"/>
  <c r="J1387" i="19" s="1"/>
  <c r="H1388" i="19"/>
  <c r="J1388" i="19" s="1"/>
  <c r="H1389" i="19"/>
  <c r="J1389" i="19" s="1"/>
  <c r="H1390" i="19"/>
  <c r="J1390" i="19" s="1"/>
  <c r="H1391" i="19"/>
  <c r="J1391" i="19" s="1"/>
  <c r="H1392" i="19"/>
  <c r="J1392" i="19" s="1"/>
  <c r="H1393" i="19"/>
  <c r="J1393" i="19" s="1"/>
  <c r="H1394" i="19"/>
  <c r="J1394" i="19" s="1"/>
  <c r="H1395" i="19"/>
  <c r="J1395" i="19" s="1"/>
  <c r="H1396" i="19"/>
  <c r="J1396" i="19" s="1"/>
  <c r="H1397" i="19"/>
  <c r="J1397" i="19" s="1"/>
  <c r="H1398" i="19"/>
  <c r="J1398" i="19" s="1"/>
  <c r="H1399" i="19"/>
  <c r="J1399" i="19" s="1"/>
  <c r="H1400" i="19"/>
  <c r="J1400" i="19" s="1"/>
  <c r="H1401" i="19"/>
  <c r="J1401" i="19" s="1"/>
  <c r="H1402" i="19"/>
  <c r="J1402" i="19" s="1"/>
  <c r="H1403" i="19"/>
  <c r="J1403" i="19" s="1"/>
  <c r="H1404" i="19"/>
  <c r="J1404" i="19" s="1"/>
  <c r="H1405" i="19"/>
  <c r="J1405" i="19" s="1"/>
  <c r="H1406" i="19"/>
  <c r="J1406" i="19" s="1"/>
  <c r="H1407" i="19"/>
  <c r="J1407" i="19" s="1"/>
  <c r="H1408" i="19"/>
  <c r="J1408" i="19" s="1"/>
  <c r="H1409" i="19"/>
  <c r="J1409" i="19" s="1"/>
  <c r="H1410" i="19"/>
  <c r="J1410" i="19" s="1"/>
  <c r="H1411" i="19"/>
  <c r="J1411" i="19" s="1"/>
  <c r="H1412" i="19"/>
  <c r="J1412" i="19" s="1"/>
  <c r="H1413" i="19"/>
  <c r="J1413" i="19" s="1"/>
  <c r="H1414" i="19"/>
  <c r="J1414" i="19" s="1"/>
  <c r="H1415" i="19"/>
  <c r="J1415" i="19" s="1"/>
  <c r="H1416" i="19"/>
  <c r="J1416" i="19" s="1"/>
  <c r="H1417" i="19"/>
  <c r="J1417" i="19" s="1"/>
  <c r="H1418" i="19"/>
  <c r="J1418" i="19" s="1"/>
  <c r="H1419" i="19"/>
  <c r="J1419" i="19" s="1"/>
  <c r="H1420" i="19"/>
  <c r="H1421" i="19"/>
  <c r="J1421" i="19" s="1"/>
  <c r="H1422" i="19"/>
  <c r="J1422" i="19" s="1"/>
  <c r="H1423" i="19"/>
  <c r="J1423" i="19" s="1"/>
  <c r="H1424" i="19"/>
  <c r="J1424" i="19" s="1"/>
  <c r="H1425" i="19"/>
  <c r="J1425" i="19" s="1"/>
  <c r="H1426" i="19"/>
  <c r="J1426" i="19" s="1"/>
  <c r="H1427" i="19"/>
  <c r="J1427" i="19" s="1"/>
  <c r="H1428" i="19"/>
  <c r="J1428" i="19" s="1"/>
  <c r="H1429" i="19"/>
  <c r="J1429" i="19" s="1"/>
  <c r="H1430" i="19"/>
  <c r="J1430" i="19" s="1"/>
  <c r="H1431" i="19"/>
  <c r="J1431" i="19" s="1"/>
  <c r="H1432" i="19"/>
  <c r="J1432" i="19" s="1"/>
  <c r="H1433" i="19"/>
  <c r="J1433" i="19" s="1"/>
  <c r="H1434" i="19"/>
  <c r="J1434" i="19" s="1"/>
  <c r="H1435" i="19"/>
  <c r="J1435" i="19" s="1"/>
  <c r="H1436" i="19"/>
  <c r="J1436" i="19" s="1"/>
  <c r="H1437" i="19"/>
  <c r="J1437" i="19" s="1"/>
  <c r="H1438" i="19"/>
  <c r="J1438" i="19" s="1"/>
  <c r="H1439" i="19"/>
  <c r="J1439" i="19" s="1"/>
  <c r="H1440" i="19"/>
  <c r="J1440" i="19" s="1"/>
  <c r="H1441" i="19"/>
  <c r="J1441" i="19" s="1"/>
  <c r="H1442" i="19"/>
  <c r="J1442" i="19" s="1"/>
  <c r="H1443" i="19"/>
  <c r="J1443" i="19" s="1"/>
  <c r="H1444" i="19"/>
  <c r="J1444" i="19" s="1"/>
  <c r="H1445" i="19"/>
  <c r="J1445" i="19" s="1"/>
  <c r="H1446" i="19"/>
  <c r="J1446" i="19" s="1"/>
  <c r="H1447" i="19"/>
  <c r="J1447" i="19" s="1"/>
  <c r="H1448" i="19"/>
  <c r="J1448" i="19" s="1"/>
  <c r="H1449" i="19"/>
  <c r="J1449" i="19" s="1"/>
  <c r="H1450" i="19"/>
  <c r="J1450" i="19" s="1"/>
  <c r="H1451" i="19"/>
  <c r="J1451" i="19" s="1"/>
  <c r="H1452" i="19"/>
  <c r="J1452" i="19" s="1"/>
  <c r="H1453" i="19"/>
  <c r="J1453" i="19" s="1"/>
  <c r="H1454" i="19"/>
  <c r="J1454" i="19" s="1"/>
  <c r="H1455" i="19"/>
  <c r="J1455" i="19" s="1"/>
  <c r="H1456" i="19"/>
  <c r="J1456" i="19" s="1"/>
  <c r="H1457" i="19"/>
  <c r="J1457" i="19" s="1"/>
  <c r="H1458" i="19"/>
  <c r="J1458" i="19" s="1"/>
  <c r="H1459" i="19"/>
  <c r="J1459" i="19" s="1"/>
  <c r="H1460" i="19"/>
  <c r="J1460" i="19" s="1"/>
  <c r="H1461" i="19"/>
  <c r="J1461" i="19" s="1"/>
  <c r="H1462" i="19"/>
  <c r="J1462" i="19" s="1"/>
  <c r="H1463" i="19"/>
  <c r="J1463" i="19" s="1"/>
  <c r="H1464" i="19"/>
  <c r="J1464" i="19" s="1"/>
  <c r="H1465" i="19"/>
  <c r="J1465" i="19" s="1"/>
  <c r="H1466" i="19"/>
  <c r="J1466" i="19" s="1"/>
  <c r="H1467" i="19"/>
  <c r="J1467" i="19" s="1"/>
  <c r="H1468" i="19"/>
  <c r="J1468" i="19" s="1"/>
  <c r="H1469" i="19"/>
  <c r="J1469" i="19" s="1"/>
  <c r="H1470" i="19"/>
  <c r="J1470" i="19" s="1"/>
  <c r="H1471" i="19"/>
  <c r="J1471" i="19" s="1"/>
  <c r="H1472" i="19"/>
  <c r="J1472" i="19" s="1"/>
  <c r="H1473" i="19"/>
  <c r="J1473" i="19" s="1"/>
  <c r="H1474" i="19"/>
  <c r="J1474" i="19" s="1"/>
  <c r="H1475" i="19"/>
  <c r="J1475" i="19" s="1"/>
  <c r="H1476" i="19"/>
  <c r="J1476" i="19" s="1"/>
  <c r="H1477" i="19"/>
  <c r="J1477" i="19" s="1"/>
  <c r="H1478" i="19"/>
  <c r="J1478" i="19" s="1"/>
  <c r="H1479" i="19"/>
  <c r="J1479" i="19" s="1"/>
  <c r="H1480" i="19"/>
  <c r="J1480" i="19" s="1"/>
  <c r="H1481" i="19"/>
  <c r="J1481" i="19" s="1"/>
  <c r="H1482" i="19"/>
  <c r="J1482" i="19" s="1"/>
  <c r="H1483" i="19"/>
  <c r="J1483" i="19" s="1"/>
  <c r="H1484" i="19"/>
  <c r="J1484" i="19" s="1"/>
  <c r="H1485" i="19"/>
  <c r="J1485" i="19" s="1"/>
  <c r="H1486" i="19"/>
  <c r="J1486" i="19" s="1"/>
  <c r="H1487" i="19"/>
  <c r="J1487" i="19" s="1"/>
  <c r="H1488" i="19"/>
  <c r="J1488" i="19" s="1"/>
  <c r="H1489" i="19"/>
  <c r="J1489" i="19" s="1"/>
  <c r="H1490" i="19"/>
  <c r="J1490" i="19" s="1"/>
  <c r="H1491" i="19"/>
  <c r="J1491" i="19" s="1"/>
  <c r="H1492" i="19"/>
  <c r="J1492" i="19" s="1"/>
  <c r="H1493" i="19"/>
  <c r="J1493" i="19" s="1"/>
  <c r="H1494" i="19"/>
  <c r="J1494" i="19" s="1"/>
  <c r="H1495" i="19"/>
  <c r="J1495" i="19" s="1"/>
  <c r="H1496" i="19"/>
  <c r="J1496" i="19" s="1"/>
  <c r="H1497" i="19"/>
  <c r="J1497" i="19" s="1"/>
  <c r="H1498" i="19"/>
  <c r="J1498" i="19" s="1"/>
  <c r="H1499" i="19"/>
  <c r="J1499" i="19" s="1"/>
  <c r="H1500" i="19"/>
  <c r="J1500" i="19" s="1"/>
  <c r="H1501" i="19"/>
  <c r="J1501" i="19" s="1"/>
  <c r="H1502" i="19"/>
  <c r="J1502" i="19" s="1"/>
  <c r="H1503" i="19"/>
  <c r="J1503" i="19" s="1"/>
  <c r="H1504" i="19"/>
  <c r="J1504" i="19" s="1"/>
  <c r="H1505" i="19"/>
  <c r="J1505" i="19" s="1"/>
  <c r="H1506" i="19"/>
  <c r="J1506" i="19" s="1"/>
  <c r="H1507" i="19"/>
  <c r="J1507" i="19" s="1"/>
  <c r="H1508" i="19"/>
  <c r="J1508" i="19" s="1"/>
  <c r="H1509" i="19"/>
  <c r="J1509" i="19" s="1"/>
  <c r="H1510" i="19"/>
  <c r="J1510" i="19" s="1"/>
  <c r="H1511" i="19"/>
  <c r="J1511" i="19" s="1"/>
  <c r="H1512" i="19"/>
  <c r="J1512" i="19" s="1"/>
  <c r="H1513" i="19"/>
  <c r="J1513" i="19" s="1"/>
  <c r="H1514" i="19"/>
  <c r="J1514" i="19" s="1"/>
  <c r="H1515" i="19"/>
  <c r="J1515" i="19" s="1"/>
  <c r="H1516" i="19"/>
  <c r="J1516" i="19" s="1"/>
  <c r="H1517" i="19"/>
  <c r="J1517" i="19" s="1"/>
  <c r="H1518" i="19"/>
  <c r="J1518" i="19" s="1"/>
  <c r="H1519" i="19"/>
  <c r="H1520" i="19"/>
  <c r="J1520" i="19" s="1"/>
  <c r="H1521" i="19"/>
  <c r="J1521" i="19" s="1"/>
  <c r="H1522" i="19"/>
  <c r="H1523" i="19"/>
  <c r="H1524" i="19"/>
  <c r="H1525" i="19"/>
  <c r="H1526" i="19"/>
  <c r="J1526" i="19" s="1"/>
  <c r="H1527" i="19"/>
  <c r="J1527" i="19" s="1"/>
  <c r="H1528" i="19"/>
  <c r="J1528" i="19" s="1"/>
  <c r="H1529" i="19"/>
  <c r="J1529" i="19" s="1"/>
  <c r="H1530" i="19"/>
  <c r="J1530" i="19" s="1"/>
  <c r="H1531" i="19"/>
  <c r="J1531" i="19" s="1"/>
  <c r="H1532" i="19"/>
  <c r="J1532" i="19" s="1"/>
  <c r="H1533" i="19"/>
  <c r="J1533" i="19" s="1"/>
  <c r="H1534" i="19"/>
  <c r="J1534" i="19" s="1"/>
  <c r="H1535" i="19"/>
  <c r="J1535" i="19" s="1"/>
  <c r="H1536" i="19"/>
  <c r="J1536" i="19" s="1"/>
  <c r="H1537" i="19"/>
  <c r="J1537" i="19" s="1"/>
  <c r="H1538" i="19"/>
  <c r="J1538" i="19" s="1"/>
  <c r="H1539" i="19"/>
  <c r="J1539" i="19" s="1"/>
  <c r="H1540" i="19"/>
  <c r="J1540" i="19" s="1"/>
  <c r="H1541" i="19"/>
  <c r="J1541" i="19" s="1"/>
  <c r="H1542" i="19"/>
  <c r="J1542" i="19" s="1"/>
  <c r="H1543" i="19"/>
  <c r="J1543" i="19" s="1"/>
  <c r="H1544" i="19"/>
  <c r="J1544" i="19" s="1"/>
  <c r="H1545" i="19"/>
  <c r="H1546" i="19"/>
  <c r="H1547" i="19"/>
  <c r="J1547" i="19" s="1"/>
  <c r="H1548" i="19"/>
  <c r="J1548" i="19" s="1"/>
  <c r="H1549" i="19"/>
  <c r="J1549" i="19" s="1"/>
  <c r="H1550" i="19"/>
  <c r="J1550" i="19" s="1"/>
  <c r="H1551" i="19"/>
  <c r="J1551" i="19" s="1"/>
  <c r="H1552" i="19"/>
  <c r="J1552" i="19" s="1"/>
  <c r="H1553" i="19"/>
  <c r="J1553" i="19" s="1"/>
  <c r="H1554" i="19"/>
  <c r="J1554" i="19" s="1"/>
  <c r="H1555" i="19"/>
  <c r="J1555" i="19" s="1"/>
  <c r="H1556" i="19"/>
  <c r="J1556" i="19" s="1"/>
  <c r="H1557" i="19"/>
  <c r="J1557" i="19" s="1"/>
  <c r="H1558" i="19"/>
  <c r="J1558" i="19" s="1"/>
  <c r="H1559" i="19"/>
  <c r="J1559" i="19" s="1"/>
  <c r="H1560" i="19"/>
  <c r="J1560" i="19" s="1"/>
  <c r="H1561" i="19"/>
  <c r="J1561" i="19" s="1"/>
  <c r="H1562" i="19"/>
  <c r="J1562" i="19" s="1"/>
  <c r="H1563" i="19"/>
  <c r="J1563" i="19" s="1"/>
  <c r="H1564" i="19"/>
  <c r="J1564" i="19" s="1"/>
  <c r="H1565" i="19"/>
  <c r="J1565" i="19" s="1"/>
  <c r="H1566" i="19"/>
  <c r="J1566" i="19" s="1"/>
  <c r="H1567" i="19"/>
  <c r="J1567" i="19" s="1"/>
  <c r="H1568" i="19"/>
  <c r="J1568" i="19" s="1"/>
  <c r="H1569" i="19"/>
  <c r="J1569" i="19" s="1"/>
  <c r="H1570" i="19"/>
  <c r="H1571" i="19"/>
  <c r="H1572" i="19"/>
  <c r="J1572" i="19" s="1"/>
  <c r="H1573" i="19"/>
  <c r="J1573" i="19" s="1"/>
  <c r="H1574" i="19"/>
  <c r="J1574" i="19" s="1"/>
  <c r="H1575" i="19"/>
  <c r="J1575" i="19" s="1"/>
  <c r="H1576" i="19"/>
  <c r="J1576" i="19" s="1"/>
  <c r="H1577" i="19"/>
  <c r="J1577" i="19" s="1"/>
  <c r="H1578" i="19"/>
  <c r="J1578" i="19" s="1"/>
  <c r="H1579" i="19"/>
  <c r="J1579" i="19" s="1"/>
  <c r="H1580" i="19"/>
  <c r="J1580" i="19" s="1"/>
  <c r="H1581" i="19"/>
  <c r="J1581" i="19" s="1"/>
  <c r="H1582" i="19"/>
  <c r="J1582" i="19" s="1"/>
  <c r="H1583" i="19"/>
  <c r="J1583" i="19" s="1"/>
  <c r="H1584" i="19"/>
  <c r="J1584" i="19" s="1"/>
  <c r="H1585" i="19"/>
  <c r="H1586" i="19"/>
  <c r="H1587" i="19"/>
  <c r="J1587" i="19" s="1"/>
  <c r="H1588" i="19"/>
  <c r="J1588" i="19" s="1"/>
  <c r="H1589" i="19"/>
  <c r="J1589" i="19" s="1"/>
  <c r="H1590" i="19"/>
  <c r="J1590" i="19" s="1"/>
  <c r="H1591" i="19"/>
  <c r="J1591" i="19" s="1"/>
  <c r="H1592" i="19"/>
  <c r="J1592" i="19" s="1"/>
  <c r="H1593" i="19"/>
  <c r="J1593" i="19" s="1"/>
  <c r="H1594" i="19"/>
  <c r="J1594" i="19" s="1"/>
  <c r="H1595" i="19"/>
  <c r="J1595" i="19" s="1"/>
  <c r="H1596" i="19"/>
  <c r="J1596" i="19" s="1"/>
  <c r="H1597" i="19"/>
  <c r="J1597" i="19" s="1"/>
  <c r="H1598" i="19"/>
  <c r="J1598" i="19" s="1"/>
  <c r="H1599" i="19"/>
  <c r="J1599" i="19" s="1"/>
  <c r="H1600" i="19"/>
  <c r="J1600" i="19" s="1"/>
  <c r="H1601" i="19"/>
  <c r="J1601" i="19" s="1"/>
  <c r="H1602" i="19"/>
  <c r="J1602" i="19" s="1"/>
  <c r="H1603" i="19"/>
  <c r="J1603" i="19" s="1"/>
  <c r="H1604" i="19"/>
  <c r="J1604" i="19" s="1"/>
  <c r="H1605" i="19"/>
  <c r="J1605" i="19" s="1"/>
  <c r="H1606" i="19"/>
  <c r="J1606" i="19" s="1"/>
  <c r="H1607" i="19"/>
  <c r="J1607" i="19" s="1"/>
  <c r="H1608" i="19"/>
  <c r="J1608" i="19" s="1"/>
  <c r="H1609" i="19"/>
  <c r="J1609" i="19" s="1"/>
  <c r="H1610" i="19"/>
  <c r="J1610" i="19" s="1"/>
  <c r="H1611" i="19"/>
  <c r="J1611" i="19" s="1"/>
  <c r="H1612" i="19"/>
  <c r="J1612" i="19" s="1"/>
  <c r="H1613" i="19"/>
  <c r="J1613" i="19" s="1"/>
  <c r="H1614" i="19"/>
  <c r="J1614" i="19" s="1"/>
  <c r="H1615" i="19"/>
  <c r="J1615" i="19" s="1"/>
  <c r="H1616" i="19"/>
  <c r="J1616" i="19" s="1"/>
  <c r="H1617" i="19"/>
  <c r="J1617" i="19" s="1"/>
  <c r="H1618" i="19"/>
  <c r="J1618" i="19" s="1"/>
  <c r="H1619" i="19"/>
  <c r="J1619" i="19" s="1"/>
  <c r="H1620" i="19"/>
  <c r="J1620" i="19" s="1"/>
  <c r="H1621" i="19"/>
  <c r="J1621" i="19" s="1"/>
  <c r="H1622" i="19"/>
  <c r="J1622" i="19" s="1"/>
  <c r="H1623" i="19"/>
  <c r="J1623" i="19" s="1"/>
  <c r="H1624" i="19"/>
  <c r="J1624" i="19" s="1"/>
  <c r="H1625" i="19"/>
  <c r="J1625" i="19" s="1"/>
  <c r="H1626" i="19"/>
  <c r="J1626" i="19" s="1"/>
  <c r="H1627" i="19"/>
  <c r="J1627" i="19" s="1"/>
  <c r="H1628" i="19"/>
  <c r="J1628" i="19" s="1"/>
  <c r="H1629" i="19"/>
  <c r="J1629" i="19" s="1"/>
  <c r="H1630" i="19"/>
  <c r="J1630" i="19" s="1"/>
  <c r="H1631" i="19"/>
  <c r="H1632" i="19"/>
  <c r="H1633" i="19"/>
  <c r="J1633" i="19" s="1"/>
  <c r="H1634" i="19"/>
  <c r="J1634" i="19" s="1"/>
  <c r="H1635" i="19"/>
  <c r="J1635" i="19" s="1"/>
  <c r="H1636" i="19"/>
  <c r="J1636" i="19" s="1"/>
  <c r="H1637" i="19"/>
  <c r="J1637" i="19" s="1"/>
  <c r="H1638" i="19"/>
  <c r="J1638" i="19" s="1"/>
  <c r="H1639" i="19"/>
  <c r="J1639" i="19" s="1"/>
  <c r="H1640" i="19"/>
  <c r="J1640" i="19" s="1"/>
  <c r="H1641" i="19"/>
  <c r="J1641" i="19" s="1"/>
  <c r="H1642" i="19"/>
  <c r="J1642" i="19" s="1"/>
  <c r="H1643" i="19"/>
  <c r="J1643" i="19" s="1"/>
  <c r="H1644" i="19"/>
  <c r="J1644" i="19" s="1"/>
  <c r="H1645" i="19"/>
  <c r="J1645" i="19" s="1"/>
  <c r="H1646" i="19"/>
  <c r="J1646" i="19" s="1"/>
  <c r="H1647" i="19"/>
  <c r="J1647" i="19" s="1"/>
  <c r="H1648" i="19"/>
  <c r="J1648" i="19" s="1"/>
  <c r="H1649" i="19"/>
  <c r="J1649" i="19" s="1"/>
  <c r="H1650" i="19"/>
  <c r="J1650" i="19" s="1"/>
  <c r="H1651" i="19"/>
  <c r="J1651" i="19" s="1"/>
  <c r="H1652" i="19"/>
  <c r="J1652" i="19" s="1"/>
  <c r="H1653" i="19"/>
  <c r="J1653" i="19" s="1"/>
  <c r="H1654" i="19"/>
  <c r="J1654" i="19" s="1"/>
  <c r="H1655" i="19"/>
  <c r="J1655" i="19" s="1"/>
  <c r="H1656" i="19"/>
  <c r="J1656" i="19" s="1"/>
  <c r="H1657" i="19"/>
  <c r="J1657" i="19" s="1"/>
  <c r="H1658" i="19"/>
  <c r="J1658" i="19" s="1"/>
  <c r="H1659" i="19"/>
  <c r="J1659" i="19" s="1"/>
  <c r="H1660" i="19"/>
  <c r="H1661" i="19"/>
  <c r="J1661" i="19" s="1"/>
  <c r="H1662" i="19"/>
  <c r="H1663" i="19"/>
  <c r="J1663" i="19" s="1"/>
  <c r="H1664" i="19"/>
  <c r="J1664" i="19" s="1"/>
  <c r="H1665" i="19"/>
  <c r="J1665" i="19" s="1"/>
  <c r="H1666" i="19"/>
  <c r="J1666" i="19" s="1"/>
  <c r="H1667" i="19"/>
  <c r="J1667" i="19" s="1"/>
  <c r="H1668" i="19"/>
  <c r="J1668" i="19" s="1"/>
  <c r="H1669" i="19"/>
  <c r="J1669" i="19" s="1"/>
  <c r="H1670" i="19"/>
  <c r="J1670" i="19" s="1"/>
  <c r="H1671" i="19"/>
  <c r="J1671" i="19" s="1"/>
  <c r="H1672" i="19"/>
  <c r="J1672" i="19" s="1"/>
  <c r="H1673" i="19"/>
  <c r="J1673" i="19" s="1"/>
  <c r="H1674" i="19"/>
  <c r="J1674" i="19" s="1"/>
  <c r="H1675" i="19"/>
  <c r="J1675" i="19" s="1"/>
  <c r="H1676" i="19"/>
  <c r="J1676" i="19" s="1"/>
  <c r="H1677" i="19"/>
  <c r="H1678" i="19"/>
  <c r="H1679" i="19"/>
  <c r="J1679" i="19" s="1"/>
  <c r="H1680" i="19"/>
  <c r="J1680" i="19" s="1"/>
  <c r="H1681" i="19"/>
  <c r="J1681" i="19" s="1"/>
  <c r="H1682" i="19"/>
  <c r="J1682" i="19" s="1"/>
  <c r="H1683" i="19"/>
  <c r="J1683" i="19" s="1"/>
  <c r="H1684" i="19"/>
  <c r="J1684" i="19" s="1"/>
  <c r="H1685" i="19"/>
  <c r="J1685" i="19" s="1"/>
  <c r="H1686" i="19"/>
  <c r="J1686" i="19" s="1"/>
  <c r="H1687" i="19"/>
  <c r="J1687" i="19" s="1"/>
  <c r="H1688" i="19"/>
  <c r="J1688" i="19" s="1"/>
  <c r="H1689" i="19"/>
  <c r="J1689" i="19" s="1"/>
  <c r="H1690" i="19"/>
  <c r="H1691" i="19"/>
  <c r="J1691" i="19" s="1"/>
  <c r="H1692" i="19"/>
  <c r="J1692" i="19" s="1"/>
  <c r="H1693" i="19"/>
  <c r="J1693" i="19" s="1"/>
  <c r="H1694" i="19"/>
  <c r="H1695" i="19"/>
  <c r="H1696" i="19"/>
  <c r="J1696" i="19" s="1"/>
  <c r="H1697" i="19"/>
  <c r="J1697" i="19" s="1"/>
  <c r="H1698" i="19"/>
  <c r="J1698" i="19" s="1"/>
  <c r="H1699" i="19"/>
  <c r="J1699" i="19" s="1"/>
  <c r="H1700" i="19"/>
  <c r="J1700" i="19" s="1"/>
  <c r="H1701" i="19"/>
  <c r="J1701" i="19" s="1"/>
  <c r="H1702" i="19"/>
  <c r="J1702" i="19" s="1"/>
  <c r="H1703" i="19"/>
  <c r="J1703" i="19" s="1"/>
  <c r="H1704" i="19"/>
  <c r="H1705" i="19"/>
  <c r="H1706" i="19"/>
  <c r="J1706" i="19" s="1"/>
  <c r="H1707" i="19"/>
  <c r="J1707" i="19" s="1"/>
  <c r="H1708" i="19"/>
  <c r="J1708" i="19" s="1"/>
  <c r="H1709" i="19"/>
  <c r="J1709" i="19" s="1"/>
  <c r="H1710" i="19"/>
  <c r="J1710" i="19" s="1"/>
  <c r="H1711" i="19"/>
  <c r="J1711" i="19" s="1"/>
  <c r="H1712" i="19"/>
  <c r="J1712" i="19" s="1"/>
  <c r="H1713" i="19"/>
  <c r="J1713" i="19" s="1"/>
  <c r="H1714" i="19"/>
  <c r="J1714" i="19" s="1"/>
  <c r="H1715" i="19"/>
  <c r="H1716" i="19"/>
  <c r="J1716" i="19" s="1"/>
  <c r="H1717" i="19"/>
  <c r="J1717" i="19" s="1"/>
  <c r="H1718" i="19"/>
  <c r="J1718" i="19" s="1"/>
  <c r="H1719" i="19"/>
  <c r="J1719" i="19" s="1"/>
  <c r="H1720" i="19"/>
  <c r="H1721" i="19"/>
  <c r="J1721" i="19" s="1"/>
  <c r="H1722" i="19"/>
  <c r="J1722" i="19" s="1"/>
  <c r="H1723" i="19"/>
  <c r="J1723" i="19" s="1"/>
  <c r="H1724" i="19"/>
  <c r="J1724" i="19" s="1"/>
  <c r="H1725" i="19"/>
  <c r="J1725" i="19" s="1"/>
  <c r="H1726" i="19"/>
  <c r="J1726" i="19" s="1"/>
  <c r="H1727" i="19"/>
  <c r="J1727" i="19" s="1"/>
  <c r="H1728" i="19"/>
  <c r="H1729" i="19"/>
  <c r="J1729" i="19" s="1"/>
  <c r="H1730" i="19"/>
  <c r="J1730" i="19" s="1"/>
  <c r="H1731" i="19"/>
  <c r="J1731" i="19" s="1"/>
  <c r="H1732" i="19"/>
  <c r="J1732" i="19" s="1"/>
  <c r="H1733" i="19"/>
  <c r="J1733" i="19" s="1"/>
  <c r="H1734" i="19"/>
  <c r="J1734" i="19" s="1"/>
  <c r="H1735" i="19"/>
  <c r="J1735" i="19" s="1"/>
  <c r="H1736" i="19"/>
  <c r="J1736" i="19" s="1"/>
  <c r="H1737" i="19"/>
  <c r="J1737" i="19" s="1"/>
  <c r="H1738" i="19"/>
  <c r="H1739" i="19"/>
  <c r="J1739" i="19" s="1"/>
  <c r="H1740" i="19"/>
  <c r="J1740" i="19" s="1"/>
  <c r="H1741" i="19"/>
  <c r="J1741" i="19" s="1"/>
  <c r="H1742" i="19"/>
  <c r="J1742" i="19" s="1"/>
  <c r="H1743" i="19"/>
  <c r="J1743" i="19" s="1"/>
  <c r="H1744" i="19"/>
  <c r="H1745" i="19"/>
  <c r="J1745" i="19" s="1"/>
  <c r="H1746" i="19"/>
  <c r="J1746" i="19" s="1"/>
  <c r="H1747" i="19"/>
  <c r="J1747" i="19" s="1"/>
  <c r="H1748" i="19"/>
  <c r="J1748" i="19" s="1"/>
  <c r="H1749" i="19"/>
  <c r="J1749" i="19" s="1"/>
  <c r="H1750" i="19"/>
  <c r="J1750" i="19" s="1"/>
  <c r="H1751" i="19"/>
  <c r="H1752" i="19"/>
  <c r="J1752" i="19" s="1"/>
  <c r="H1753" i="19"/>
  <c r="J1753" i="19" s="1"/>
  <c r="H1754" i="19"/>
  <c r="J1754" i="19" s="1"/>
  <c r="H1755" i="19"/>
  <c r="J1755" i="19" s="1"/>
  <c r="H1756" i="19"/>
  <c r="J1756" i="19" s="1"/>
  <c r="H1757" i="19"/>
  <c r="J1757" i="19" s="1"/>
  <c r="H1758" i="19"/>
  <c r="J1758" i="19" s="1"/>
  <c r="H1759" i="19"/>
  <c r="J1759" i="19" s="1"/>
  <c r="H1760" i="19"/>
  <c r="J1760" i="19" s="1"/>
  <c r="H1761" i="19"/>
  <c r="J1761" i="19" s="1"/>
  <c r="H1762" i="19"/>
  <c r="J1762" i="19" s="1"/>
  <c r="H1763" i="19"/>
  <c r="J1763" i="19" s="1"/>
  <c r="H1764" i="19"/>
  <c r="J1764" i="19" s="1"/>
  <c r="H1765" i="19"/>
  <c r="J1765" i="19" s="1"/>
  <c r="H1766" i="19"/>
  <c r="J1766" i="19" s="1"/>
  <c r="H1767" i="19"/>
  <c r="J1767" i="19" s="1"/>
  <c r="H1768" i="19"/>
  <c r="J1768" i="19" s="1"/>
  <c r="H1769" i="19"/>
  <c r="J1769" i="19" s="1"/>
  <c r="H1770" i="19"/>
  <c r="J1770" i="19" s="1"/>
  <c r="H1771" i="19"/>
  <c r="J1771" i="19" s="1"/>
  <c r="H1772" i="19"/>
  <c r="H1773" i="19"/>
  <c r="J1773" i="19" s="1"/>
  <c r="H1774" i="19"/>
  <c r="J1774" i="19" s="1"/>
  <c r="H1775" i="19"/>
  <c r="J1775" i="19" s="1"/>
  <c r="H1776" i="19"/>
  <c r="J1776" i="19" s="1"/>
  <c r="H1777" i="19"/>
  <c r="J1777" i="19" s="1"/>
  <c r="H1778" i="19"/>
  <c r="J1778" i="19" s="1"/>
  <c r="H1779" i="19"/>
  <c r="J1779" i="19" s="1"/>
  <c r="H1780" i="19"/>
  <c r="J1780" i="19" s="1"/>
  <c r="H1781" i="19"/>
  <c r="H1782" i="19"/>
  <c r="H1783" i="19"/>
  <c r="J1783" i="19" s="1"/>
  <c r="H1784" i="19"/>
  <c r="H1785" i="19"/>
  <c r="H1786" i="19"/>
  <c r="J1786" i="19" s="1"/>
  <c r="H1787" i="19"/>
  <c r="J1787" i="19" s="1"/>
  <c r="H1788" i="19"/>
  <c r="H1789" i="19"/>
  <c r="J1789" i="19" s="1"/>
  <c r="H1790" i="19"/>
  <c r="J1790" i="19" s="1"/>
  <c r="H1791" i="19"/>
  <c r="J1791" i="19" s="1"/>
  <c r="H1792" i="19"/>
  <c r="J1792" i="19" s="1"/>
  <c r="H1793" i="19"/>
  <c r="J1793" i="19" s="1"/>
  <c r="H1794" i="19"/>
  <c r="J1794" i="19" s="1"/>
  <c r="H1795" i="19"/>
  <c r="J1795" i="19" s="1"/>
  <c r="H1796" i="19"/>
  <c r="J1796" i="19" s="1"/>
  <c r="H1797" i="19"/>
  <c r="J1797" i="19" s="1"/>
  <c r="H1798" i="19"/>
  <c r="J1798" i="19" s="1"/>
  <c r="H1799" i="19"/>
  <c r="J1799" i="19" s="1"/>
  <c r="H1800" i="19"/>
  <c r="J1800" i="19" s="1"/>
  <c r="H1801" i="19"/>
  <c r="J1801" i="19" s="1"/>
  <c r="H1802" i="19"/>
  <c r="J1802" i="19" s="1"/>
  <c r="H1803" i="19"/>
  <c r="J1803" i="19" s="1"/>
  <c r="H1804" i="19"/>
  <c r="J1804" i="19" s="1"/>
  <c r="H1805" i="19"/>
  <c r="J1805" i="19" s="1"/>
  <c r="H1806" i="19"/>
  <c r="J1806" i="19" s="1"/>
  <c r="H1807" i="19"/>
  <c r="J1807" i="19" s="1"/>
  <c r="H1808" i="19"/>
  <c r="J1808" i="19" s="1"/>
  <c r="H1809" i="19"/>
  <c r="J1809" i="19" s="1"/>
  <c r="H1810" i="19"/>
  <c r="J1810" i="19" s="1"/>
  <c r="H1811" i="19"/>
  <c r="J1811" i="19" s="1"/>
  <c r="H1812" i="19"/>
  <c r="J1812" i="19" s="1"/>
  <c r="H1813" i="19"/>
  <c r="J1813" i="19" s="1"/>
  <c r="H1814" i="19"/>
  <c r="J1814" i="19" s="1"/>
  <c r="H1815" i="19"/>
  <c r="J1815" i="19" s="1"/>
  <c r="H1816" i="19"/>
  <c r="J1816" i="19" s="1"/>
  <c r="H1817" i="19"/>
  <c r="J1817" i="19" s="1"/>
  <c r="H1818" i="19"/>
  <c r="J1818" i="19" s="1"/>
  <c r="H1819" i="19"/>
  <c r="J1819" i="19" s="1"/>
  <c r="H1820" i="19"/>
  <c r="J1820" i="19" s="1"/>
  <c r="H1821" i="19"/>
  <c r="J1821" i="19" s="1"/>
  <c r="H1822" i="19"/>
  <c r="J1822" i="19" s="1"/>
  <c r="H1823" i="19"/>
  <c r="H1824" i="19"/>
  <c r="H1825" i="19"/>
  <c r="J1825" i="19" s="1"/>
  <c r="H1826" i="19"/>
  <c r="J1826" i="19" s="1"/>
  <c r="H1827" i="19"/>
  <c r="J1827" i="19" s="1"/>
  <c r="H1828" i="19"/>
  <c r="J1828" i="19" s="1"/>
  <c r="H1829" i="19"/>
  <c r="J1829" i="19" s="1"/>
  <c r="H1830" i="19"/>
  <c r="J1830" i="19" s="1"/>
  <c r="H1831" i="19"/>
  <c r="J1831" i="19" s="1"/>
  <c r="H1832" i="19"/>
  <c r="J1832" i="19" s="1"/>
  <c r="H1833" i="19"/>
  <c r="J1833" i="19" s="1"/>
  <c r="H1834" i="19"/>
  <c r="J1834" i="19" s="1"/>
  <c r="H1835" i="19"/>
  <c r="J1835" i="19" s="1"/>
  <c r="H1836" i="19"/>
  <c r="J1836" i="19" s="1"/>
  <c r="H1837" i="19"/>
  <c r="J1837" i="19" s="1"/>
  <c r="H1838" i="19"/>
  <c r="J1838" i="19" s="1"/>
  <c r="H1839" i="19"/>
  <c r="J1839" i="19" s="1"/>
  <c r="H1840" i="19"/>
  <c r="J1840" i="19" s="1"/>
  <c r="H1841" i="19"/>
  <c r="J1841" i="19" s="1"/>
  <c r="H1842" i="19"/>
  <c r="J1842" i="19" s="1"/>
  <c r="H1843" i="19"/>
  <c r="J1843" i="19" s="1"/>
  <c r="H1844" i="19"/>
  <c r="J1844" i="19" s="1"/>
  <c r="H1845" i="19"/>
  <c r="J1845" i="19" s="1"/>
  <c r="H1846" i="19"/>
  <c r="J1846" i="19" s="1"/>
  <c r="H1847" i="19"/>
  <c r="J1847" i="19" s="1"/>
  <c r="H1848" i="19"/>
  <c r="J1848" i="19" s="1"/>
  <c r="H1849" i="19"/>
  <c r="J1849" i="19" s="1"/>
  <c r="H1850" i="19"/>
  <c r="J1850" i="19" s="1"/>
  <c r="H1851" i="19"/>
  <c r="J1851" i="19" s="1"/>
  <c r="H1852" i="19"/>
  <c r="J1852" i="19" s="1"/>
  <c r="H1853" i="19"/>
  <c r="J1853" i="19" s="1"/>
  <c r="H1854" i="19"/>
  <c r="J1854" i="19" s="1"/>
  <c r="H1855" i="19"/>
  <c r="J1855" i="19" s="1"/>
  <c r="H1856" i="19"/>
  <c r="J1856" i="19" s="1"/>
  <c r="H1857" i="19"/>
  <c r="J1857" i="19" s="1"/>
  <c r="H1858" i="19"/>
  <c r="J1858" i="19" s="1"/>
  <c r="H1859" i="19"/>
  <c r="J1859" i="19" s="1"/>
  <c r="H1860" i="19"/>
  <c r="J1860" i="19" s="1"/>
  <c r="H1861" i="19"/>
  <c r="J1861" i="19" s="1"/>
  <c r="H1862" i="19"/>
  <c r="J1862" i="19" s="1"/>
  <c r="H1863" i="19"/>
  <c r="J1863" i="19" s="1"/>
  <c r="H1864" i="19"/>
  <c r="J1864" i="19" s="1"/>
  <c r="H1865" i="19"/>
  <c r="J1865" i="19" s="1"/>
  <c r="H1866" i="19"/>
  <c r="H1867" i="19"/>
  <c r="H1868" i="19"/>
  <c r="J1868" i="19" s="1"/>
  <c r="H1869" i="19"/>
  <c r="J1869" i="19" s="1"/>
  <c r="H1870" i="19"/>
  <c r="J1870" i="19" s="1"/>
  <c r="H1871" i="19"/>
  <c r="J1871" i="19" s="1"/>
  <c r="H1872" i="19"/>
  <c r="J1872" i="19" s="1"/>
  <c r="H1873" i="19"/>
  <c r="J1873" i="19" s="1"/>
  <c r="H1874" i="19"/>
  <c r="J1874" i="19" s="1"/>
  <c r="H1875" i="19"/>
  <c r="J1875" i="19" s="1"/>
  <c r="H1876" i="19"/>
  <c r="J1876" i="19" s="1"/>
  <c r="H1877" i="19"/>
  <c r="J1877" i="19" s="1"/>
  <c r="H1878" i="19"/>
  <c r="J1878" i="19" s="1"/>
  <c r="H1879" i="19"/>
  <c r="J1879" i="19" s="1"/>
  <c r="H1880" i="19"/>
  <c r="J1880" i="19" s="1"/>
  <c r="H1881" i="19"/>
  <c r="J1881" i="19" s="1"/>
  <c r="H1882" i="19"/>
  <c r="J1882" i="19" s="1"/>
  <c r="H1883" i="19"/>
  <c r="J1883" i="19" s="1"/>
  <c r="H1884" i="19"/>
  <c r="J1884" i="19" s="1"/>
  <c r="H1885" i="19"/>
  <c r="J1885" i="19" s="1"/>
  <c r="H1886" i="19"/>
  <c r="H1887" i="19"/>
  <c r="H1888" i="19"/>
  <c r="J1888" i="19" s="1"/>
  <c r="H1889" i="19"/>
  <c r="J1889" i="19" s="1"/>
  <c r="H1890" i="19"/>
  <c r="J1890" i="19" s="1"/>
  <c r="H1891" i="19"/>
  <c r="J1891" i="19" s="1"/>
  <c r="H1892" i="19"/>
  <c r="J1892" i="19" s="1"/>
  <c r="H1893" i="19"/>
  <c r="J1893" i="19" s="1"/>
  <c r="H1894" i="19"/>
  <c r="J1894" i="19" s="1"/>
  <c r="H1895" i="19"/>
  <c r="J1895" i="19" s="1"/>
  <c r="H1896" i="19"/>
  <c r="J1896" i="19" s="1"/>
  <c r="H1897" i="19"/>
  <c r="J1897" i="19" s="1"/>
  <c r="H1898" i="19"/>
  <c r="J1898" i="19" s="1"/>
  <c r="H1899" i="19"/>
  <c r="J1899" i="19" s="1"/>
  <c r="H1900" i="19"/>
  <c r="J1900" i="19" s="1"/>
  <c r="H1901" i="19"/>
  <c r="J1901" i="19" s="1"/>
  <c r="H1902" i="19"/>
  <c r="J1902" i="19" s="1"/>
  <c r="H1903" i="19"/>
  <c r="J1903" i="19" s="1"/>
  <c r="H1904" i="19"/>
  <c r="J1904" i="19" s="1"/>
  <c r="H1905" i="19"/>
  <c r="J1905" i="19" s="1"/>
  <c r="H1906" i="19"/>
  <c r="J1906" i="19" s="1"/>
  <c r="H1907" i="19"/>
  <c r="J1907" i="19" s="1"/>
  <c r="H1908" i="19"/>
  <c r="J1908" i="19" s="1"/>
  <c r="H1909" i="19"/>
  <c r="J1909" i="19" s="1"/>
  <c r="H1910" i="19"/>
  <c r="J1910" i="19" s="1"/>
  <c r="H1911" i="19"/>
  <c r="J1911" i="19" s="1"/>
  <c r="H1912" i="19"/>
  <c r="J1912" i="19" s="1"/>
  <c r="H1913" i="19"/>
  <c r="J1913" i="19" s="1"/>
  <c r="H1914" i="19"/>
  <c r="J1914" i="19" s="1"/>
  <c r="H1915" i="19"/>
  <c r="J1915" i="19" s="1"/>
  <c r="H1916" i="19"/>
  <c r="J1916" i="19" s="1"/>
  <c r="H1917" i="19"/>
  <c r="J1917" i="19" s="1"/>
  <c r="H1918" i="19"/>
  <c r="J1918" i="19" s="1"/>
  <c r="H1919" i="19"/>
  <c r="J1919" i="19" s="1"/>
  <c r="H1920" i="19"/>
  <c r="J1920" i="19" s="1"/>
  <c r="H1921" i="19"/>
  <c r="J1921" i="19" s="1"/>
  <c r="H1922" i="19"/>
  <c r="J1922" i="19" s="1"/>
  <c r="H1923" i="19"/>
  <c r="J1923" i="19" s="1"/>
  <c r="H1924" i="19"/>
  <c r="J1924" i="19" s="1"/>
  <c r="H1925" i="19"/>
  <c r="J1925" i="19" s="1"/>
  <c r="H1926" i="19"/>
  <c r="J1926" i="19" s="1"/>
  <c r="H1927" i="19"/>
  <c r="J1927" i="19" s="1"/>
  <c r="H1928" i="19"/>
  <c r="J1928" i="19" s="1"/>
  <c r="H1929" i="19"/>
  <c r="J1929" i="19" s="1"/>
  <c r="H1930" i="19"/>
  <c r="J1930" i="19" s="1"/>
  <c r="H1931" i="19"/>
  <c r="J1931" i="19" s="1"/>
  <c r="H1932" i="19"/>
  <c r="J1932" i="19" s="1"/>
  <c r="H1933" i="19"/>
  <c r="J1933" i="19" s="1"/>
  <c r="H1934" i="19"/>
  <c r="J1934" i="19" s="1"/>
  <c r="H1935" i="19"/>
  <c r="J1935" i="19" s="1"/>
  <c r="H1936" i="19"/>
  <c r="J1936" i="19" s="1"/>
  <c r="H1937" i="19"/>
  <c r="J1937" i="19" s="1"/>
  <c r="H1938" i="19"/>
  <c r="J1938" i="19" s="1"/>
  <c r="H1939" i="19"/>
  <c r="H1940" i="19"/>
  <c r="H1941" i="19"/>
  <c r="J1941" i="19" s="1"/>
  <c r="H1942" i="19"/>
  <c r="J1942" i="19" s="1"/>
  <c r="H1943" i="19"/>
  <c r="J1943" i="19" s="1"/>
  <c r="H1944" i="19"/>
  <c r="J1944" i="19" s="1"/>
  <c r="H1945" i="19"/>
  <c r="J1945" i="19" s="1"/>
  <c r="H1946" i="19"/>
  <c r="J1946" i="19" s="1"/>
  <c r="H1947" i="19"/>
  <c r="J1947" i="19" s="1"/>
  <c r="H1948" i="19"/>
  <c r="J1948" i="19" s="1"/>
  <c r="H1949" i="19"/>
  <c r="H1950" i="19"/>
  <c r="J1950" i="19" s="1"/>
  <c r="H1951" i="19"/>
  <c r="J1951" i="19" s="1"/>
  <c r="H1952" i="19"/>
  <c r="J1952" i="19" s="1"/>
  <c r="H1953" i="19"/>
  <c r="J1953" i="19" s="1"/>
  <c r="H1954" i="19"/>
  <c r="J1954" i="19" s="1"/>
  <c r="H1955" i="19"/>
  <c r="J1955" i="19" s="1"/>
  <c r="H1956" i="19"/>
  <c r="J1956" i="19" s="1"/>
  <c r="H1957" i="19"/>
  <c r="J1957" i="19" s="1"/>
  <c r="H1958" i="19"/>
  <c r="J1958" i="19" s="1"/>
  <c r="H1959" i="19"/>
  <c r="J1959" i="19" s="1"/>
  <c r="H1960" i="19"/>
  <c r="J1960" i="19" s="1"/>
  <c r="H1961" i="19"/>
  <c r="J1961" i="19" s="1"/>
  <c r="H1962" i="19"/>
  <c r="J1962" i="19" s="1"/>
  <c r="H1963" i="19"/>
  <c r="J1963" i="19" s="1"/>
  <c r="H1964" i="19"/>
  <c r="J1964" i="19" s="1"/>
  <c r="H1965" i="19"/>
  <c r="J1965" i="19" s="1"/>
  <c r="H1966" i="19"/>
  <c r="J1966" i="19" s="1"/>
  <c r="H1967" i="19"/>
  <c r="J1967" i="19" s="1"/>
  <c r="H1968" i="19"/>
  <c r="J1968" i="19" s="1"/>
  <c r="H1969" i="19"/>
  <c r="J1969" i="19" s="1"/>
  <c r="H1970" i="19"/>
  <c r="J1970" i="19" s="1"/>
  <c r="H1971" i="19"/>
  <c r="J1971" i="19" s="1"/>
  <c r="H1972" i="19"/>
  <c r="J1972" i="19" s="1"/>
  <c r="H1973" i="19"/>
  <c r="J1973" i="19" s="1"/>
  <c r="H1974" i="19"/>
  <c r="J1974" i="19" s="1"/>
  <c r="H1975" i="19"/>
  <c r="J1975" i="19" s="1"/>
  <c r="H1976" i="19"/>
  <c r="J1976" i="19" s="1"/>
  <c r="H1977" i="19"/>
  <c r="J1977" i="19" s="1"/>
  <c r="H1978" i="19"/>
  <c r="J1978" i="19" s="1"/>
  <c r="H1979" i="19"/>
  <c r="J1979" i="19" s="1"/>
  <c r="H1980" i="19"/>
  <c r="J1980" i="19" s="1"/>
  <c r="H1981" i="19"/>
  <c r="J1981" i="19" s="1"/>
  <c r="H1982" i="19"/>
  <c r="J1982" i="19" s="1"/>
  <c r="H1983" i="19"/>
  <c r="J1983" i="19" s="1"/>
  <c r="H1984" i="19"/>
  <c r="J1984" i="19" s="1"/>
  <c r="H1985" i="19"/>
  <c r="J1985" i="19" s="1"/>
  <c r="H1986" i="19"/>
  <c r="J1986" i="19" s="1"/>
  <c r="H1987" i="19"/>
  <c r="J1987" i="19" s="1"/>
  <c r="H1988" i="19"/>
  <c r="J1988" i="19" s="1"/>
  <c r="H1989" i="19"/>
  <c r="J1989" i="19" s="1"/>
  <c r="H1990" i="19"/>
  <c r="J1990" i="19" s="1"/>
  <c r="H1991" i="19"/>
  <c r="J1991" i="19" s="1"/>
  <c r="H1992" i="19"/>
  <c r="J1992" i="19" s="1"/>
  <c r="H1993" i="19"/>
  <c r="J1993" i="19" s="1"/>
  <c r="H1994" i="19"/>
  <c r="J1994" i="19" s="1"/>
  <c r="H1995" i="19"/>
  <c r="J1995" i="19" s="1"/>
  <c r="H1996" i="19"/>
  <c r="H1997" i="19"/>
  <c r="J1997" i="19" s="1"/>
  <c r="H1998" i="19"/>
  <c r="J1998" i="19" s="1"/>
  <c r="H1999" i="19"/>
  <c r="J1999" i="19" s="1"/>
  <c r="H2000" i="19"/>
  <c r="J2000" i="19" s="1"/>
  <c r="H2001" i="19"/>
  <c r="J2001" i="19" s="1"/>
  <c r="H2002" i="19"/>
  <c r="J2002" i="19" s="1"/>
  <c r="H2003" i="19"/>
  <c r="J2003" i="19" s="1"/>
  <c r="H2004" i="19"/>
  <c r="J2004" i="19" s="1"/>
  <c r="H2005" i="19"/>
  <c r="J2005" i="19" s="1"/>
  <c r="H2006" i="19"/>
  <c r="J2006" i="19" s="1"/>
  <c r="H2007" i="19"/>
  <c r="J2007" i="19" s="1"/>
  <c r="H2008" i="19"/>
  <c r="J2008" i="19" s="1"/>
  <c r="H2009" i="19"/>
  <c r="J2009" i="19" s="1"/>
  <c r="H2010" i="19"/>
  <c r="J2010" i="19" s="1"/>
  <c r="H2011" i="19"/>
  <c r="J2011" i="19" s="1"/>
  <c r="H2012" i="19"/>
  <c r="J2012" i="19" s="1"/>
  <c r="H2013" i="19"/>
  <c r="J2013" i="19" s="1"/>
  <c r="H2014" i="19"/>
  <c r="J2014" i="19" s="1"/>
  <c r="H2015" i="19"/>
  <c r="J2015" i="19" s="1"/>
  <c r="H2016" i="19"/>
  <c r="J2016" i="19" s="1"/>
  <c r="H2017" i="19"/>
  <c r="J2017" i="19" s="1"/>
  <c r="H2018" i="19"/>
  <c r="J2018" i="19" s="1"/>
  <c r="H2019" i="19"/>
  <c r="J2019" i="19" s="1"/>
  <c r="H2020" i="19"/>
  <c r="J2020" i="19" s="1"/>
  <c r="H2021" i="19"/>
  <c r="J2021" i="19" s="1"/>
  <c r="H2022" i="19"/>
  <c r="J2022" i="19" s="1"/>
  <c r="H2023" i="19"/>
  <c r="J2023" i="19" s="1"/>
  <c r="H2024" i="19"/>
  <c r="J2024" i="19" s="1"/>
  <c r="H2025" i="19"/>
  <c r="J2025" i="19" s="1"/>
  <c r="H2026" i="19"/>
  <c r="J2026" i="19" s="1"/>
  <c r="H2027" i="19"/>
  <c r="J2027" i="19" s="1"/>
  <c r="H2028" i="19"/>
  <c r="J2028" i="19" s="1"/>
  <c r="H2029" i="19"/>
  <c r="J2029" i="19" s="1"/>
  <c r="H2030" i="19"/>
  <c r="J2030" i="19" s="1"/>
  <c r="H2031" i="19"/>
  <c r="J2031" i="19" s="1"/>
  <c r="H2032" i="19"/>
  <c r="J2032" i="19" s="1"/>
  <c r="H2033" i="19"/>
  <c r="J2033" i="19" s="1"/>
  <c r="H2034" i="19"/>
  <c r="J2034" i="19" s="1"/>
  <c r="H2035" i="19"/>
  <c r="J2035" i="19" s="1"/>
  <c r="H2036" i="19"/>
  <c r="J2036" i="19" s="1"/>
  <c r="H2037" i="19"/>
  <c r="J2037" i="19" s="1"/>
  <c r="H2038" i="19"/>
  <c r="J2038" i="19" s="1"/>
  <c r="H2039" i="19"/>
  <c r="J2039" i="19" s="1"/>
  <c r="H2040" i="19"/>
  <c r="J2040" i="19" s="1"/>
  <c r="H2041" i="19"/>
  <c r="J2041" i="19" s="1"/>
  <c r="H2042" i="19"/>
  <c r="J2042" i="19" s="1"/>
  <c r="H2043" i="19"/>
  <c r="J2043" i="19" s="1"/>
  <c r="H2044" i="19"/>
  <c r="J2044" i="19" s="1"/>
  <c r="H2045" i="19"/>
  <c r="J2045" i="19" s="1"/>
  <c r="H2046" i="19"/>
  <c r="J2046" i="19" s="1"/>
  <c r="H2047" i="19"/>
  <c r="J2047" i="19" s="1"/>
  <c r="H2048" i="19"/>
  <c r="J2048" i="19" s="1"/>
  <c r="H2049" i="19"/>
  <c r="H2050" i="19"/>
  <c r="J2050" i="19" s="1"/>
  <c r="H2051" i="19"/>
  <c r="J2051" i="19" s="1"/>
  <c r="H2052" i="19"/>
  <c r="J2052" i="19" s="1"/>
  <c r="H2053" i="19"/>
  <c r="J2053" i="19" s="1"/>
  <c r="H2054" i="19"/>
  <c r="J2054" i="19" s="1"/>
  <c r="H2055" i="19"/>
  <c r="J2055" i="19" s="1"/>
  <c r="H2056" i="19"/>
  <c r="J2056" i="19" s="1"/>
  <c r="H2057" i="19"/>
  <c r="J2057" i="19" s="1"/>
  <c r="H2058" i="19"/>
  <c r="J2058" i="19" s="1"/>
  <c r="H2059" i="19"/>
  <c r="J2059" i="19" s="1"/>
  <c r="H2060" i="19"/>
  <c r="J2060" i="19" s="1"/>
  <c r="H2061" i="19"/>
  <c r="J2061" i="19" s="1"/>
  <c r="H2062" i="19"/>
  <c r="J2062" i="19" s="1"/>
  <c r="H2063" i="19"/>
  <c r="J2063" i="19" s="1"/>
  <c r="H2064" i="19"/>
  <c r="J2064" i="19" s="1"/>
  <c r="H2065" i="19"/>
  <c r="J2065" i="19" s="1"/>
  <c r="H2066" i="19"/>
  <c r="J2066" i="19" s="1"/>
  <c r="H2067" i="19"/>
  <c r="J2067" i="19" s="1"/>
  <c r="H2068" i="19"/>
  <c r="J2068" i="19" s="1"/>
  <c r="H2069" i="19"/>
  <c r="J2069" i="19" s="1"/>
  <c r="H2070" i="19"/>
  <c r="J2070" i="19" s="1"/>
  <c r="H2071" i="19"/>
  <c r="J2071" i="19" s="1"/>
  <c r="H2072" i="19"/>
  <c r="J2072" i="19" s="1"/>
  <c r="H2073" i="19"/>
  <c r="J2073" i="19" s="1"/>
  <c r="H2074" i="19"/>
  <c r="J2074" i="19" s="1"/>
  <c r="H2075" i="19"/>
  <c r="J2075" i="19" s="1"/>
  <c r="H2076" i="19"/>
  <c r="J2076" i="19" s="1"/>
  <c r="H2077" i="19"/>
  <c r="J2077" i="19" s="1"/>
  <c r="H2078" i="19"/>
  <c r="J2078" i="19" s="1"/>
  <c r="H2079" i="19"/>
  <c r="J2079" i="19" s="1"/>
  <c r="H2080" i="19"/>
  <c r="J2080" i="19" s="1"/>
  <c r="H2081" i="19"/>
  <c r="J2081" i="19" s="1"/>
  <c r="H2082" i="19"/>
  <c r="J2082" i="19" s="1"/>
  <c r="H2083" i="19"/>
  <c r="J2083" i="19" s="1"/>
  <c r="H2084" i="19"/>
  <c r="J2084" i="19" s="1"/>
  <c r="H2085" i="19"/>
  <c r="H2086" i="19"/>
  <c r="H2087" i="19"/>
  <c r="J2087" i="19" s="1"/>
  <c r="H2088" i="19"/>
  <c r="H2089" i="19"/>
  <c r="H2090" i="19"/>
  <c r="J2090" i="19" s="1"/>
  <c r="H2091" i="19"/>
  <c r="J2091" i="19" s="1"/>
  <c r="H2092" i="19"/>
  <c r="J2092" i="19" s="1"/>
  <c r="H2093" i="19"/>
  <c r="J2093" i="19" s="1"/>
  <c r="H2094" i="19"/>
  <c r="J2094" i="19" s="1"/>
  <c r="H2095" i="19"/>
  <c r="J2095" i="19" s="1"/>
  <c r="H2096" i="19"/>
  <c r="J2096" i="19" s="1"/>
  <c r="H2097" i="19"/>
  <c r="J2097" i="19" s="1"/>
  <c r="H2098" i="19"/>
  <c r="J2098" i="19" s="1"/>
  <c r="H2099" i="19"/>
  <c r="J2099" i="19" s="1"/>
  <c r="H2100" i="19"/>
  <c r="J2100" i="19" s="1"/>
  <c r="H2101" i="19"/>
  <c r="J2101" i="19" s="1"/>
  <c r="H2102" i="19"/>
  <c r="J2102" i="19" s="1"/>
  <c r="H2103" i="19"/>
  <c r="J2103" i="19" s="1"/>
  <c r="H2104" i="19"/>
  <c r="J2104" i="19" s="1"/>
  <c r="H2105" i="19"/>
  <c r="J2105" i="19" s="1"/>
  <c r="H2106" i="19"/>
  <c r="J2106" i="19" s="1"/>
  <c r="H2107" i="19"/>
  <c r="J2107" i="19" s="1"/>
  <c r="H2108" i="19"/>
  <c r="J2108" i="19" s="1"/>
  <c r="H2109" i="19"/>
  <c r="J2109" i="19" s="1"/>
  <c r="H2110" i="19"/>
  <c r="J2110" i="19" s="1"/>
  <c r="H2111" i="19"/>
  <c r="J2111" i="19" s="1"/>
  <c r="H2112" i="19"/>
  <c r="J2112" i="19" s="1"/>
  <c r="H2113" i="19"/>
  <c r="J2113" i="19" s="1"/>
  <c r="H2114" i="19"/>
  <c r="J2114" i="19" s="1"/>
  <c r="H2115" i="19"/>
  <c r="J2115" i="19" s="1"/>
  <c r="H2116" i="19"/>
  <c r="J2116" i="19" s="1"/>
  <c r="H2117" i="19"/>
  <c r="J2117" i="19" s="1"/>
  <c r="H2118" i="19"/>
  <c r="J2118" i="19" s="1"/>
  <c r="H2119" i="19"/>
  <c r="J2119" i="19" s="1"/>
  <c r="H2120" i="19"/>
  <c r="J2120" i="19" s="1"/>
  <c r="H2121" i="19"/>
  <c r="J2121" i="19" s="1"/>
  <c r="H2122" i="19"/>
  <c r="J2122" i="19" s="1"/>
  <c r="H2123" i="19"/>
  <c r="J2123" i="19" s="1"/>
  <c r="H2124" i="19"/>
  <c r="J2124" i="19" s="1"/>
  <c r="H2125" i="19"/>
  <c r="J2125" i="19" s="1"/>
  <c r="H2126" i="19"/>
  <c r="J2126" i="19" s="1"/>
  <c r="H2127" i="19"/>
  <c r="J2127" i="19" s="1"/>
  <c r="H2128" i="19"/>
  <c r="J2128" i="19" s="1"/>
  <c r="H2129" i="19"/>
  <c r="J2129" i="19" s="1"/>
  <c r="H2130" i="19"/>
  <c r="H2131" i="19"/>
  <c r="H2132" i="19"/>
  <c r="J2132" i="19" s="1"/>
  <c r="H2133" i="19"/>
  <c r="J2133" i="19" s="1"/>
  <c r="H2134" i="19"/>
  <c r="J2134" i="19" s="1"/>
  <c r="H2135" i="19"/>
  <c r="J2135" i="19" s="1"/>
  <c r="H2136" i="19"/>
  <c r="J2136" i="19" s="1"/>
  <c r="H2137" i="19"/>
  <c r="J2137" i="19" s="1"/>
  <c r="H2138" i="19"/>
  <c r="J2138" i="19" s="1"/>
  <c r="H2139" i="19"/>
  <c r="J2139" i="19" s="1"/>
  <c r="H2140" i="19"/>
  <c r="J2140" i="19" s="1"/>
  <c r="H2141" i="19"/>
  <c r="J2141" i="19" s="1"/>
  <c r="H2142" i="19"/>
  <c r="J2142" i="19" s="1"/>
  <c r="H2143" i="19"/>
  <c r="J2143" i="19" s="1"/>
  <c r="H2144" i="19"/>
  <c r="J2144" i="19" s="1"/>
  <c r="H2145" i="19"/>
  <c r="J2145" i="19" s="1"/>
  <c r="H2146" i="19"/>
  <c r="J2146" i="19" s="1"/>
  <c r="H2147" i="19"/>
  <c r="J2147" i="19" s="1"/>
  <c r="H2148" i="19"/>
  <c r="J2148" i="19" s="1"/>
  <c r="H2149" i="19"/>
  <c r="J2149" i="19" s="1"/>
  <c r="H2150" i="19"/>
  <c r="J2150" i="19" s="1"/>
  <c r="H2151" i="19"/>
  <c r="J2151" i="19" s="1"/>
  <c r="H2152" i="19"/>
  <c r="J2152" i="19" s="1"/>
  <c r="H2153" i="19"/>
  <c r="J2153" i="19" s="1"/>
  <c r="H2154" i="19"/>
  <c r="J2154" i="19" s="1"/>
  <c r="H2155" i="19"/>
  <c r="J2155" i="19" s="1"/>
  <c r="H2156" i="19"/>
  <c r="J2156" i="19" s="1"/>
  <c r="H2157" i="19"/>
  <c r="J2157" i="19" s="1"/>
  <c r="H2158" i="19"/>
  <c r="J2158" i="19" s="1"/>
  <c r="H2159" i="19"/>
  <c r="J2159" i="19" s="1"/>
  <c r="H2160" i="19"/>
  <c r="J2160" i="19" s="1"/>
  <c r="H2161" i="19"/>
  <c r="J2161" i="19" s="1"/>
  <c r="H2162" i="19"/>
  <c r="J2162" i="19" s="1"/>
  <c r="H2163" i="19"/>
  <c r="J2163" i="19" s="1"/>
  <c r="H2164" i="19"/>
  <c r="J2164" i="19" s="1"/>
  <c r="H2165" i="19"/>
  <c r="J2165" i="19" s="1"/>
  <c r="H2166" i="19"/>
  <c r="J2166" i="19" s="1"/>
  <c r="H2167" i="19"/>
  <c r="J2167" i="19" s="1"/>
  <c r="H2168" i="19"/>
  <c r="J2168" i="19" s="1"/>
  <c r="H2169" i="19"/>
  <c r="J2169" i="19" s="1"/>
  <c r="H2170" i="19"/>
  <c r="J2170" i="19" s="1"/>
  <c r="H2171" i="19"/>
  <c r="J2171" i="19" s="1"/>
  <c r="H2172" i="19"/>
  <c r="J2172" i="19" s="1"/>
  <c r="H2173" i="19"/>
  <c r="J2173" i="19" s="1"/>
  <c r="H2174" i="19"/>
  <c r="J2174" i="19" s="1"/>
  <c r="H2175" i="19"/>
  <c r="J2175" i="19" s="1"/>
  <c r="H2176" i="19"/>
  <c r="J2176" i="19" s="1"/>
  <c r="H2177" i="19"/>
  <c r="H2178" i="19"/>
  <c r="H2179" i="19"/>
  <c r="J2179" i="19" s="1"/>
  <c r="H2180" i="19"/>
  <c r="J2180" i="19" s="1"/>
  <c r="H2181" i="19"/>
  <c r="J2181" i="19" s="1"/>
  <c r="H2182" i="19"/>
  <c r="J2182" i="19" s="1"/>
  <c r="H2183" i="19"/>
  <c r="J2183" i="19" s="1"/>
  <c r="H2184" i="19"/>
  <c r="J2184" i="19" s="1"/>
  <c r="H2185" i="19"/>
  <c r="J2185" i="19" s="1"/>
  <c r="H2186" i="19"/>
  <c r="J2186" i="19" s="1"/>
  <c r="H2187" i="19"/>
  <c r="J2187" i="19" s="1"/>
  <c r="H2188" i="19"/>
  <c r="J2188" i="19" s="1"/>
  <c r="H2189" i="19"/>
  <c r="J2189" i="19" s="1"/>
  <c r="H2190" i="19"/>
  <c r="J2190" i="19" s="1"/>
  <c r="H2191" i="19"/>
  <c r="J2191" i="19" s="1"/>
  <c r="H2192" i="19"/>
  <c r="J2192" i="19" s="1"/>
  <c r="H2193" i="19"/>
  <c r="J2193" i="19" s="1"/>
  <c r="H2194" i="19"/>
  <c r="J2194" i="19" s="1"/>
  <c r="H2195" i="19"/>
  <c r="H2196" i="19"/>
  <c r="H2197" i="19"/>
  <c r="J2197" i="19" s="1"/>
  <c r="H2198" i="19"/>
  <c r="J2198" i="19" s="1"/>
  <c r="H2199" i="19"/>
  <c r="J2199" i="19" s="1"/>
  <c r="H2200" i="19"/>
  <c r="J2200" i="19" s="1"/>
  <c r="H2201" i="19"/>
  <c r="J2201" i="19" s="1"/>
  <c r="H2202" i="19"/>
  <c r="J2202" i="19" s="1"/>
  <c r="H2203" i="19"/>
  <c r="J2203" i="19" s="1"/>
  <c r="H2204" i="19"/>
  <c r="J2204" i="19" s="1"/>
  <c r="H2205" i="19"/>
  <c r="J2205" i="19" s="1"/>
  <c r="H2206" i="19"/>
  <c r="J2206" i="19" s="1"/>
  <c r="H2207" i="19"/>
  <c r="J2207" i="19" s="1"/>
  <c r="H2208" i="19"/>
  <c r="J2208" i="19" s="1"/>
  <c r="H2209" i="19"/>
  <c r="J2209" i="19" s="1"/>
  <c r="H2210" i="19"/>
  <c r="J2210" i="19" s="1"/>
  <c r="H2211" i="19"/>
  <c r="J2211" i="19" s="1"/>
  <c r="H2212" i="19"/>
  <c r="J2212" i="19" s="1"/>
  <c r="H2213" i="19"/>
  <c r="J2213" i="19" s="1"/>
  <c r="H2214" i="19"/>
  <c r="J2214" i="19" s="1"/>
  <c r="H2215" i="19"/>
  <c r="J2215" i="19" s="1"/>
  <c r="H2216" i="19"/>
  <c r="J2216" i="19" s="1"/>
  <c r="H2217" i="19"/>
  <c r="J2217" i="19" s="1"/>
  <c r="H2218" i="19"/>
  <c r="J2218" i="19" s="1"/>
  <c r="H2219" i="19"/>
  <c r="J2219" i="19" s="1"/>
  <c r="H2220" i="19"/>
  <c r="J2220" i="19" s="1"/>
  <c r="H2221" i="19"/>
  <c r="J2221" i="19" s="1"/>
  <c r="H2222" i="19"/>
  <c r="J2222" i="19" s="1"/>
  <c r="H2223" i="19"/>
  <c r="J2223" i="19" s="1"/>
  <c r="H2224" i="19"/>
  <c r="J2224" i="19" s="1"/>
  <c r="H2225" i="19"/>
  <c r="J2225" i="19" s="1"/>
  <c r="H2226" i="19"/>
  <c r="J2226" i="19" s="1"/>
  <c r="H2227" i="19"/>
  <c r="J2227" i="19" s="1"/>
  <c r="H2228" i="19"/>
  <c r="J2228" i="19" s="1"/>
  <c r="H2229" i="19"/>
  <c r="J2229" i="19" s="1"/>
  <c r="H2230" i="19"/>
  <c r="J2230" i="19" s="1"/>
  <c r="H2231" i="19"/>
  <c r="J2231" i="19" s="1"/>
  <c r="H2232" i="19"/>
  <c r="J2232" i="19" s="1"/>
  <c r="H2233" i="19"/>
  <c r="J2233" i="19" s="1"/>
  <c r="H2234" i="19"/>
  <c r="J2234" i="19" s="1"/>
  <c r="H2235" i="19"/>
  <c r="J2235" i="19" s="1"/>
  <c r="H2236" i="19"/>
  <c r="J2236" i="19" s="1"/>
  <c r="H2237" i="19"/>
  <c r="J2237" i="19" s="1"/>
  <c r="H2238" i="19"/>
  <c r="H2239" i="19"/>
  <c r="H2240" i="19"/>
  <c r="H2241" i="19"/>
  <c r="J2241" i="19" s="1"/>
  <c r="H2242" i="19"/>
  <c r="J2242" i="19" s="1"/>
  <c r="H2243" i="19"/>
  <c r="J2243" i="19" s="1"/>
  <c r="H2244" i="19"/>
  <c r="J2244" i="19" s="1"/>
  <c r="H2245" i="19"/>
  <c r="J2245" i="19" s="1"/>
  <c r="H2246" i="19"/>
  <c r="J2246" i="19" s="1"/>
  <c r="H2247" i="19"/>
  <c r="J2247" i="19" s="1"/>
  <c r="H2248" i="19"/>
  <c r="J2248" i="19" s="1"/>
  <c r="H2249" i="19"/>
  <c r="J2249" i="19" s="1"/>
  <c r="H2250" i="19"/>
  <c r="J2250" i="19" s="1"/>
  <c r="H2251" i="19"/>
  <c r="J2251" i="19" s="1"/>
  <c r="H2252" i="19"/>
  <c r="J2252" i="19" s="1"/>
  <c r="H2253" i="19"/>
  <c r="J2253" i="19" s="1"/>
  <c r="H2254" i="19"/>
  <c r="J2254" i="19" s="1"/>
  <c r="H2255" i="19"/>
  <c r="J2255" i="19" s="1"/>
  <c r="H2256" i="19"/>
  <c r="J2256" i="19" s="1"/>
  <c r="H2257" i="19"/>
  <c r="J2257" i="19" s="1"/>
  <c r="H2258" i="19"/>
  <c r="J2258" i="19" s="1"/>
  <c r="H2259" i="19"/>
  <c r="J2259" i="19" s="1"/>
  <c r="H2260" i="19"/>
  <c r="J2260" i="19" s="1"/>
  <c r="H2261" i="19"/>
  <c r="J2261" i="19" s="1"/>
  <c r="H2262" i="19"/>
  <c r="J2262" i="19" s="1"/>
  <c r="H2263" i="19"/>
  <c r="J2263" i="19" s="1"/>
  <c r="H2264" i="19"/>
  <c r="J2264" i="19" s="1"/>
  <c r="H2265" i="19"/>
  <c r="J2265" i="19" s="1"/>
  <c r="H2266" i="19"/>
  <c r="J2266" i="19" s="1"/>
  <c r="H2267" i="19"/>
  <c r="J2267" i="19" s="1"/>
  <c r="H2268" i="19"/>
  <c r="J2268" i="19" s="1"/>
  <c r="H2269" i="19"/>
  <c r="J2269" i="19" s="1"/>
  <c r="H2270" i="19"/>
  <c r="J2270" i="19" s="1"/>
  <c r="H2271" i="19"/>
  <c r="J2271" i="19" s="1"/>
  <c r="H2272" i="19"/>
  <c r="J2272" i="19" s="1"/>
  <c r="H2273" i="19"/>
  <c r="J2273" i="19" s="1"/>
  <c r="H2274" i="19"/>
  <c r="J2274" i="19" s="1"/>
  <c r="H2275" i="19"/>
  <c r="J2275" i="19" s="1"/>
  <c r="H2276" i="19"/>
  <c r="J2276" i="19" s="1"/>
  <c r="H2277" i="19"/>
  <c r="J2277" i="19" s="1"/>
  <c r="H2278" i="19"/>
  <c r="J2278" i="19" s="1"/>
  <c r="H2279" i="19"/>
  <c r="J2279" i="19" s="1"/>
  <c r="H2280" i="19"/>
  <c r="J2280" i="19" s="1"/>
  <c r="H2281" i="19"/>
  <c r="J2281" i="19" s="1"/>
  <c r="H2282" i="19"/>
  <c r="J2282" i="19" s="1"/>
  <c r="H2283" i="19"/>
  <c r="J2283" i="19" s="1"/>
  <c r="H2284" i="19"/>
  <c r="J2284" i="19" s="1"/>
  <c r="H2285" i="19"/>
  <c r="J2285" i="19" s="1"/>
  <c r="H2286" i="19"/>
  <c r="J2286" i="19" s="1"/>
  <c r="H2287" i="19"/>
  <c r="J2287" i="19" s="1"/>
  <c r="H2288" i="19"/>
  <c r="J2288" i="19" s="1"/>
  <c r="H2289" i="19"/>
  <c r="J2289" i="19" s="1"/>
  <c r="H2290" i="19"/>
  <c r="J2290" i="19" s="1"/>
  <c r="H2291" i="19"/>
  <c r="J2291" i="19" s="1"/>
  <c r="H2292" i="19"/>
  <c r="J2292" i="19" s="1"/>
  <c r="H2293" i="19"/>
  <c r="J2293" i="19" s="1"/>
  <c r="H2294" i="19"/>
  <c r="J2294" i="19" s="1"/>
  <c r="H2295" i="19"/>
  <c r="J2295" i="19" s="1"/>
  <c r="H2296" i="19"/>
  <c r="J2296" i="19" s="1"/>
  <c r="H2297" i="19"/>
  <c r="J2297" i="19" s="1"/>
  <c r="H2298" i="19"/>
  <c r="J2298" i="19" s="1"/>
  <c r="H2299" i="19"/>
  <c r="J2299" i="19" s="1"/>
  <c r="H2300" i="19"/>
  <c r="J2300" i="19" s="1"/>
  <c r="H2301" i="19"/>
  <c r="J2301" i="19" s="1"/>
  <c r="H2302" i="19"/>
  <c r="J2302" i="19" s="1"/>
  <c r="H2303" i="19"/>
  <c r="J2303" i="19" s="1"/>
  <c r="H2304" i="19"/>
  <c r="J2304" i="19" s="1"/>
  <c r="H2305" i="19"/>
  <c r="J2305" i="19" s="1"/>
  <c r="H2306" i="19"/>
  <c r="J2306" i="19" s="1"/>
  <c r="H2307" i="19"/>
  <c r="J2307" i="19" s="1"/>
  <c r="H2308" i="19"/>
  <c r="J2308" i="19" s="1"/>
  <c r="H2309" i="19"/>
  <c r="J2309" i="19" s="1"/>
  <c r="H2310" i="19"/>
  <c r="J2310" i="19" s="1"/>
  <c r="H2311" i="19"/>
  <c r="J2311" i="19" s="1"/>
  <c r="H2312" i="19"/>
  <c r="J2312" i="19" s="1"/>
  <c r="H2313" i="19"/>
  <c r="J2313" i="19" s="1"/>
  <c r="H2314" i="19"/>
  <c r="J2314" i="19" s="1"/>
  <c r="H2315" i="19"/>
  <c r="J2315" i="19" s="1"/>
  <c r="H2316" i="19"/>
  <c r="J2316" i="19" s="1"/>
  <c r="H2317" i="19"/>
  <c r="J2317" i="19" s="1"/>
  <c r="H2318" i="19"/>
  <c r="J2318" i="19" s="1"/>
  <c r="H2319" i="19"/>
  <c r="H2320" i="19"/>
  <c r="J2320" i="19" s="1"/>
  <c r="H2321" i="19"/>
  <c r="J2321" i="19" s="1"/>
  <c r="H2322" i="19"/>
  <c r="J2322" i="19" s="1"/>
  <c r="H2323" i="19"/>
  <c r="J2323" i="19" s="1"/>
  <c r="H2324" i="19"/>
  <c r="J2324" i="19" s="1"/>
  <c r="H2325" i="19"/>
  <c r="J2325" i="19" s="1"/>
  <c r="H2326" i="19"/>
  <c r="J2326" i="19" s="1"/>
  <c r="H2327" i="19"/>
  <c r="J2327" i="19" s="1"/>
  <c r="H2328" i="19"/>
  <c r="J2328" i="19" s="1"/>
  <c r="H2329" i="19"/>
  <c r="J2329" i="19" s="1"/>
  <c r="H2330" i="19"/>
  <c r="J2330" i="19" s="1"/>
  <c r="H2331" i="19"/>
  <c r="J2331" i="19" s="1"/>
  <c r="H2332" i="19"/>
  <c r="J2332" i="19" s="1"/>
  <c r="H2333" i="19"/>
  <c r="J2333" i="19" s="1"/>
  <c r="H2334" i="19"/>
  <c r="J2334" i="19" s="1"/>
  <c r="H2335" i="19"/>
  <c r="J2335" i="19" s="1"/>
  <c r="H2336" i="19"/>
  <c r="J2336" i="19" s="1"/>
  <c r="H2337" i="19"/>
  <c r="J2337" i="19" s="1"/>
  <c r="H2338" i="19"/>
  <c r="J2338" i="19" s="1"/>
  <c r="H2339" i="19"/>
  <c r="J2339" i="19" s="1"/>
  <c r="H2340" i="19"/>
  <c r="J2340" i="19" s="1"/>
  <c r="H2341" i="19"/>
  <c r="J2341" i="19" s="1"/>
  <c r="H2342" i="19"/>
  <c r="J2342" i="19" s="1"/>
  <c r="H2343" i="19"/>
  <c r="J2343" i="19" s="1"/>
  <c r="H2344" i="19"/>
  <c r="J2344" i="19" s="1"/>
  <c r="H2345" i="19"/>
  <c r="J2345" i="19" s="1"/>
  <c r="H2346" i="19"/>
  <c r="J2346" i="19" s="1"/>
  <c r="H2347" i="19"/>
  <c r="J2347" i="19" s="1"/>
  <c r="H2348" i="19"/>
  <c r="J2348" i="19" s="1"/>
  <c r="H2349" i="19"/>
  <c r="J2349" i="19" s="1"/>
  <c r="H2350" i="19"/>
  <c r="J2350" i="19" s="1"/>
  <c r="H2351" i="19"/>
  <c r="J2351" i="19" s="1"/>
  <c r="H2352" i="19"/>
  <c r="J2352" i="19" s="1"/>
  <c r="H2353" i="19"/>
  <c r="J2353" i="19" s="1"/>
  <c r="H2354" i="19"/>
  <c r="J2354" i="19" s="1"/>
  <c r="H2355" i="19"/>
  <c r="J2355" i="19" s="1"/>
  <c r="H2356" i="19"/>
  <c r="J2356" i="19" s="1"/>
  <c r="H2357" i="19"/>
  <c r="J2357" i="19" s="1"/>
  <c r="H2358" i="19"/>
  <c r="J2358" i="19" s="1"/>
  <c r="H2359" i="19"/>
  <c r="J2359" i="19" s="1"/>
  <c r="H2360" i="19"/>
  <c r="J2360" i="19" s="1"/>
  <c r="H2361" i="19"/>
  <c r="J2361" i="19" s="1"/>
  <c r="H2362" i="19"/>
  <c r="J2362" i="19" s="1"/>
  <c r="H2363" i="19"/>
  <c r="J2363" i="19" s="1"/>
  <c r="H2364" i="19"/>
  <c r="J2364" i="19" s="1"/>
  <c r="H2365" i="19"/>
  <c r="J2365" i="19" s="1"/>
  <c r="H2366" i="19"/>
  <c r="J2366" i="19" s="1"/>
  <c r="H2367" i="19"/>
  <c r="J2367" i="19" s="1"/>
  <c r="H2368" i="19"/>
  <c r="J2368" i="19" s="1"/>
  <c r="H2369" i="19"/>
  <c r="J2369" i="19" s="1"/>
  <c r="H2370" i="19"/>
  <c r="J2370" i="19" s="1"/>
  <c r="H2371" i="19"/>
  <c r="J2371" i="19" s="1"/>
  <c r="H2372" i="19"/>
  <c r="J2372" i="19" s="1"/>
  <c r="H2373" i="19"/>
  <c r="J2373" i="19" s="1"/>
  <c r="H2374" i="19"/>
  <c r="J2374" i="19" s="1"/>
  <c r="H2375" i="19"/>
  <c r="J2375" i="19" s="1"/>
  <c r="H2376" i="19"/>
  <c r="J2376" i="19" s="1"/>
  <c r="H2377" i="19"/>
  <c r="J2377" i="19" s="1"/>
  <c r="H2378" i="19"/>
  <c r="J2378" i="19" s="1"/>
  <c r="H2379" i="19"/>
  <c r="J2379" i="19" s="1"/>
  <c r="H2380" i="19"/>
  <c r="J2380" i="19" s="1"/>
  <c r="H2381" i="19"/>
  <c r="J2381" i="19" s="1"/>
  <c r="H2382" i="19"/>
  <c r="J2382" i="19" s="1"/>
  <c r="H2383" i="19"/>
  <c r="J2383" i="19" s="1"/>
  <c r="H2384" i="19"/>
  <c r="J2384" i="19" s="1"/>
  <c r="H2385" i="19"/>
  <c r="J2385" i="19" s="1"/>
  <c r="H2386" i="19"/>
  <c r="J2386" i="19" s="1"/>
  <c r="H2387" i="19"/>
  <c r="J2387" i="19" s="1"/>
  <c r="H2388" i="19"/>
  <c r="J2388" i="19" s="1"/>
  <c r="H2389" i="19"/>
  <c r="J2389" i="19" s="1"/>
  <c r="H2390" i="19"/>
  <c r="J2390" i="19" s="1"/>
  <c r="H2391" i="19"/>
  <c r="J2391" i="19" s="1"/>
  <c r="H2392" i="19"/>
  <c r="J2392" i="19" s="1"/>
  <c r="H2393" i="19"/>
  <c r="J2393" i="19" s="1"/>
  <c r="H2394" i="19"/>
  <c r="J2394" i="19" s="1"/>
  <c r="H2395" i="19"/>
  <c r="J2395" i="19" s="1"/>
  <c r="H2396" i="19"/>
  <c r="J2396" i="19" s="1"/>
  <c r="H2397" i="19"/>
  <c r="J2397" i="19" s="1"/>
  <c r="H2398" i="19"/>
  <c r="J2398" i="19" s="1"/>
  <c r="H2399" i="19"/>
  <c r="J2399" i="19" s="1"/>
  <c r="H2400" i="19"/>
  <c r="J2400" i="19" s="1"/>
  <c r="H2401" i="19"/>
  <c r="J2401" i="19" s="1"/>
  <c r="H2402" i="19"/>
  <c r="J2402" i="19" s="1"/>
  <c r="H2403" i="19"/>
  <c r="J2403" i="19" s="1"/>
  <c r="H2404" i="19"/>
  <c r="J2404" i="19" s="1"/>
  <c r="H2405" i="19"/>
  <c r="J2405" i="19" s="1"/>
  <c r="H2406" i="19"/>
  <c r="J2406" i="19" s="1"/>
  <c r="H2407" i="19"/>
  <c r="J2407" i="19" s="1"/>
  <c r="H2408" i="19"/>
  <c r="J2408" i="19" s="1"/>
  <c r="H2409" i="19"/>
  <c r="J2409" i="19" s="1"/>
  <c r="H2410" i="19"/>
  <c r="J2410" i="19" s="1"/>
  <c r="H2411" i="19"/>
  <c r="J2411" i="19" s="1"/>
  <c r="H2412" i="19"/>
  <c r="J2412" i="19" s="1"/>
  <c r="H2413" i="19"/>
  <c r="J2413" i="19" s="1"/>
  <c r="H2414" i="19"/>
  <c r="J2414" i="19" s="1"/>
  <c r="H2415" i="19"/>
  <c r="J2415" i="19" s="1"/>
  <c r="H2416" i="19"/>
  <c r="J2416" i="19" s="1"/>
  <c r="H2417" i="19"/>
  <c r="J2417" i="19" s="1"/>
  <c r="H2418" i="19"/>
  <c r="J2418" i="19" s="1"/>
  <c r="H2419" i="19"/>
  <c r="J2419" i="19" s="1"/>
  <c r="H2420" i="19"/>
  <c r="J2420" i="19" s="1"/>
  <c r="H2421" i="19"/>
  <c r="J2421" i="19" s="1"/>
  <c r="H2422" i="19"/>
  <c r="H2423" i="19"/>
  <c r="H2424" i="19"/>
  <c r="J2424" i="19" s="1"/>
  <c r="H2425" i="19"/>
  <c r="J2425" i="19" s="1"/>
  <c r="H2426" i="19"/>
  <c r="J2426" i="19" s="1"/>
  <c r="H2427" i="19"/>
  <c r="J2427" i="19" s="1"/>
  <c r="H2428" i="19"/>
  <c r="J2428" i="19" s="1"/>
  <c r="H2429" i="19"/>
  <c r="J2429" i="19" s="1"/>
  <c r="H2430" i="19"/>
  <c r="J2430" i="19" s="1"/>
  <c r="H2431" i="19"/>
  <c r="J2431" i="19" s="1"/>
  <c r="H2432" i="19"/>
  <c r="J2432" i="19" s="1"/>
  <c r="H2433" i="19"/>
  <c r="J2433" i="19" s="1"/>
  <c r="H2434" i="19"/>
  <c r="J2434" i="19" s="1"/>
  <c r="H2435" i="19"/>
  <c r="J2435" i="19" s="1"/>
  <c r="H2436" i="19"/>
  <c r="J2436" i="19" s="1"/>
  <c r="H2437" i="19"/>
  <c r="J2437" i="19" s="1"/>
  <c r="H2438" i="19"/>
  <c r="J2438" i="19" s="1"/>
  <c r="H2439" i="19"/>
  <c r="J2439" i="19" s="1"/>
  <c r="H2440" i="19"/>
  <c r="J2440" i="19" s="1"/>
  <c r="H2441" i="19"/>
  <c r="J2441" i="19" s="1"/>
  <c r="H2442" i="19"/>
  <c r="J2442" i="19" s="1"/>
  <c r="H2443" i="19"/>
  <c r="J2443" i="19" s="1"/>
  <c r="H2444" i="19"/>
  <c r="J2444" i="19" s="1"/>
  <c r="H2445" i="19"/>
  <c r="J2445" i="19" s="1"/>
  <c r="H2446" i="19"/>
  <c r="J2446" i="19" s="1"/>
  <c r="H2447" i="19"/>
  <c r="J2447" i="19" s="1"/>
  <c r="H2448" i="19"/>
  <c r="J2448" i="19" s="1"/>
  <c r="H2449" i="19"/>
  <c r="J2449" i="19" s="1"/>
  <c r="H2450" i="19"/>
  <c r="J2450" i="19" s="1"/>
  <c r="H2451" i="19"/>
  <c r="J2451" i="19" s="1"/>
  <c r="H2452" i="19"/>
  <c r="J2452" i="19" s="1"/>
  <c r="H2453" i="19"/>
  <c r="J2453" i="19" s="1"/>
  <c r="H2454" i="19"/>
  <c r="J2454" i="19" s="1"/>
  <c r="H2455" i="19"/>
  <c r="J2455" i="19" s="1"/>
  <c r="H2456" i="19"/>
  <c r="J2456" i="19" s="1"/>
  <c r="H2457" i="19"/>
  <c r="J2457" i="19" s="1"/>
  <c r="H2458" i="19"/>
  <c r="J2458" i="19" s="1"/>
  <c r="H2459" i="19"/>
  <c r="J2459" i="19" s="1"/>
  <c r="H2460" i="19"/>
  <c r="J2460" i="19" s="1"/>
  <c r="H2461" i="19"/>
  <c r="J2461" i="19" s="1"/>
  <c r="H2462" i="19"/>
  <c r="J2462" i="19" s="1"/>
  <c r="H2463" i="19"/>
  <c r="J2463" i="19" s="1"/>
  <c r="H2464" i="19"/>
  <c r="J2464" i="19" s="1"/>
  <c r="H2465" i="19"/>
  <c r="J2465" i="19" s="1"/>
  <c r="H2466" i="19"/>
  <c r="J2466" i="19" s="1"/>
  <c r="H2467" i="19"/>
  <c r="J2467" i="19" s="1"/>
  <c r="H2468" i="19"/>
  <c r="J2468" i="19" s="1"/>
  <c r="H2469" i="19"/>
  <c r="J2469" i="19" s="1"/>
  <c r="H2470" i="19"/>
  <c r="J2470" i="19" s="1"/>
  <c r="H2471" i="19"/>
  <c r="J2471" i="19" s="1"/>
  <c r="H2472" i="19"/>
  <c r="J2472" i="19" s="1"/>
  <c r="H2473" i="19"/>
  <c r="J2473" i="19" s="1"/>
  <c r="H2474" i="19"/>
  <c r="J2474" i="19" s="1"/>
  <c r="H2475" i="19"/>
  <c r="J2475" i="19" s="1"/>
  <c r="H2476" i="19"/>
  <c r="J2476" i="19" s="1"/>
  <c r="H2477" i="19"/>
  <c r="J2477" i="19" s="1"/>
  <c r="H2478" i="19"/>
  <c r="J2478" i="19" s="1"/>
  <c r="H2479" i="19"/>
  <c r="J2479" i="19" s="1"/>
  <c r="H2480" i="19"/>
  <c r="J2480" i="19" s="1"/>
  <c r="H2481" i="19"/>
  <c r="J2481" i="19" s="1"/>
  <c r="H2482" i="19"/>
  <c r="J2482" i="19" s="1"/>
  <c r="H2483" i="19"/>
  <c r="J2483" i="19" s="1"/>
  <c r="H2484" i="19"/>
  <c r="J2484" i="19" s="1"/>
  <c r="H2485" i="19"/>
  <c r="J2485" i="19" s="1"/>
  <c r="H2486" i="19"/>
  <c r="J2486" i="19" s="1"/>
  <c r="H2487" i="19"/>
  <c r="J2487" i="19" s="1"/>
  <c r="H2488" i="19"/>
  <c r="J2488" i="19" s="1"/>
  <c r="H2489" i="19"/>
  <c r="J2489" i="19" s="1"/>
  <c r="H2490" i="19"/>
  <c r="J2490" i="19" s="1"/>
  <c r="H2491" i="19"/>
  <c r="J2491" i="19" s="1"/>
  <c r="H2492" i="19"/>
  <c r="J2492" i="19" s="1"/>
  <c r="H2493" i="19"/>
  <c r="J2493" i="19" s="1"/>
  <c r="H2494" i="19"/>
  <c r="J2494" i="19" s="1"/>
  <c r="H2495" i="19"/>
  <c r="J2495" i="19" s="1"/>
  <c r="H2496" i="19"/>
  <c r="J2496" i="19" s="1"/>
  <c r="H2497" i="19"/>
  <c r="J2497" i="19" s="1"/>
  <c r="H2498" i="19"/>
  <c r="J2498" i="19" s="1"/>
  <c r="H2499" i="19"/>
  <c r="J2499" i="19" s="1"/>
  <c r="H2500" i="19"/>
  <c r="J2500" i="19" s="1"/>
  <c r="H2501" i="19"/>
  <c r="J2501" i="19" s="1"/>
  <c r="H2502" i="19"/>
  <c r="J2502" i="19" s="1"/>
  <c r="H2503" i="19"/>
  <c r="J2503" i="19" s="1"/>
  <c r="H2504" i="19"/>
  <c r="J2504" i="19" s="1"/>
  <c r="H2505" i="19"/>
  <c r="J2505" i="19" s="1"/>
  <c r="H2506" i="19"/>
  <c r="J2506" i="19" s="1"/>
  <c r="H2507" i="19"/>
  <c r="J2507" i="19" s="1"/>
  <c r="H2508" i="19"/>
  <c r="J2508" i="19" s="1"/>
  <c r="H2509" i="19"/>
  <c r="J2509" i="19" s="1"/>
  <c r="H2510" i="19"/>
  <c r="J2510" i="19" s="1"/>
  <c r="H2511" i="19"/>
  <c r="J2511" i="19" s="1"/>
  <c r="H2512" i="19"/>
  <c r="J2512" i="19" s="1"/>
  <c r="H2513" i="19"/>
  <c r="J2513" i="19" s="1"/>
  <c r="H2514" i="19"/>
  <c r="J2514" i="19" s="1"/>
  <c r="H2515" i="19"/>
  <c r="J2515" i="19" s="1"/>
  <c r="H2516" i="19"/>
  <c r="J2516" i="19" s="1"/>
  <c r="H2517" i="19"/>
  <c r="J2517" i="19" s="1"/>
  <c r="H2518" i="19"/>
  <c r="J2518" i="19" s="1"/>
  <c r="H2519" i="19"/>
  <c r="J2519" i="19" s="1"/>
  <c r="H2520" i="19"/>
  <c r="J2520" i="19" s="1"/>
  <c r="H2521" i="19"/>
  <c r="J2521" i="19" s="1"/>
  <c r="H2522" i="19"/>
  <c r="J2522" i="19" s="1"/>
  <c r="H2523" i="19"/>
  <c r="J2523" i="19" s="1"/>
  <c r="H2524" i="19"/>
  <c r="J2524" i="19" s="1"/>
  <c r="H2525" i="19"/>
  <c r="J2525" i="19" s="1"/>
  <c r="H2526" i="19"/>
  <c r="J2526" i="19" s="1"/>
  <c r="H2527" i="19"/>
  <c r="J2527" i="19" s="1"/>
  <c r="H2528" i="19"/>
  <c r="J2528" i="19" s="1"/>
  <c r="H2529" i="19"/>
  <c r="J2529" i="19" s="1"/>
  <c r="H2530" i="19"/>
  <c r="H2531" i="19"/>
  <c r="H2532" i="19"/>
  <c r="H2533" i="19"/>
  <c r="H2534" i="19"/>
  <c r="J2534" i="19" s="1"/>
  <c r="H2535" i="19"/>
  <c r="J2535" i="19" s="1"/>
  <c r="H2536" i="19"/>
  <c r="J2536" i="19" s="1"/>
  <c r="H2537" i="19"/>
  <c r="J2537" i="19" s="1"/>
  <c r="H2538" i="19"/>
  <c r="J2538" i="19" s="1"/>
  <c r="H2539" i="19"/>
  <c r="J2539" i="19" s="1"/>
  <c r="H2540" i="19"/>
  <c r="J2540" i="19" s="1"/>
  <c r="H2541" i="19"/>
  <c r="J2541" i="19" s="1"/>
  <c r="H2542" i="19"/>
  <c r="J2542" i="19" s="1"/>
  <c r="H2543" i="19"/>
  <c r="J2543" i="19" s="1"/>
  <c r="H2544" i="19"/>
  <c r="J2544" i="19" s="1"/>
  <c r="H2545" i="19"/>
  <c r="J2545" i="19" s="1"/>
  <c r="H2546" i="19"/>
  <c r="J2546" i="19" s="1"/>
  <c r="H2547" i="19"/>
  <c r="J2547" i="19" s="1"/>
  <c r="H2548" i="19"/>
  <c r="J2548" i="19" s="1"/>
  <c r="H2549" i="19"/>
  <c r="J2549" i="19" s="1"/>
  <c r="H2550" i="19"/>
  <c r="J2550" i="19" s="1"/>
  <c r="H2551" i="19"/>
  <c r="J2551" i="19" s="1"/>
  <c r="H2552" i="19"/>
  <c r="J2552" i="19" s="1"/>
  <c r="H2553" i="19"/>
  <c r="J2553" i="19" s="1"/>
  <c r="H2554" i="19"/>
  <c r="J2554" i="19" s="1"/>
  <c r="H2555" i="19"/>
  <c r="J2555" i="19" s="1"/>
  <c r="H2556" i="19"/>
  <c r="J2556" i="19" s="1"/>
  <c r="H2557" i="19"/>
  <c r="J2557" i="19" s="1"/>
  <c r="H2558" i="19"/>
  <c r="J2558" i="19" s="1"/>
  <c r="H2559" i="19"/>
  <c r="J2559" i="19" s="1"/>
  <c r="H2560" i="19"/>
  <c r="J2560" i="19" s="1"/>
  <c r="H2561" i="19"/>
  <c r="J2561" i="19" s="1"/>
  <c r="H2562" i="19"/>
  <c r="H2563" i="19"/>
  <c r="J2563" i="19" s="1"/>
  <c r="H2564" i="19"/>
  <c r="J2564" i="19" s="1"/>
  <c r="H2565" i="19"/>
  <c r="J2565" i="19" s="1"/>
  <c r="H2566" i="19"/>
  <c r="J2566" i="19" s="1"/>
  <c r="H2567" i="19"/>
  <c r="J2567" i="19" s="1"/>
  <c r="H2568" i="19"/>
  <c r="J2568" i="19" s="1"/>
  <c r="H2569" i="19"/>
  <c r="J2569" i="19" s="1"/>
  <c r="H2570" i="19"/>
  <c r="J2570" i="19" s="1"/>
  <c r="H2571" i="19"/>
  <c r="H2572" i="19"/>
  <c r="H2573" i="19"/>
  <c r="J2573" i="19" s="1"/>
  <c r="H2574" i="19"/>
  <c r="J2574" i="19" s="1"/>
  <c r="H2575" i="19"/>
  <c r="J2575" i="19" s="1"/>
  <c r="H2576" i="19"/>
  <c r="J2576" i="19" s="1"/>
  <c r="H2577" i="19"/>
  <c r="J2577" i="19" s="1"/>
  <c r="H2578" i="19"/>
  <c r="J2578" i="19" s="1"/>
  <c r="H2579" i="19"/>
  <c r="J2579" i="19" s="1"/>
  <c r="H2580" i="19"/>
  <c r="J2580" i="19" s="1"/>
  <c r="H2581" i="19"/>
  <c r="J2581" i="19" s="1"/>
  <c r="H2582" i="19"/>
  <c r="J2582" i="19" s="1"/>
  <c r="H2583" i="19"/>
  <c r="J2583" i="19" s="1"/>
  <c r="H2584" i="19"/>
  <c r="H2585" i="19"/>
  <c r="H2586" i="19"/>
  <c r="J2586" i="19" s="1"/>
  <c r="H2587" i="19"/>
  <c r="J2587" i="19" s="1"/>
  <c r="H2588" i="19"/>
  <c r="J2588" i="19" s="1"/>
  <c r="H2589" i="19"/>
  <c r="J2589" i="19" s="1"/>
  <c r="H2590" i="19"/>
  <c r="J2590" i="19" s="1"/>
  <c r="H2591" i="19"/>
  <c r="J2591" i="19" s="1"/>
  <c r="H2592" i="19"/>
  <c r="J2592" i="19" s="1"/>
  <c r="H2593" i="19"/>
  <c r="J2593" i="19" s="1"/>
  <c r="H2594" i="19"/>
  <c r="J2594" i="19" s="1"/>
  <c r="H2595" i="19"/>
  <c r="J2595" i="19" s="1"/>
  <c r="H2596" i="19"/>
  <c r="J2596" i="19" s="1"/>
  <c r="H2597" i="19"/>
  <c r="J2597" i="19" s="1"/>
  <c r="H2598" i="19"/>
  <c r="J2598" i="19" s="1"/>
  <c r="H2599" i="19"/>
  <c r="J2599" i="19" s="1"/>
  <c r="H2600" i="19"/>
  <c r="J2600" i="19" s="1"/>
  <c r="H2601" i="19"/>
  <c r="J2601" i="19" s="1"/>
  <c r="H2602" i="19"/>
  <c r="J2602" i="19" s="1"/>
  <c r="H2603" i="19"/>
  <c r="J2603" i="19" s="1"/>
  <c r="H2604" i="19"/>
  <c r="H2605" i="19"/>
  <c r="H2606" i="19"/>
  <c r="J2606" i="19" s="1"/>
  <c r="H2607" i="19"/>
  <c r="J2607" i="19" s="1"/>
  <c r="H2608" i="19"/>
  <c r="J2608" i="19" s="1"/>
  <c r="H2609" i="19"/>
  <c r="J2609" i="19" s="1"/>
  <c r="H2610" i="19"/>
  <c r="J2610" i="19" s="1"/>
  <c r="H2611" i="19"/>
  <c r="J2611" i="19" s="1"/>
  <c r="H2612" i="19"/>
  <c r="J2612" i="19" s="1"/>
  <c r="H2613" i="19"/>
  <c r="J2613" i="19" s="1"/>
  <c r="H2614" i="19"/>
  <c r="J2614" i="19" s="1"/>
  <c r="H2615" i="19"/>
  <c r="J2615" i="19" s="1"/>
  <c r="H2616" i="19"/>
  <c r="J2616" i="19" s="1"/>
  <c r="H2617" i="19"/>
  <c r="J2617" i="19" s="1"/>
  <c r="H2618" i="19"/>
  <c r="J2618" i="19" s="1"/>
  <c r="H2619" i="19"/>
  <c r="J2619" i="19" s="1"/>
  <c r="H2620" i="19"/>
  <c r="H2621" i="19"/>
  <c r="J2621" i="19" s="1"/>
  <c r="H2622" i="19"/>
  <c r="J2622" i="19" s="1"/>
  <c r="H2623" i="19"/>
  <c r="J2623" i="19" s="1"/>
  <c r="H2624" i="19"/>
  <c r="J2624" i="19" s="1"/>
  <c r="H2625" i="19"/>
  <c r="J2625" i="19" s="1"/>
  <c r="H2626" i="19"/>
  <c r="J2626" i="19" s="1"/>
  <c r="H2627" i="19"/>
  <c r="J2627" i="19" s="1"/>
  <c r="H2628" i="19"/>
  <c r="J2628" i="19" s="1"/>
  <c r="H2629" i="19"/>
  <c r="J2629" i="19" s="1"/>
  <c r="H2630" i="19"/>
  <c r="H2631" i="19"/>
  <c r="H2632" i="19"/>
  <c r="J2632" i="19" s="1"/>
  <c r="H2633" i="19"/>
  <c r="J2633" i="19" s="1"/>
  <c r="H2634" i="19"/>
  <c r="J2634" i="19" s="1"/>
  <c r="H2635" i="19"/>
  <c r="J2635" i="19" s="1"/>
  <c r="H2636" i="19"/>
  <c r="J2636" i="19" s="1"/>
  <c r="H2637" i="19"/>
  <c r="J2637" i="19" s="1"/>
  <c r="H2638" i="19"/>
  <c r="J2638" i="19" s="1"/>
  <c r="H2639" i="19"/>
  <c r="H2640" i="19"/>
  <c r="H2641" i="19"/>
  <c r="J2641" i="19" s="1"/>
  <c r="H2642" i="19"/>
  <c r="J2642" i="19" s="1"/>
  <c r="H2643" i="19"/>
  <c r="J2643" i="19" s="1"/>
  <c r="H2644" i="19"/>
  <c r="J2644" i="19" s="1"/>
  <c r="H2645" i="19"/>
  <c r="J2645" i="19" s="1"/>
  <c r="H2646" i="19"/>
  <c r="J2646" i="19" s="1"/>
  <c r="H2647" i="19"/>
  <c r="J2647" i="19" s="1"/>
  <c r="H2648" i="19"/>
  <c r="J2648" i="19" s="1"/>
  <c r="H2649" i="19"/>
  <c r="J2649" i="19" s="1"/>
  <c r="H2650" i="19"/>
  <c r="J2650" i="19" s="1"/>
  <c r="H2651" i="19"/>
  <c r="J2651" i="19" s="1"/>
  <c r="H2652" i="19"/>
  <c r="J2652" i="19" s="1"/>
  <c r="H2653" i="19"/>
  <c r="J2653" i="19" s="1"/>
  <c r="H2654" i="19"/>
  <c r="J2654" i="19" s="1"/>
  <c r="H2655" i="19"/>
  <c r="J2655" i="19" s="1"/>
  <c r="H2656" i="19"/>
  <c r="J2656" i="19" s="1"/>
  <c r="H2657" i="19"/>
  <c r="J2657" i="19" s="1"/>
  <c r="H2658" i="19"/>
  <c r="J2658" i="19" s="1"/>
  <c r="H2659" i="19"/>
  <c r="J2659" i="19" s="1"/>
  <c r="H2660" i="19"/>
  <c r="J2660" i="19" s="1"/>
  <c r="H2661" i="19"/>
  <c r="J2661" i="19" s="1"/>
  <c r="H2662" i="19"/>
  <c r="J2662" i="19" s="1"/>
  <c r="H2663" i="19"/>
  <c r="J2663" i="19" s="1"/>
  <c r="H2664" i="19"/>
  <c r="H2665" i="19"/>
  <c r="H2666" i="19"/>
  <c r="J2666" i="19" s="1"/>
  <c r="H2667" i="19"/>
  <c r="J2667" i="19" s="1"/>
  <c r="H2668" i="19"/>
  <c r="J2668" i="19" s="1"/>
  <c r="H2669" i="19"/>
  <c r="J2669" i="19" s="1"/>
  <c r="H2670" i="19"/>
  <c r="J2670" i="19" s="1"/>
  <c r="H2671" i="19"/>
  <c r="J2671" i="19" s="1"/>
  <c r="H2672" i="19"/>
  <c r="J2672" i="19" s="1"/>
  <c r="H2673" i="19"/>
  <c r="J2673" i="19" s="1"/>
  <c r="H2674" i="19"/>
  <c r="J2674" i="19" s="1"/>
  <c r="H2675" i="19"/>
  <c r="H2676" i="19"/>
  <c r="H2677" i="19"/>
  <c r="H2678" i="19"/>
  <c r="J2678" i="19" s="1"/>
  <c r="H2679" i="19"/>
  <c r="J2679" i="19" s="1"/>
  <c r="H2680" i="19"/>
  <c r="J2680" i="19" s="1"/>
  <c r="H2681" i="19"/>
  <c r="J2681" i="19" s="1"/>
  <c r="H2682" i="19"/>
  <c r="J2682" i="19" s="1"/>
  <c r="H2683" i="19"/>
  <c r="J2683" i="19" s="1"/>
  <c r="H2684" i="19"/>
  <c r="H2685" i="19"/>
  <c r="J2685" i="19" s="1"/>
  <c r="H2686" i="19"/>
  <c r="J2686" i="19" s="1"/>
  <c r="H2687" i="19"/>
  <c r="J2687" i="19" s="1"/>
  <c r="H2688" i="19"/>
  <c r="J2688" i="19" s="1"/>
  <c r="H2689" i="19"/>
  <c r="J2689" i="19" s="1"/>
  <c r="H2690" i="19"/>
  <c r="J2690" i="19" s="1"/>
  <c r="H2691" i="19"/>
  <c r="J2691" i="19" s="1"/>
  <c r="H2692" i="19"/>
  <c r="J2692" i="19" s="1"/>
  <c r="H2693" i="19"/>
  <c r="J2693" i="19" s="1"/>
  <c r="H2694" i="19"/>
  <c r="J2694" i="19" s="1"/>
  <c r="H2695" i="19"/>
  <c r="H2696" i="19"/>
  <c r="H2697" i="19"/>
  <c r="J2697" i="19" s="1"/>
  <c r="H2698" i="19"/>
  <c r="J2698" i="19" s="1"/>
  <c r="H2699" i="19"/>
  <c r="J2699" i="19" s="1"/>
  <c r="H2700" i="19"/>
  <c r="J2700" i="19" s="1"/>
  <c r="H2701" i="19"/>
  <c r="J2701" i="19" s="1"/>
  <c r="H2702" i="19"/>
  <c r="J2702" i="19" s="1"/>
  <c r="H2703" i="19"/>
  <c r="J2703" i="19" s="1"/>
  <c r="H2704" i="19"/>
  <c r="J2704" i="19" s="1"/>
  <c r="H2705" i="19"/>
  <c r="J2705" i="19" s="1"/>
  <c r="H2706" i="19"/>
  <c r="J2706" i="19" s="1"/>
  <c r="H2707" i="19"/>
  <c r="J2707" i="19" s="1"/>
  <c r="H2708" i="19"/>
  <c r="J2708" i="19" s="1"/>
  <c r="H2709" i="19"/>
  <c r="J2709" i="19" s="1"/>
  <c r="H2710" i="19"/>
  <c r="J2710" i="19" s="1"/>
  <c r="H2711" i="19"/>
  <c r="J2711" i="19" s="1"/>
  <c r="H2712" i="19"/>
  <c r="J2712" i="19" s="1"/>
  <c r="H2713" i="19"/>
  <c r="J2713" i="19" s="1"/>
  <c r="H2714" i="19"/>
  <c r="J2714" i="19" s="1"/>
  <c r="H2715" i="19"/>
  <c r="J2715" i="19" s="1"/>
  <c r="H2716" i="19"/>
  <c r="J2716" i="19" s="1"/>
  <c r="H2717" i="19"/>
  <c r="J2717" i="19" s="1"/>
  <c r="H2718" i="19"/>
  <c r="J2718" i="19" s="1"/>
  <c r="H2719" i="19"/>
  <c r="J2719" i="19" s="1"/>
  <c r="H2720" i="19"/>
  <c r="J2720" i="19" s="1"/>
  <c r="H2721" i="19"/>
  <c r="J2721" i="19" s="1"/>
  <c r="H2722" i="19"/>
  <c r="H2723" i="19"/>
  <c r="J2723" i="19" s="1"/>
  <c r="H2724" i="19"/>
  <c r="J2724" i="19" s="1"/>
  <c r="H2725" i="19"/>
  <c r="J2725" i="19" s="1"/>
  <c r="H2726" i="19"/>
  <c r="J2726" i="19" s="1"/>
  <c r="H2727" i="19"/>
  <c r="J2727" i="19" s="1"/>
  <c r="H2728" i="19"/>
  <c r="J2728" i="19" s="1"/>
  <c r="H2729" i="19"/>
  <c r="J2729" i="19" s="1"/>
  <c r="H2730" i="19"/>
  <c r="J2730" i="19" s="1"/>
  <c r="H2731" i="19"/>
  <c r="J2731" i="19" s="1"/>
  <c r="H2732" i="19"/>
  <c r="J2732" i="19" s="1"/>
  <c r="H2733" i="19"/>
  <c r="J2733" i="19" s="1"/>
  <c r="H2734" i="19"/>
  <c r="J2734" i="19" s="1"/>
  <c r="H2735" i="19"/>
  <c r="J2735" i="19" s="1"/>
  <c r="H2736" i="19"/>
  <c r="J2736" i="19" s="1"/>
  <c r="H2737" i="19"/>
  <c r="J2737" i="19" s="1"/>
  <c r="H2738" i="19"/>
  <c r="J2738" i="19" s="1"/>
  <c r="H2739" i="19"/>
  <c r="J2739" i="19" s="1"/>
  <c r="H2740" i="19"/>
  <c r="J2740" i="19" s="1"/>
  <c r="H2741" i="19"/>
  <c r="J2741" i="19" s="1"/>
  <c r="H2742" i="19"/>
  <c r="J2742" i="19" s="1"/>
  <c r="H2743" i="19"/>
  <c r="J2743" i="19" s="1"/>
  <c r="H2744" i="19"/>
  <c r="J2744" i="19" s="1"/>
  <c r="H2745" i="19"/>
  <c r="J2745" i="19" s="1"/>
  <c r="H2746" i="19"/>
  <c r="J2746" i="19" s="1"/>
  <c r="H2747" i="19"/>
  <c r="J2747" i="19" s="1"/>
  <c r="H2748" i="19"/>
  <c r="J2748" i="19" s="1"/>
  <c r="H2749" i="19"/>
  <c r="J2749" i="19" s="1"/>
  <c r="H2750" i="19"/>
  <c r="J2750" i="19" s="1"/>
  <c r="H2751" i="19"/>
  <c r="J2751" i="19" s="1"/>
  <c r="H2752" i="19"/>
  <c r="J2752" i="19" s="1"/>
  <c r="H2753" i="19"/>
  <c r="J2753" i="19" s="1"/>
  <c r="H2754" i="19"/>
  <c r="J2754" i="19" s="1"/>
  <c r="H2755" i="19"/>
  <c r="J2755" i="19" s="1"/>
  <c r="H2756" i="19"/>
  <c r="J2756" i="19" s="1"/>
  <c r="H2757" i="19"/>
  <c r="J2757" i="19" s="1"/>
  <c r="H2758" i="19"/>
  <c r="J2758" i="19" s="1"/>
  <c r="H2759" i="19"/>
  <c r="J2759" i="19" s="1"/>
  <c r="H2760" i="19"/>
  <c r="J2760" i="19" s="1"/>
  <c r="H2761" i="19"/>
  <c r="J2761" i="19" s="1"/>
  <c r="H2762" i="19"/>
  <c r="J2762" i="19" s="1"/>
  <c r="H2763" i="19"/>
  <c r="J2763" i="19" s="1"/>
  <c r="H2764" i="19"/>
  <c r="J2764" i="19" s="1"/>
  <c r="H2765" i="19"/>
  <c r="J2765" i="19" s="1"/>
  <c r="H2766" i="19"/>
  <c r="J2766" i="19" s="1"/>
  <c r="H2767" i="19"/>
  <c r="J2767" i="19" s="1"/>
  <c r="H2768" i="19"/>
  <c r="J2768" i="19" s="1"/>
  <c r="H2769" i="19"/>
  <c r="J2769" i="19" s="1"/>
  <c r="H2770" i="19"/>
  <c r="J2770" i="19" s="1"/>
  <c r="H2771" i="19"/>
  <c r="J2771" i="19" s="1"/>
  <c r="H2772" i="19"/>
  <c r="J2772" i="19" s="1"/>
  <c r="H2773" i="19"/>
  <c r="J2773" i="19" s="1"/>
  <c r="H2774" i="19"/>
  <c r="J2774" i="19" s="1"/>
  <c r="H2775" i="19"/>
  <c r="J2775" i="19" s="1"/>
  <c r="H2776" i="19"/>
  <c r="J2776" i="19" s="1"/>
  <c r="H2777" i="19"/>
  <c r="J2777" i="19" s="1"/>
  <c r="H2778" i="19"/>
  <c r="J2778" i="19" s="1"/>
  <c r="H2779" i="19"/>
  <c r="J2779" i="19" s="1"/>
  <c r="H2780" i="19"/>
  <c r="H2781" i="19"/>
  <c r="J2781" i="19" s="1"/>
  <c r="H2782" i="19"/>
  <c r="J2782" i="19" s="1"/>
  <c r="H2783" i="19"/>
  <c r="J2783" i="19" s="1"/>
  <c r="H2784" i="19"/>
  <c r="J2784" i="19" s="1"/>
  <c r="H2785" i="19"/>
  <c r="J2785" i="19" s="1"/>
  <c r="H2786" i="19"/>
  <c r="J2786" i="19" s="1"/>
  <c r="H2787" i="19"/>
  <c r="J2787" i="19" s="1"/>
  <c r="H2788" i="19"/>
  <c r="J2788" i="19" s="1"/>
  <c r="H2789" i="19"/>
  <c r="J2789" i="19" s="1"/>
  <c r="H2790" i="19"/>
  <c r="J2790" i="19" s="1"/>
  <c r="H2791" i="19"/>
  <c r="J2791" i="19" s="1"/>
  <c r="H2792" i="19"/>
  <c r="J2792" i="19" s="1"/>
  <c r="H2793" i="19"/>
  <c r="J2793" i="19" s="1"/>
  <c r="H2794" i="19"/>
  <c r="J2794" i="19" s="1"/>
  <c r="H2795" i="19"/>
  <c r="J2795" i="19" s="1"/>
  <c r="H2796" i="19"/>
  <c r="J2796" i="19" s="1"/>
  <c r="H2797" i="19"/>
  <c r="J2797" i="19" s="1"/>
  <c r="H2798" i="19"/>
  <c r="J2798" i="19" s="1"/>
  <c r="H2799" i="19"/>
  <c r="J2799" i="19" s="1"/>
  <c r="H2800" i="19"/>
  <c r="J2800" i="19" s="1"/>
  <c r="H2801" i="19"/>
  <c r="J2801" i="19" s="1"/>
  <c r="H2802" i="19"/>
  <c r="H2803" i="19"/>
  <c r="H2804" i="19"/>
  <c r="H2805" i="19"/>
  <c r="J2805" i="19" s="1"/>
  <c r="H2806" i="19"/>
  <c r="J2806" i="19" s="1"/>
  <c r="H2807" i="19"/>
  <c r="J2807" i="19" s="1"/>
  <c r="H2808" i="19"/>
  <c r="J2808" i="19" s="1"/>
  <c r="H2809" i="19"/>
  <c r="J2809" i="19" s="1"/>
  <c r="H2810" i="19"/>
  <c r="J2810" i="19" s="1"/>
  <c r="H2811" i="19"/>
  <c r="J2811" i="19" s="1"/>
  <c r="H2812" i="19"/>
  <c r="J2812" i="19" s="1"/>
  <c r="H2813" i="19"/>
  <c r="J2813" i="19" s="1"/>
  <c r="H2814" i="19"/>
  <c r="J2814" i="19" s="1"/>
  <c r="H2815" i="19"/>
  <c r="J2815" i="19" s="1"/>
  <c r="H2816" i="19"/>
  <c r="J2816" i="19" s="1"/>
  <c r="H2817" i="19"/>
  <c r="J2817" i="19" s="1"/>
  <c r="H2818" i="19"/>
  <c r="J2818" i="19" s="1"/>
  <c r="H2819" i="19"/>
  <c r="J2819" i="19" s="1"/>
  <c r="H2820" i="19"/>
  <c r="J2820" i="19" s="1"/>
  <c r="H2821" i="19"/>
  <c r="H2822" i="19"/>
  <c r="J2822" i="19" s="1"/>
  <c r="H2823" i="19"/>
  <c r="J2823" i="19" s="1"/>
  <c r="H2824" i="19"/>
  <c r="J2824" i="19" s="1"/>
  <c r="H2825" i="19"/>
  <c r="J2825" i="19" s="1"/>
  <c r="H2826" i="19"/>
  <c r="J2826" i="19" s="1"/>
  <c r="H2827" i="19"/>
  <c r="J2827" i="19" s="1"/>
  <c r="H2828" i="19"/>
  <c r="J2828" i="19" s="1"/>
  <c r="H2829" i="19"/>
  <c r="J2829" i="19" s="1"/>
  <c r="H2830" i="19"/>
  <c r="J2830" i="19" s="1"/>
  <c r="H2831" i="19"/>
  <c r="J2831" i="19" s="1"/>
  <c r="H2832" i="19"/>
  <c r="J2832" i="19" s="1"/>
  <c r="H2833" i="19"/>
  <c r="J2833" i="19" s="1"/>
  <c r="H2834" i="19"/>
  <c r="J2834" i="19" s="1"/>
  <c r="H2835" i="19"/>
  <c r="H2836" i="19"/>
  <c r="J2836" i="19" s="1"/>
  <c r="H2837" i="19"/>
  <c r="J2837" i="19" s="1"/>
  <c r="H2838" i="19"/>
  <c r="J2838" i="19" s="1"/>
  <c r="H2839" i="19"/>
  <c r="J2839" i="19" s="1"/>
  <c r="H2840" i="19"/>
  <c r="J2840" i="19" s="1"/>
  <c r="H2841" i="19"/>
  <c r="J2841" i="19" s="1"/>
  <c r="H2842" i="19"/>
  <c r="H2843" i="19"/>
  <c r="J2843" i="19" s="1"/>
  <c r="H2844" i="19"/>
  <c r="J2844" i="19" s="1"/>
  <c r="H2845" i="19"/>
  <c r="J2845" i="19" s="1"/>
  <c r="H2846" i="19"/>
  <c r="J2846" i="19" s="1"/>
  <c r="H2847" i="19"/>
  <c r="J2847" i="19" s="1"/>
  <c r="H2848" i="19"/>
  <c r="J2848" i="19" s="1"/>
  <c r="H2849" i="19"/>
  <c r="J2849" i="19" s="1"/>
  <c r="H2850" i="19"/>
  <c r="J2850" i="19" s="1"/>
  <c r="H2851" i="19"/>
  <c r="J2851" i="19" s="1"/>
  <c r="H2852" i="19"/>
  <c r="J2852" i="19" s="1"/>
  <c r="H2853" i="19"/>
  <c r="H2854" i="19"/>
  <c r="H2855" i="19"/>
  <c r="J2855" i="19" s="1"/>
  <c r="H2856" i="19"/>
  <c r="J2856" i="19" s="1"/>
  <c r="H2857" i="19"/>
  <c r="J2857" i="19" s="1"/>
  <c r="H2858" i="19"/>
  <c r="J2858" i="19" s="1"/>
  <c r="H2859" i="19"/>
  <c r="J2859" i="19" s="1"/>
  <c r="H2860" i="19"/>
  <c r="J2860" i="19" s="1"/>
  <c r="H2861" i="19"/>
  <c r="J2861" i="19" s="1"/>
  <c r="H2862" i="19"/>
  <c r="J2862" i="19" s="1"/>
  <c r="H2863" i="19"/>
  <c r="J2863" i="19" s="1"/>
  <c r="H2864" i="19"/>
  <c r="J2864" i="19" s="1"/>
  <c r="H2865" i="19"/>
  <c r="J2865" i="19" s="1"/>
  <c r="H2866" i="19"/>
  <c r="J2866" i="19" s="1"/>
  <c r="H2867" i="19"/>
  <c r="J2867" i="19" s="1"/>
  <c r="H2868" i="19"/>
  <c r="J2868" i="19" s="1"/>
  <c r="H2869" i="19"/>
  <c r="J2869" i="19" s="1"/>
  <c r="H2870" i="19"/>
  <c r="J2870" i="19" s="1"/>
  <c r="H2871" i="19"/>
  <c r="J2871" i="19" s="1"/>
  <c r="H2872" i="19"/>
  <c r="J2872" i="19" s="1"/>
  <c r="H2873" i="19"/>
  <c r="J2873" i="19" s="1"/>
  <c r="H2874" i="19"/>
  <c r="J2874" i="19" s="1"/>
  <c r="H2875" i="19"/>
  <c r="J2875" i="19" s="1"/>
  <c r="H2876" i="19"/>
  <c r="J2876" i="19" s="1"/>
  <c r="H2877" i="19"/>
  <c r="J2877" i="19" s="1"/>
  <c r="H2878" i="19"/>
  <c r="J2878" i="19" s="1"/>
  <c r="H2879" i="19"/>
  <c r="J2879" i="19" s="1"/>
  <c r="H2880" i="19"/>
  <c r="J2880" i="19" s="1"/>
  <c r="H2881" i="19"/>
  <c r="J2881" i="19" s="1"/>
  <c r="H2882" i="19"/>
  <c r="J2882" i="19" s="1"/>
  <c r="H2883" i="19"/>
  <c r="J2883" i="19" s="1"/>
  <c r="H2884" i="19"/>
  <c r="J2884" i="19" s="1"/>
  <c r="H2885" i="19"/>
  <c r="J2885" i="19" s="1"/>
  <c r="H2886" i="19"/>
  <c r="J2886" i="19" s="1"/>
  <c r="H2887" i="19"/>
  <c r="J2887" i="19" s="1"/>
  <c r="H2888" i="19"/>
  <c r="J2888" i="19" s="1"/>
  <c r="H2889" i="19"/>
  <c r="J2889" i="19" s="1"/>
  <c r="H2890" i="19"/>
  <c r="J2890" i="19" s="1"/>
  <c r="H2891" i="19"/>
  <c r="J2891" i="19" s="1"/>
  <c r="H2892" i="19"/>
  <c r="J2892" i="19" s="1"/>
  <c r="H2893" i="19"/>
  <c r="J2893" i="19" s="1"/>
  <c r="H2894" i="19"/>
  <c r="J2894" i="19" s="1"/>
  <c r="H2895" i="19"/>
  <c r="J2895" i="19" s="1"/>
  <c r="H2896" i="19"/>
  <c r="J2896" i="19" s="1"/>
  <c r="H2897" i="19"/>
  <c r="J2897" i="19" s="1"/>
  <c r="H2898" i="19"/>
  <c r="J2898" i="19" s="1"/>
  <c r="H2899" i="19"/>
  <c r="J2899" i="19" s="1"/>
  <c r="H2900" i="19"/>
  <c r="J2900" i="19" s="1"/>
  <c r="H2901" i="19"/>
  <c r="J2901" i="19" s="1"/>
  <c r="H2902" i="19"/>
  <c r="J2902" i="19" s="1"/>
  <c r="H2903" i="19"/>
  <c r="J2903" i="19" s="1"/>
  <c r="H2904" i="19"/>
  <c r="J2904" i="19" s="1"/>
  <c r="H2905" i="19"/>
  <c r="J2905" i="19" s="1"/>
  <c r="H2906" i="19"/>
  <c r="J2906" i="19" s="1"/>
  <c r="H2907" i="19"/>
  <c r="J2907" i="19" s="1"/>
  <c r="H2908" i="19"/>
  <c r="J2908" i="19" s="1"/>
  <c r="H2909" i="19"/>
  <c r="J2909" i="19" s="1"/>
  <c r="H2910" i="19"/>
  <c r="J2910" i="19" s="1"/>
  <c r="H2911" i="19"/>
  <c r="J2911" i="19" s="1"/>
  <c r="H2912" i="19"/>
  <c r="J2912" i="19" s="1"/>
  <c r="H2913" i="19"/>
  <c r="J2913" i="19" s="1"/>
  <c r="H2914" i="19"/>
  <c r="J2914" i="19" s="1"/>
  <c r="H2915" i="19"/>
  <c r="J2915" i="19" s="1"/>
  <c r="H2916" i="19"/>
  <c r="J2916" i="19" s="1"/>
  <c r="H2917" i="19"/>
  <c r="J2917" i="19" s="1"/>
  <c r="H2918" i="19"/>
  <c r="J2918" i="19" s="1"/>
  <c r="H2919" i="19"/>
  <c r="J2919" i="19" s="1"/>
  <c r="H2920" i="19"/>
  <c r="J2920" i="19" s="1"/>
  <c r="H2921" i="19"/>
  <c r="J2921" i="19" s="1"/>
  <c r="H2922" i="19"/>
  <c r="J2922" i="19" s="1"/>
  <c r="H2923" i="19"/>
  <c r="J2923" i="19" s="1"/>
  <c r="H2924" i="19"/>
  <c r="J2924" i="19" s="1"/>
  <c r="H2925" i="19"/>
  <c r="J2925" i="19" s="1"/>
  <c r="H2926" i="19"/>
  <c r="J2926" i="19" s="1"/>
  <c r="H2927" i="19"/>
  <c r="J2927" i="19" s="1"/>
  <c r="H2928" i="19"/>
  <c r="J2928" i="19" s="1"/>
  <c r="H2929" i="19"/>
  <c r="J2929" i="19" s="1"/>
  <c r="H2930" i="19"/>
  <c r="J2930" i="19" s="1"/>
  <c r="H2931" i="19"/>
  <c r="J2931" i="19" s="1"/>
  <c r="H2932" i="19"/>
  <c r="J2932" i="19" s="1"/>
  <c r="H2933" i="19"/>
  <c r="J2933" i="19" s="1"/>
  <c r="H2934" i="19"/>
  <c r="J2934" i="19" s="1"/>
  <c r="H2935" i="19"/>
  <c r="J2935" i="19" s="1"/>
  <c r="H2936" i="19"/>
  <c r="J2936" i="19" s="1"/>
  <c r="H2937" i="19"/>
  <c r="H2938" i="19"/>
  <c r="J2938" i="19" s="1"/>
  <c r="H2939" i="19"/>
  <c r="J2939" i="19" s="1"/>
  <c r="H2940" i="19"/>
  <c r="J2940" i="19" s="1"/>
  <c r="H2941" i="19"/>
  <c r="J2941" i="19" s="1"/>
  <c r="H2942" i="19"/>
  <c r="J2942" i="19" s="1"/>
  <c r="H2943" i="19"/>
  <c r="J2943" i="19" s="1"/>
  <c r="H2944" i="19"/>
  <c r="J2944" i="19" s="1"/>
  <c r="H2945" i="19"/>
  <c r="J2945" i="19" s="1"/>
  <c r="H2946" i="19"/>
  <c r="J2946" i="19" s="1"/>
  <c r="H2947" i="19"/>
  <c r="J2947" i="19" s="1"/>
  <c r="H2948" i="19"/>
  <c r="J2948" i="19" s="1"/>
  <c r="H2949" i="19"/>
  <c r="J2949" i="19" s="1"/>
  <c r="H2950" i="19"/>
  <c r="J2950" i="19" s="1"/>
  <c r="H2951" i="19"/>
  <c r="J2951" i="19" s="1"/>
  <c r="H2952" i="19"/>
  <c r="H2953" i="19"/>
  <c r="J2953" i="19" s="1"/>
  <c r="H2954" i="19"/>
  <c r="J2954" i="19" s="1"/>
  <c r="H2955" i="19"/>
  <c r="J2955" i="19" s="1"/>
  <c r="H2956" i="19"/>
  <c r="J2956" i="19" s="1"/>
  <c r="H2957" i="19"/>
  <c r="J2957" i="19" s="1"/>
  <c r="H2958" i="19"/>
  <c r="J2958" i="19" s="1"/>
  <c r="H2959" i="19"/>
  <c r="J2959" i="19" s="1"/>
  <c r="H2960" i="19"/>
  <c r="J2960" i="19" s="1"/>
  <c r="H2961" i="19"/>
  <c r="J2961" i="19" s="1"/>
  <c r="H2962" i="19"/>
  <c r="J2962" i="19" s="1"/>
  <c r="H2963" i="19"/>
  <c r="J2963" i="19" s="1"/>
  <c r="H2964" i="19"/>
  <c r="J2964" i="19" s="1"/>
  <c r="H2965" i="19"/>
  <c r="J2965" i="19" s="1"/>
  <c r="H2966" i="19"/>
  <c r="J2966" i="19" s="1"/>
  <c r="H2967" i="19"/>
  <c r="J2967" i="19" s="1"/>
  <c r="H2968" i="19"/>
  <c r="H2969" i="19"/>
  <c r="H2970" i="19"/>
  <c r="J2970" i="19" s="1"/>
  <c r="H2971" i="19"/>
  <c r="J2971" i="19" s="1"/>
  <c r="H2972" i="19"/>
  <c r="J2972" i="19" s="1"/>
  <c r="H2973" i="19"/>
  <c r="H2974" i="19"/>
  <c r="H2975" i="19"/>
  <c r="J2975" i="19" s="1"/>
  <c r="H2976" i="19"/>
  <c r="J2976" i="19" s="1"/>
  <c r="H2977" i="19"/>
  <c r="J2977" i="19" s="1"/>
  <c r="H2978" i="19"/>
  <c r="J2978" i="19" s="1"/>
  <c r="H2979" i="19"/>
  <c r="J2979" i="19" s="1"/>
  <c r="H2980" i="19"/>
  <c r="J2980" i="19" s="1"/>
  <c r="H2981" i="19"/>
  <c r="J2981" i="19" s="1"/>
  <c r="H2982" i="19"/>
  <c r="J2982" i="19" s="1"/>
  <c r="H2983" i="19"/>
  <c r="J2983" i="19" s="1"/>
  <c r="H2984" i="19"/>
  <c r="J2984" i="19" s="1"/>
  <c r="H2985" i="19"/>
  <c r="J2985" i="19" s="1"/>
  <c r="H2986" i="19"/>
  <c r="J2986" i="19" s="1"/>
  <c r="H2987" i="19"/>
  <c r="J2987" i="19" s="1"/>
  <c r="H2988" i="19"/>
  <c r="J2988" i="19" s="1"/>
  <c r="H2989" i="19"/>
  <c r="J2989" i="19" s="1"/>
  <c r="H2990" i="19"/>
  <c r="J2990" i="19" s="1"/>
  <c r="H2991" i="19"/>
  <c r="J2991" i="19" s="1"/>
  <c r="H2992" i="19"/>
  <c r="J2992" i="19" s="1"/>
  <c r="H2993" i="19"/>
  <c r="J2993" i="19" s="1"/>
  <c r="H2994" i="19"/>
  <c r="J2994" i="19" s="1"/>
  <c r="H2995" i="19"/>
  <c r="J2995" i="19" s="1"/>
  <c r="H2996" i="19"/>
  <c r="J2996" i="19" s="1"/>
  <c r="H2997" i="19"/>
  <c r="J2997" i="19" s="1"/>
  <c r="H2998" i="19"/>
  <c r="J2998" i="19" s="1"/>
  <c r="H2999" i="19"/>
  <c r="H3000" i="19"/>
  <c r="J3000" i="19" s="1"/>
  <c r="H3001" i="19"/>
  <c r="J3001" i="19" s="1"/>
  <c r="H3002" i="19"/>
  <c r="J3002" i="19" s="1"/>
  <c r="H3003" i="19"/>
  <c r="J3003" i="19" s="1"/>
  <c r="H3004" i="19"/>
  <c r="J3004" i="19" s="1"/>
  <c r="H3005" i="19"/>
  <c r="J3005" i="19" s="1"/>
  <c r="H3006" i="19"/>
  <c r="J3006" i="19" s="1"/>
  <c r="H3007" i="19"/>
  <c r="J3007" i="19" s="1"/>
  <c r="H3008" i="19"/>
  <c r="J3008" i="19" s="1"/>
  <c r="H3009" i="19"/>
  <c r="J3009" i="19" s="1"/>
  <c r="H3010" i="19"/>
  <c r="J3010" i="19" s="1"/>
  <c r="H3011" i="19"/>
  <c r="J3011" i="19" s="1"/>
  <c r="H3012" i="19"/>
  <c r="J3012" i="19" s="1"/>
  <c r="H3013" i="19"/>
  <c r="J3013" i="19" s="1"/>
  <c r="H3014" i="19"/>
  <c r="J3014" i="19" s="1"/>
  <c r="H3015" i="19"/>
  <c r="J3015" i="19" s="1"/>
  <c r="H3016" i="19"/>
  <c r="J3016" i="19" s="1"/>
  <c r="H3017" i="19"/>
  <c r="J3017" i="19" s="1"/>
  <c r="H3018" i="19"/>
  <c r="J3018" i="19" s="1"/>
  <c r="H3019" i="19"/>
  <c r="J3019" i="19" s="1"/>
  <c r="H3020" i="19"/>
  <c r="J3020" i="19" s="1"/>
  <c r="H3021" i="19"/>
  <c r="J3021" i="19" s="1"/>
  <c r="H3022" i="19"/>
  <c r="J3022" i="19" s="1"/>
  <c r="H3023" i="19"/>
  <c r="J3023" i="19" s="1"/>
  <c r="H3024" i="19"/>
  <c r="J3024" i="19" s="1"/>
  <c r="H3025" i="19"/>
  <c r="J3025" i="19" s="1"/>
  <c r="H3026" i="19"/>
  <c r="J3026" i="19" s="1"/>
  <c r="H3027" i="19"/>
  <c r="J3027" i="19" s="1"/>
  <c r="H3028" i="19"/>
  <c r="J3028" i="19" s="1"/>
  <c r="H3029" i="19"/>
  <c r="J3029" i="19" s="1"/>
  <c r="H3030" i="19"/>
  <c r="J3030" i="19" s="1"/>
  <c r="H3031" i="19"/>
  <c r="J3031" i="19" s="1"/>
  <c r="H3032" i="19"/>
  <c r="J3032" i="19" s="1"/>
  <c r="H3033" i="19"/>
  <c r="J3033" i="19" s="1"/>
  <c r="H3034" i="19"/>
  <c r="J3034" i="19" s="1"/>
  <c r="H3035" i="19"/>
  <c r="J3035" i="19" s="1"/>
  <c r="H3036" i="19"/>
  <c r="J3036" i="19" s="1"/>
  <c r="H3037" i="19"/>
  <c r="J3037" i="19" s="1"/>
  <c r="H3038" i="19"/>
  <c r="J3038" i="19" s="1"/>
  <c r="H3039" i="19"/>
  <c r="J3039" i="19" s="1"/>
  <c r="H3040" i="19"/>
  <c r="J3040" i="19" s="1"/>
  <c r="H3041" i="19"/>
  <c r="J3041" i="19" s="1"/>
  <c r="H3042" i="19"/>
  <c r="J3042" i="19" s="1"/>
  <c r="H3043" i="19"/>
  <c r="J3043" i="19" s="1"/>
  <c r="H3044" i="19"/>
  <c r="J3044" i="19" s="1"/>
  <c r="H3045" i="19"/>
  <c r="J3045" i="19" s="1"/>
  <c r="H3046" i="19"/>
  <c r="J3046" i="19" s="1"/>
  <c r="H3047" i="19"/>
  <c r="J3047" i="19" s="1"/>
  <c r="H3048" i="19"/>
  <c r="J3048" i="19" s="1"/>
  <c r="H3049" i="19"/>
  <c r="J3049" i="19" s="1"/>
  <c r="H3050" i="19"/>
  <c r="J3050" i="19" s="1"/>
  <c r="H3051" i="19"/>
  <c r="J3051" i="19" s="1"/>
  <c r="H3052" i="19"/>
  <c r="J3052" i="19" s="1"/>
  <c r="H3053" i="19"/>
  <c r="J3053" i="19" s="1"/>
  <c r="H3054" i="19"/>
  <c r="J3054" i="19" s="1"/>
  <c r="H3055" i="19"/>
  <c r="J3055" i="19" s="1"/>
  <c r="H3056" i="19"/>
  <c r="J3056" i="19" s="1"/>
  <c r="H3057" i="19"/>
  <c r="J3057" i="19" s="1"/>
  <c r="H3058" i="19"/>
  <c r="J3058" i="19" s="1"/>
  <c r="H3059" i="19"/>
  <c r="J3059" i="19" s="1"/>
  <c r="H3060" i="19"/>
  <c r="J3060" i="19" s="1"/>
  <c r="H3061" i="19"/>
  <c r="J3061" i="19" s="1"/>
  <c r="H3062" i="19"/>
  <c r="J3062" i="19" s="1"/>
  <c r="H3063" i="19"/>
  <c r="J3063" i="19" s="1"/>
  <c r="H3064" i="19"/>
  <c r="J3064" i="19" s="1"/>
  <c r="H3065" i="19"/>
  <c r="J3065" i="19" s="1"/>
  <c r="H3066" i="19"/>
  <c r="J3066" i="19" s="1"/>
  <c r="H3067" i="19"/>
  <c r="J3067" i="19" s="1"/>
  <c r="H3068" i="19"/>
  <c r="J3068" i="19" s="1"/>
  <c r="H3069" i="19"/>
  <c r="J3069" i="19" s="1"/>
  <c r="H3070" i="19"/>
  <c r="J3070" i="19" s="1"/>
  <c r="H3071" i="19"/>
  <c r="J3071" i="19" s="1"/>
  <c r="H3072" i="19"/>
  <c r="J3072" i="19" s="1"/>
  <c r="H3073" i="19"/>
  <c r="J3073" i="19" s="1"/>
  <c r="H3074" i="19"/>
  <c r="J3074" i="19" s="1"/>
  <c r="H3075" i="19"/>
  <c r="J3075" i="19" s="1"/>
  <c r="H3076" i="19"/>
  <c r="J3076" i="19" s="1"/>
  <c r="H3077" i="19"/>
  <c r="J3077" i="19" s="1"/>
  <c r="H3078" i="19"/>
  <c r="J3078" i="19" s="1"/>
  <c r="H3079" i="19"/>
  <c r="J3079" i="19" s="1"/>
  <c r="H3080" i="19"/>
  <c r="J3080" i="19" s="1"/>
  <c r="H3081" i="19"/>
  <c r="J3081" i="19" s="1"/>
  <c r="H3082" i="19"/>
  <c r="J3082" i="19" s="1"/>
  <c r="H3083" i="19"/>
  <c r="J3083" i="19" s="1"/>
  <c r="H3084" i="19"/>
  <c r="J3084" i="19" s="1"/>
  <c r="H3085" i="19"/>
  <c r="J3085" i="19" s="1"/>
  <c r="H3086" i="19"/>
  <c r="J3086" i="19" s="1"/>
  <c r="H3087" i="19"/>
  <c r="J3087" i="19" s="1"/>
  <c r="H3088" i="19"/>
  <c r="J3088" i="19" s="1"/>
  <c r="H3089" i="19"/>
  <c r="J3089" i="19" s="1"/>
  <c r="H3090" i="19"/>
  <c r="J3090" i="19" s="1"/>
  <c r="H3091" i="19"/>
  <c r="J3091" i="19" s="1"/>
  <c r="H3092" i="19"/>
  <c r="J3092" i="19" s="1"/>
  <c r="H3093" i="19"/>
  <c r="J3093" i="19" s="1"/>
  <c r="H3094" i="19"/>
  <c r="J3094" i="19" s="1"/>
  <c r="H3095" i="19"/>
  <c r="J3095" i="19" s="1"/>
  <c r="H3096" i="19"/>
  <c r="J3096" i="19" s="1"/>
  <c r="H3097" i="19"/>
  <c r="H3098" i="19"/>
  <c r="J3098" i="19" s="1"/>
  <c r="H3099" i="19"/>
  <c r="J3099" i="19" s="1"/>
  <c r="H3100" i="19"/>
  <c r="H3101" i="19"/>
  <c r="J3101" i="19" s="1"/>
  <c r="H3102" i="19"/>
  <c r="J3102" i="19" s="1"/>
  <c r="H3103" i="19"/>
  <c r="J3103" i="19" s="1"/>
  <c r="H3104" i="19"/>
  <c r="J3104" i="19" s="1"/>
  <c r="H3105" i="19"/>
  <c r="J3105" i="19" s="1"/>
  <c r="H3106" i="19"/>
  <c r="J3106" i="19" s="1"/>
  <c r="H3107" i="19"/>
  <c r="J3107" i="19" s="1"/>
  <c r="H3108" i="19"/>
  <c r="J3108" i="19" s="1"/>
  <c r="H3109" i="19"/>
  <c r="J3109" i="19" s="1"/>
  <c r="H3110" i="19"/>
  <c r="J3110" i="19" s="1"/>
  <c r="H3111" i="19"/>
  <c r="J3111" i="19" s="1"/>
  <c r="H3112" i="19"/>
  <c r="J3112" i="19" s="1"/>
  <c r="H3113" i="19"/>
  <c r="J3113" i="19" s="1"/>
  <c r="H3114" i="19"/>
  <c r="J3114" i="19" s="1"/>
  <c r="H3115" i="19"/>
  <c r="J3115" i="19" s="1"/>
  <c r="H3116" i="19"/>
  <c r="J3116" i="19" s="1"/>
  <c r="H3117" i="19"/>
  <c r="J3117" i="19" s="1"/>
  <c r="H3118" i="19"/>
  <c r="J3118" i="19" s="1"/>
  <c r="H3119" i="19"/>
  <c r="J3119" i="19" s="1"/>
  <c r="H3120" i="19"/>
  <c r="J3120" i="19" s="1"/>
  <c r="H3121" i="19"/>
  <c r="J3121" i="19" s="1"/>
  <c r="H3122" i="19"/>
  <c r="J3122" i="19" s="1"/>
  <c r="H3123" i="19"/>
  <c r="J3123" i="19" s="1"/>
  <c r="H3124" i="19"/>
  <c r="J3124" i="19" s="1"/>
  <c r="H3125" i="19"/>
  <c r="J3125" i="19" s="1"/>
  <c r="H3126" i="19"/>
  <c r="J3126" i="19" s="1"/>
  <c r="H3127" i="19"/>
  <c r="J3127" i="19" s="1"/>
  <c r="H3128" i="19"/>
  <c r="J3128" i="19" s="1"/>
  <c r="H3129" i="19"/>
  <c r="J3129" i="19" s="1"/>
  <c r="H3130" i="19"/>
  <c r="J3130" i="19" s="1"/>
  <c r="H3131" i="19"/>
  <c r="J3131" i="19" s="1"/>
  <c r="H3132" i="19"/>
  <c r="J3132" i="19" s="1"/>
  <c r="H3133" i="19"/>
  <c r="J3133" i="19" s="1"/>
  <c r="H3134" i="19"/>
  <c r="J3134" i="19" s="1"/>
  <c r="H3135" i="19"/>
  <c r="J3135" i="19" s="1"/>
  <c r="H3136" i="19"/>
  <c r="J3136" i="19" s="1"/>
  <c r="H3137" i="19"/>
  <c r="J3137" i="19" s="1"/>
  <c r="H3138" i="19"/>
  <c r="J3138" i="19" s="1"/>
  <c r="H3139" i="19"/>
  <c r="J3139" i="19" s="1"/>
  <c r="H3140" i="19"/>
  <c r="J3140" i="19" s="1"/>
  <c r="H3141" i="19"/>
  <c r="J3141" i="19" s="1"/>
  <c r="H3142" i="19"/>
  <c r="J3142" i="19" s="1"/>
  <c r="H3143" i="19"/>
  <c r="J3143" i="19" s="1"/>
  <c r="H3144" i="19"/>
  <c r="J3144" i="19" s="1"/>
  <c r="H3145" i="19"/>
  <c r="J3145" i="19" s="1"/>
  <c r="H3146" i="19"/>
  <c r="J3146" i="19" s="1"/>
  <c r="H3147" i="19"/>
  <c r="J3147" i="19" s="1"/>
  <c r="H3148" i="19"/>
  <c r="J3148" i="19" s="1"/>
  <c r="H3149" i="19"/>
  <c r="J3149" i="19" s="1"/>
  <c r="H3150" i="19"/>
  <c r="J3150" i="19" s="1"/>
  <c r="H3151" i="19"/>
  <c r="J3151" i="19" s="1"/>
  <c r="H3152" i="19"/>
  <c r="J3152" i="19" s="1"/>
  <c r="H3153" i="19"/>
  <c r="J3153" i="19" s="1"/>
  <c r="H3154" i="19"/>
  <c r="J3154" i="19" s="1"/>
  <c r="H3155" i="19"/>
  <c r="J3155" i="19" s="1"/>
  <c r="H3156" i="19"/>
  <c r="J3156" i="19" s="1"/>
  <c r="H3157" i="19"/>
  <c r="J3157" i="19" s="1"/>
  <c r="H3158" i="19"/>
  <c r="J3158" i="19" s="1"/>
  <c r="H3159" i="19"/>
  <c r="J3159" i="19" s="1"/>
  <c r="H3160" i="19"/>
  <c r="J3160" i="19" s="1"/>
  <c r="H3161" i="19"/>
  <c r="J3161" i="19" s="1"/>
  <c r="H3162" i="19"/>
  <c r="J3162" i="19" s="1"/>
  <c r="H3163" i="19"/>
  <c r="J3163" i="19" s="1"/>
  <c r="H3164" i="19"/>
  <c r="J3164" i="19" s="1"/>
  <c r="H3165" i="19"/>
  <c r="J3165" i="19" s="1"/>
  <c r="H3166" i="19"/>
  <c r="J3166" i="19" s="1"/>
  <c r="H3167" i="19"/>
  <c r="J3167" i="19" s="1"/>
  <c r="H3168" i="19"/>
  <c r="J3168" i="19" s="1"/>
  <c r="H3169" i="19"/>
  <c r="J3169" i="19" s="1"/>
  <c r="H3170" i="19"/>
  <c r="J3170" i="19" s="1"/>
  <c r="H3171" i="19"/>
  <c r="J3171" i="19" s="1"/>
  <c r="H3172" i="19"/>
  <c r="J3172" i="19" s="1"/>
  <c r="H3173" i="19"/>
  <c r="J3173" i="19" s="1"/>
  <c r="H3174" i="19"/>
  <c r="J3174" i="19" s="1"/>
  <c r="H3175" i="19"/>
  <c r="J3175" i="19" s="1"/>
  <c r="H3176" i="19"/>
  <c r="J3176" i="19" s="1"/>
  <c r="H3177" i="19"/>
  <c r="J3177" i="19" s="1"/>
  <c r="H3178" i="19"/>
  <c r="J3178" i="19" s="1"/>
  <c r="H3179" i="19"/>
  <c r="J3179" i="19" s="1"/>
  <c r="H3180" i="19"/>
  <c r="J3180" i="19" s="1"/>
  <c r="H3181" i="19"/>
  <c r="J3181" i="19" s="1"/>
  <c r="H3182" i="19"/>
  <c r="J3182" i="19" s="1"/>
  <c r="H3183" i="19"/>
  <c r="J3183" i="19" s="1"/>
  <c r="H3184" i="19"/>
  <c r="J3184" i="19" s="1"/>
  <c r="H3185" i="19"/>
  <c r="J3185" i="19" s="1"/>
  <c r="H3186" i="19"/>
  <c r="J3186" i="19" s="1"/>
  <c r="H3187" i="19"/>
  <c r="J3187" i="19" s="1"/>
  <c r="H3188" i="19"/>
  <c r="J3188" i="19" s="1"/>
  <c r="H3189" i="19"/>
  <c r="J3189" i="19" s="1"/>
  <c r="H3190" i="19"/>
  <c r="J3190" i="19" s="1"/>
  <c r="H3191" i="19"/>
  <c r="J3191" i="19" s="1"/>
  <c r="H3192" i="19"/>
  <c r="J3192" i="19" s="1"/>
  <c r="H3193" i="19"/>
  <c r="J3193" i="19" s="1"/>
  <c r="H3194" i="19"/>
  <c r="J3194" i="19" s="1"/>
  <c r="H3195" i="19"/>
  <c r="J3195" i="19" s="1"/>
  <c r="H3196" i="19"/>
  <c r="J3196" i="19" s="1"/>
  <c r="H3197" i="19"/>
  <c r="J3197" i="19" s="1"/>
  <c r="H3198" i="19"/>
  <c r="J3198" i="19" s="1"/>
  <c r="H3199" i="19"/>
  <c r="H3200" i="19"/>
  <c r="H3201" i="19"/>
  <c r="J3201" i="19" s="1"/>
  <c r="H3202" i="19"/>
  <c r="H3203" i="19"/>
  <c r="H3204" i="19"/>
  <c r="J3204" i="19" s="1"/>
  <c r="H3205" i="19"/>
  <c r="J3205" i="19" s="1"/>
  <c r="H3206" i="19"/>
  <c r="J3206" i="19" s="1"/>
  <c r="H3207" i="19"/>
  <c r="J3207" i="19" s="1"/>
  <c r="H3208" i="19"/>
  <c r="J3208" i="19" s="1"/>
  <c r="H3209" i="19"/>
  <c r="J3209" i="19" s="1"/>
  <c r="H3210" i="19"/>
  <c r="J3210" i="19" s="1"/>
  <c r="H3211" i="19"/>
  <c r="J3211" i="19" s="1"/>
  <c r="H3212" i="19"/>
  <c r="J3212" i="19" s="1"/>
  <c r="H3213" i="19"/>
  <c r="J3213" i="19" s="1"/>
  <c r="H3214" i="19"/>
  <c r="J3214" i="19" s="1"/>
  <c r="H3215" i="19"/>
  <c r="J3215" i="19" s="1"/>
  <c r="H3216" i="19"/>
  <c r="J3216" i="19" s="1"/>
  <c r="H3217" i="19"/>
  <c r="J3217" i="19" s="1"/>
  <c r="H3218" i="19"/>
  <c r="J3218" i="19" s="1"/>
  <c r="H3219" i="19"/>
  <c r="J3219" i="19" s="1"/>
  <c r="H3220" i="19"/>
  <c r="J3220" i="19" s="1"/>
  <c r="H3221" i="19"/>
  <c r="J3221" i="19" s="1"/>
  <c r="H3222" i="19"/>
  <c r="J3222" i="19" s="1"/>
  <c r="H3223" i="19"/>
  <c r="J3223" i="19" s="1"/>
  <c r="H3224" i="19"/>
  <c r="J3224" i="19" s="1"/>
  <c r="H3225" i="19"/>
  <c r="J3225" i="19" s="1"/>
  <c r="H3226" i="19"/>
  <c r="J3226" i="19" s="1"/>
  <c r="H3227" i="19"/>
  <c r="J3227" i="19" s="1"/>
  <c r="H3228" i="19"/>
  <c r="J3228" i="19" s="1"/>
  <c r="H3229" i="19"/>
  <c r="J3229" i="19" s="1"/>
  <c r="H3230" i="19"/>
  <c r="J3230" i="19" s="1"/>
  <c r="H3231" i="19"/>
  <c r="J3231" i="19" s="1"/>
  <c r="H3232" i="19"/>
  <c r="J3232" i="19" s="1"/>
  <c r="H3233" i="19"/>
  <c r="J3233" i="19" s="1"/>
  <c r="H3234" i="19"/>
  <c r="J3234" i="19" s="1"/>
  <c r="H3235" i="19"/>
  <c r="J3235" i="19" s="1"/>
  <c r="H3236" i="19"/>
  <c r="J3236" i="19" s="1"/>
  <c r="H3237" i="19"/>
  <c r="J3237" i="19" s="1"/>
  <c r="H3238" i="19"/>
  <c r="J3238" i="19" s="1"/>
  <c r="H3239" i="19"/>
  <c r="H3240" i="19"/>
  <c r="H3241" i="19"/>
  <c r="J3241" i="19" s="1"/>
  <c r="H3242" i="19"/>
  <c r="J3242" i="19" s="1"/>
  <c r="H3243" i="19"/>
  <c r="J3243" i="19" s="1"/>
  <c r="H3244" i="19"/>
  <c r="J3244" i="19" s="1"/>
  <c r="H3245" i="19"/>
  <c r="J3245" i="19" s="1"/>
  <c r="H3246" i="19"/>
  <c r="J3246" i="19" s="1"/>
  <c r="H3247" i="19"/>
  <c r="J3247" i="19" s="1"/>
  <c r="H3248" i="19"/>
  <c r="J3248" i="19" s="1"/>
  <c r="H3249" i="19"/>
  <c r="J3249" i="19" s="1"/>
  <c r="H3250" i="19"/>
  <c r="J3250" i="19" s="1"/>
  <c r="H3251" i="19"/>
  <c r="J3251" i="19" s="1"/>
  <c r="H3252" i="19"/>
  <c r="J3252" i="19" s="1"/>
  <c r="H3253" i="19"/>
  <c r="J3253" i="19" s="1"/>
  <c r="H3254" i="19"/>
  <c r="J3254" i="19" s="1"/>
  <c r="H3255" i="19"/>
  <c r="J3255" i="19" s="1"/>
  <c r="H3256" i="19"/>
  <c r="J3256" i="19" s="1"/>
  <c r="H3257" i="19"/>
  <c r="J3257" i="19" s="1"/>
  <c r="H3258" i="19"/>
  <c r="J3258" i="19" s="1"/>
  <c r="H3259" i="19"/>
  <c r="J3259" i="19" s="1"/>
  <c r="H3260" i="19"/>
  <c r="J3260" i="19" s="1"/>
  <c r="H3261" i="19"/>
  <c r="J3261" i="19" s="1"/>
  <c r="H3262" i="19"/>
  <c r="J3262" i="19" s="1"/>
  <c r="H3263" i="19"/>
  <c r="J3263" i="19" s="1"/>
  <c r="H3264" i="19"/>
  <c r="J3264" i="19" s="1"/>
  <c r="H3265" i="19"/>
  <c r="J3265" i="19" s="1"/>
  <c r="H3266" i="19"/>
  <c r="J3266" i="19" s="1"/>
  <c r="H3267" i="19"/>
  <c r="J3267" i="19" s="1"/>
  <c r="H3268" i="19"/>
  <c r="J3268" i="19" s="1"/>
  <c r="H3269" i="19"/>
  <c r="J3269" i="19" s="1"/>
  <c r="H3270" i="19"/>
  <c r="J3270" i="19" s="1"/>
  <c r="H3271" i="19"/>
  <c r="J3271" i="19" s="1"/>
  <c r="H3272" i="19"/>
  <c r="J3272" i="19" s="1"/>
  <c r="H3273" i="19"/>
  <c r="H3274" i="19"/>
  <c r="H3275" i="19"/>
  <c r="J3275" i="19" s="1"/>
  <c r="H3276" i="19"/>
  <c r="J3276" i="19" s="1"/>
  <c r="H3277" i="19"/>
  <c r="J3277" i="19" s="1"/>
  <c r="H3278" i="19"/>
  <c r="J3278" i="19" s="1"/>
  <c r="H3279" i="19"/>
  <c r="J3279" i="19" s="1"/>
  <c r="H3280" i="19"/>
  <c r="J3280" i="19" s="1"/>
  <c r="H3281" i="19"/>
  <c r="J3281" i="19" s="1"/>
  <c r="H3282" i="19"/>
  <c r="J3282" i="19" s="1"/>
  <c r="H3283" i="19"/>
  <c r="J3283" i="19" s="1"/>
  <c r="H3284" i="19"/>
  <c r="J3284" i="19" s="1"/>
  <c r="H3285" i="19"/>
  <c r="J3285" i="19" s="1"/>
  <c r="H3286" i="19"/>
  <c r="J3286" i="19" s="1"/>
  <c r="H3287" i="19"/>
  <c r="J3287" i="19" s="1"/>
  <c r="H3288" i="19"/>
  <c r="H3289" i="19"/>
  <c r="H3290" i="19"/>
  <c r="J3290" i="19" s="1"/>
  <c r="H3291" i="19"/>
  <c r="J3291" i="19" s="1"/>
  <c r="H3292" i="19"/>
  <c r="J3292" i="19" s="1"/>
  <c r="H3293" i="19"/>
  <c r="J3293" i="19" s="1"/>
  <c r="H3294" i="19"/>
  <c r="J3294" i="19" s="1"/>
  <c r="H3295" i="19"/>
  <c r="J3295" i="19" s="1"/>
  <c r="H3296" i="19"/>
  <c r="J3296" i="19" s="1"/>
  <c r="H3297" i="19"/>
  <c r="J3297" i="19" s="1"/>
  <c r="H3298" i="19"/>
  <c r="J3298" i="19" s="1"/>
  <c r="H3299" i="19"/>
  <c r="J3299" i="19" s="1"/>
  <c r="H3300" i="19"/>
  <c r="J3300" i="19" s="1"/>
  <c r="H3301" i="19"/>
  <c r="J3301" i="19" s="1"/>
  <c r="H3302" i="19"/>
  <c r="J3302" i="19" s="1"/>
  <c r="H3303" i="19"/>
  <c r="J3303" i="19" s="1"/>
  <c r="H3304" i="19"/>
  <c r="J3304" i="19" s="1"/>
  <c r="H3305" i="19"/>
  <c r="J3305" i="19" s="1"/>
  <c r="H3306" i="19"/>
  <c r="J3306" i="19" s="1"/>
  <c r="H3307" i="19"/>
  <c r="J3307" i="19" s="1"/>
  <c r="H3308" i="19"/>
  <c r="J3308" i="19" s="1"/>
  <c r="H3309" i="19"/>
  <c r="J3309" i="19" s="1"/>
  <c r="H3310" i="19"/>
  <c r="J3310" i="19" s="1"/>
  <c r="H3311" i="19"/>
  <c r="J3311" i="19" s="1"/>
  <c r="H3312" i="19"/>
  <c r="J3312" i="19" s="1"/>
  <c r="H3313" i="19"/>
  <c r="J3313" i="19" s="1"/>
  <c r="H3314" i="19"/>
  <c r="J3314" i="19" s="1"/>
  <c r="H3315" i="19"/>
  <c r="J3315" i="19" s="1"/>
  <c r="H3316" i="19"/>
  <c r="H3317" i="19"/>
  <c r="H3318" i="19"/>
  <c r="J3318" i="19" s="1"/>
  <c r="H3319" i="19"/>
  <c r="J3319" i="19" s="1"/>
  <c r="H3320" i="19"/>
  <c r="J3320" i="19" s="1"/>
  <c r="H3321" i="19"/>
  <c r="J3321" i="19" s="1"/>
  <c r="H3322" i="19"/>
  <c r="J3322" i="19" s="1"/>
  <c r="H3323" i="19"/>
  <c r="J3323" i="19" s="1"/>
  <c r="H3324" i="19"/>
  <c r="J3324" i="19" s="1"/>
  <c r="H3325" i="19"/>
  <c r="J3325" i="19" s="1"/>
  <c r="H3326" i="19"/>
  <c r="J3326" i="19" s="1"/>
  <c r="H3327" i="19"/>
  <c r="J3327" i="19" s="1"/>
  <c r="H3328" i="19"/>
  <c r="J3328" i="19" s="1"/>
  <c r="H3329" i="19"/>
  <c r="J3329" i="19" s="1"/>
  <c r="H3330" i="19"/>
  <c r="J3330" i="19" s="1"/>
  <c r="H3331" i="19"/>
  <c r="J3331" i="19" s="1"/>
  <c r="H3332" i="19"/>
  <c r="J3332" i="19" s="1"/>
  <c r="H3333" i="19"/>
  <c r="J3333" i="19" s="1"/>
  <c r="H3334" i="19"/>
  <c r="J3334" i="19" s="1"/>
  <c r="H3335" i="19"/>
  <c r="J3335" i="19" s="1"/>
  <c r="H3336" i="19"/>
  <c r="J3336" i="19" s="1"/>
  <c r="H3337" i="19"/>
  <c r="J3337" i="19" s="1"/>
  <c r="H3338" i="19"/>
  <c r="J3338" i="19" s="1"/>
  <c r="H3339" i="19"/>
  <c r="J3339" i="19" s="1"/>
  <c r="H3340" i="19"/>
  <c r="J3340" i="19" s="1"/>
  <c r="H3341" i="19"/>
  <c r="J3341" i="19" s="1"/>
  <c r="H3342" i="19"/>
  <c r="J3342" i="19" s="1"/>
  <c r="H3343" i="19"/>
  <c r="J3343" i="19" s="1"/>
  <c r="H3344" i="19"/>
  <c r="J3344" i="19" s="1"/>
  <c r="H3345" i="19"/>
  <c r="J3345" i="19" s="1"/>
  <c r="H3346" i="19"/>
  <c r="J3346" i="19" s="1"/>
  <c r="H3347" i="19"/>
  <c r="J3347" i="19" s="1"/>
  <c r="H3348" i="19"/>
  <c r="J3348" i="19" s="1"/>
  <c r="H3349" i="19"/>
  <c r="J3349" i="19" s="1"/>
  <c r="H3350" i="19"/>
  <c r="J3350" i="19" s="1"/>
  <c r="H3351" i="19"/>
  <c r="J3351" i="19" s="1"/>
  <c r="H3352" i="19"/>
  <c r="J3352" i="19" s="1"/>
  <c r="H3353" i="19"/>
  <c r="J3353" i="19" s="1"/>
  <c r="H3354" i="19"/>
  <c r="J3354" i="19" s="1"/>
  <c r="H3355" i="19"/>
  <c r="J3355" i="19" s="1"/>
  <c r="H3356" i="19"/>
  <c r="J3356" i="19" s="1"/>
  <c r="H3357" i="19"/>
  <c r="J3357" i="19" s="1"/>
  <c r="H3358" i="19"/>
  <c r="J3358" i="19" s="1"/>
  <c r="H3359" i="19"/>
  <c r="J3359" i="19" s="1"/>
  <c r="H3360" i="19"/>
  <c r="J3360" i="19" s="1"/>
  <c r="H3361" i="19"/>
  <c r="J3361" i="19" s="1"/>
  <c r="H3362" i="19"/>
  <c r="J3362" i="19" s="1"/>
  <c r="H3363" i="19"/>
  <c r="J3363" i="19" s="1"/>
  <c r="H3364" i="19"/>
  <c r="J3364" i="19" s="1"/>
  <c r="H3365" i="19"/>
  <c r="J3365" i="19" s="1"/>
  <c r="H3366" i="19"/>
  <c r="J3366" i="19" s="1"/>
  <c r="H3367" i="19"/>
  <c r="J3367" i="19" s="1"/>
  <c r="H3368" i="19"/>
  <c r="J3368" i="19" s="1"/>
  <c r="H3369" i="19"/>
  <c r="J3369" i="19" s="1"/>
  <c r="H3370" i="19"/>
  <c r="J3370" i="19" s="1"/>
  <c r="H3371" i="19"/>
  <c r="J3371" i="19" s="1"/>
  <c r="H3372" i="19"/>
  <c r="J3372" i="19" s="1"/>
  <c r="H3373" i="19"/>
  <c r="J3373" i="19" s="1"/>
  <c r="H3374" i="19"/>
  <c r="J3374" i="19" s="1"/>
  <c r="H3375" i="19"/>
  <c r="J3375" i="19" s="1"/>
  <c r="H3376" i="19"/>
  <c r="J3376" i="19" s="1"/>
  <c r="H3377" i="19"/>
  <c r="J3377" i="19" s="1"/>
  <c r="H3378" i="19"/>
  <c r="J3378" i="19" s="1"/>
  <c r="H3379" i="19"/>
  <c r="J3379" i="19" s="1"/>
  <c r="H3380" i="19"/>
  <c r="J3380" i="19" s="1"/>
  <c r="H3381" i="19"/>
  <c r="J3381" i="19" s="1"/>
  <c r="H3382" i="19"/>
  <c r="J3382" i="19" s="1"/>
  <c r="H3383" i="19"/>
  <c r="J3383" i="19" s="1"/>
  <c r="H3384" i="19"/>
  <c r="J3384" i="19" s="1"/>
  <c r="H3385" i="19"/>
  <c r="J3385" i="19" s="1"/>
  <c r="H3386" i="19"/>
  <c r="J3386" i="19" s="1"/>
  <c r="H3387" i="19"/>
  <c r="J3387" i="19" s="1"/>
  <c r="H3388" i="19"/>
  <c r="J3388" i="19" s="1"/>
  <c r="H3389" i="19"/>
  <c r="J3389" i="19" s="1"/>
  <c r="H3390" i="19"/>
  <c r="J3390" i="19" s="1"/>
  <c r="H3391" i="19"/>
  <c r="J3391" i="19" s="1"/>
  <c r="H3392" i="19"/>
  <c r="J3392" i="19" s="1"/>
  <c r="H3393" i="19"/>
  <c r="J3393" i="19" s="1"/>
  <c r="H3394" i="19"/>
  <c r="J3394" i="19" s="1"/>
  <c r="H3395" i="19"/>
  <c r="J3395" i="19" s="1"/>
  <c r="H3396" i="19"/>
  <c r="J3396" i="19" s="1"/>
  <c r="H3397" i="19"/>
  <c r="J3397" i="19" s="1"/>
  <c r="H3398" i="19"/>
  <c r="J3398" i="19" s="1"/>
  <c r="H3399" i="19"/>
  <c r="J3399" i="19" s="1"/>
  <c r="H3400" i="19"/>
  <c r="J3400" i="19" s="1"/>
  <c r="H3401" i="19"/>
  <c r="J3401" i="19" s="1"/>
  <c r="H3402" i="19"/>
  <c r="J3402" i="19" s="1"/>
  <c r="H3403" i="19"/>
  <c r="J3403" i="19" s="1"/>
  <c r="H3404" i="19"/>
  <c r="J3404" i="19" s="1"/>
  <c r="H3405" i="19"/>
  <c r="J3405" i="19" s="1"/>
  <c r="H3406" i="19"/>
  <c r="J3406" i="19" s="1"/>
  <c r="H3407" i="19"/>
  <c r="J3407" i="19" s="1"/>
  <c r="H3408" i="19"/>
  <c r="J3408" i="19" s="1"/>
  <c r="H3409" i="19"/>
  <c r="J3409" i="19" s="1"/>
  <c r="H3410" i="19"/>
  <c r="J3410" i="19" s="1"/>
  <c r="H3411" i="19"/>
  <c r="J3411" i="19" s="1"/>
  <c r="H3412" i="19"/>
  <c r="J3412" i="19" s="1"/>
  <c r="H3413" i="19"/>
  <c r="J3413" i="19" s="1"/>
  <c r="H3414" i="19"/>
  <c r="J3414" i="19" s="1"/>
  <c r="H3415" i="19"/>
  <c r="J3415" i="19" s="1"/>
  <c r="H3416" i="19"/>
  <c r="J3416" i="19" s="1"/>
  <c r="H3417" i="19"/>
  <c r="J3417" i="19" s="1"/>
  <c r="H3418" i="19"/>
  <c r="J3418" i="19" s="1"/>
  <c r="H3419" i="19"/>
  <c r="J3419" i="19" s="1"/>
  <c r="H3420" i="19"/>
  <c r="J3420" i="19" s="1"/>
  <c r="H3421" i="19"/>
  <c r="J3421" i="19" s="1"/>
  <c r="H3422" i="19"/>
  <c r="J3422" i="19" s="1"/>
  <c r="H3423" i="19"/>
  <c r="J3423" i="19" s="1"/>
  <c r="H3424" i="19"/>
  <c r="J3424" i="19" s="1"/>
  <c r="H3425" i="19"/>
  <c r="J3425" i="19" s="1"/>
  <c r="H3426" i="19"/>
  <c r="J3426" i="19" s="1"/>
  <c r="H3427" i="19"/>
  <c r="J3427" i="19" s="1"/>
  <c r="H3428" i="19"/>
  <c r="J3428" i="19" s="1"/>
  <c r="H3429" i="19"/>
  <c r="J3429" i="19" s="1"/>
  <c r="H3430" i="19"/>
  <c r="J3430" i="19" s="1"/>
  <c r="H3431" i="19"/>
  <c r="J3431" i="19" s="1"/>
  <c r="H3432" i="19"/>
  <c r="J3432" i="19" s="1"/>
  <c r="H3433" i="19"/>
  <c r="J3433" i="19" s="1"/>
  <c r="H3434" i="19"/>
  <c r="J3434" i="19" s="1"/>
  <c r="H3435" i="19"/>
  <c r="J3435" i="19" s="1"/>
  <c r="H3436" i="19"/>
  <c r="J3436" i="19" s="1"/>
  <c r="H3437" i="19"/>
  <c r="J3437" i="19" s="1"/>
  <c r="H3438" i="19"/>
  <c r="J3438" i="19" s="1"/>
  <c r="H3439" i="19"/>
  <c r="J3439" i="19" s="1"/>
  <c r="H3440" i="19"/>
  <c r="J3440" i="19" s="1"/>
  <c r="H3441" i="19"/>
  <c r="J3441" i="19" s="1"/>
  <c r="H3442" i="19"/>
  <c r="J3442" i="19" s="1"/>
  <c r="H3443" i="19"/>
  <c r="J3443" i="19" s="1"/>
  <c r="H3444" i="19"/>
  <c r="J3444" i="19" s="1"/>
  <c r="H3445" i="19"/>
  <c r="J3445" i="19" s="1"/>
  <c r="H3446" i="19"/>
  <c r="H3447" i="19"/>
  <c r="H3448" i="19"/>
  <c r="J3448" i="19" s="1"/>
  <c r="H3449" i="19"/>
  <c r="J3449" i="19" s="1"/>
  <c r="H3450" i="19"/>
  <c r="H3451" i="19"/>
  <c r="H3452" i="19"/>
  <c r="J3452" i="19" s="1"/>
  <c r="H3453" i="19"/>
  <c r="J3453" i="19" s="1"/>
  <c r="H3454" i="19"/>
  <c r="J3454" i="19" s="1"/>
  <c r="H3455" i="19"/>
  <c r="J3455" i="19" s="1"/>
  <c r="H3456" i="19"/>
  <c r="J3456" i="19" s="1"/>
  <c r="H3457" i="19"/>
  <c r="J3457" i="19" s="1"/>
  <c r="H3458" i="19"/>
  <c r="J3458" i="19" s="1"/>
  <c r="H3459" i="19"/>
  <c r="J3459" i="19" s="1"/>
  <c r="H3460" i="19"/>
  <c r="J3460" i="19" s="1"/>
  <c r="H3461" i="19"/>
  <c r="J3461" i="19" s="1"/>
  <c r="H3462" i="19"/>
  <c r="J3462" i="19" s="1"/>
  <c r="H3463" i="19"/>
  <c r="J3463" i="19" s="1"/>
  <c r="H3464" i="19"/>
  <c r="J3464" i="19" s="1"/>
  <c r="H3465" i="19"/>
  <c r="J3465" i="19" s="1"/>
  <c r="H3466" i="19"/>
  <c r="J3466" i="19" s="1"/>
  <c r="H3467" i="19"/>
  <c r="J3467" i="19" s="1"/>
  <c r="H3468" i="19"/>
  <c r="J3468" i="19" s="1"/>
  <c r="H3469" i="19"/>
  <c r="J3469" i="19" s="1"/>
  <c r="H3470" i="19"/>
  <c r="J3470" i="19" s="1"/>
  <c r="H3471" i="19"/>
  <c r="J3471" i="19" s="1"/>
  <c r="H3472" i="19"/>
  <c r="J3472" i="19" s="1"/>
  <c r="H3473" i="19"/>
  <c r="J3473" i="19" s="1"/>
  <c r="H3474" i="19"/>
  <c r="J3474" i="19" s="1"/>
  <c r="H3475" i="19"/>
  <c r="J3475" i="19" s="1"/>
  <c r="H3476" i="19"/>
  <c r="J3476" i="19" s="1"/>
  <c r="H3477" i="19"/>
  <c r="J3477" i="19" s="1"/>
  <c r="H3478" i="19"/>
  <c r="J3478" i="19" s="1"/>
  <c r="H3479" i="19"/>
  <c r="J3479" i="19" s="1"/>
  <c r="H3480" i="19"/>
  <c r="J3480" i="19" s="1"/>
  <c r="H3481" i="19"/>
  <c r="J3481" i="19" s="1"/>
  <c r="H3482" i="19"/>
  <c r="J3482" i="19" s="1"/>
  <c r="H3483" i="19"/>
  <c r="J3483" i="19" s="1"/>
  <c r="H3484" i="19"/>
  <c r="J3484" i="19" s="1"/>
  <c r="H3485" i="19"/>
  <c r="J3485" i="19" s="1"/>
  <c r="H3486" i="19"/>
  <c r="J3486" i="19" s="1"/>
  <c r="H3487" i="19"/>
  <c r="J3487" i="19" s="1"/>
  <c r="H3488" i="19"/>
  <c r="J3488" i="19" s="1"/>
  <c r="H3489" i="19"/>
  <c r="J3489" i="19" s="1"/>
  <c r="H3490" i="19"/>
  <c r="J3490" i="19" s="1"/>
  <c r="H3491" i="19"/>
  <c r="J3491" i="19" s="1"/>
  <c r="H3492" i="19"/>
  <c r="J3492" i="19" s="1"/>
  <c r="H3493" i="19"/>
  <c r="J3493" i="19" s="1"/>
  <c r="H3494" i="19"/>
  <c r="J3494" i="19" s="1"/>
  <c r="H3495" i="19"/>
  <c r="J3495" i="19" s="1"/>
  <c r="H3496" i="19"/>
  <c r="J3496" i="19" s="1"/>
  <c r="H3497" i="19"/>
  <c r="J3497" i="19" s="1"/>
  <c r="H3498" i="19"/>
  <c r="J3498" i="19" s="1"/>
  <c r="H3499" i="19"/>
  <c r="J3499" i="19" s="1"/>
  <c r="H3500" i="19"/>
  <c r="H3501" i="19"/>
  <c r="H3502" i="19"/>
  <c r="J3502" i="19" s="1"/>
  <c r="H3503" i="19"/>
  <c r="J3503" i="19" s="1"/>
  <c r="H3504" i="19"/>
  <c r="J3504" i="19" s="1"/>
  <c r="H3505" i="19"/>
  <c r="J3505" i="19" s="1"/>
  <c r="H3506" i="19"/>
  <c r="J3506" i="19" s="1"/>
  <c r="H3507" i="19"/>
  <c r="J3507" i="19" s="1"/>
  <c r="H3508" i="19"/>
  <c r="J3508" i="19" s="1"/>
  <c r="H3509" i="19"/>
  <c r="J3509" i="19" s="1"/>
  <c r="H3510" i="19"/>
  <c r="J3510" i="19" s="1"/>
  <c r="H3511" i="19"/>
  <c r="J3511" i="19" s="1"/>
  <c r="H3512" i="19"/>
  <c r="J3512" i="19" s="1"/>
  <c r="H3513" i="19"/>
  <c r="J3513" i="19" s="1"/>
  <c r="H3514" i="19"/>
  <c r="J3514" i="19" s="1"/>
  <c r="H3515" i="19"/>
  <c r="J3515" i="19" s="1"/>
  <c r="H3516" i="19"/>
  <c r="J3516" i="19" s="1"/>
  <c r="H3517" i="19"/>
  <c r="J3517" i="19" s="1"/>
  <c r="H3518" i="19"/>
  <c r="J3518" i="19" s="1"/>
  <c r="H3519" i="19"/>
  <c r="J3519" i="19" s="1"/>
  <c r="H3520" i="19"/>
  <c r="J3520" i="19" s="1"/>
  <c r="H3521" i="19"/>
  <c r="J3521" i="19" s="1"/>
  <c r="H3522" i="19"/>
  <c r="J3522" i="19" s="1"/>
  <c r="H3523" i="19"/>
  <c r="J3523" i="19" s="1"/>
  <c r="H3524" i="19"/>
  <c r="J3524" i="19" s="1"/>
  <c r="H3525" i="19"/>
  <c r="J3525" i="19" s="1"/>
  <c r="H3526" i="19"/>
  <c r="J3526" i="19" s="1"/>
  <c r="H3527" i="19"/>
  <c r="J3527" i="19" s="1"/>
  <c r="H3528" i="19"/>
  <c r="J3528" i="19" s="1"/>
  <c r="H3529" i="19"/>
  <c r="J3529" i="19" s="1"/>
  <c r="H3530" i="19"/>
  <c r="J3530" i="19" s="1"/>
  <c r="H3531" i="19"/>
  <c r="J3531" i="19" s="1"/>
  <c r="H3532" i="19"/>
  <c r="J3532" i="19" s="1"/>
  <c r="H3533" i="19"/>
  <c r="J3533" i="19" s="1"/>
  <c r="H3534" i="19"/>
  <c r="J3534" i="19" s="1"/>
  <c r="H3535" i="19"/>
  <c r="J3535" i="19" s="1"/>
  <c r="H3536" i="19"/>
  <c r="J3536" i="19" s="1"/>
  <c r="H3537" i="19"/>
  <c r="J3537" i="19" s="1"/>
  <c r="H3538" i="19"/>
  <c r="J3538" i="19" s="1"/>
  <c r="H3539" i="19"/>
  <c r="J3539" i="19" s="1"/>
  <c r="H3540" i="19"/>
  <c r="J3540" i="19" s="1"/>
  <c r="H3541" i="19"/>
  <c r="J3541" i="19" s="1"/>
  <c r="H3542" i="19"/>
  <c r="J3542" i="19" s="1"/>
  <c r="H3543" i="19"/>
  <c r="J3543" i="19" s="1"/>
  <c r="H3544" i="19"/>
  <c r="J3544" i="19" s="1"/>
  <c r="H3545" i="19"/>
  <c r="J3545" i="19" s="1"/>
  <c r="H3546" i="19"/>
  <c r="J3546" i="19" s="1"/>
  <c r="H3547" i="19"/>
  <c r="J3547" i="19" s="1"/>
  <c r="H3548" i="19"/>
  <c r="J3548" i="19" s="1"/>
  <c r="H3549" i="19"/>
  <c r="J3549" i="19" s="1"/>
  <c r="H3550" i="19"/>
  <c r="J3550" i="19" s="1"/>
  <c r="H3551" i="19"/>
  <c r="J3551" i="19" s="1"/>
  <c r="H3552" i="19"/>
  <c r="J3552" i="19" s="1"/>
  <c r="H3553" i="19"/>
  <c r="J3553" i="19" s="1"/>
  <c r="H3554" i="19"/>
  <c r="H3555" i="19"/>
  <c r="H3556" i="19"/>
  <c r="J3556" i="19" s="1"/>
  <c r="H3557" i="19"/>
  <c r="J3557" i="19" s="1"/>
  <c r="H3558" i="19"/>
  <c r="J3558" i="19" s="1"/>
  <c r="H3559" i="19"/>
  <c r="J3559" i="19" s="1"/>
  <c r="H3560" i="19"/>
  <c r="J3560" i="19" s="1"/>
  <c r="H3561" i="19"/>
  <c r="J3561" i="19" s="1"/>
  <c r="H3562" i="19"/>
  <c r="J3562" i="19" s="1"/>
  <c r="H3563" i="19"/>
  <c r="J3563" i="19" s="1"/>
  <c r="H3564" i="19"/>
  <c r="J3564" i="19" s="1"/>
  <c r="H3565" i="19"/>
  <c r="J3565" i="19" s="1"/>
  <c r="H3566" i="19"/>
  <c r="J3566" i="19" s="1"/>
  <c r="H3567" i="19"/>
  <c r="J3567" i="19" s="1"/>
  <c r="H3568" i="19"/>
  <c r="J3568" i="19" s="1"/>
  <c r="H3569" i="19"/>
  <c r="J3569" i="19" s="1"/>
  <c r="H3570" i="19"/>
  <c r="J3570" i="19" s="1"/>
  <c r="H3571" i="19"/>
  <c r="J3571" i="19" s="1"/>
  <c r="H3572" i="19"/>
  <c r="J3572" i="19" s="1"/>
  <c r="H3573" i="19"/>
  <c r="J3573" i="19" s="1"/>
  <c r="H3574" i="19"/>
  <c r="H3575" i="19"/>
  <c r="H3576" i="19"/>
  <c r="J3576" i="19" s="1"/>
  <c r="H3577" i="19"/>
  <c r="J3577" i="19" s="1"/>
  <c r="H3578" i="19"/>
  <c r="J3578" i="19" s="1"/>
  <c r="H3579" i="19"/>
  <c r="J3579" i="19" s="1"/>
  <c r="H3580" i="19"/>
  <c r="J3580" i="19" s="1"/>
  <c r="H3581" i="19"/>
  <c r="J3581" i="19" s="1"/>
  <c r="H3582" i="19"/>
  <c r="J3582" i="19" s="1"/>
  <c r="H3583" i="19"/>
  <c r="J3583" i="19" s="1"/>
  <c r="H3584" i="19"/>
  <c r="J3584" i="19" s="1"/>
  <c r="H3585" i="19"/>
  <c r="J3585" i="19" s="1"/>
  <c r="H3586" i="19"/>
  <c r="J3586" i="19" s="1"/>
  <c r="H3587" i="19"/>
  <c r="J3587" i="19" s="1"/>
  <c r="H3588" i="19"/>
  <c r="J3588" i="19" s="1"/>
  <c r="H3589" i="19"/>
  <c r="J3589" i="19" s="1"/>
  <c r="H3590" i="19"/>
  <c r="J3590" i="19" s="1"/>
  <c r="H3591" i="19"/>
  <c r="J3591" i="19" s="1"/>
  <c r="H3592" i="19"/>
  <c r="J3592" i="19" s="1"/>
  <c r="H3593" i="19"/>
  <c r="J3593" i="19" s="1"/>
  <c r="H3594" i="19"/>
  <c r="J3594" i="19" s="1"/>
  <c r="H3595" i="19"/>
  <c r="J3595" i="19" s="1"/>
  <c r="H3596" i="19"/>
  <c r="J3596" i="19" s="1"/>
  <c r="H3597" i="19"/>
  <c r="J3597" i="19" s="1"/>
  <c r="H3598" i="19"/>
  <c r="J3598" i="19" s="1"/>
  <c r="H3599" i="19"/>
  <c r="J3599" i="19" s="1"/>
  <c r="H3600" i="19"/>
  <c r="J3600" i="19" s="1"/>
  <c r="H3601" i="19"/>
  <c r="J3601" i="19" s="1"/>
  <c r="H3602" i="19"/>
  <c r="J3602" i="19" s="1"/>
  <c r="H3603" i="19"/>
  <c r="J3603" i="19" s="1"/>
  <c r="H3604" i="19"/>
  <c r="J3604" i="19" s="1"/>
  <c r="H3605" i="19"/>
  <c r="J3605" i="19" s="1"/>
  <c r="H3606" i="19"/>
  <c r="J3606" i="19" s="1"/>
  <c r="H3607" i="19"/>
  <c r="J3607" i="19" s="1"/>
  <c r="H3608" i="19"/>
  <c r="J3608" i="19" s="1"/>
  <c r="H3609" i="19"/>
  <c r="J3609" i="19" s="1"/>
  <c r="H3610" i="19"/>
  <c r="J3610" i="19" s="1"/>
  <c r="H3611" i="19"/>
  <c r="J3611" i="19" s="1"/>
  <c r="H3612" i="19"/>
  <c r="J3612" i="19" s="1"/>
  <c r="H3613" i="19"/>
  <c r="J3613" i="19" s="1"/>
  <c r="H3614" i="19"/>
  <c r="J3614" i="19" s="1"/>
  <c r="H3615" i="19"/>
  <c r="J3615" i="19" s="1"/>
  <c r="H3616" i="19"/>
  <c r="J3616" i="19" s="1"/>
  <c r="H3617" i="19"/>
  <c r="J3617" i="19" s="1"/>
  <c r="H3618" i="19"/>
  <c r="J3618" i="19" s="1"/>
  <c r="H3619" i="19"/>
  <c r="J3619" i="19" s="1"/>
  <c r="H3620" i="19"/>
  <c r="J3620" i="19" s="1"/>
  <c r="H3621" i="19"/>
  <c r="J3621" i="19" s="1"/>
  <c r="H3622" i="19"/>
  <c r="H3623" i="19"/>
  <c r="H3624" i="19"/>
  <c r="J3624" i="19" s="1"/>
  <c r="H3625" i="19"/>
  <c r="J3625" i="19" s="1"/>
  <c r="H3626" i="19"/>
  <c r="J3626" i="19" s="1"/>
  <c r="H3627" i="19"/>
  <c r="J3627" i="19" s="1"/>
  <c r="H3628" i="19"/>
  <c r="J3628" i="19" s="1"/>
  <c r="H3629" i="19"/>
  <c r="J3629" i="19" s="1"/>
  <c r="H3630" i="19"/>
  <c r="J3630" i="19" s="1"/>
  <c r="H3631" i="19"/>
  <c r="J3631" i="19" s="1"/>
  <c r="H3632" i="19"/>
  <c r="J3632" i="19" s="1"/>
  <c r="H3633" i="19"/>
  <c r="J3633" i="19" s="1"/>
  <c r="H3634" i="19"/>
  <c r="J3634" i="19" s="1"/>
  <c r="H3635" i="19"/>
  <c r="J3635" i="19" s="1"/>
  <c r="H3636" i="19"/>
  <c r="J3636" i="19" s="1"/>
  <c r="H3637" i="19"/>
  <c r="J3637" i="19" s="1"/>
  <c r="H3638" i="19"/>
  <c r="J3638" i="19" s="1"/>
  <c r="H3639" i="19"/>
  <c r="J3639" i="19" s="1"/>
  <c r="H3640" i="19"/>
  <c r="J3640" i="19" s="1"/>
  <c r="H3641" i="19"/>
  <c r="J3641" i="19" s="1"/>
  <c r="H3642" i="19"/>
  <c r="J3642" i="19" s="1"/>
  <c r="H3643" i="19"/>
  <c r="J3643" i="19" s="1"/>
  <c r="H3644" i="19"/>
  <c r="J3644" i="19" s="1"/>
  <c r="H3645" i="19"/>
  <c r="J3645" i="19" s="1"/>
  <c r="H3646" i="19"/>
  <c r="J3646" i="19" s="1"/>
  <c r="H3647" i="19"/>
  <c r="J3647" i="19" s="1"/>
  <c r="H3648" i="19"/>
  <c r="J3648" i="19" s="1"/>
  <c r="H3649" i="19"/>
  <c r="J3649" i="19" s="1"/>
  <c r="H3650" i="19"/>
  <c r="J3650" i="19" s="1"/>
  <c r="H3651" i="19"/>
  <c r="J3651" i="19" s="1"/>
  <c r="H3652" i="19"/>
  <c r="J3652" i="19" s="1"/>
  <c r="H3653" i="19"/>
  <c r="J3653" i="19" s="1"/>
  <c r="H3654" i="19"/>
  <c r="J3654" i="19" s="1"/>
  <c r="H3655" i="19"/>
  <c r="J3655" i="19" s="1"/>
  <c r="H3656" i="19"/>
  <c r="J3656" i="19" s="1"/>
  <c r="H3657" i="19"/>
  <c r="J3657" i="19" s="1"/>
  <c r="H3658" i="19"/>
  <c r="J3658" i="19" s="1"/>
  <c r="H3659" i="19"/>
  <c r="J3659" i="19" s="1"/>
  <c r="H3660" i="19"/>
  <c r="J3660" i="19" s="1"/>
  <c r="H3661" i="19"/>
  <c r="J3661" i="19" s="1"/>
  <c r="H3662" i="19"/>
  <c r="J3662" i="19" s="1"/>
  <c r="H3663" i="19"/>
  <c r="J3663" i="19" s="1"/>
  <c r="H3664" i="19"/>
  <c r="J3664" i="19" s="1"/>
  <c r="H3665" i="19"/>
  <c r="J3665" i="19" s="1"/>
  <c r="H3666" i="19"/>
  <c r="J3666" i="19" s="1"/>
  <c r="H3667" i="19"/>
  <c r="J3667" i="19" s="1"/>
  <c r="H3668" i="19"/>
  <c r="J3668" i="19" s="1"/>
  <c r="H3669" i="19"/>
  <c r="J3669" i="19" s="1"/>
  <c r="H3670" i="19"/>
  <c r="J3670" i="19" s="1"/>
  <c r="H3671" i="19"/>
  <c r="J3671" i="19" s="1"/>
  <c r="H3672" i="19"/>
  <c r="J3672" i="19" s="1"/>
  <c r="H3673" i="19"/>
  <c r="J3673" i="19" s="1"/>
  <c r="H3674" i="19"/>
  <c r="J3674" i="19" s="1"/>
  <c r="H3675" i="19"/>
  <c r="J3675" i="19" s="1"/>
  <c r="H3676" i="19"/>
  <c r="J3676" i="19" s="1"/>
  <c r="H3677" i="19"/>
  <c r="J3677" i="19" s="1"/>
  <c r="H3678" i="19"/>
  <c r="J3678" i="19" s="1"/>
  <c r="H3679" i="19"/>
  <c r="J3679" i="19" s="1"/>
  <c r="H3680" i="19"/>
  <c r="J3680" i="19" s="1"/>
  <c r="H3681" i="19"/>
  <c r="J3681" i="19" s="1"/>
  <c r="H3682" i="19"/>
  <c r="J3682" i="19" s="1"/>
  <c r="H3683" i="19"/>
  <c r="J3683" i="19" s="1"/>
  <c r="H3684" i="19"/>
  <c r="J3684" i="19" s="1"/>
  <c r="H3685" i="19"/>
  <c r="J3685" i="19" s="1"/>
  <c r="H3686" i="19"/>
  <c r="J3686" i="19" s="1"/>
  <c r="H3687" i="19"/>
  <c r="J3687" i="19" s="1"/>
  <c r="H3688" i="19"/>
  <c r="J3688" i="19" s="1"/>
  <c r="H3689" i="19"/>
  <c r="J3689" i="19" s="1"/>
  <c r="H3690" i="19"/>
  <c r="J3690" i="19" s="1"/>
  <c r="H3691" i="19"/>
  <c r="J3691" i="19" s="1"/>
  <c r="H3692" i="19"/>
  <c r="J3692" i="19" s="1"/>
  <c r="H3693" i="19"/>
  <c r="J3693" i="19" s="1"/>
  <c r="H3694" i="19"/>
  <c r="J3694" i="19" s="1"/>
  <c r="H3695" i="19"/>
  <c r="J3695" i="19" s="1"/>
  <c r="H3696" i="19"/>
  <c r="J3696" i="19" s="1"/>
  <c r="H3697" i="19"/>
  <c r="J3697" i="19" s="1"/>
  <c r="H3698" i="19"/>
  <c r="J3698" i="19" s="1"/>
  <c r="H3699" i="19"/>
  <c r="J3699" i="19" s="1"/>
  <c r="H3700" i="19"/>
  <c r="J3700" i="19" s="1"/>
  <c r="H3701" i="19"/>
  <c r="J3701" i="19" s="1"/>
  <c r="H3702" i="19"/>
  <c r="J3702" i="19" s="1"/>
  <c r="H3703" i="19"/>
  <c r="J3703" i="19" s="1"/>
  <c r="H3704" i="19"/>
  <c r="J3704" i="19" s="1"/>
  <c r="H3705" i="19"/>
  <c r="J3705" i="19" s="1"/>
  <c r="H3706" i="19"/>
  <c r="J3706" i="19" s="1"/>
  <c r="H3707" i="19"/>
  <c r="J3707" i="19" s="1"/>
  <c r="H3708" i="19"/>
  <c r="H3709" i="19"/>
  <c r="J3709" i="19" s="1"/>
  <c r="H3710" i="19"/>
  <c r="J3710" i="19" s="1"/>
  <c r="H3711" i="19"/>
  <c r="J3711" i="19" s="1"/>
  <c r="H3712" i="19"/>
  <c r="J3712" i="19" s="1"/>
  <c r="H3713" i="19"/>
  <c r="J3713" i="19" s="1"/>
  <c r="H3714" i="19"/>
  <c r="J3714" i="19" s="1"/>
  <c r="H3715" i="19"/>
  <c r="J3715" i="19" s="1"/>
  <c r="H3716" i="19"/>
  <c r="J3716" i="19" s="1"/>
  <c r="H3717" i="19"/>
  <c r="J3717" i="19" s="1"/>
  <c r="H3718" i="19"/>
  <c r="J3718" i="19" s="1"/>
  <c r="H3719" i="19"/>
  <c r="J3719" i="19" s="1"/>
  <c r="H3720" i="19"/>
  <c r="J3720" i="19" s="1"/>
  <c r="H3721" i="19"/>
  <c r="J3721" i="19" s="1"/>
  <c r="H3722" i="19"/>
  <c r="J3722" i="19" s="1"/>
  <c r="H3723" i="19"/>
  <c r="J3723" i="19" s="1"/>
  <c r="H3724" i="19"/>
  <c r="J3724" i="19" s="1"/>
  <c r="H3725" i="19"/>
  <c r="J3725" i="19" s="1"/>
  <c r="H3726" i="19"/>
  <c r="J3726" i="19" s="1"/>
  <c r="H3727" i="19"/>
  <c r="J3727" i="19" s="1"/>
  <c r="H3728" i="19"/>
  <c r="J3728" i="19" s="1"/>
  <c r="H3729" i="19"/>
  <c r="J3729" i="19" s="1"/>
  <c r="H3730" i="19"/>
  <c r="J3730" i="19" s="1"/>
  <c r="H3731" i="19"/>
  <c r="J3731" i="19" s="1"/>
  <c r="H3732" i="19"/>
  <c r="J3732" i="19" s="1"/>
  <c r="H3733" i="19"/>
  <c r="J3733" i="19" s="1"/>
  <c r="H3734" i="19"/>
  <c r="J3734" i="19" s="1"/>
  <c r="H3735" i="19"/>
  <c r="J3735" i="19" s="1"/>
  <c r="H3736" i="19"/>
  <c r="J3736" i="19" s="1"/>
  <c r="H3737" i="19"/>
  <c r="J3737" i="19" s="1"/>
  <c r="H3738" i="19"/>
  <c r="J3738" i="19" s="1"/>
  <c r="H3739" i="19"/>
  <c r="J3739" i="19" s="1"/>
  <c r="H3740" i="19"/>
  <c r="J3740" i="19" s="1"/>
  <c r="H3741" i="19"/>
  <c r="J3741" i="19" s="1"/>
  <c r="H3742" i="19"/>
  <c r="J3742" i="19" s="1"/>
  <c r="H3743" i="19"/>
  <c r="J3743" i="19" s="1"/>
  <c r="H3744" i="19"/>
  <c r="J3744" i="19" s="1"/>
  <c r="H3745" i="19"/>
  <c r="J3745" i="19" s="1"/>
  <c r="H3746" i="19"/>
  <c r="J3746" i="19" s="1"/>
  <c r="H3747" i="19"/>
  <c r="J3747" i="19" s="1"/>
  <c r="H3748" i="19"/>
  <c r="J3748" i="19" s="1"/>
  <c r="H3749" i="19"/>
  <c r="J3749" i="19" s="1"/>
  <c r="H3750" i="19"/>
  <c r="J3750" i="19" s="1"/>
  <c r="H3751" i="19"/>
  <c r="J3751" i="19" s="1"/>
  <c r="H3752" i="19"/>
  <c r="J3752" i="19" s="1"/>
  <c r="H3753" i="19"/>
  <c r="J3753" i="19" s="1"/>
  <c r="H3754" i="19"/>
  <c r="J3754" i="19" s="1"/>
  <c r="H3755" i="19"/>
  <c r="J3755" i="19" s="1"/>
  <c r="H3756" i="19"/>
  <c r="J3756" i="19" s="1"/>
  <c r="H3757" i="19"/>
  <c r="J3757" i="19" s="1"/>
  <c r="H3758" i="19"/>
  <c r="J3758" i="19" s="1"/>
  <c r="H3759" i="19"/>
  <c r="J3759" i="19" s="1"/>
  <c r="H3760" i="19"/>
  <c r="J3760" i="19" s="1"/>
  <c r="H3761" i="19"/>
  <c r="J3761" i="19" s="1"/>
  <c r="H3762" i="19"/>
  <c r="J3762" i="19" s="1"/>
  <c r="H3763" i="19"/>
  <c r="J3763" i="19" s="1"/>
  <c r="H3764" i="19"/>
  <c r="J3764" i="19" s="1"/>
  <c r="H3765" i="19"/>
  <c r="J3765" i="19" s="1"/>
  <c r="H3766" i="19"/>
  <c r="J3766" i="19" s="1"/>
  <c r="H3767" i="19"/>
  <c r="J3767" i="19" s="1"/>
  <c r="H3768" i="19"/>
  <c r="J3768" i="19" s="1"/>
  <c r="H3769" i="19"/>
  <c r="J3769" i="19" s="1"/>
  <c r="H3770" i="19"/>
  <c r="J3770" i="19" s="1"/>
  <c r="H3771" i="19"/>
  <c r="J3771" i="19" s="1"/>
  <c r="H3772" i="19"/>
  <c r="J3772" i="19" s="1"/>
  <c r="H3773" i="19"/>
  <c r="J3773" i="19" s="1"/>
  <c r="H3774" i="19"/>
  <c r="J3774" i="19" s="1"/>
  <c r="H3775" i="19"/>
  <c r="J3775" i="19" s="1"/>
  <c r="H3776" i="19"/>
  <c r="J3776" i="19" s="1"/>
  <c r="H3777" i="19"/>
  <c r="J3777" i="19" s="1"/>
  <c r="H3778" i="19"/>
  <c r="J3778" i="19" s="1"/>
  <c r="H3779" i="19"/>
  <c r="J3779" i="19" s="1"/>
  <c r="H3780" i="19"/>
  <c r="J3780" i="19" s="1"/>
  <c r="H3781" i="19"/>
  <c r="J3781" i="19" s="1"/>
  <c r="H3782" i="19"/>
  <c r="J3782" i="19" s="1"/>
  <c r="H3783" i="19"/>
  <c r="J3783" i="19" s="1"/>
  <c r="H3784" i="19"/>
  <c r="J3784" i="19" s="1"/>
  <c r="H3785" i="19"/>
  <c r="J3785" i="19" s="1"/>
  <c r="H3786" i="19"/>
  <c r="J3786" i="19" s="1"/>
  <c r="H3787" i="19"/>
  <c r="J3787" i="19" s="1"/>
  <c r="H3788" i="19"/>
  <c r="J3788" i="19" s="1"/>
  <c r="H3789" i="19"/>
  <c r="J3789" i="19" s="1"/>
  <c r="H3790" i="19"/>
  <c r="J3790" i="19" s="1"/>
  <c r="H3791" i="19"/>
  <c r="J3791" i="19" s="1"/>
  <c r="H3792" i="19"/>
  <c r="J3792" i="19" s="1"/>
  <c r="H3793" i="19"/>
  <c r="J3793" i="19" s="1"/>
  <c r="H3794" i="19"/>
  <c r="J3794" i="19" s="1"/>
  <c r="H3795" i="19"/>
  <c r="J3795" i="19" s="1"/>
  <c r="H3796" i="19"/>
  <c r="J3796" i="19" s="1"/>
  <c r="H3797" i="19"/>
  <c r="J3797" i="19" s="1"/>
  <c r="H3798" i="19"/>
  <c r="J3798" i="19" s="1"/>
  <c r="H3799" i="19"/>
  <c r="J3799" i="19" s="1"/>
  <c r="H3800" i="19"/>
  <c r="J3800" i="19" s="1"/>
  <c r="H3801" i="19"/>
  <c r="J3801" i="19" s="1"/>
  <c r="H3802" i="19"/>
  <c r="J3802" i="19" s="1"/>
  <c r="H3803" i="19"/>
  <c r="J3803" i="19" s="1"/>
  <c r="H3804" i="19"/>
  <c r="J3804" i="19" s="1"/>
  <c r="H3805" i="19"/>
  <c r="J3805" i="19" s="1"/>
  <c r="H3806" i="19"/>
  <c r="J3806" i="19" s="1"/>
  <c r="H3807" i="19"/>
  <c r="J3807" i="19" s="1"/>
  <c r="H3808" i="19"/>
  <c r="J3808" i="19" s="1"/>
  <c r="H3809" i="19"/>
  <c r="J3809" i="19" s="1"/>
  <c r="H3810" i="19"/>
  <c r="J3810" i="19" s="1"/>
  <c r="H3811" i="19"/>
  <c r="J3811" i="19" s="1"/>
  <c r="H3812" i="19"/>
  <c r="J3812" i="19" s="1"/>
  <c r="H3813" i="19"/>
  <c r="J3813" i="19" s="1"/>
  <c r="H3814" i="19"/>
  <c r="J3814" i="19" s="1"/>
  <c r="H3815" i="19"/>
  <c r="J3815" i="19" s="1"/>
  <c r="H3816" i="19"/>
  <c r="J3816" i="19" s="1"/>
  <c r="H3817" i="19"/>
  <c r="J3817" i="19" s="1"/>
  <c r="H3818" i="19"/>
  <c r="J3818" i="19" s="1"/>
  <c r="H3819" i="19"/>
  <c r="J3819" i="19" s="1"/>
  <c r="H3820" i="19"/>
  <c r="J3820" i="19" s="1"/>
  <c r="H3821" i="19"/>
  <c r="J3821" i="19" s="1"/>
  <c r="H3822" i="19"/>
  <c r="J3822" i="19" s="1"/>
  <c r="H3823" i="19"/>
  <c r="J3823" i="19" s="1"/>
  <c r="H3824" i="19"/>
  <c r="J3824" i="19" s="1"/>
  <c r="H3825" i="19"/>
  <c r="J3825" i="19" s="1"/>
  <c r="H3826" i="19"/>
  <c r="J3826" i="19" s="1"/>
  <c r="H3827" i="19"/>
  <c r="J3827" i="19" s="1"/>
  <c r="H3828" i="19"/>
  <c r="J3828" i="19" s="1"/>
  <c r="H3829" i="19"/>
  <c r="J3829" i="19" s="1"/>
  <c r="H3830" i="19"/>
  <c r="J3830" i="19" s="1"/>
  <c r="H3831" i="19"/>
  <c r="J3831" i="19" s="1"/>
  <c r="H3832" i="19"/>
  <c r="J3832" i="19" s="1"/>
  <c r="H3833" i="19"/>
  <c r="J3833" i="19" s="1"/>
  <c r="H3834" i="19"/>
  <c r="J3834" i="19" s="1"/>
  <c r="H3835" i="19"/>
  <c r="J3835" i="19" s="1"/>
  <c r="H3836" i="19"/>
  <c r="J3836" i="19" s="1"/>
  <c r="H3837" i="19"/>
  <c r="J3837" i="19" s="1"/>
  <c r="H3838" i="19"/>
  <c r="J3838" i="19" s="1"/>
  <c r="H3839" i="19"/>
  <c r="J3839" i="19" s="1"/>
  <c r="H3840" i="19"/>
  <c r="J3840" i="19" s="1"/>
  <c r="H3841" i="19"/>
  <c r="J3841" i="19" s="1"/>
  <c r="H3842" i="19"/>
  <c r="J3842" i="19" s="1"/>
  <c r="H3843" i="19"/>
  <c r="J3843" i="19" s="1"/>
  <c r="H3844" i="19"/>
  <c r="J3844" i="19" s="1"/>
  <c r="H3845" i="19"/>
  <c r="J3845" i="19" s="1"/>
  <c r="H3846" i="19"/>
  <c r="J3846" i="19" s="1"/>
  <c r="H3847" i="19"/>
  <c r="J3847" i="19" s="1"/>
  <c r="H3848" i="19"/>
  <c r="J3848" i="19" s="1"/>
  <c r="H3849" i="19"/>
  <c r="J3849" i="19" s="1"/>
  <c r="H3850" i="19"/>
  <c r="J3850" i="19" s="1"/>
  <c r="H3851" i="19"/>
  <c r="J3851" i="19" s="1"/>
  <c r="H3852" i="19"/>
  <c r="J3852" i="19" s="1"/>
  <c r="H3853" i="19"/>
  <c r="J3853" i="19" s="1"/>
  <c r="H3854" i="19"/>
  <c r="J3854" i="19" s="1"/>
  <c r="H3855" i="19"/>
  <c r="J3855" i="19" s="1"/>
  <c r="H3856" i="19"/>
  <c r="J3856" i="19" s="1"/>
  <c r="H3857" i="19"/>
  <c r="J3857" i="19" s="1"/>
  <c r="H3858" i="19"/>
  <c r="J3858" i="19" s="1"/>
  <c r="H3859" i="19"/>
  <c r="J3859" i="19" s="1"/>
  <c r="H3860" i="19"/>
  <c r="H3861" i="19"/>
  <c r="H3862" i="19"/>
  <c r="J3862" i="19" s="1"/>
  <c r="H3863" i="19"/>
  <c r="J3863" i="19" s="1"/>
  <c r="H3864" i="19"/>
  <c r="J3864" i="19" s="1"/>
  <c r="H3865" i="19"/>
  <c r="H3866" i="19"/>
  <c r="H3867" i="19"/>
  <c r="J3867" i="19" s="1"/>
  <c r="H3868" i="19"/>
  <c r="J3868" i="19" s="1"/>
  <c r="H3869" i="19"/>
  <c r="J3869" i="19" s="1"/>
  <c r="H3870" i="19"/>
  <c r="J3870" i="19" s="1"/>
  <c r="H3871" i="19"/>
  <c r="J3871" i="19" s="1"/>
  <c r="H3872" i="19"/>
  <c r="J3872" i="19" s="1"/>
  <c r="H3873" i="19"/>
  <c r="J3873" i="19" s="1"/>
  <c r="H3874" i="19"/>
  <c r="J3874" i="19" s="1"/>
  <c r="H3875" i="19"/>
  <c r="J3875" i="19" s="1"/>
  <c r="H3876" i="19"/>
  <c r="J3876" i="19" s="1"/>
  <c r="H3877" i="19"/>
  <c r="J3877" i="19" s="1"/>
  <c r="H3878" i="19"/>
  <c r="J3878" i="19" s="1"/>
  <c r="H3879" i="19"/>
  <c r="J3879" i="19" s="1"/>
  <c r="H3880" i="19"/>
  <c r="J3880" i="19" s="1"/>
  <c r="H3881" i="19"/>
  <c r="J3881" i="19" s="1"/>
  <c r="H3882" i="19"/>
  <c r="J3882" i="19" s="1"/>
  <c r="H3883" i="19"/>
  <c r="J3883" i="19" s="1"/>
  <c r="H3884" i="19"/>
  <c r="J3884" i="19" s="1"/>
  <c r="H3885" i="19"/>
  <c r="J3885" i="19" s="1"/>
  <c r="H3886" i="19"/>
  <c r="J3886" i="19" s="1"/>
  <c r="H3887" i="19"/>
  <c r="J3887" i="19" s="1"/>
  <c r="H3888" i="19"/>
  <c r="J3888" i="19" s="1"/>
  <c r="H3889" i="19"/>
  <c r="J3889" i="19" s="1"/>
  <c r="H3890" i="19"/>
  <c r="J3890" i="19" s="1"/>
  <c r="H3891" i="19"/>
  <c r="J3891" i="19" s="1"/>
  <c r="H3892" i="19"/>
  <c r="J3892" i="19" s="1"/>
  <c r="H3893" i="19"/>
  <c r="J3893" i="19" s="1"/>
  <c r="H3894" i="19"/>
  <c r="J3894" i="19" s="1"/>
  <c r="H3895" i="19"/>
  <c r="J3895" i="19" s="1"/>
  <c r="H3896" i="19"/>
  <c r="J3896" i="19" s="1"/>
  <c r="H3897" i="19"/>
  <c r="J3897" i="19" s="1"/>
  <c r="H3898" i="19"/>
  <c r="J3898" i="19" s="1"/>
  <c r="H3899" i="19"/>
  <c r="J3899" i="19" s="1"/>
  <c r="H3900" i="19"/>
  <c r="J3900" i="19" s="1"/>
  <c r="H3901" i="19"/>
  <c r="J3901" i="19" s="1"/>
  <c r="H3902" i="19"/>
  <c r="J3902" i="19" s="1"/>
  <c r="H3903" i="19"/>
  <c r="J3903" i="19" s="1"/>
  <c r="H3904" i="19"/>
  <c r="J3904" i="19" s="1"/>
  <c r="H3905" i="19"/>
  <c r="H3906" i="19"/>
  <c r="H3907" i="19"/>
  <c r="J3907" i="19" s="1"/>
  <c r="H3908" i="19"/>
  <c r="J3908" i="19" s="1"/>
  <c r="H3909" i="19"/>
  <c r="J3909" i="19" s="1"/>
  <c r="H3910" i="19"/>
  <c r="J3910" i="19" s="1"/>
  <c r="H3911" i="19"/>
  <c r="J3911" i="19" s="1"/>
  <c r="H3912" i="19"/>
  <c r="J3912" i="19" s="1"/>
  <c r="H3913" i="19"/>
  <c r="J3913" i="19" s="1"/>
  <c r="H3914" i="19"/>
  <c r="J3914" i="19" s="1"/>
  <c r="H3915" i="19"/>
  <c r="J3915" i="19" s="1"/>
  <c r="H3916" i="19"/>
  <c r="J3916" i="19" s="1"/>
  <c r="H3917" i="19"/>
  <c r="J3917" i="19" s="1"/>
  <c r="H3918" i="19"/>
  <c r="J3918" i="19" s="1"/>
  <c r="H3919" i="19"/>
  <c r="J3919" i="19" s="1"/>
  <c r="H3920" i="19"/>
  <c r="J3920" i="19" s="1"/>
  <c r="H3921" i="19"/>
  <c r="J3921" i="19" s="1"/>
  <c r="H3922" i="19"/>
  <c r="J3922" i="19" s="1"/>
  <c r="H3923" i="19"/>
  <c r="J3923" i="19" s="1"/>
  <c r="H3924" i="19"/>
  <c r="J3924" i="19" s="1"/>
  <c r="H3925" i="19"/>
  <c r="J3925" i="19" s="1"/>
  <c r="H3926" i="19"/>
  <c r="J3926" i="19" s="1"/>
  <c r="H3927" i="19"/>
  <c r="J3927" i="19" s="1"/>
  <c r="H3928" i="19"/>
  <c r="J3928" i="19" s="1"/>
  <c r="H3929" i="19"/>
  <c r="J3929" i="19" s="1"/>
  <c r="H3930" i="19"/>
  <c r="J3930" i="19" s="1"/>
  <c r="H3931" i="19"/>
  <c r="J3931" i="19" s="1"/>
  <c r="H3932" i="19"/>
  <c r="J3932" i="19" s="1"/>
  <c r="H3933" i="19"/>
  <c r="J3933" i="19" s="1"/>
  <c r="H3934" i="19"/>
  <c r="J3934" i="19" s="1"/>
  <c r="H3935" i="19"/>
  <c r="J3935" i="19" s="1"/>
  <c r="H3936" i="19"/>
  <c r="J3936" i="19" s="1"/>
  <c r="H3937" i="19"/>
  <c r="J3937" i="19" s="1"/>
  <c r="H3938" i="19"/>
  <c r="J3938" i="19" s="1"/>
  <c r="H3939" i="19"/>
  <c r="J3939" i="19" s="1"/>
  <c r="H3940" i="19"/>
  <c r="J3940" i="19" s="1"/>
  <c r="H3941" i="19"/>
  <c r="J3941" i="19" s="1"/>
  <c r="H3942" i="19"/>
  <c r="J3942" i="19" s="1"/>
  <c r="H3943" i="19"/>
  <c r="J3943" i="19" s="1"/>
  <c r="H3944" i="19"/>
  <c r="J3944" i="19" s="1"/>
  <c r="H3945" i="19"/>
  <c r="J3945" i="19" s="1"/>
  <c r="H3946" i="19"/>
  <c r="J3946" i="19" s="1"/>
  <c r="H3947" i="19"/>
  <c r="J3947" i="19" s="1"/>
  <c r="H3948" i="19"/>
  <c r="J3948" i="19" s="1"/>
  <c r="H3949" i="19"/>
  <c r="H3950" i="19"/>
  <c r="H3951" i="19"/>
  <c r="J3951" i="19" s="1"/>
  <c r="H3952" i="19"/>
  <c r="J3952" i="19" s="1"/>
  <c r="H3953" i="19"/>
  <c r="J3953" i="19" s="1"/>
  <c r="H3954" i="19"/>
  <c r="J3954" i="19" s="1"/>
  <c r="H3955" i="19"/>
  <c r="J3955" i="19" s="1"/>
  <c r="H3956" i="19"/>
  <c r="J3956" i="19" s="1"/>
  <c r="H3957" i="19"/>
  <c r="J3957" i="19" s="1"/>
  <c r="H3958" i="19"/>
  <c r="J3958" i="19" s="1"/>
  <c r="H3959" i="19"/>
  <c r="J3959" i="19" s="1"/>
  <c r="H3960" i="19"/>
  <c r="J3960" i="19" s="1"/>
  <c r="H3961" i="19"/>
  <c r="J3961" i="19" s="1"/>
  <c r="H3962" i="19"/>
  <c r="J3962" i="19" s="1"/>
  <c r="H3963" i="19"/>
  <c r="J3963" i="19" s="1"/>
  <c r="H3964" i="19"/>
  <c r="J3964" i="19" s="1"/>
  <c r="H3965" i="19"/>
  <c r="J3965" i="19" s="1"/>
  <c r="H3966" i="19"/>
  <c r="J3966" i="19" s="1"/>
  <c r="H3967" i="19"/>
  <c r="J3967" i="19" s="1"/>
  <c r="H3968" i="19"/>
  <c r="J3968" i="19" s="1"/>
  <c r="H3969" i="19"/>
  <c r="H3970" i="19"/>
  <c r="H3971" i="19"/>
  <c r="J3971" i="19" s="1"/>
  <c r="H3972" i="19"/>
  <c r="J3972" i="19" s="1"/>
  <c r="H3973" i="19"/>
  <c r="J3973" i="19" s="1"/>
  <c r="H3974" i="19"/>
  <c r="J3974" i="19" s="1"/>
  <c r="H3975" i="19"/>
  <c r="J3975" i="19" s="1"/>
  <c r="H3976" i="19"/>
  <c r="J3976" i="19" s="1"/>
  <c r="H3977" i="19"/>
  <c r="J3977" i="19" s="1"/>
  <c r="H3978" i="19"/>
  <c r="J3978" i="19" s="1"/>
  <c r="H3979" i="19"/>
  <c r="J3979" i="19" s="1"/>
  <c r="H3980" i="19"/>
  <c r="J3980" i="19" s="1"/>
  <c r="H3981" i="19"/>
  <c r="J3981" i="19" s="1"/>
  <c r="H3982" i="19"/>
  <c r="J3982" i="19" s="1"/>
  <c r="H3983" i="19"/>
  <c r="J3983" i="19" s="1"/>
  <c r="H3984" i="19"/>
  <c r="J3984" i="19" s="1"/>
  <c r="H3985" i="19"/>
  <c r="J3985" i="19" s="1"/>
  <c r="H3986" i="19"/>
  <c r="J3986" i="19" s="1"/>
  <c r="H3987" i="19"/>
  <c r="J3987" i="19" s="1"/>
  <c r="H3988" i="19"/>
  <c r="J3988" i="19" s="1"/>
  <c r="H3989" i="19"/>
  <c r="J3989" i="19" s="1"/>
  <c r="H3990" i="19"/>
  <c r="J3990" i="19" s="1"/>
  <c r="H3991" i="19"/>
  <c r="J3991" i="19" s="1"/>
  <c r="H3992" i="19"/>
  <c r="J3992" i="19" s="1"/>
  <c r="H3993" i="19"/>
  <c r="J3993" i="19" s="1"/>
  <c r="H3994" i="19"/>
  <c r="J3994" i="19" s="1"/>
  <c r="H3995" i="19"/>
  <c r="J3995" i="19" s="1"/>
  <c r="H3996" i="19"/>
  <c r="J3996" i="19" s="1"/>
  <c r="H3997" i="19"/>
  <c r="J3997" i="19" s="1"/>
  <c r="H3998" i="19"/>
  <c r="J3998" i="19" s="1"/>
  <c r="H3999" i="19"/>
  <c r="J3999" i="19" s="1"/>
  <c r="H4000" i="19"/>
  <c r="J4000" i="19" s="1"/>
  <c r="H4001" i="19"/>
  <c r="J4001" i="19" s="1"/>
  <c r="H4002" i="19"/>
  <c r="J4002" i="19" s="1"/>
  <c r="H4003" i="19"/>
  <c r="J4003" i="19" s="1"/>
  <c r="H4004" i="19"/>
  <c r="J4004" i="19" s="1"/>
  <c r="H4005" i="19"/>
  <c r="J4005" i="19" s="1"/>
  <c r="H4006" i="19"/>
  <c r="J4006" i="19" s="1"/>
  <c r="H4007" i="19"/>
  <c r="J4007" i="19" s="1"/>
  <c r="H4008" i="19"/>
  <c r="J4008" i="19" s="1"/>
  <c r="H4009" i="19"/>
  <c r="J4009" i="19" s="1"/>
  <c r="H4010" i="19"/>
  <c r="J4010" i="19" s="1"/>
  <c r="H4011" i="19"/>
  <c r="J4011" i="19" s="1"/>
  <c r="H4012" i="19"/>
  <c r="J4012" i="19" s="1"/>
  <c r="H4013" i="19"/>
  <c r="J4013" i="19" s="1"/>
  <c r="H4014" i="19"/>
  <c r="J4014" i="19" s="1"/>
  <c r="H4015" i="19"/>
  <c r="H4016" i="19"/>
  <c r="H4017" i="19"/>
  <c r="J4017" i="19" s="1"/>
  <c r="H4018" i="19"/>
  <c r="J4018" i="19" s="1"/>
  <c r="H4019" i="19"/>
  <c r="J4019" i="19" s="1"/>
  <c r="H4020" i="19"/>
  <c r="J4020" i="19" s="1"/>
  <c r="H4021" i="19"/>
  <c r="J4021" i="19" s="1"/>
  <c r="H4022" i="19"/>
  <c r="J4022" i="19" s="1"/>
  <c r="H4023" i="19"/>
  <c r="J4023" i="19" s="1"/>
  <c r="H4024" i="19"/>
  <c r="J4024" i="19" s="1"/>
  <c r="H4025" i="19"/>
  <c r="J4025" i="19" s="1"/>
  <c r="H4026" i="19"/>
  <c r="J4026" i="19" s="1"/>
  <c r="H4027" i="19"/>
  <c r="J4027" i="19" s="1"/>
  <c r="H4028" i="19"/>
  <c r="J4028" i="19" s="1"/>
  <c r="H4029" i="19"/>
  <c r="J4029" i="19" s="1"/>
  <c r="H4030" i="19"/>
  <c r="J4030" i="19" s="1"/>
  <c r="H4031" i="19"/>
  <c r="J4031" i="19" s="1"/>
  <c r="H4032" i="19"/>
  <c r="J4032" i="19" s="1"/>
  <c r="H4033" i="19"/>
  <c r="J4033" i="19" s="1"/>
  <c r="H4034" i="19"/>
  <c r="J4034" i="19" s="1"/>
  <c r="H4035" i="19"/>
  <c r="J4035" i="19" s="1"/>
  <c r="H4036" i="19"/>
  <c r="J4036" i="19" s="1"/>
  <c r="H4037" i="19"/>
  <c r="J4037" i="19" s="1"/>
  <c r="H4038" i="19"/>
  <c r="J4038" i="19" s="1"/>
  <c r="H4039" i="19"/>
  <c r="J4039" i="19" s="1"/>
  <c r="H4040" i="19"/>
  <c r="J4040" i="19" s="1"/>
  <c r="H4041" i="19"/>
  <c r="J4041" i="19" s="1"/>
  <c r="H4042" i="19"/>
  <c r="J4042" i="19" s="1"/>
  <c r="H4043" i="19"/>
  <c r="J4043" i="19" s="1"/>
  <c r="H4044" i="19"/>
  <c r="J4044" i="19" s="1"/>
  <c r="H4045" i="19"/>
  <c r="J4045" i="19" s="1"/>
  <c r="H4046" i="19"/>
  <c r="J4046" i="19" s="1"/>
  <c r="H4047" i="19"/>
  <c r="J4047" i="19" s="1"/>
  <c r="H4048" i="19"/>
  <c r="J4048" i="19" s="1"/>
  <c r="H4049" i="19"/>
  <c r="J4049" i="19" s="1"/>
  <c r="H4050" i="19"/>
  <c r="J4050" i="19" s="1"/>
  <c r="H4051" i="19"/>
  <c r="J4051" i="19" s="1"/>
  <c r="H4052" i="19"/>
  <c r="J4052" i="19" s="1"/>
  <c r="H4053" i="19"/>
  <c r="J4053" i="19" s="1"/>
  <c r="H4054" i="19"/>
  <c r="J4054" i="19" s="1"/>
  <c r="H4055" i="19"/>
  <c r="J4055" i="19" s="1"/>
  <c r="H4056" i="19"/>
  <c r="J4056" i="19" s="1"/>
  <c r="H4057" i="19"/>
  <c r="J4057" i="19" s="1"/>
  <c r="H4058" i="19"/>
  <c r="J4058" i="19" s="1"/>
  <c r="H4059" i="19"/>
  <c r="J4059" i="19" s="1"/>
  <c r="H4060" i="19"/>
  <c r="J4060" i="19" s="1"/>
  <c r="H4061" i="19"/>
  <c r="J4061" i="19" s="1"/>
  <c r="H4062" i="19"/>
  <c r="J4062" i="19" s="1"/>
  <c r="H4063" i="19"/>
  <c r="J4063" i="19" s="1"/>
  <c r="H4064" i="19"/>
  <c r="J4064" i="19" s="1"/>
  <c r="H4065" i="19"/>
  <c r="J4065" i="19" s="1"/>
  <c r="H4066" i="19"/>
  <c r="J4066" i="19" s="1"/>
  <c r="H4067" i="19"/>
  <c r="J4067" i="19" s="1"/>
  <c r="H4068" i="19"/>
  <c r="J4068" i="19" s="1"/>
  <c r="H4069" i="19"/>
  <c r="J4069" i="19" s="1"/>
  <c r="H4070" i="19"/>
  <c r="J4070" i="19" s="1"/>
  <c r="H4071" i="19"/>
  <c r="J4071" i="19" s="1"/>
  <c r="H4072" i="19"/>
  <c r="J4072" i="19" s="1"/>
  <c r="H4073" i="19"/>
  <c r="J4073" i="19" s="1"/>
  <c r="H4074" i="19"/>
  <c r="J4074" i="19" s="1"/>
  <c r="H4075" i="19"/>
  <c r="J4075" i="19" s="1"/>
  <c r="H4076" i="19"/>
  <c r="J4076" i="19" s="1"/>
  <c r="H4077" i="19"/>
  <c r="J4077" i="19" s="1"/>
  <c r="H4078" i="19"/>
  <c r="J4078" i="19" s="1"/>
  <c r="H4079" i="19"/>
  <c r="J4079" i="19" s="1"/>
  <c r="H4080" i="19"/>
  <c r="J4080" i="19" s="1"/>
  <c r="H4081" i="19"/>
  <c r="J4081" i="19" s="1"/>
  <c r="H4082" i="19"/>
  <c r="J4082" i="19" s="1"/>
  <c r="H4083" i="19"/>
  <c r="J4083" i="19" s="1"/>
  <c r="H4084" i="19"/>
  <c r="J4084" i="19" s="1"/>
  <c r="H4085" i="19"/>
  <c r="J4085" i="19" s="1"/>
  <c r="H4086" i="19"/>
  <c r="J4086" i="19" s="1"/>
  <c r="H4087" i="19"/>
  <c r="J4087" i="19" s="1"/>
  <c r="H4088" i="19"/>
  <c r="J4088" i="19" s="1"/>
  <c r="H4089" i="19"/>
  <c r="J4089" i="19" s="1"/>
  <c r="H4090" i="19"/>
  <c r="J4090" i="19" s="1"/>
  <c r="H4091" i="19"/>
  <c r="J4091" i="19" s="1"/>
  <c r="H4092" i="19"/>
  <c r="J4092" i="19" s="1"/>
  <c r="H4093" i="19"/>
  <c r="J4093" i="19" s="1"/>
  <c r="H4094" i="19"/>
  <c r="J4094" i="19" s="1"/>
  <c r="H4095" i="19"/>
  <c r="J4095" i="19" s="1"/>
  <c r="H4096" i="19"/>
  <c r="J4096" i="19" s="1"/>
  <c r="H4097" i="19"/>
  <c r="J4097" i="19" s="1"/>
  <c r="H4098" i="19"/>
  <c r="J4098" i="19" s="1"/>
  <c r="H4099" i="19"/>
  <c r="J4099" i="19" s="1"/>
  <c r="H4100" i="19"/>
  <c r="J4100" i="19" s="1"/>
  <c r="H4101" i="19"/>
  <c r="J4101" i="19" s="1"/>
  <c r="H4102" i="19"/>
  <c r="J4102" i="19" s="1"/>
  <c r="H4103" i="19"/>
  <c r="J4103" i="19" s="1"/>
  <c r="H4104" i="19"/>
  <c r="J4104" i="19" s="1"/>
  <c r="H4105" i="19"/>
  <c r="J4105" i="19" s="1"/>
  <c r="H4106" i="19"/>
  <c r="J4106" i="19" s="1"/>
  <c r="H4107" i="19"/>
  <c r="J4107" i="19" s="1"/>
  <c r="H4108" i="19"/>
  <c r="J4108" i="19" s="1"/>
  <c r="H4109" i="19"/>
  <c r="J4109" i="19" s="1"/>
  <c r="H4110" i="19"/>
  <c r="J4110" i="19" s="1"/>
  <c r="H4111" i="19"/>
  <c r="J4111" i="19" s="1"/>
  <c r="H4112" i="19"/>
  <c r="J4112" i="19" s="1"/>
  <c r="H4113" i="19"/>
  <c r="J4113" i="19" s="1"/>
  <c r="H4114" i="19"/>
  <c r="J4114" i="19" s="1"/>
  <c r="H4115" i="19"/>
  <c r="J4115" i="19" s="1"/>
  <c r="H4116" i="19"/>
  <c r="J4116" i="19" s="1"/>
  <c r="H4117" i="19"/>
  <c r="J4117" i="19" s="1"/>
  <c r="H4118" i="19"/>
  <c r="J4118" i="19" s="1"/>
  <c r="H4119" i="19"/>
  <c r="J4119" i="19" s="1"/>
  <c r="H4120" i="19"/>
  <c r="J4120" i="19" s="1"/>
  <c r="H4121" i="19"/>
  <c r="J4121" i="19" s="1"/>
  <c r="H4122" i="19"/>
  <c r="J4122" i="19" s="1"/>
  <c r="H4123" i="19"/>
  <c r="J4123" i="19" s="1"/>
  <c r="H4124" i="19"/>
  <c r="J4124" i="19" s="1"/>
  <c r="H4125" i="19"/>
  <c r="J4125" i="19" s="1"/>
  <c r="H4126" i="19"/>
  <c r="J4126" i="19" s="1"/>
  <c r="H4127" i="19"/>
  <c r="J4127" i="19" s="1"/>
  <c r="H4128" i="19"/>
  <c r="J4128" i="19" s="1"/>
  <c r="H4129" i="19"/>
  <c r="J4129" i="19" s="1"/>
  <c r="H4130" i="19"/>
  <c r="J4130" i="19" s="1"/>
  <c r="H4131" i="19"/>
  <c r="J4131" i="19" s="1"/>
  <c r="H4132" i="19"/>
  <c r="J4132" i="19" s="1"/>
  <c r="H4133" i="19"/>
  <c r="J4133" i="19" s="1"/>
  <c r="H4134" i="19"/>
  <c r="J4134" i="19" s="1"/>
  <c r="H4135" i="19"/>
  <c r="J4135" i="19" s="1"/>
  <c r="H4136" i="19"/>
  <c r="J4136" i="19" s="1"/>
  <c r="H4137" i="19"/>
  <c r="J4137" i="19" s="1"/>
  <c r="H4138" i="19"/>
  <c r="J4138" i="19" s="1"/>
  <c r="H4139" i="19"/>
  <c r="J4139" i="19" s="1"/>
  <c r="H4140" i="19"/>
  <c r="J4140" i="19" s="1"/>
  <c r="H4141" i="19"/>
  <c r="J4141" i="19" s="1"/>
  <c r="H4142" i="19"/>
  <c r="J4142" i="19" s="1"/>
  <c r="H4143" i="19"/>
  <c r="J4143" i="19" s="1"/>
  <c r="H4144" i="19"/>
  <c r="J4144" i="19" s="1"/>
  <c r="H4145" i="19"/>
  <c r="J4145" i="19" s="1"/>
  <c r="H4146" i="19"/>
  <c r="J4146" i="19" s="1"/>
  <c r="H4147" i="19"/>
  <c r="J4147" i="19" s="1"/>
  <c r="H4148" i="19"/>
  <c r="J4148" i="19" s="1"/>
  <c r="H4149" i="19"/>
  <c r="J4149" i="19" s="1"/>
  <c r="H4150" i="19"/>
  <c r="J4150" i="19" s="1"/>
  <c r="H4151" i="19"/>
  <c r="J4151" i="19" s="1"/>
  <c r="H4152" i="19"/>
  <c r="J4152" i="19" s="1"/>
  <c r="H4153" i="19"/>
  <c r="J4153" i="19" s="1"/>
  <c r="H4154" i="19"/>
  <c r="J4154" i="19" s="1"/>
  <c r="H4155" i="19"/>
  <c r="J4155" i="19" s="1"/>
  <c r="H4156" i="19"/>
  <c r="J4156" i="19" s="1"/>
  <c r="H4157" i="19"/>
  <c r="J4157" i="19" s="1"/>
  <c r="H4158" i="19"/>
  <c r="J4158" i="19" s="1"/>
  <c r="H4159" i="19"/>
  <c r="J4159" i="19" s="1"/>
  <c r="H4160" i="19"/>
  <c r="J4160" i="19" s="1"/>
  <c r="H4161" i="19"/>
  <c r="J4161" i="19" s="1"/>
  <c r="H4162" i="19"/>
  <c r="J4162" i="19" s="1"/>
  <c r="H4163" i="19"/>
  <c r="J4163" i="19" s="1"/>
  <c r="H4164" i="19"/>
  <c r="J4164" i="19" s="1"/>
  <c r="H4165" i="19"/>
  <c r="J4165" i="19" s="1"/>
  <c r="H4166" i="19"/>
  <c r="J4166" i="19" s="1"/>
  <c r="H4167" i="19"/>
  <c r="J4167" i="19" s="1"/>
  <c r="H4168" i="19"/>
  <c r="J4168" i="19" s="1"/>
  <c r="H4169" i="19"/>
  <c r="J4169" i="19" s="1"/>
  <c r="H4170" i="19"/>
  <c r="J4170" i="19" s="1"/>
  <c r="H4171" i="19"/>
  <c r="J4171" i="19" s="1"/>
  <c r="H4172" i="19"/>
  <c r="J4172" i="19" s="1"/>
  <c r="H4173" i="19"/>
  <c r="J4173" i="19" s="1"/>
  <c r="H4174" i="19"/>
  <c r="J4174" i="19" s="1"/>
  <c r="H4175" i="19"/>
  <c r="J4175" i="19" s="1"/>
  <c r="H4176" i="19"/>
  <c r="J4176" i="19" s="1"/>
  <c r="H4177" i="19"/>
  <c r="J4177" i="19" s="1"/>
  <c r="H4178" i="19"/>
  <c r="J4178" i="19" s="1"/>
  <c r="H4179" i="19"/>
  <c r="J4179" i="19" s="1"/>
  <c r="H4180" i="19"/>
  <c r="J4180" i="19" s="1"/>
  <c r="H4181" i="19"/>
  <c r="J4181" i="19" s="1"/>
  <c r="H4182" i="19"/>
  <c r="J4182" i="19" s="1"/>
  <c r="H4183" i="19"/>
  <c r="J4183" i="19" s="1"/>
  <c r="H4184" i="19"/>
  <c r="J4184" i="19" s="1"/>
  <c r="H4185" i="19"/>
  <c r="J4185" i="19" s="1"/>
  <c r="H4186" i="19"/>
  <c r="J4186" i="19" s="1"/>
  <c r="H4187" i="19"/>
  <c r="J4187" i="19" s="1"/>
  <c r="H4188" i="19"/>
  <c r="J4188" i="19" s="1"/>
  <c r="H4189" i="19"/>
  <c r="J4189" i="19" s="1"/>
  <c r="H4190" i="19"/>
  <c r="J4190" i="19" s="1"/>
  <c r="H4191" i="19"/>
  <c r="J4191" i="19" s="1"/>
  <c r="H4192" i="19"/>
  <c r="J4192" i="19" s="1"/>
  <c r="H4193" i="19"/>
  <c r="J4193" i="19" s="1"/>
  <c r="H4194" i="19"/>
  <c r="J4194" i="19" s="1"/>
  <c r="H4195" i="19"/>
  <c r="J4195" i="19" s="1"/>
  <c r="H4196" i="19"/>
  <c r="J4196" i="19" s="1"/>
  <c r="H4197" i="19"/>
  <c r="J4197" i="19" s="1"/>
  <c r="H4198" i="19"/>
  <c r="J4198" i="19" s="1"/>
  <c r="H4199" i="19"/>
  <c r="J4199" i="19" s="1"/>
  <c r="H4200" i="19"/>
  <c r="J4200" i="19" s="1"/>
  <c r="H4201" i="19"/>
  <c r="J4201" i="19" s="1"/>
  <c r="H4202" i="19"/>
  <c r="J4202" i="19" s="1"/>
  <c r="H4203" i="19"/>
  <c r="J4203" i="19" s="1"/>
  <c r="H4204" i="19"/>
  <c r="J4204" i="19" s="1"/>
  <c r="H4205" i="19"/>
  <c r="J4205" i="19" s="1"/>
  <c r="H4206" i="19"/>
  <c r="J4206" i="19" s="1"/>
  <c r="H4207" i="19"/>
  <c r="J4207" i="19" s="1"/>
  <c r="H4208" i="19"/>
  <c r="J4208" i="19" s="1"/>
  <c r="H4209" i="19"/>
  <c r="J4209" i="19" s="1"/>
  <c r="H4210" i="19"/>
  <c r="J4210" i="19" s="1"/>
  <c r="H4211" i="19"/>
  <c r="J4211" i="19" s="1"/>
  <c r="H4212" i="19"/>
  <c r="J4212" i="19" s="1"/>
  <c r="H4213" i="19"/>
  <c r="J4213" i="19" s="1"/>
  <c r="H4214" i="19"/>
  <c r="J4214" i="19" s="1"/>
  <c r="H4215" i="19"/>
  <c r="J4215" i="19" s="1"/>
  <c r="H4216" i="19"/>
  <c r="J4216" i="19" s="1"/>
  <c r="H4217" i="19"/>
  <c r="J4217" i="19" s="1"/>
  <c r="H4218" i="19"/>
  <c r="J4218" i="19" s="1"/>
  <c r="H4219" i="19"/>
  <c r="J4219" i="19" s="1"/>
  <c r="H4220" i="19"/>
  <c r="J4220" i="19" s="1"/>
  <c r="H4221" i="19"/>
  <c r="H4222" i="19"/>
  <c r="J4222" i="19" s="1"/>
  <c r="H4223" i="19"/>
  <c r="J4223" i="19" s="1"/>
  <c r="H4224" i="19"/>
  <c r="J4224" i="19" s="1"/>
  <c r="H4225" i="19"/>
  <c r="J4225" i="19" s="1"/>
  <c r="H4226" i="19"/>
  <c r="H4227" i="19"/>
  <c r="H4228" i="19"/>
  <c r="J4228" i="19" s="1"/>
  <c r="H4229" i="19"/>
  <c r="J4229" i="19" s="1"/>
  <c r="H4230" i="19"/>
  <c r="J4230" i="19" s="1"/>
  <c r="H4231" i="19"/>
  <c r="J4231" i="19" s="1"/>
  <c r="H4232" i="19"/>
  <c r="J4232" i="19" s="1"/>
  <c r="H4233" i="19"/>
  <c r="J4233" i="19" s="1"/>
  <c r="H4234" i="19"/>
  <c r="J4234" i="19" s="1"/>
  <c r="H4235" i="19"/>
  <c r="J4235" i="19" s="1"/>
  <c r="H4236" i="19"/>
  <c r="J4236" i="19" s="1"/>
  <c r="H4237" i="19"/>
  <c r="J4237" i="19" s="1"/>
  <c r="H4238" i="19"/>
  <c r="J4238" i="19" s="1"/>
  <c r="H4239" i="19"/>
  <c r="J4239" i="19" s="1"/>
  <c r="H4240" i="19"/>
  <c r="J4240" i="19" s="1"/>
  <c r="H4241" i="19"/>
  <c r="J4241" i="19" s="1"/>
  <c r="H4242" i="19"/>
  <c r="J4242" i="19" s="1"/>
  <c r="H4243" i="19"/>
  <c r="J4243" i="19" s="1"/>
  <c r="H4244" i="19"/>
  <c r="J4244" i="19" s="1"/>
  <c r="H4245" i="19"/>
  <c r="J4245" i="19" s="1"/>
  <c r="H4246" i="19"/>
  <c r="J4246" i="19" s="1"/>
  <c r="H4247" i="19"/>
  <c r="J4247" i="19" s="1"/>
  <c r="H4248" i="19"/>
  <c r="J4248" i="19" s="1"/>
  <c r="H4249" i="19"/>
  <c r="J4249" i="19" s="1"/>
  <c r="H4250" i="19"/>
  <c r="J4250" i="19" s="1"/>
  <c r="H4251" i="19"/>
  <c r="J4251" i="19" s="1"/>
  <c r="H4252" i="19"/>
  <c r="J4252" i="19" s="1"/>
  <c r="H4253" i="19"/>
  <c r="J4253" i="19" s="1"/>
  <c r="H4254" i="19"/>
  <c r="J4254" i="19" s="1"/>
  <c r="H4255" i="19"/>
  <c r="J4255" i="19" s="1"/>
  <c r="H4256" i="19"/>
  <c r="J4256" i="19" s="1"/>
  <c r="H4257" i="19"/>
  <c r="J4257" i="19" s="1"/>
  <c r="H4258" i="19"/>
  <c r="J4258" i="19" s="1"/>
  <c r="H4259" i="19"/>
  <c r="J4259" i="19" s="1"/>
  <c r="H4260" i="19"/>
  <c r="J4260" i="19" s="1"/>
  <c r="H4261" i="19"/>
  <c r="J4261" i="19" s="1"/>
  <c r="H4262" i="19"/>
  <c r="J4262" i="19" s="1"/>
  <c r="H4263" i="19"/>
  <c r="J4263" i="19" s="1"/>
  <c r="H4264" i="19"/>
  <c r="J4264" i="19" s="1"/>
  <c r="H4265" i="19"/>
  <c r="H4266" i="19"/>
  <c r="H4267" i="19"/>
  <c r="H4268" i="19"/>
  <c r="H4269" i="19"/>
  <c r="J4269" i="19" s="1"/>
  <c r="H4270" i="19"/>
  <c r="J4270" i="19" s="1"/>
  <c r="H4271" i="19"/>
  <c r="J4271" i="19" s="1"/>
  <c r="H4272" i="19"/>
  <c r="J4272" i="19" s="1"/>
  <c r="H4273" i="19"/>
  <c r="J4273" i="19" s="1"/>
  <c r="H4274" i="19"/>
  <c r="J4274" i="19" s="1"/>
  <c r="H4275" i="19"/>
  <c r="J4275" i="19" s="1"/>
  <c r="H4276" i="19"/>
  <c r="J4276" i="19" s="1"/>
  <c r="H4277" i="19"/>
  <c r="J4277" i="19" s="1"/>
  <c r="H4278" i="19"/>
  <c r="J4278" i="19" s="1"/>
  <c r="H4279" i="19"/>
  <c r="J4279" i="19" s="1"/>
  <c r="H4280" i="19"/>
  <c r="J4280" i="19" s="1"/>
  <c r="H4281" i="19"/>
  <c r="J4281" i="19" s="1"/>
  <c r="H4282" i="19"/>
  <c r="J4282" i="19" s="1"/>
  <c r="H4283" i="19"/>
  <c r="J4283" i="19" s="1"/>
  <c r="H4284" i="19"/>
  <c r="J4284" i="19" s="1"/>
  <c r="H4285" i="19"/>
  <c r="H4286" i="19"/>
  <c r="H4287" i="19"/>
  <c r="J4287" i="19" s="1"/>
  <c r="H4288" i="19"/>
  <c r="J4288" i="19" s="1"/>
  <c r="H4289" i="19"/>
  <c r="J4289" i="19" s="1"/>
  <c r="H4290" i="19"/>
  <c r="J4290" i="19" s="1"/>
  <c r="H4291" i="19"/>
  <c r="J4291" i="19" s="1"/>
  <c r="H4292" i="19"/>
  <c r="J4292" i="19" s="1"/>
  <c r="H4293" i="19"/>
  <c r="J4293" i="19" s="1"/>
  <c r="H4294" i="19"/>
  <c r="J4294" i="19" s="1"/>
  <c r="H4295" i="19"/>
  <c r="J4295" i="19" s="1"/>
  <c r="H4296" i="19"/>
  <c r="J4296" i="19" s="1"/>
  <c r="H4297" i="19"/>
  <c r="J4297" i="19" s="1"/>
  <c r="H4298" i="19"/>
  <c r="J4298" i="19" s="1"/>
  <c r="H4299" i="19"/>
  <c r="J4299" i="19" s="1"/>
  <c r="H4300" i="19"/>
  <c r="J4300" i="19" s="1"/>
  <c r="H4301" i="19"/>
  <c r="J4301" i="19" s="1"/>
  <c r="H4302" i="19"/>
  <c r="J4302" i="19" s="1"/>
  <c r="H4303" i="19"/>
  <c r="J4303" i="19" s="1"/>
  <c r="H4304" i="19"/>
  <c r="J4304" i="19" s="1"/>
  <c r="H4305" i="19"/>
  <c r="J4305" i="19" s="1"/>
  <c r="H4306" i="19"/>
  <c r="J4306" i="19" s="1"/>
  <c r="H4307" i="19"/>
  <c r="J4307" i="19" s="1"/>
  <c r="H4308" i="19"/>
  <c r="J4308" i="19" s="1"/>
  <c r="H4309" i="19"/>
  <c r="H4310" i="19"/>
  <c r="J4310" i="19" s="1"/>
  <c r="H4311" i="19"/>
  <c r="J4311" i="19" s="1"/>
  <c r="H4312" i="19"/>
  <c r="J4312" i="19" s="1"/>
  <c r="H4313" i="19"/>
  <c r="J4313" i="19" s="1"/>
  <c r="H4314" i="19"/>
  <c r="J4314" i="19" s="1"/>
  <c r="H4315" i="19"/>
  <c r="J4315" i="19" s="1"/>
  <c r="H4316" i="19"/>
  <c r="J4316" i="19" s="1"/>
  <c r="H4317" i="19"/>
  <c r="J4317" i="19" s="1"/>
  <c r="H4318" i="19"/>
  <c r="J4318" i="19" s="1"/>
  <c r="H4319" i="19"/>
  <c r="J4319" i="19" s="1"/>
  <c r="H4320" i="19"/>
  <c r="J4320" i="19" s="1"/>
  <c r="H4321" i="19"/>
  <c r="H4322" i="19"/>
  <c r="H4323" i="19"/>
  <c r="J4323" i="19" s="1"/>
  <c r="H4324" i="19"/>
  <c r="J4324" i="19" s="1"/>
  <c r="H4325" i="19"/>
  <c r="J4325" i="19" s="1"/>
  <c r="H4326" i="19"/>
  <c r="J4326" i="19" s="1"/>
  <c r="H4327" i="19"/>
  <c r="J4327" i="19" s="1"/>
  <c r="H4328" i="19"/>
  <c r="J4328" i="19" s="1"/>
  <c r="H4329" i="19"/>
  <c r="J4329" i="19" s="1"/>
  <c r="H4330" i="19"/>
  <c r="J4330" i="19" s="1"/>
  <c r="H4331" i="19"/>
  <c r="J4331" i="19" s="1"/>
  <c r="H4332" i="19"/>
  <c r="J4332" i="19" s="1"/>
  <c r="H4333" i="19"/>
  <c r="J4333" i="19" s="1"/>
  <c r="H4334" i="19"/>
  <c r="J4334" i="19" s="1"/>
  <c r="H4335" i="19"/>
  <c r="J4335" i="19" s="1"/>
  <c r="H4336" i="19"/>
  <c r="J4336" i="19" s="1"/>
  <c r="H4337" i="19"/>
  <c r="J4337" i="19" s="1"/>
  <c r="H4338" i="19"/>
  <c r="J4338" i="19" s="1"/>
  <c r="H4339" i="19"/>
  <c r="J4339" i="19" s="1"/>
  <c r="H4340" i="19"/>
  <c r="J4340" i="19" s="1"/>
  <c r="H4341" i="19"/>
  <c r="J4341" i="19" s="1"/>
  <c r="H4342" i="19"/>
  <c r="J4342" i="19" s="1"/>
  <c r="H4343" i="19"/>
  <c r="J4343" i="19" s="1"/>
  <c r="H4344" i="19"/>
  <c r="H4345" i="19"/>
  <c r="J4345" i="19" s="1"/>
  <c r="H4346" i="19"/>
  <c r="J4346" i="19" s="1"/>
  <c r="H4347" i="19"/>
  <c r="J4347" i="19" s="1"/>
  <c r="H4348" i="19"/>
  <c r="J4348" i="19" s="1"/>
  <c r="H4349" i="19"/>
  <c r="J4349" i="19" s="1"/>
  <c r="H4350" i="19"/>
  <c r="J4350" i="19" s="1"/>
  <c r="H4351" i="19"/>
  <c r="J4351" i="19" s="1"/>
  <c r="H4352" i="19"/>
  <c r="J4352" i="19" s="1"/>
  <c r="H4353" i="19"/>
  <c r="J4353" i="19" s="1"/>
  <c r="H4354" i="19"/>
  <c r="J4354" i="19" s="1"/>
  <c r="H4355" i="19"/>
  <c r="J4355" i="19" s="1"/>
  <c r="H4356" i="19"/>
  <c r="J4356" i="19" s="1"/>
  <c r="H4357" i="19"/>
  <c r="J4357" i="19" s="1"/>
  <c r="H4358" i="19"/>
  <c r="J4358" i="19" s="1"/>
  <c r="H4359" i="19"/>
  <c r="J4359" i="19" s="1"/>
  <c r="H4360" i="19"/>
  <c r="J4360" i="19" s="1"/>
  <c r="H4361" i="19"/>
  <c r="J4361" i="19" s="1"/>
  <c r="H4362" i="19"/>
  <c r="J4362" i="19" s="1"/>
  <c r="H4363" i="19"/>
  <c r="J4363" i="19" s="1"/>
  <c r="H4364" i="19"/>
  <c r="J4364" i="19" s="1"/>
  <c r="H4365" i="19"/>
  <c r="J4365" i="19" s="1"/>
  <c r="H4366" i="19"/>
  <c r="J4366" i="19" s="1"/>
  <c r="H4367" i="19"/>
  <c r="J4367" i="19" s="1"/>
  <c r="H4368" i="19"/>
  <c r="J4368" i="19" s="1"/>
  <c r="H4369" i="19"/>
  <c r="J4369" i="19" s="1"/>
  <c r="H4370" i="19"/>
  <c r="J4370" i="19" s="1"/>
  <c r="H4371" i="19"/>
  <c r="J4371" i="19" s="1"/>
  <c r="H4372" i="19"/>
  <c r="J4372" i="19" s="1"/>
  <c r="H4373" i="19"/>
  <c r="J4373" i="19" s="1"/>
  <c r="H4374" i="19"/>
  <c r="J4374" i="19" s="1"/>
  <c r="H4375" i="19"/>
  <c r="J4375" i="19" s="1"/>
  <c r="H4376" i="19"/>
  <c r="J4376" i="19" s="1"/>
  <c r="H4377" i="19"/>
  <c r="J4377" i="19" s="1"/>
  <c r="H4378" i="19"/>
  <c r="J4378" i="19" s="1"/>
  <c r="H4379" i="19"/>
  <c r="J4379" i="19" s="1"/>
  <c r="H4380" i="19"/>
  <c r="J4380" i="19" s="1"/>
  <c r="H4381" i="19"/>
  <c r="J4381" i="19" s="1"/>
  <c r="H4382" i="19"/>
  <c r="H4383" i="19"/>
  <c r="H4384" i="19"/>
  <c r="J4384" i="19" s="1"/>
  <c r="H4385" i="19"/>
  <c r="J4385" i="19" s="1"/>
  <c r="H4386" i="19"/>
  <c r="J4386" i="19" s="1"/>
  <c r="H4387" i="19"/>
  <c r="J4387" i="19" s="1"/>
  <c r="H4388" i="19"/>
  <c r="J4388" i="19" s="1"/>
  <c r="H4389" i="19"/>
  <c r="J4389" i="19" s="1"/>
  <c r="H4390" i="19"/>
  <c r="J4390" i="19" s="1"/>
  <c r="H4391" i="19"/>
  <c r="J4391" i="19" s="1"/>
  <c r="H4392" i="19"/>
  <c r="J4392" i="19" s="1"/>
  <c r="H4393" i="19"/>
  <c r="J4393" i="19" s="1"/>
  <c r="H4394" i="19"/>
  <c r="J4394" i="19" s="1"/>
  <c r="H4395" i="19"/>
  <c r="J4395" i="19" s="1"/>
  <c r="H4396" i="19"/>
  <c r="J4396" i="19" s="1"/>
  <c r="H4397" i="19"/>
  <c r="J4397" i="19" s="1"/>
  <c r="H4398" i="19"/>
  <c r="J4398" i="19" s="1"/>
  <c r="H4399" i="19"/>
  <c r="J4399" i="19" s="1"/>
  <c r="H4400" i="19"/>
  <c r="J4400" i="19" s="1"/>
  <c r="H4401" i="19"/>
  <c r="J4401" i="19" s="1"/>
  <c r="H4402" i="19"/>
  <c r="J4402" i="19" s="1"/>
  <c r="H4403" i="19"/>
  <c r="H4404" i="19"/>
  <c r="H4405" i="19"/>
  <c r="J4405" i="19" s="1"/>
  <c r="H4406" i="19"/>
  <c r="J4406" i="19" s="1"/>
  <c r="H4407" i="19"/>
  <c r="J4407" i="19" s="1"/>
  <c r="H4408" i="19"/>
  <c r="J4408" i="19" s="1"/>
  <c r="H4409" i="19"/>
  <c r="J4409" i="19" s="1"/>
  <c r="H4410" i="19"/>
  <c r="J4410" i="19" s="1"/>
  <c r="H4411" i="19"/>
  <c r="J4411" i="19" s="1"/>
  <c r="H4412" i="19"/>
  <c r="J4412" i="19" s="1"/>
  <c r="H4413" i="19"/>
  <c r="J4413" i="19" s="1"/>
  <c r="H4414" i="19"/>
  <c r="J4414" i="19" s="1"/>
  <c r="H4415" i="19"/>
  <c r="J4415" i="19" s="1"/>
  <c r="H4416" i="19"/>
  <c r="J4416" i="19" s="1"/>
  <c r="H4417" i="19"/>
  <c r="J4417" i="19" s="1"/>
  <c r="H4418" i="19"/>
  <c r="J4418" i="19" s="1"/>
  <c r="H4419" i="19"/>
  <c r="H4420" i="19"/>
  <c r="J4420" i="19" s="1"/>
  <c r="H4421" i="19"/>
  <c r="J4421" i="19" s="1"/>
  <c r="H4422" i="19"/>
  <c r="J4422" i="19" s="1"/>
  <c r="H4423" i="19"/>
  <c r="J4423" i="19" s="1"/>
  <c r="H4424" i="19"/>
  <c r="J4424" i="19" s="1"/>
  <c r="H4425" i="19"/>
  <c r="J4425" i="19" s="1"/>
  <c r="H4426" i="19"/>
  <c r="J4426" i="19" s="1"/>
  <c r="H4427" i="19"/>
  <c r="H4428" i="19"/>
  <c r="H4429" i="19"/>
  <c r="J4429" i="19" s="1"/>
  <c r="H4430" i="19"/>
  <c r="J4430" i="19" s="1"/>
  <c r="H4431" i="19"/>
  <c r="J4431" i="19" s="1"/>
  <c r="H4432" i="19"/>
  <c r="J4432" i="19" s="1"/>
  <c r="H4433" i="19"/>
  <c r="J4433" i="19" s="1"/>
  <c r="H4434" i="19"/>
  <c r="J4434" i="19" s="1"/>
  <c r="H4435" i="19"/>
  <c r="J4435" i="19" s="1"/>
  <c r="H4436" i="19"/>
  <c r="J4436" i="19" s="1"/>
  <c r="H4437" i="19"/>
  <c r="J4437" i="19" s="1"/>
  <c r="H4438" i="19"/>
  <c r="J4438" i="19" s="1"/>
  <c r="H4439" i="19"/>
  <c r="J4439" i="19" s="1"/>
  <c r="H4440" i="19"/>
  <c r="J4440" i="19" s="1"/>
  <c r="H4441" i="19"/>
  <c r="J4441" i="19" s="1"/>
  <c r="H4442" i="19"/>
  <c r="J4442" i="19" s="1"/>
  <c r="H4443" i="19"/>
  <c r="J4443" i="19" s="1"/>
  <c r="H4444" i="19"/>
  <c r="J4444" i="19" s="1"/>
  <c r="H4445" i="19"/>
  <c r="J4445" i="19" s="1"/>
  <c r="H4446" i="19"/>
  <c r="J4446" i="19" s="1"/>
  <c r="H4447" i="19"/>
  <c r="J4447" i="19" s="1"/>
  <c r="H4448" i="19"/>
  <c r="J4448" i="19" s="1"/>
  <c r="H4449" i="19"/>
  <c r="J4449" i="19" s="1"/>
  <c r="H4450" i="19"/>
  <c r="J4450" i="19" s="1"/>
  <c r="H4451" i="19"/>
  <c r="J4451" i="19" s="1"/>
  <c r="H4452" i="19"/>
  <c r="J4452" i="19" s="1"/>
  <c r="H4453" i="19"/>
  <c r="J4453" i="19" s="1"/>
  <c r="H4454" i="19"/>
  <c r="J4454" i="19" s="1"/>
  <c r="H4455" i="19"/>
  <c r="J4455" i="19" s="1"/>
  <c r="H4456" i="19"/>
  <c r="J4456" i="19" s="1"/>
  <c r="H4457" i="19"/>
  <c r="J4457" i="19" s="1"/>
  <c r="H4458" i="19"/>
  <c r="J4458" i="19" s="1"/>
  <c r="H4459" i="19"/>
  <c r="J4459" i="19" s="1"/>
  <c r="H4460" i="19"/>
  <c r="J4460" i="19" s="1"/>
  <c r="H4461" i="19"/>
  <c r="J4461" i="19" s="1"/>
  <c r="H4462" i="19"/>
  <c r="J4462" i="19" s="1"/>
  <c r="H4463" i="19"/>
  <c r="J4463" i="19" s="1"/>
  <c r="H4464" i="19"/>
  <c r="J4464" i="19" s="1"/>
  <c r="H4465" i="19"/>
  <c r="J4465" i="19" s="1"/>
  <c r="H4466" i="19"/>
  <c r="J4466" i="19" s="1"/>
  <c r="H4467" i="19"/>
  <c r="J4467" i="19" s="1"/>
  <c r="H4468" i="19"/>
  <c r="J4468" i="19" s="1"/>
  <c r="H4469" i="19"/>
  <c r="J4469" i="19" s="1"/>
  <c r="H4470" i="19"/>
  <c r="J4470" i="19" s="1"/>
  <c r="H4471" i="19"/>
  <c r="J4471" i="19" s="1"/>
  <c r="H4472" i="19"/>
  <c r="H4473" i="19"/>
  <c r="H4474" i="19"/>
  <c r="H4475" i="19"/>
  <c r="H4476" i="19"/>
  <c r="J4476" i="19" s="1"/>
  <c r="H4477" i="19"/>
  <c r="J4477" i="19" s="1"/>
  <c r="H4478" i="19"/>
  <c r="J4478" i="19" s="1"/>
  <c r="H4479" i="19"/>
  <c r="J4479" i="19" s="1"/>
  <c r="H4480" i="19"/>
  <c r="J4480" i="19" s="1"/>
  <c r="H4481" i="19"/>
  <c r="J4481" i="19" s="1"/>
  <c r="H4482" i="19"/>
  <c r="J4482" i="19" s="1"/>
  <c r="H4483" i="19"/>
  <c r="J4483" i="19" s="1"/>
  <c r="H4484" i="19"/>
  <c r="J4484" i="19" s="1"/>
  <c r="H4485" i="19"/>
  <c r="J4485" i="19" s="1"/>
  <c r="H4486" i="19"/>
  <c r="J4486" i="19" s="1"/>
  <c r="H4487" i="19"/>
  <c r="J4487" i="19" s="1"/>
  <c r="H4488" i="19"/>
  <c r="J4488" i="19" s="1"/>
  <c r="H4489" i="19"/>
  <c r="J4489" i="19" s="1"/>
  <c r="H4490" i="19"/>
  <c r="J4490" i="19" s="1"/>
  <c r="H4491" i="19"/>
  <c r="J4491" i="19" s="1"/>
  <c r="H4492" i="19"/>
  <c r="J4492" i="19" s="1"/>
  <c r="H4493" i="19"/>
  <c r="J4493" i="19" s="1"/>
  <c r="H4494" i="19"/>
  <c r="J4494" i="19" s="1"/>
  <c r="H4495" i="19"/>
  <c r="J4495" i="19" s="1"/>
  <c r="H4496" i="19"/>
  <c r="J4496" i="19" s="1"/>
  <c r="H4497" i="19"/>
  <c r="J4497" i="19" s="1"/>
  <c r="H4498" i="19"/>
  <c r="J4498" i="19" s="1"/>
  <c r="H4499" i="19"/>
  <c r="J4499" i="19" s="1"/>
  <c r="H4500" i="19"/>
  <c r="H4501" i="19"/>
  <c r="H4502" i="19"/>
  <c r="J4502" i="19" s="1"/>
  <c r="H4503" i="19"/>
  <c r="J4503" i="19" s="1"/>
  <c r="H4504" i="19"/>
  <c r="J4504" i="19" s="1"/>
  <c r="H4505" i="19"/>
  <c r="J4505" i="19" s="1"/>
  <c r="H4506" i="19"/>
  <c r="J4506" i="19" s="1"/>
  <c r="H4507" i="19"/>
  <c r="J4507" i="19" s="1"/>
  <c r="H4508" i="19"/>
  <c r="J4508" i="19" s="1"/>
  <c r="H4509" i="19"/>
  <c r="J4509" i="19" s="1"/>
  <c r="H4510" i="19"/>
  <c r="J4510" i="19" s="1"/>
  <c r="H4511" i="19"/>
  <c r="J4511" i="19" s="1"/>
  <c r="H4512" i="19"/>
  <c r="J4512" i="19" s="1"/>
  <c r="H4513" i="19"/>
  <c r="J4513" i="19" s="1"/>
  <c r="H4514" i="19"/>
  <c r="J4514" i="19" s="1"/>
  <c r="H4515" i="19"/>
  <c r="J4515" i="19" s="1"/>
  <c r="H4516" i="19"/>
  <c r="J4516" i="19" s="1"/>
  <c r="H4517" i="19"/>
  <c r="J4517" i="19" s="1"/>
  <c r="H4518" i="19"/>
  <c r="J4518" i="19" s="1"/>
  <c r="H4519" i="19"/>
  <c r="J4519" i="19" s="1"/>
  <c r="H4520" i="19"/>
  <c r="J4520" i="19" s="1"/>
  <c r="H4521" i="19"/>
  <c r="J4521" i="19" s="1"/>
  <c r="H4522" i="19"/>
  <c r="J4522" i="19" s="1"/>
  <c r="H4523" i="19"/>
  <c r="J4523" i="19" s="1"/>
  <c r="H4524" i="19"/>
  <c r="J4524" i="19" s="1"/>
  <c r="H4525" i="19"/>
  <c r="J4525" i="19" s="1"/>
  <c r="H4526" i="19"/>
  <c r="J4526" i="19" s="1"/>
  <c r="H4527" i="19"/>
  <c r="H4528" i="19"/>
  <c r="H4529" i="19"/>
  <c r="J4529" i="19" s="1"/>
  <c r="H4530" i="19"/>
  <c r="J4530" i="19" s="1"/>
  <c r="H4531" i="19"/>
  <c r="J4531" i="19" s="1"/>
  <c r="H4532" i="19"/>
  <c r="J4532" i="19" s="1"/>
  <c r="H4533" i="19"/>
  <c r="J4533" i="19" s="1"/>
  <c r="H4534" i="19"/>
  <c r="J4534" i="19" s="1"/>
  <c r="H4535" i="19"/>
  <c r="J4535" i="19" s="1"/>
  <c r="H4536" i="19"/>
  <c r="J4536" i="19" s="1"/>
  <c r="H4537" i="19"/>
  <c r="J4537" i="19" s="1"/>
  <c r="H4538" i="19"/>
  <c r="J4538" i="19" s="1"/>
  <c r="H4539" i="19"/>
  <c r="H4540" i="19"/>
  <c r="H4541" i="19"/>
  <c r="J4541" i="19" s="1"/>
  <c r="H4542" i="19"/>
  <c r="J4542" i="19" s="1"/>
  <c r="H4543" i="19"/>
  <c r="J4543" i="19" s="1"/>
  <c r="H4544" i="19"/>
  <c r="J4544" i="19" s="1"/>
  <c r="H4545" i="19"/>
  <c r="J4545" i="19" s="1"/>
  <c r="H4546" i="19"/>
  <c r="J4546" i="19" s="1"/>
  <c r="H4547" i="19"/>
  <c r="J4547" i="19" s="1"/>
  <c r="H4548" i="19"/>
  <c r="J4548" i="19" s="1"/>
  <c r="H4549" i="19"/>
  <c r="J4549" i="19" s="1"/>
  <c r="H4550" i="19"/>
  <c r="J4550" i="19" s="1"/>
  <c r="H4551" i="19"/>
  <c r="J4551" i="19" s="1"/>
  <c r="H4552" i="19"/>
  <c r="J4552" i="19" s="1"/>
  <c r="H4553" i="19"/>
  <c r="J4553" i="19" s="1"/>
  <c r="H4554" i="19"/>
  <c r="J4554" i="19" s="1"/>
  <c r="H4555" i="19"/>
  <c r="J4555" i="19" s="1"/>
  <c r="H4556" i="19"/>
  <c r="J4556" i="19" s="1"/>
  <c r="H4557" i="19"/>
  <c r="J4557" i="19" s="1"/>
  <c r="H4558" i="19"/>
  <c r="J4558" i="19" s="1"/>
  <c r="H4559" i="19"/>
  <c r="J4559" i="19" s="1"/>
  <c r="H4560" i="19"/>
  <c r="J4560" i="19" s="1"/>
  <c r="H4561" i="19"/>
  <c r="J4561" i="19" s="1"/>
  <c r="H4562" i="19"/>
  <c r="J4562" i="19" s="1"/>
  <c r="H4563" i="19"/>
  <c r="J4563" i="19" s="1"/>
  <c r="H4564" i="19"/>
  <c r="J4564" i="19" s="1"/>
  <c r="H4565" i="19"/>
  <c r="H4566" i="19"/>
  <c r="H4567" i="19"/>
  <c r="J4567" i="19" s="1"/>
  <c r="H4568" i="19"/>
  <c r="J4568" i="19" s="1"/>
  <c r="H4569" i="19"/>
  <c r="J4569" i="19" s="1"/>
  <c r="H4570" i="19"/>
  <c r="J4570" i="19" s="1"/>
  <c r="H4571" i="19"/>
  <c r="J4571" i="19" s="1"/>
  <c r="H4572" i="19"/>
  <c r="J4572" i="19" s="1"/>
  <c r="H4573" i="19"/>
  <c r="J4573" i="19" s="1"/>
  <c r="H4574" i="19"/>
  <c r="J4574" i="19" s="1"/>
  <c r="H4575" i="19"/>
  <c r="J4575" i="19" s="1"/>
  <c r="H4576" i="19"/>
  <c r="J4576" i="19" s="1"/>
  <c r="H4577" i="19"/>
  <c r="J4577" i="19" s="1"/>
  <c r="H4578" i="19"/>
  <c r="J4578" i="19" s="1"/>
  <c r="H4579" i="19"/>
  <c r="J4579" i="19" s="1"/>
  <c r="H4580" i="19"/>
  <c r="J4580" i="19" s="1"/>
  <c r="H4581" i="19"/>
  <c r="J4581" i="19" s="1"/>
  <c r="H4582" i="19"/>
  <c r="J4582" i="19" s="1"/>
  <c r="H4583" i="19"/>
  <c r="J4583" i="19" s="1"/>
  <c r="H4584" i="19"/>
  <c r="J4584" i="19" s="1"/>
  <c r="H4585" i="19"/>
  <c r="J4585" i="19" s="1"/>
  <c r="H4586" i="19"/>
  <c r="J4586" i="19" s="1"/>
  <c r="H4587" i="19"/>
  <c r="J4587" i="19" s="1"/>
  <c r="H4588" i="19"/>
  <c r="J4588" i="19" s="1"/>
  <c r="H4589" i="19"/>
  <c r="J4589" i="19" s="1"/>
  <c r="H4590" i="19"/>
  <c r="J4590" i="19" s="1"/>
  <c r="H4591" i="19"/>
  <c r="J4591" i="19" s="1"/>
  <c r="H4592" i="19"/>
  <c r="J4592" i="19" s="1"/>
  <c r="H4593" i="19"/>
  <c r="J4593" i="19" s="1"/>
  <c r="H4594" i="19"/>
  <c r="J4594" i="19" s="1"/>
  <c r="H4595" i="19"/>
  <c r="J4595" i="19" s="1"/>
  <c r="H4596" i="19"/>
  <c r="J4596" i="19" s="1"/>
  <c r="H4597" i="19"/>
  <c r="J4597" i="19" s="1"/>
  <c r="H4598" i="19"/>
  <c r="J4598" i="19" s="1"/>
  <c r="H4599" i="19"/>
  <c r="J4599" i="19" s="1"/>
  <c r="H4600" i="19"/>
  <c r="J4600" i="19" s="1"/>
  <c r="H4601" i="19"/>
  <c r="J4601" i="19" s="1"/>
  <c r="H4602" i="19"/>
  <c r="J4602" i="19" s="1"/>
  <c r="H4603" i="19"/>
  <c r="J4603" i="19" s="1"/>
  <c r="H4604" i="19"/>
  <c r="J4604" i="19" s="1"/>
  <c r="H4605" i="19"/>
  <c r="J4605" i="19" s="1"/>
  <c r="H4606" i="19"/>
  <c r="J4606" i="19" s="1"/>
  <c r="H4607" i="19"/>
  <c r="J4607" i="19" s="1"/>
  <c r="H4608" i="19"/>
  <c r="J4608" i="19" s="1"/>
  <c r="H4609" i="19"/>
  <c r="J4609" i="19" s="1"/>
  <c r="H4610" i="19"/>
  <c r="J4610" i="19" s="1"/>
  <c r="H4611" i="19"/>
  <c r="J4611" i="19" s="1"/>
  <c r="H4612" i="19"/>
  <c r="J4612" i="19" s="1"/>
  <c r="H4613" i="19"/>
  <c r="J4613" i="19" s="1"/>
  <c r="H4614" i="19"/>
  <c r="J4614" i="19" s="1"/>
  <c r="H4615" i="19"/>
  <c r="J4615" i="19" s="1"/>
  <c r="H4616" i="19"/>
  <c r="J4616" i="19" s="1"/>
  <c r="H4617" i="19"/>
  <c r="J4617" i="19" s="1"/>
  <c r="H4618" i="19"/>
  <c r="J4618" i="19" s="1"/>
  <c r="H4619" i="19"/>
  <c r="J4619" i="19" s="1"/>
  <c r="H4620" i="19"/>
  <c r="J4620" i="19" s="1"/>
  <c r="H4621" i="19"/>
  <c r="H4622" i="19"/>
  <c r="J4622" i="19" s="1"/>
  <c r="H4623" i="19"/>
  <c r="J4623" i="19" s="1"/>
  <c r="H4624" i="19"/>
  <c r="J4624" i="19" s="1"/>
  <c r="H4625" i="19"/>
  <c r="J4625" i="19" s="1"/>
  <c r="H4626" i="19"/>
  <c r="J4626" i="19" s="1"/>
  <c r="H4627" i="19"/>
  <c r="J4627" i="19" s="1"/>
  <c r="H4628" i="19"/>
  <c r="H4629" i="19"/>
  <c r="H4630" i="19"/>
  <c r="J4630" i="19" s="1"/>
  <c r="H4631" i="19"/>
  <c r="J4631" i="19" s="1"/>
  <c r="H4632" i="19"/>
  <c r="J4632" i="19" s="1"/>
  <c r="H4633" i="19"/>
  <c r="H4634" i="19"/>
  <c r="H4635" i="19"/>
  <c r="J4635" i="19" s="1"/>
  <c r="H4636" i="19"/>
  <c r="J4636" i="19" s="1"/>
  <c r="H4637" i="19"/>
  <c r="J4637" i="19" s="1"/>
  <c r="H4638" i="19"/>
  <c r="J4638" i="19" s="1"/>
  <c r="H4639" i="19"/>
  <c r="J4639" i="19" s="1"/>
  <c r="H4640" i="19"/>
  <c r="J4640" i="19" s="1"/>
  <c r="H4641" i="19"/>
  <c r="J4641" i="19" s="1"/>
  <c r="H4642" i="19"/>
  <c r="J4642" i="19" s="1"/>
  <c r="H4643" i="19"/>
  <c r="J4643" i="19" s="1"/>
  <c r="H4644" i="19"/>
  <c r="J4644" i="19" s="1"/>
  <c r="H4645" i="19"/>
  <c r="J4645" i="19" s="1"/>
  <c r="H4646" i="19"/>
  <c r="J4646" i="19" s="1"/>
  <c r="H4647" i="19"/>
  <c r="J4647" i="19" s="1"/>
  <c r="H4648" i="19"/>
  <c r="J4648" i="19" s="1"/>
  <c r="H4649" i="19"/>
  <c r="J4649" i="19" s="1"/>
  <c r="H4650" i="19"/>
  <c r="J4650" i="19" s="1"/>
  <c r="H4651" i="19"/>
  <c r="J4651" i="19" s="1"/>
  <c r="H4652" i="19"/>
  <c r="J4652" i="19" s="1"/>
  <c r="H4653" i="19"/>
  <c r="J4653" i="19" s="1"/>
  <c r="H4654" i="19"/>
  <c r="J4654" i="19" s="1"/>
  <c r="H4655" i="19"/>
  <c r="J4655" i="19" s="1"/>
  <c r="H4656" i="19"/>
  <c r="J4656" i="19" s="1"/>
  <c r="H4657" i="19"/>
  <c r="J4657" i="19" s="1"/>
  <c r="H4658" i="19"/>
  <c r="J4658" i="19" s="1"/>
  <c r="H4659" i="19"/>
  <c r="J4659" i="19" s="1"/>
  <c r="H4660" i="19"/>
  <c r="J4660" i="19" s="1"/>
  <c r="H4661" i="19"/>
  <c r="J4661" i="19" s="1"/>
  <c r="H4662" i="19"/>
  <c r="J4662" i="19" s="1"/>
  <c r="H4663" i="19"/>
  <c r="J4663" i="19" s="1"/>
  <c r="H4664" i="19"/>
  <c r="J4664" i="19" s="1"/>
  <c r="H4665" i="19"/>
  <c r="J4665" i="19" s="1"/>
  <c r="H4666" i="19"/>
  <c r="J4666" i="19" s="1"/>
  <c r="H4667" i="19"/>
  <c r="J4667" i="19" s="1"/>
  <c r="H4668" i="19"/>
  <c r="J4668" i="19" s="1"/>
  <c r="H4669" i="19"/>
  <c r="J4669" i="19" s="1"/>
  <c r="H4670" i="19"/>
  <c r="J4670" i="19" s="1"/>
  <c r="H4671" i="19"/>
  <c r="J4671" i="19" s="1"/>
  <c r="H4672" i="19"/>
  <c r="J4672" i="19" s="1"/>
  <c r="H4673" i="19"/>
  <c r="J4673" i="19" s="1"/>
  <c r="H4674" i="19"/>
  <c r="H4675" i="19"/>
  <c r="H4676" i="19"/>
  <c r="J4676" i="19" s="1"/>
  <c r="H4677" i="19"/>
  <c r="J4677" i="19" s="1"/>
  <c r="H4678" i="19"/>
  <c r="J4678" i="19" s="1"/>
  <c r="H4679" i="19"/>
  <c r="J4679" i="19" s="1"/>
  <c r="H4680" i="19"/>
  <c r="J4680" i="19" s="1"/>
  <c r="H4681" i="19"/>
  <c r="J4681" i="19" s="1"/>
  <c r="H4682" i="19"/>
  <c r="J4682" i="19" s="1"/>
  <c r="H4683" i="19"/>
  <c r="J4683" i="19" s="1"/>
  <c r="H4684" i="19"/>
  <c r="J4684" i="19" s="1"/>
  <c r="H4685" i="19"/>
  <c r="J4685" i="19" s="1"/>
  <c r="H4686" i="19"/>
  <c r="J4686" i="19" s="1"/>
  <c r="H4687" i="19"/>
  <c r="J4687" i="19" s="1"/>
  <c r="H4688" i="19"/>
  <c r="J4688" i="19" s="1"/>
  <c r="H4689" i="19"/>
  <c r="J4689" i="19" s="1"/>
  <c r="H4690" i="19"/>
  <c r="J4690" i="19" s="1"/>
  <c r="H4691" i="19"/>
  <c r="J4691" i="19" s="1"/>
  <c r="H4692" i="19"/>
  <c r="J4692" i="19" s="1"/>
  <c r="H4693" i="19"/>
  <c r="J4693" i="19" s="1"/>
  <c r="H4694" i="19"/>
  <c r="J4694" i="19" s="1"/>
  <c r="H4695" i="19"/>
  <c r="J4695" i="19" s="1"/>
  <c r="H4696" i="19"/>
  <c r="J4696" i="19" s="1"/>
  <c r="H4697" i="19"/>
  <c r="J4697" i="19" s="1"/>
  <c r="H4698" i="19"/>
  <c r="J4698" i="19" s="1"/>
  <c r="H4699" i="19"/>
  <c r="J4699" i="19" s="1"/>
  <c r="H4700" i="19"/>
  <c r="J4700" i="19" s="1"/>
  <c r="H4701" i="19"/>
  <c r="J4701" i="19" s="1"/>
  <c r="H4702" i="19"/>
  <c r="J4702" i="19" s="1"/>
  <c r="H4703" i="19"/>
  <c r="J4703" i="19" s="1"/>
  <c r="H4704" i="19"/>
  <c r="J4704" i="19" s="1"/>
  <c r="H4705" i="19"/>
  <c r="J4705" i="19" s="1"/>
  <c r="H4706" i="19"/>
  <c r="J4706" i="19" s="1"/>
  <c r="H4707" i="19"/>
  <c r="J4707" i="19" s="1"/>
  <c r="H4708" i="19"/>
  <c r="J4708" i="19" s="1"/>
  <c r="H4709" i="19"/>
  <c r="J4709" i="19" s="1"/>
  <c r="H4710" i="19"/>
  <c r="J4710" i="19" s="1"/>
  <c r="H4711" i="19"/>
  <c r="J4711" i="19" s="1"/>
  <c r="H4712" i="19"/>
  <c r="J4712" i="19" s="1"/>
  <c r="H4713" i="19"/>
  <c r="J4713" i="19" s="1"/>
  <c r="H4714" i="19"/>
  <c r="J4714" i="19" s="1"/>
  <c r="H4715" i="19"/>
  <c r="J4715" i="19" s="1"/>
  <c r="H4716" i="19"/>
  <c r="J4716" i="19" s="1"/>
  <c r="H4717" i="19"/>
  <c r="J4717" i="19" s="1"/>
  <c r="H4718" i="19"/>
  <c r="J4718" i="19" s="1"/>
  <c r="H4719" i="19"/>
  <c r="J4719" i="19" s="1"/>
  <c r="H4720" i="19"/>
  <c r="J4720" i="19" s="1"/>
  <c r="H4721" i="19"/>
  <c r="H4722" i="19"/>
  <c r="H4723" i="19"/>
  <c r="J4723" i="19" s="1"/>
  <c r="H4724" i="19"/>
  <c r="J4724" i="19" s="1"/>
  <c r="H4725" i="19"/>
  <c r="J4725" i="19" s="1"/>
  <c r="H4726" i="19"/>
  <c r="J4726" i="19" s="1"/>
  <c r="H4727" i="19"/>
  <c r="J4727" i="19" s="1"/>
  <c r="H4728" i="19"/>
  <c r="J4728" i="19" s="1"/>
  <c r="H4729" i="19"/>
  <c r="J4729" i="19" s="1"/>
  <c r="H4730" i="19"/>
  <c r="J4730" i="19" s="1"/>
  <c r="H4731" i="19"/>
  <c r="J4731" i="19" s="1"/>
  <c r="H4732" i="19"/>
  <c r="J4732" i="19" s="1"/>
  <c r="H4733" i="19"/>
  <c r="J4733" i="19" s="1"/>
  <c r="H4734" i="19"/>
  <c r="J4734" i="19" s="1"/>
  <c r="H4735" i="19"/>
  <c r="J4735" i="19" s="1"/>
  <c r="H4736" i="19"/>
  <c r="J4736" i="19" s="1"/>
  <c r="H4737" i="19"/>
  <c r="J4737" i="19" s="1"/>
  <c r="H4738" i="19"/>
  <c r="J4738" i="19" s="1"/>
  <c r="H4739" i="19"/>
  <c r="J4739" i="19" s="1"/>
  <c r="H4740" i="19"/>
  <c r="J4740" i="19" s="1"/>
  <c r="H4741" i="19"/>
  <c r="J4741" i="19" s="1"/>
  <c r="H4742" i="19"/>
  <c r="J4742" i="19" s="1"/>
  <c r="H4743" i="19"/>
  <c r="H4744" i="19"/>
  <c r="H4745" i="19"/>
  <c r="J4745" i="19" s="1"/>
  <c r="H4746" i="19"/>
  <c r="J4746" i="19" s="1"/>
  <c r="H4747" i="19"/>
  <c r="J4747" i="19" s="1"/>
  <c r="H4748" i="19"/>
  <c r="J4748" i="19" s="1"/>
  <c r="H4749" i="19"/>
  <c r="J4749" i="19" s="1"/>
  <c r="H4750" i="19"/>
  <c r="J4750" i="19" s="1"/>
  <c r="H4751" i="19"/>
  <c r="J4751" i="19" s="1"/>
  <c r="H4752" i="19"/>
  <c r="J4752" i="19" s="1"/>
  <c r="H4753" i="19"/>
  <c r="J4753" i="19" s="1"/>
  <c r="H4754" i="19"/>
  <c r="J4754" i="19" s="1"/>
  <c r="H4755" i="19"/>
  <c r="J4755" i="19" s="1"/>
  <c r="H4756" i="19"/>
  <c r="J4756" i="19" s="1"/>
  <c r="H4757" i="19"/>
  <c r="J4757" i="19" s="1"/>
  <c r="H4758" i="19"/>
  <c r="J4758" i="19" s="1"/>
  <c r="H4759" i="19"/>
  <c r="J4759" i="19" s="1"/>
  <c r="H4760" i="19"/>
  <c r="J4760" i="19" s="1"/>
  <c r="H4761" i="19"/>
  <c r="J4761" i="19" s="1"/>
  <c r="H4762" i="19"/>
  <c r="J4762" i="19" s="1"/>
  <c r="H4763" i="19"/>
  <c r="J4763" i="19" s="1"/>
  <c r="H4764" i="19"/>
  <c r="J4764" i="19" s="1"/>
  <c r="H4765" i="19"/>
  <c r="J4765" i="19" s="1"/>
  <c r="H4766" i="19"/>
  <c r="J4766" i="19" s="1"/>
  <c r="H4767" i="19"/>
  <c r="J4767" i="19" s="1"/>
  <c r="H4768" i="19"/>
  <c r="J4768" i="19" s="1"/>
  <c r="H4769" i="19"/>
  <c r="J4769" i="19" s="1"/>
  <c r="H4770" i="19"/>
  <c r="J4770" i="19" s="1"/>
  <c r="H4771" i="19"/>
  <c r="J4771" i="19" s="1"/>
  <c r="H4772" i="19"/>
  <c r="J4772" i="19" s="1"/>
  <c r="H4773" i="19"/>
  <c r="J4773" i="19" s="1"/>
  <c r="H4774" i="19"/>
  <c r="J4774" i="19" s="1"/>
  <c r="H4775" i="19"/>
  <c r="J4775" i="19" s="1"/>
  <c r="H4776" i="19"/>
  <c r="J4776" i="19" s="1"/>
  <c r="H4777" i="19"/>
  <c r="J4777" i="19" s="1"/>
  <c r="H4778" i="19"/>
  <c r="J4778" i="19" s="1"/>
  <c r="H4779" i="19"/>
  <c r="J4779" i="19" s="1"/>
  <c r="H4780" i="19"/>
  <c r="J4780" i="19" s="1"/>
  <c r="H4781" i="19"/>
  <c r="J4781" i="19" s="1"/>
  <c r="H4782" i="19"/>
  <c r="J4782" i="19" s="1"/>
  <c r="H4783" i="19"/>
  <c r="J4783" i="19" s="1"/>
  <c r="H4784" i="19"/>
  <c r="J4784" i="19" s="1"/>
  <c r="H4785" i="19"/>
  <c r="J4785" i="19" s="1"/>
  <c r="H4786" i="19"/>
  <c r="J4786" i="19" s="1"/>
  <c r="H4787" i="19"/>
  <c r="J4787" i="19" s="1"/>
  <c r="H4788" i="19"/>
  <c r="J4788" i="19" s="1"/>
  <c r="H4789" i="19"/>
  <c r="H4790" i="19"/>
  <c r="H4791" i="19"/>
  <c r="J4791" i="19" s="1"/>
  <c r="H4792" i="19"/>
  <c r="J4792" i="19" s="1"/>
  <c r="H4793" i="19"/>
  <c r="J4793" i="19" s="1"/>
  <c r="H4794" i="19"/>
  <c r="J4794" i="19" s="1"/>
  <c r="H4795" i="19"/>
  <c r="J4795" i="19" s="1"/>
  <c r="H4796" i="19"/>
  <c r="J4796" i="19" s="1"/>
  <c r="H4797" i="19"/>
  <c r="J4797" i="19" s="1"/>
  <c r="H4798" i="19"/>
  <c r="J4798" i="19" s="1"/>
  <c r="H4799" i="19"/>
  <c r="J4799" i="19" s="1"/>
  <c r="H4800" i="19"/>
  <c r="J4800" i="19" s="1"/>
  <c r="H4801" i="19"/>
  <c r="J4801" i="19" s="1"/>
  <c r="H4802" i="19"/>
  <c r="J4802" i="19" s="1"/>
  <c r="H4803" i="19"/>
  <c r="J4803" i="19" s="1"/>
  <c r="H4804" i="19"/>
  <c r="J4804" i="19" s="1"/>
  <c r="H4805" i="19"/>
  <c r="J4805" i="19" s="1"/>
  <c r="H4806" i="19"/>
  <c r="J4806" i="19" s="1"/>
  <c r="H4807" i="19"/>
  <c r="J4807" i="19" s="1"/>
  <c r="H4808" i="19"/>
  <c r="J4808" i="19" s="1"/>
  <c r="H4809" i="19"/>
  <c r="J4809" i="19" s="1"/>
  <c r="H4810" i="19"/>
  <c r="J4810" i="19" s="1"/>
  <c r="H4811" i="19"/>
  <c r="J4811" i="19" s="1"/>
  <c r="H4812" i="19"/>
  <c r="J4812" i="19" s="1"/>
  <c r="H4813" i="19"/>
  <c r="J4813" i="19" s="1"/>
  <c r="H4814" i="19"/>
  <c r="J4814" i="19" s="1"/>
  <c r="H4815" i="19"/>
  <c r="J4815" i="19" s="1"/>
  <c r="H4816" i="19"/>
  <c r="J4816" i="19" s="1"/>
  <c r="H4817" i="19"/>
  <c r="J4817" i="19" s="1"/>
  <c r="H4818" i="19"/>
  <c r="J4818" i="19" s="1"/>
  <c r="H4819" i="19"/>
  <c r="J4819" i="19" s="1"/>
  <c r="H4820" i="19"/>
  <c r="J4820" i="19" s="1"/>
  <c r="H4821" i="19"/>
  <c r="J4821" i="19" s="1"/>
  <c r="H4822" i="19"/>
  <c r="J4822" i="19" s="1"/>
  <c r="H4823" i="19"/>
  <c r="J4823" i="19" s="1"/>
  <c r="H4824" i="19"/>
  <c r="J4824" i="19" s="1"/>
  <c r="H4825" i="19"/>
  <c r="J4825" i="19" s="1"/>
  <c r="H4826" i="19"/>
  <c r="J4826" i="19" s="1"/>
  <c r="H4827" i="19"/>
  <c r="J4827" i="19" s="1"/>
  <c r="H4828" i="19"/>
  <c r="J4828" i="19" s="1"/>
  <c r="H4829" i="19"/>
  <c r="J4829" i="19" s="1"/>
  <c r="H4830" i="19"/>
  <c r="J4830" i="19" s="1"/>
  <c r="H4831" i="19"/>
  <c r="J4831" i="19" s="1"/>
  <c r="H4832" i="19"/>
  <c r="J4832" i="19" s="1"/>
  <c r="H4833" i="19"/>
  <c r="J4833" i="19" s="1"/>
  <c r="H4834" i="19"/>
  <c r="J4834" i="19" s="1"/>
  <c r="H4835" i="19"/>
  <c r="J4835" i="19" s="1"/>
  <c r="H4836" i="19"/>
  <c r="J4836" i="19" s="1"/>
  <c r="H4837" i="19"/>
  <c r="J4837" i="19" s="1"/>
  <c r="H4838" i="19"/>
  <c r="J4838" i="19" s="1"/>
  <c r="H4839" i="19"/>
  <c r="J4839" i="19" s="1"/>
  <c r="H4840" i="19"/>
  <c r="J4840" i="19" s="1"/>
  <c r="H4841" i="19"/>
  <c r="J4841" i="19" s="1"/>
  <c r="H4842" i="19"/>
  <c r="J4842" i="19" s="1"/>
  <c r="H4843" i="19"/>
  <c r="J4843" i="19" s="1"/>
  <c r="H4844" i="19"/>
  <c r="J4844" i="19" s="1"/>
  <c r="H4845" i="19"/>
  <c r="J4845" i="19" s="1"/>
  <c r="H4846" i="19"/>
  <c r="J4846" i="19" s="1"/>
  <c r="H4847" i="19"/>
  <c r="J4847" i="19" s="1"/>
  <c r="H4848" i="19"/>
  <c r="J4848" i="19" s="1"/>
  <c r="H4849" i="19"/>
  <c r="J4849" i="19" s="1"/>
  <c r="H4850" i="19"/>
  <c r="J4850" i="19" s="1"/>
  <c r="H4851" i="19"/>
  <c r="J4851" i="19" s="1"/>
  <c r="H4852" i="19"/>
  <c r="J4852" i="19" s="1"/>
  <c r="H4853" i="19"/>
  <c r="J4853" i="19" s="1"/>
  <c r="H4854" i="19"/>
  <c r="J4854" i="19" s="1"/>
  <c r="H4855" i="19"/>
  <c r="J4855" i="19" s="1"/>
  <c r="H4856" i="19"/>
  <c r="J4856" i="19" s="1"/>
  <c r="H4857" i="19"/>
  <c r="J4857" i="19" s="1"/>
  <c r="H4858" i="19"/>
  <c r="J4858" i="19" s="1"/>
  <c r="H4859" i="19"/>
  <c r="J4859" i="19" s="1"/>
  <c r="H4860" i="19"/>
  <c r="J4860" i="19" s="1"/>
  <c r="H4861" i="19"/>
  <c r="J4861" i="19" s="1"/>
  <c r="H4862" i="19"/>
  <c r="J4862" i="19" s="1"/>
  <c r="H4863" i="19"/>
  <c r="H4864" i="19"/>
  <c r="J4864" i="19" s="1"/>
  <c r="H4865" i="19"/>
  <c r="J4865" i="19" s="1"/>
  <c r="H4866" i="19"/>
  <c r="J4866" i="19" s="1"/>
  <c r="H4867" i="19"/>
  <c r="J4867" i="19" s="1"/>
  <c r="H4868" i="19"/>
  <c r="J4868" i="19" s="1"/>
  <c r="H4869" i="19"/>
  <c r="J4869" i="19" s="1"/>
  <c r="H4870" i="19"/>
  <c r="J4870" i="19" s="1"/>
  <c r="H4871" i="19"/>
  <c r="J4871" i="19" s="1"/>
  <c r="H4872" i="19"/>
  <c r="J4872" i="19" s="1"/>
  <c r="H4873" i="19"/>
  <c r="J4873" i="19" s="1"/>
  <c r="H4874" i="19"/>
  <c r="J4874" i="19" s="1"/>
  <c r="H4875" i="19"/>
  <c r="J4875" i="19" s="1"/>
  <c r="H4876" i="19"/>
  <c r="J4876" i="19" s="1"/>
  <c r="H4877" i="19"/>
  <c r="J4877" i="19" s="1"/>
  <c r="H4878" i="19"/>
  <c r="J4878" i="19" s="1"/>
  <c r="H4879" i="19"/>
  <c r="J4879" i="19" s="1"/>
  <c r="H4880" i="19"/>
  <c r="J4880" i="19" s="1"/>
  <c r="H4881" i="19"/>
  <c r="J4881" i="19" s="1"/>
  <c r="H4882" i="19"/>
  <c r="J4882" i="19" s="1"/>
  <c r="H4883" i="19"/>
  <c r="J4883" i="19" s="1"/>
  <c r="H4884" i="19"/>
  <c r="J4884" i="19" s="1"/>
  <c r="H4885" i="19"/>
  <c r="J4885" i="19" s="1"/>
  <c r="H4886" i="19"/>
  <c r="J4886" i="19" s="1"/>
  <c r="H4887" i="19"/>
  <c r="J4887" i="19" s="1"/>
  <c r="H4888" i="19"/>
  <c r="J4888" i="19" s="1"/>
  <c r="H4889" i="19"/>
  <c r="J4889" i="19" s="1"/>
  <c r="H4890" i="19"/>
  <c r="J4890" i="19" s="1"/>
  <c r="H4891" i="19"/>
  <c r="J4891" i="19" s="1"/>
  <c r="H4892" i="19"/>
  <c r="J4892" i="19" s="1"/>
  <c r="H4893" i="19"/>
  <c r="J4893" i="19" s="1"/>
  <c r="H4894" i="19"/>
  <c r="J4894" i="19" s="1"/>
  <c r="H4895" i="19"/>
  <c r="J4895" i="19" s="1"/>
  <c r="H4896" i="19"/>
  <c r="J4896" i="19" s="1"/>
  <c r="H4897" i="19"/>
  <c r="J4897" i="19" s="1"/>
  <c r="H4898" i="19"/>
  <c r="J4898" i="19" s="1"/>
  <c r="H4899" i="19"/>
  <c r="J4899" i="19" s="1"/>
  <c r="H4900" i="19"/>
  <c r="J4900" i="19" s="1"/>
  <c r="H4901" i="19"/>
  <c r="J4901" i="19" s="1"/>
  <c r="H4902" i="19"/>
  <c r="J4902" i="19" s="1"/>
  <c r="H4903" i="19"/>
  <c r="J4903" i="19" s="1"/>
  <c r="H4904" i="19"/>
  <c r="J4904" i="19" s="1"/>
  <c r="H4905" i="19"/>
  <c r="J4905" i="19" s="1"/>
  <c r="H4906" i="19"/>
  <c r="J4906" i="19" s="1"/>
  <c r="H4907" i="19"/>
  <c r="J4907" i="19" s="1"/>
  <c r="H4908" i="19"/>
  <c r="J4908" i="19" s="1"/>
  <c r="H4909" i="19"/>
  <c r="J4909" i="19" s="1"/>
  <c r="H4910" i="19"/>
  <c r="J4910" i="19" s="1"/>
  <c r="H4911" i="19"/>
  <c r="J4911" i="19" s="1"/>
  <c r="H4912" i="19"/>
  <c r="J4912" i="19" s="1"/>
  <c r="H4913" i="19"/>
  <c r="J4913" i="19" s="1"/>
  <c r="H4914" i="19"/>
  <c r="J4914" i="19" s="1"/>
  <c r="H4915" i="19"/>
  <c r="J4915" i="19" s="1"/>
  <c r="H4916" i="19"/>
  <c r="J4916" i="19" s="1"/>
  <c r="H4917" i="19"/>
  <c r="J4917" i="19" s="1"/>
  <c r="H4918" i="19"/>
  <c r="J4918" i="19" s="1"/>
  <c r="H4919" i="19"/>
  <c r="J4919" i="19" s="1"/>
  <c r="H4920" i="19"/>
  <c r="J4920" i="19" s="1"/>
  <c r="H4921" i="19"/>
  <c r="J4921" i="19" s="1"/>
  <c r="H4922" i="19"/>
  <c r="J4922" i="19" s="1"/>
  <c r="H4923" i="19"/>
  <c r="J4923" i="19" s="1"/>
  <c r="H4924" i="19"/>
  <c r="J4924" i="19" s="1"/>
  <c r="H4925" i="19"/>
  <c r="J4925" i="19" s="1"/>
  <c r="H4926" i="19"/>
  <c r="J4926" i="19" s="1"/>
  <c r="H4927" i="19"/>
  <c r="J4927" i="19" s="1"/>
  <c r="H4928" i="19"/>
  <c r="J4928" i="19" s="1"/>
  <c r="H4929" i="19"/>
  <c r="J4929" i="19" s="1"/>
  <c r="H4930" i="19"/>
  <c r="J4930" i="19" s="1"/>
  <c r="H4931" i="19"/>
  <c r="J4931" i="19" s="1"/>
  <c r="H4932" i="19"/>
  <c r="H4933" i="19"/>
  <c r="J4933" i="19" s="1"/>
  <c r="H4934" i="19"/>
  <c r="J4934" i="19" s="1"/>
  <c r="H4935" i="19"/>
  <c r="J4935" i="19" s="1"/>
  <c r="H4936" i="19"/>
  <c r="J4936" i="19" s="1"/>
  <c r="H4937" i="19"/>
  <c r="J4937" i="19" s="1"/>
  <c r="H4938" i="19"/>
  <c r="J4938" i="19" s="1"/>
  <c r="H4939" i="19"/>
  <c r="J4939" i="19" s="1"/>
  <c r="H4940" i="19"/>
  <c r="J4940" i="19" s="1"/>
  <c r="H4941" i="19"/>
  <c r="J4941" i="19" s="1"/>
  <c r="H4942" i="19"/>
  <c r="J4942" i="19" s="1"/>
  <c r="H4943" i="19"/>
  <c r="J4943" i="19" s="1"/>
  <c r="H4944" i="19"/>
  <c r="J4944" i="19" s="1"/>
  <c r="H4945" i="19"/>
  <c r="J4945" i="19" s="1"/>
  <c r="H4946" i="19"/>
  <c r="J4946" i="19" s="1"/>
  <c r="H4947" i="19"/>
  <c r="J4947" i="19" s="1"/>
  <c r="H4948" i="19"/>
  <c r="J4948" i="19" s="1"/>
  <c r="H4949" i="19"/>
  <c r="J4949" i="19" s="1"/>
  <c r="H4950" i="19"/>
  <c r="J4950" i="19" s="1"/>
  <c r="H4951" i="19"/>
  <c r="J4951" i="19" s="1"/>
  <c r="H4952" i="19"/>
  <c r="J4952" i="19" s="1"/>
  <c r="H4953" i="19"/>
  <c r="J4953" i="19" s="1"/>
  <c r="H4954" i="19"/>
  <c r="J4954" i="19" s="1"/>
  <c r="H4955" i="19"/>
  <c r="J4955" i="19" s="1"/>
  <c r="H4956" i="19"/>
  <c r="J4956" i="19" s="1"/>
  <c r="H4957" i="19"/>
  <c r="J4957" i="19" s="1"/>
  <c r="H4958" i="19"/>
  <c r="J4958" i="19" s="1"/>
  <c r="H4959" i="19"/>
  <c r="J4959" i="19" s="1"/>
  <c r="H4960" i="19"/>
  <c r="J4960" i="19" s="1"/>
  <c r="H4961" i="19"/>
  <c r="J4961" i="19" s="1"/>
  <c r="H4962" i="19"/>
  <c r="J4962" i="19" s="1"/>
  <c r="H4963" i="19"/>
  <c r="J4963" i="19" s="1"/>
  <c r="H4964" i="19"/>
  <c r="J4964" i="19" s="1"/>
  <c r="H4965" i="19"/>
  <c r="J4965" i="19" s="1"/>
  <c r="H4966" i="19"/>
  <c r="J4966" i="19" s="1"/>
  <c r="H4967" i="19"/>
  <c r="J4967" i="19" s="1"/>
  <c r="H4968" i="19"/>
  <c r="J4968" i="19" s="1"/>
  <c r="H4969" i="19"/>
  <c r="J4969" i="19" s="1"/>
  <c r="H4970" i="19"/>
  <c r="J4970" i="19" s="1"/>
  <c r="H4971" i="19"/>
  <c r="J4971" i="19" s="1"/>
  <c r="H4972" i="19"/>
  <c r="J4972" i="19" s="1"/>
  <c r="H4973" i="19"/>
  <c r="J4973" i="19" s="1"/>
  <c r="H4974" i="19"/>
  <c r="J4974" i="19" s="1"/>
  <c r="H4975" i="19"/>
  <c r="J4975" i="19" s="1"/>
  <c r="H4976" i="19"/>
  <c r="J4976" i="19" s="1"/>
  <c r="H4977" i="19"/>
  <c r="J4977" i="19" s="1"/>
  <c r="H4978" i="19"/>
  <c r="H4979" i="19"/>
  <c r="H4980" i="19"/>
  <c r="J4980" i="19" s="1"/>
  <c r="H4981" i="19"/>
  <c r="H4982" i="19"/>
  <c r="H4983" i="19"/>
  <c r="J4983" i="19" s="1"/>
  <c r="H4984" i="19"/>
  <c r="J4984" i="19" s="1"/>
  <c r="H4985" i="19"/>
  <c r="J4985" i="19" s="1"/>
  <c r="H4986" i="19"/>
  <c r="J4986" i="19" s="1"/>
  <c r="H4987" i="19"/>
  <c r="J4987" i="19" s="1"/>
  <c r="H4988" i="19"/>
  <c r="J4988" i="19" s="1"/>
  <c r="H4989" i="19"/>
  <c r="J4989" i="19" s="1"/>
  <c r="H4990" i="19"/>
  <c r="J4990" i="19" s="1"/>
  <c r="H4991" i="19"/>
  <c r="J4991" i="19" s="1"/>
  <c r="H4992" i="19"/>
  <c r="J4992" i="19" s="1"/>
  <c r="H4993" i="19"/>
  <c r="J4993" i="19" s="1"/>
  <c r="H4994" i="19"/>
  <c r="J4994" i="19" s="1"/>
  <c r="H4995" i="19"/>
  <c r="J4995" i="19" s="1"/>
  <c r="H4996" i="19"/>
  <c r="J4996" i="19" s="1"/>
  <c r="H4997" i="19"/>
  <c r="J4997" i="19" s="1"/>
  <c r="H4998" i="19"/>
  <c r="J4998" i="19" s="1"/>
  <c r="H4999" i="19"/>
  <c r="J4999" i="19" s="1"/>
  <c r="H5000" i="19"/>
  <c r="J5000" i="19" s="1"/>
  <c r="H5001" i="19"/>
  <c r="J5001" i="19" s="1"/>
  <c r="H5002" i="19"/>
  <c r="J5002" i="19" s="1"/>
  <c r="H5003" i="19"/>
  <c r="J5003" i="19" s="1"/>
  <c r="H5004" i="19"/>
  <c r="J5004" i="19" s="1"/>
  <c r="H5005" i="19"/>
  <c r="J5005" i="19" s="1"/>
  <c r="H5006" i="19"/>
  <c r="J5006" i="19" s="1"/>
  <c r="H5007" i="19"/>
  <c r="J5007" i="19" s="1"/>
  <c r="H5008" i="19"/>
  <c r="J5008" i="19" s="1"/>
  <c r="H5009" i="19"/>
  <c r="J5009" i="19" s="1"/>
  <c r="H5010" i="19"/>
  <c r="J5010" i="19" s="1"/>
  <c r="H5011" i="19"/>
  <c r="J5011" i="19" s="1"/>
  <c r="H5012" i="19"/>
  <c r="J5012" i="19" s="1"/>
  <c r="H5013" i="19"/>
  <c r="J5013" i="19" s="1"/>
  <c r="H5014" i="19"/>
  <c r="J5014" i="19" s="1"/>
  <c r="H5015" i="19"/>
  <c r="J5015" i="19" s="1"/>
  <c r="H5016" i="19"/>
  <c r="J5016" i="19" s="1"/>
  <c r="H5017" i="19"/>
  <c r="J5017" i="19" s="1"/>
  <c r="H5018" i="19"/>
  <c r="J5018" i="19" s="1"/>
  <c r="H5019" i="19"/>
  <c r="J5019" i="19" s="1"/>
  <c r="H5020" i="19"/>
  <c r="J5020" i="19" s="1"/>
  <c r="H5021" i="19"/>
  <c r="J5021" i="19" s="1"/>
  <c r="H5022" i="19"/>
  <c r="J5022" i="19" s="1"/>
  <c r="H5023" i="19"/>
  <c r="J5023" i="19" s="1"/>
  <c r="H5024" i="19"/>
  <c r="H5025" i="19"/>
  <c r="H5026" i="19"/>
  <c r="J5026" i="19" s="1"/>
  <c r="H5027" i="19"/>
  <c r="J5027" i="19" s="1"/>
  <c r="H5028" i="19"/>
  <c r="J5028" i="19" s="1"/>
  <c r="H5029" i="19"/>
  <c r="J5029" i="19" s="1"/>
  <c r="H5030" i="19"/>
  <c r="J5030" i="19" s="1"/>
  <c r="H5031" i="19"/>
  <c r="J5031" i="19" s="1"/>
  <c r="H5032" i="19"/>
  <c r="J5032" i="19" s="1"/>
  <c r="H5033" i="19"/>
  <c r="J5033" i="19" s="1"/>
  <c r="H5034" i="19"/>
  <c r="J5034" i="19" s="1"/>
  <c r="H5035" i="19"/>
  <c r="J5035" i="19" s="1"/>
  <c r="H5036" i="19"/>
  <c r="J5036" i="19" s="1"/>
  <c r="H5037" i="19"/>
  <c r="J5037" i="19" s="1"/>
  <c r="H5038" i="19"/>
  <c r="J5038" i="19" s="1"/>
  <c r="H5039" i="19"/>
  <c r="J5039" i="19" s="1"/>
  <c r="H5040" i="19"/>
  <c r="J5040" i="19" s="1"/>
  <c r="H5041" i="19"/>
  <c r="J5041" i="19" s="1"/>
  <c r="H5042" i="19"/>
  <c r="J5042" i="19" s="1"/>
  <c r="H5043" i="19"/>
  <c r="J5043" i="19" s="1"/>
  <c r="H5044" i="19"/>
  <c r="J5044" i="19" s="1"/>
  <c r="H5045" i="19"/>
  <c r="J5045" i="19" s="1"/>
  <c r="H5046" i="19"/>
  <c r="J5046" i="19" s="1"/>
  <c r="H5047" i="19"/>
  <c r="J5047" i="19" s="1"/>
  <c r="H5048" i="19"/>
  <c r="J5048" i="19" s="1"/>
  <c r="H5049" i="19"/>
  <c r="J5049" i="19" s="1"/>
  <c r="H5050" i="19"/>
  <c r="J5050" i="19" s="1"/>
  <c r="H5051" i="19"/>
  <c r="J5051" i="19" s="1"/>
  <c r="H5052" i="19"/>
  <c r="J5052" i="19" s="1"/>
  <c r="H5053" i="19"/>
  <c r="J5053" i="19" s="1"/>
  <c r="H5054" i="19"/>
  <c r="J5054" i="19" s="1"/>
  <c r="H5055" i="19"/>
  <c r="J5055" i="19" s="1"/>
  <c r="H5056" i="19"/>
  <c r="J5056" i="19" s="1"/>
  <c r="H5057" i="19"/>
  <c r="J5057" i="19" s="1"/>
  <c r="H5058" i="19"/>
  <c r="J5058" i="19" s="1"/>
  <c r="H5059" i="19"/>
  <c r="J5059" i="19" s="1"/>
  <c r="H5060" i="19"/>
  <c r="J5060" i="19" s="1"/>
  <c r="H5061" i="19"/>
  <c r="J5061" i="19" s="1"/>
  <c r="H5062" i="19"/>
  <c r="J5062" i="19" s="1"/>
  <c r="H5063" i="19"/>
  <c r="J5063" i="19" s="1"/>
  <c r="H5064" i="19"/>
  <c r="H5065" i="19"/>
  <c r="H5066" i="19"/>
  <c r="J5066" i="19" s="1"/>
  <c r="H5067" i="19"/>
  <c r="J5067" i="19" s="1"/>
  <c r="H5068" i="19"/>
  <c r="J5068" i="19" s="1"/>
  <c r="H5069" i="19"/>
  <c r="J5069" i="19" s="1"/>
  <c r="H5070" i="19"/>
  <c r="J5070" i="19" s="1"/>
  <c r="H5071" i="19"/>
  <c r="J5071" i="19" s="1"/>
  <c r="H5072" i="19"/>
  <c r="J5072" i="19" s="1"/>
  <c r="H5073" i="19"/>
  <c r="J5073" i="19" s="1"/>
  <c r="H5074" i="19"/>
  <c r="J5074" i="19" s="1"/>
  <c r="H5075" i="19"/>
  <c r="J5075" i="19" s="1"/>
  <c r="H5076" i="19"/>
  <c r="J5076" i="19" s="1"/>
  <c r="H5077" i="19"/>
  <c r="J5077" i="19" s="1"/>
  <c r="H5078" i="19"/>
  <c r="J5078" i="19" s="1"/>
  <c r="H5079" i="19"/>
  <c r="J5079" i="19" s="1"/>
  <c r="H5080" i="19"/>
  <c r="J5080" i="19" s="1"/>
  <c r="H5081" i="19"/>
  <c r="H5082" i="19"/>
  <c r="H5083" i="19"/>
  <c r="J5083" i="19" s="1"/>
  <c r="H5084" i="19"/>
  <c r="J5084" i="19" s="1"/>
  <c r="H5085" i="19"/>
  <c r="J5085" i="19" s="1"/>
  <c r="H5086" i="19"/>
  <c r="J5086" i="19" s="1"/>
  <c r="H5087" i="19"/>
  <c r="J5087" i="19" s="1"/>
  <c r="H5088" i="19"/>
  <c r="J5088" i="19" s="1"/>
  <c r="H5089" i="19"/>
  <c r="J5089" i="19" s="1"/>
  <c r="H5090" i="19"/>
  <c r="J5090" i="19" s="1"/>
  <c r="H5091" i="19"/>
  <c r="J5091" i="19" s="1"/>
  <c r="H5092" i="19"/>
  <c r="J5092" i="19" s="1"/>
  <c r="H5093" i="19"/>
  <c r="J5093" i="19" s="1"/>
  <c r="H5094" i="19"/>
  <c r="J5094" i="19" s="1"/>
  <c r="H5095" i="19"/>
  <c r="J5095" i="19" s="1"/>
  <c r="H5096" i="19"/>
  <c r="J5096" i="19" s="1"/>
  <c r="H5097" i="19"/>
  <c r="J5097" i="19" s="1"/>
  <c r="H5098" i="19"/>
  <c r="J5098" i="19" s="1"/>
  <c r="H5099" i="19"/>
  <c r="J5099" i="19" s="1"/>
  <c r="H5100" i="19"/>
  <c r="J5100" i="19" s="1"/>
  <c r="H5101" i="19"/>
  <c r="J5101" i="19" s="1"/>
  <c r="H5102" i="19"/>
  <c r="J5102" i="19" s="1"/>
  <c r="H5103" i="19"/>
  <c r="J5103" i="19" s="1"/>
  <c r="H5104" i="19"/>
  <c r="J5104" i="19" s="1"/>
  <c r="H5105" i="19"/>
  <c r="J5105" i="19" s="1"/>
  <c r="H5106" i="19"/>
  <c r="J5106" i="19" s="1"/>
  <c r="H5107" i="19"/>
  <c r="J5107" i="19" s="1"/>
  <c r="H5108" i="19"/>
  <c r="J5108" i="19" s="1"/>
  <c r="H5109" i="19"/>
  <c r="J5109" i="19" s="1"/>
  <c r="H5110" i="19"/>
  <c r="J5110" i="19" s="1"/>
  <c r="H5111" i="19"/>
  <c r="J5111" i="19" s="1"/>
  <c r="H5112" i="19"/>
  <c r="J5112" i="19" s="1"/>
  <c r="H5113" i="19"/>
  <c r="J5113" i="19" s="1"/>
  <c r="H5114" i="19"/>
  <c r="J5114" i="19" s="1"/>
  <c r="H5115" i="19"/>
  <c r="J5115" i="19" s="1"/>
  <c r="H5116" i="19"/>
  <c r="J5116" i="19" s="1"/>
  <c r="H5117" i="19"/>
  <c r="J5117" i="19" s="1"/>
  <c r="H5118" i="19"/>
  <c r="J5118" i="19" s="1"/>
  <c r="H5119" i="19"/>
  <c r="J5119" i="19" s="1"/>
  <c r="H5120" i="19"/>
  <c r="J5120" i="19" s="1"/>
  <c r="H5121" i="19"/>
  <c r="J5121" i="19" s="1"/>
  <c r="H5122" i="19"/>
  <c r="J5122" i="19" s="1"/>
  <c r="H5123" i="19"/>
  <c r="J5123" i="19" s="1"/>
  <c r="H5124" i="19"/>
  <c r="J5124" i="19" s="1"/>
  <c r="H5125" i="19"/>
  <c r="J5125" i="19" s="1"/>
  <c r="H5126" i="19"/>
  <c r="H5127" i="19"/>
  <c r="H5128" i="19"/>
  <c r="J5128" i="19" s="1"/>
  <c r="H5129" i="19"/>
  <c r="J5129" i="19" s="1"/>
  <c r="H5130" i="19"/>
  <c r="J5130" i="19" s="1"/>
  <c r="H5131" i="19"/>
  <c r="J5131" i="19" s="1"/>
  <c r="H5132" i="19"/>
  <c r="J5132" i="19" s="1"/>
  <c r="H5133" i="19"/>
  <c r="J5133" i="19" s="1"/>
  <c r="H5134" i="19"/>
  <c r="J5134" i="19" s="1"/>
  <c r="H5135" i="19"/>
  <c r="J5135" i="19" s="1"/>
  <c r="H5136" i="19"/>
  <c r="J5136" i="19" s="1"/>
  <c r="H5137" i="19"/>
  <c r="J5137" i="19" s="1"/>
  <c r="H5138" i="19"/>
  <c r="J5138" i="19" s="1"/>
  <c r="H5139" i="19"/>
  <c r="J5139" i="19" s="1"/>
  <c r="H5140" i="19"/>
  <c r="J5140" i="19" s="1"/>
  <c r="H5141" i="19"/>
  <c r="J5141" i="19" s="1"/>
  <c r="H5142" i="19"/>
  <c r="J5142" i="19" s="1"/>
  <c r="H5143" i="19"/>
  <c r="J5143" i="19" s="1"/>
  <c r="H5144" i="19"/>
  <c r="J5144" i="19" s="1"/>
  <c r="H5145" i="19"/>
  <c r="J5145" i="19" s="1"/>
  <c r="H5146" i="19"/>
  <c r="J5146" i="19" s="1"/>
  <c r="H5147" i="19"/>
  <c r="J5147" i="19" s="1"/>
  <c r="H5148" i="19"/>
  <c r="J5148" i="19" s="1"/>
  <c r="H5149" i="19"/>
  <c r="J5149" i="19" s="1"/>
  <c r="H5150" i="19"/>
  <c r="J5150" i="19" s="1"/>
  <c r="H5151" i="19"/>
  <c r="J5151" i="19" s="1"/>
  <c r="H5152" i="19"/>
  <c r="J5152" i="19" s="1"/>
  <c r="H5153" i="19"/>
  <c r="J5153" i="19" s="1"/>
  <c r="H5154" i="19"/>
  <c r="J5154" i="19" s="1"/>
  <c r="H5155" i="19"/>
  <c r="J5155" i="19" s="1"/>
  <c r="H5156" i="19"/>
  <c r="J5156" i="19" s="1"/>
  <c r="H5157" i="19"/>
  <c r="J5157" i="19" s="1"/>
  <c r="H5158" i="19"/>
  <c r="J5158" i="19" s="1"/>
  <c r="H5159" i="19"/>
  <c r="J5159" i="19" s="1"/>
  <c r="H5160" i="19"/>
  <c r="J5160" i="19" s="1"/>
  <c r="H5161" i="19"/>
  <c r="J5161" i="19" s="1"/>
  <c r="H5162" i="19"/>
  <c r="J5162" i="19" s="1"/>
  <c r="H5163" i="19"/>
  <c r="J5163" i="19" s="1"/>
  <c r="H5164" i="19"/>
  <c r="J5164" i="19" s="1"/>
  <c r="H5165" i="19"/>
  <c r="J5165" i="19" s="1"/>
  <c r="H5166" i="19"/>
  <c r="J5166" i="19" s="1"/>
  <c r="H5167" i="19"/>
  <c r="J5167" i="19" s="1"/>
  <c r="H5168" i="19"/>
  <c r="J5168" i="19" s="1"/>
  <c r="H5169" i="19"/>
  <c r="J5169" i="19" s="1"/>
  <c r="H5170" i="19"/>
  <c r="J5170" i="19" s="1"/>
  <c r="H5171" i="19"/>
  <c r="J5171" i="19" s="1"/>
  <c r="H5172" i="19"/>
  <c r="J5172" i="19" s="1"/>
  <c r="H5173" i="19"/>
  <c r="J5173" i="19" s="1"/>
  <c r="H5174" i="19"/>
  <c r="J5174" i="19" s="1"/>
  <c r="H5175" i="19"/>
  <c r="J5175" i="19" s="1"/>
  <c r="H5176" i="19"/>
  <c r="J5176" i="19" s="1"/>
  <c r="H5177" i="19"/>
  <c r="J5177" i="19" s="1"/>
  <c r="H5178" i="19"/>
  <c r="J5178" i="19" s="1"/>
  <c r="H5179" i="19"/>
  <c r="J5179" i="19" s="1"/>
  <c r="H5180" i="19"/>
  <c r="J5180" i="19" s="1"/>
  <c r="H5181" i="19"/>
  <c r="J5181" i="19" s="1"/>
  <c r="H5182" i="19"/>
  <c r="J5182" i="19" s="1"/>
  <c r="H5183" i="19"/>
  <c r="J5183" i="19" s="1"/>
  <c r="H5184" i="19"/>
  <c r="J5184" i="19" s="1"/>
  <c r="H5185" i="19"/>
  <c r="J5185" i="19" s="1"/>
  <c r="H5186" i="19"/>
  <c r="J5186" i="19" s="1"/>
  <c r="H5187" i="19"/>
  <c r="J5187" i="19" s="1"/>
  <c r="H5188" i="19"/>
  <c r="J5188" i="19" s="1"/>
  <c r="H5189" i="19"/>
  <c r="J5189" i="19" s="1"/>
  <c r="H5190" i="19"/>
  <c r="J5190" i="19" s="1"/>
  <c r="H5191" i="19"/>
  <c r="J5191" i="19" s="1"/>
  <c r="H5192" i="19"/>
  <c r="J5192" i="19" s="1"/>
  <c r="H5193" i="19"/>
  <c r="J5193" i="19" s="1"/>
  <c r="H5194" i="19"/>
  <c r="J5194" i="19" s="1"/>
  <c r="H5195" i="19"/>
  <c r="J5195" i="19" s="1"/>
  <c r="H5196" i="19"/>
  <c r="J5196" i="19" s="1"/>
  <c r="H5197" i="19"/>
  <c r="J5197" i="19" s="1"/>
  <c r="H5198" i="19"/>
  <c r="J5198" i="19" s="1"/>
  <c r="H5199" i="19"/>
  <c r="J5199" i="19" s="1"/>
  <c r="H5200" i="19"/>
  <c r="J5200" i="19" s="1"/>
  <c r="H5201" i="19"/>
  <c r="J5201" i="19" s="1"/>
  <c r="H5202" i="19"/>
  <c r="J5202" i="19" s="1"/>
  <c r="H5203" i="19"/>
  <c r="J5203" i="19" s="1"/>
  <c r="H5204" i="19"/>
  <c r="J5204" i="19" s="1"/>
  <c r="H5205" i="19"/>
  <c r="J5205" i="19" s="1"/>
  <c r="H5206" i="19"/>
  <c r="J5206" i="19" s="1"/>
  <c r="H5207" i="19"/>
  <c r="J5207" i="19" s="1"/>
  <c r="H5208" i="19"/>
  <c r="J5208" i="19" s="1"/>
  <c r="H5209" i="19"/>
  <c r="J5209" i="19" s="1"/>
  <c r="H5210" i="19"/>
  <c r="J5210" i="19" s="1"/>
  <c r="H5211" i="19"/>
  <c r="J5211" i="19" s="1"/>
  <c r="H5212" i="19"/>
  <c r="J5212" i="19" s="1"/>
  <c r="H5213" i="19"/>
  <c r="J5213" i="19" s="1"/>
  <c r="H5214" i="19"/>
  <c r="J5214" i="19" s="1"/>
  <c r="H5215" i="19"/>
  <c r="J5215" i="19" s="1"/>
  <c r="H5216" i="19"/>
  <c r="J5216" i="19" s="1"/>
  <c r="H5217" i="19"/>
  <c r="J5217" i="19" s="1"/>
  <c r="H5218" i="19"/>
  <c r="J5218" i="19" s="1"/>
  <c r="H5219" i="19"/>
  <c r="J5219" i="19" s="1"/>
  <c r="H5220" i="19"/>
  <c r="J5220" i="19" s="1"/>
  <c r="H5221" i="19"/>
  <c r="J5221" i="19" s="1"/>
  <c r="H5222" i="19"/>
  <c r="J5222" i="19" s="1"/>
  <c r="H5223" i="19"/>
  <c r="J5223" i="19" s="1"/>
  <c r="H5224" i="19"/>
  <c r="J5224" i="19" s="1"/>
  <c r="H5225" i="19"/>
  <c r="J5225" i="19" s="1"/>
  <c r="H5226" i="19"/>
  <c r="J5226" i="19" s="1"/>
  <c r="H5227" i="19"/>
  <c r="J5227" i="19" s="1"/>
  <c r="H5228" i="19"/>
  <c r="J5228" i="19" s="1"/>
  <c r="H5229" i="19"/>
  <c r="J5229" i="19" s="1"/>
  <c r="H5230" i="19"/>
  <c r="J5230" i="19" s="1"/>
  <c r="H5231" i="19"/>
  <c r="J5231" i="19" s="1"/>
  <c r="H5232" i="19"/>
  <c r="J5232" i="19" s="1"/>
  <c r="H5233" i="19"/>
  <c r="J5233" i="19" s="1"/>
  <c r="H5234" i="19"/>
  <c r="J5234" i="19" s="1"/>
  <c r="H5235" i="19"/>
  <c r="J5235" i="19" s="1"/>
  <c r="H5236" i="19"/>
  <c r="J5236" i="19" s="1"/>
  <c r="H5237" i="19"/>
  <c r="J5237" i="19" s="1"/>
  <c r="H5238" i="19"/>
  <c r="J5238" i="19" s="1"/>
  <c r="H5239" i="19"/>
  <c r="J5239" i="19" s="1"/>
  <c r="H5240" i="19"/>
  <c r="J5240" i="19" s="1"/>
  <c r="H5241" i="19"/>
  <c r="J5241" i="19" s="1"/>
  <c r="H5242" i="19"/>
  <c r="J5242" i="19" s="1"/>
  <c r="H5243" i="19"/>
  <c r="J5243" i="19" s="1"/>
  <c r="H5244" i="19"/>
  <c r="J5244" i="19" s="1"/>
  <c r="H5245" i="19"/>
  <c r="J5245" i="19" s="1"/>
  <c r="H5246" i="19"/>
  <c r="J5246" i="19" s="1"/>
  <c r="H5247" i="19"/>
  <c r="J5247" i="19" s="1"/>
  <c r="H5248" i="19"/>
  <c r="J5248" i="19" s="1"/>
  <c r="H5249" i="19"/>
  <c r="J5249" i="19" s="1"/>
  <c r="H5250" i="19"/>
  <c r="J5250" i="19" s="1"/>
  <c r="H5251" i="19"/>
  <c r="J5251" i="19" s="1"/>
  <c r="H5252" i="19"/>
  <c r="J5252" i="19" s="1"/>
  <c r="H5253" i="19"/>
  <c r="J5253" i="19" s="1"/>
  <c r="H5254" i="19"/>
  <c r="J5254" i="19" s="1"/>
  <c r="H5255" i="19"/>
  <c r="J5255" i="19" s="1"/>
  <c r="H5256" i="19"/>
  <c r="J5256" i="19" s="1"/>
  <c r="H5257" i="19"/>
  <c r="J5257" i="19" s="1"/>
  <c r="H5258" i="19"/>
  <c r="J5258" i="19" s="1"/>
  <c r="H5259" i="19"/>
  <c r="J5259" i="19" s="1"/>
  <c r="H5260" i="19"/>
  <c r="J5260" i="19" s="1"/>
  <c r="H5261" i="19"/>
  <c r="J5261" i="19" s="1"/>
  <c r="H5262" i="19"/>
  <c r="J5262" i="19" s="1"/>
  <c r="H5263" i="19"/>
  <c r="J5263" i="19" s="1"/>
  <c r="H5264" i="19"/>
  <c r="J5264" i="19" s="1"/>
  <c r="H5265" i="19"/>
  <c r="J5265" i="19" s="1"/>
  <c r="H5266" i="19"/>
  <c r="J5266" i="19" s="1"/>
  <c r="H5267" i="19"/>
  <c r="J5267" i="19" s="1"/>
  <c r="H5268" i="19"/>
  <c r="J5268" i="19" s="1"/>
  <c r="H5269" i="19"/>
  <c r="J5269" i="19" s="1"/>
  <c r="H5270" i="19"/>
  <c r="J5270" i="19" s="1"/>
  <c r="H5271" i="19"/>
  <c r="J5271" i="19" s="1"/>
  <c r="H5272" i="19"/>
  <c r="J5272" i="19" s="1"/>
  <c r="H5273" i="19"/>
  <c r="J5273" i="19" s="1"/>
  <c r="H5274" i="19"/>
  <c r="J5274" i="19" s="1"/>
  <c r="H5275" i="19"/>
  <c r="J5275" i="19" s="1"/>
  <c r="H5276" i="19"/>
  <c r="J5276" i="19" s="1"/>
  <c r="H5277" i="19"/>
  <c r="H5278" i="19"/>
  <c r="H5279" i="19"/>
  <c r="H5280" i="19"/>
  <c r="H5281" i="19"/>
  <c r="J5281" i="19" s="1"/>
  <c r="H5282" i="19"/>
  <c r="J5282" i="19" s="1"/>
  <c r="H5283" i="19"/>
  <c r="J5283" i="19" s="1"/>
  <c r="H5284" i="19"/>
  <c r="J5284" i="19" s="1"/>
  <c r="H5285" i="19"/>
  <c r="J5285" i="19" s="1"/>
  <c r="H5286" i="19"/>
  <c r="J5286" i="19" s="1"/>
  <c r="H5287" i="19"/>
  <c r="J5287" i="19" s="1"/>
  <c r="H5288" i="19"/>
  <c r="J5288" i="19" s="1"/>
  <c r="H5289" i="19"/>
  <c r="J5289" i="19" s="1"/>
  <c r="H5290" i="19"/>
  <c r="J5290" i="19" s="1"/>
  <c r="H5291" i="19"/>
  <c r="J5291" i="19" s="1"/>
  <c r="H5292" i="19"/>
  <c r="J5292" i="19" s="1"/>
  <c r="H5293" i="19"/>
  <c r="J5293" i="19" s="1"/>
  <c r="H5294" i="19"/>
  <c r="J5294" i="19" s="1"/>
  <c r="H5295" i="19"/>
  <c r="J5295" i="19" s="1"/>
  <c r="H5296" i="19"/>
  <c r="J5296" i="19" s="1"/>
  <c r="H5297" i="19"/>
  <c r="J5297" i="19" s="1"/>
  <c r="H5298" i="19"/>
  <c r="J5298" i="19" s="1"/>
  <c r="H5299" i="19"/>
  <c r="J5299" i="19" s="1"/>
  <c r="H5300" i="19"/>
  <c r="J5300" i="19" s="1"/>
  <c r="H5301" i="19"/>
  <c r="J5301" i="19" s="1"/>
  <c r="H5302" i="19"/>
  <c r="J5302" i="19" s="1"/>
  <c r="H5303" i="19"/>
  <c r="J5303" i="19" s="1"/>
  <c r="H5304" i="19"/>
  <c r="J5304" i="19" s="1"/>
  <c r="H5305" i="19"/>
  <c r="J5305" i="19" s="1"/>
  <c r="H5306" i="19"/>
  <c r="J5306" i="19" s="1"/>
  <c r="H5307" i="19"/>
  <c r="J5307" i="19" s="1"/>
  <c r="H5308" i="19"/>
  <c r="H5309" i="19"/>
  <c r="H5310" i="19"/>
  <c r="J5310" i="19" s="1"/>
  <c r="H5311" i="19"/>
  <c r="J5311" i="19" s="1"/>
  <c r="H5312" i="19"/>
  <c r="J5312" i="19" s="1"/>
  <c r="H5313" i="19"/>
  <c r="J5313" i="19" s="1"/>
  <c r="H5314" i="19"/>
  <c r="J5314" i="19" s="1"/>
  <c r="H5315" i="19"/>
  <c r="J5315" i="19" s="1"/>
  <c r="H5316" i="19"/>
  <c r="J5316" i="19" s="1"/>
  <c r="H5317" i="19"/>
  <c r="J5317" i="19" s="1"/>
  <c r="H5318" i="19"/>
  <c r="J5318" i="19" s="1"/>
  <c r="H5319" i="19"/>
  <c r="J5319" i="19" s="1"/>
  <c r="H5320" i="19"/>
  <c r="J5320" i="19" s="1"/>
  <c r="H5321" i="19"/>
  <c r="J5321" i="19" s="1"/>
  <c r="H5322" i="19"/>
  <c r="J5322" i="19" s="1"/>
  <c r="H5323" i="19"/>
  <c r="J5323" i="19" s="1"/>
  <c r="H5324" i="19"/>
  <c r="J5324" i="19" s="1"/>
  <c r="H5325" i="19"/>
  <c r="J5325" i="19" s="1"/>
  <c r="H5326" i="19"/>
  <c r="J5326" i="19" s="1"/>
  <c r="H5327" i="19"/>
  <c r="J5327" i="19" s="1"/>
  <c r="H5328" i="19"/>
  <c r="J5328" i="19" s="1"/>
  <c r="H5329" i="19"/>
  <c r="J5329" i="19" s="1"/>
  <c r="H5330" i="19"/>
  <c r="J5330" i="19" s="1"/>
  <c r="H5331" i="19"/>
  <c r="J5331" i="19" s="1"/>
  <c r="H5332" i="19"/>
  <c r="J5332" i="19" s="1"/>
  <c r="H5333" i="19"/>
  <c r="J5333" i="19" s="1"/>
  <c r="H5334" i="19"/>
  <c r="J5334" i="19" s="1"/>
  <c r="H5335" i="19"/>
  <c r="J5335" i="19" s="1"/>
  <c r="H5336" i="19"/>
  <c r="H5337" i="19"/>
  <c r="H5338" i="19"/>
  <c r="J5338" i="19" s="1"/>
  <c r="H5339" i="19"/>
  <c r="J5339" i="19" s="1"/>
  <c r="H5340" i="19"/>
  <c r="J5340" i="19" s="1"/>
  <c r="H5341" i="19"/>
  <c r="J5341" i="19" s="1"/>
  <c r="H5342" i="19"/>
  <c r="J5342" i="19" s="1"/>
  <c r="H5343" i="19"/>
  <c r="J5343" i="19" s="1"/>
  <c r="H5344" i="19"/>
  <c r="J5344" i="19" s="1"/>
  <c r="H5345" i="19"/>
  <c r="J5345" i="19" s="1"/>
  <c r="H5346" i="19"/>
  <c r="J5346" i="19" s="1"/>
  <c r="H5347" i="19"/>
  <c r="J5347" i="19" s="1"/>
  <c r="H5348" i="19"/>
  <c r="J5348" i="19" s="1"/>
  <c r="H5349" i="19"/>
  <c r="J5349" i="19" s="1"/>
  <c r="H5350" i="19"/>
  <c r="H5351" i="19"/>
  <c r="H5352" i="19"/>
  <c r="J5352" i="19" s="1"/>
  <c r="H5353" i="19"/>
  <c r="J5353" i="19" s="1"/>
  <c r="H5354" i="19"/>
  <c r="J5354" i="19" s="1"/>
  <c r="H5355" i="19"/>
  <c r="J5355" i="19" s="1"/>
  <c r="H5356" i="19"/>
  <c r="J5356" i="19" s="1"/>
  <c r="H5357" i="19"/>
  <c r="J5357" i="19" s="1"/>
  <c r="H5358" i="19"/>
  <c r="J5358" i="19" s="1"/>
  <c r="H5359" i="19"/>
  <c r="J5359" i="19" s="1"/>
  <c r="H5360" i="19"/>
  <c r="J5360" i="19" s="1"/>
  <c r="H5361" i="19"/>
  <c r="J5361" i="19" s="1"/>
  <c r="H5362" i="19"/>
  <c r="J5362" i="19" s="1"/>
  <c r="H5363" i="19"/>
  <c r="J5363" i="19" s="1"/>
  <c r="H5364" i="19"/>
  <c r="J5364" i="19" s="1"/>
  <c r="H5365" i="19"/>
  <c r="J5365" i="19" s="1"/>
  <c r="H5366" i="19"/>
  <c r="J5366" i="19" s="1"/>
  <c r="H5367" i="19"/>
  <c r="J5367" i="19" s="1"/>
  <c r="H5368" i="19"/>
  <c r="J5368" i="19" s="1"/>
  <c r="H5369" i="19"/>
  <c r="J5369" i="19" s="1"/>
  <c r="H5370" i="19"/>
  <c r="J5370" i="19" s="1"/>
  <c r="H5371" i="19"/>
  <c r="J5371" i="19" s="1"/>
  <c r="H5372" i="19"/>
  <c r="J5372" i="19" s="1"/>
  <c r="H5373" i="19"/>
  <c r="J5373" i="19" s="1"/>
  <c r="H5374" i="19"/>
  <c r="J5374" i="19" s="1"/>
  <c r="H5375" i="19"/>
  <c r="J5375" i="19" s="1"/>
  <c r="H5376" i="19"/>
  <c r="J5376" i="19" s="1"/>
  <c r="H5377" i="19"/>
  <c r="J5377" i="19" s="1"/>
  <c r="H5378" i="19"/>
  <c r="J5378" i="19" s="1"/>
  <c r="H5379" i="19"/>
  <c r="J5379" i="19" s="1"/>
  <c r="H5380" i="19"/>
  <c r="J5380" i="19" s="1"/>
  <c r="H5381" i="19"/>
  <c r="H5382" i="19"/>
  <c r="H5383" i="19"/>
  <c r="J5383" i="19" s="1"/>
  <c r="H5384" i="19"/>
  <c r="J5384" i="19" s="1"/>
  <c r="H5385" i="19"/>
  <c r="J5385" i="19" s="1"/>
  <c r="H5386" i="19"/>
  <c r="J5386" i="19" s="1"/>
  <c r="H5387" i="19"/>
  <c r="J5387" i="19" s="1"/>
  <c r="H5388" i="19"/>
  <c r="J5388" i="19" s="1"/>
  <c r="H5389" i="19"/>
  <c r="J5389" i="19" s="1"/>
  <c r="H5390" i="19"/>
  <c r="J5390" i="19" s="1"/>
  <c r="H5391" i="19"/>
  <c r="J5391" i="19" s="1"/>
  <c r="H5392" i="19"/>
  <c r="J5392" i="19" s="1"/>
  <c r="H5393" i="19"/>
  <c r="J5393" i="19" s="1"/>
  <c r="H5394" i="19"/>
  <c r="J5394" i="19" s="1"/>
  <c r="H5395" i="19"/>
  <c r="J5395" i="19" s="1"/>
  <c r="H5396" i="19"/>
  <c r="J5396" i="19" s="1"/>
  <c r="H5397" i="19"/>
  <c r="J5397" i="19" s="1"/>
  <c r="H5398" i="19"/>
  <c r="J5398" i="19" s="1"/>
  <c r="H5399" i="19"/>
  <c r="J5399" i="19" s="1"/>
  <c r="H5400" i="19"/>
  <c r="J5400" i="19" s="1"/>
  <c r="H5401" i="19"/>
  <c r="J5401" i="19" s="1"/>
  <c r="H5402" i="19"/>
  <c r="J5402" i="19" s="1"/>
  <c r="H5403" i="19"/>
  <c r="J5403" i="19" s="1"/>
  <c r="H5404" i="19"/>
  <c r="J5404" i="19" s="1"/>
  <c r="H5405" i="19"/>
  <c r="J5405" i="19" s="1"/>
  <c r="H5406" i="19"/>
  <c r="J5406" i="19" s="1"/>
  <c r="H5407" i="19"/>
  <c r="J5407" i="19" s="1"/>
  <c r="H5408" i="19"/>
  <c r="J5408" i="19" s="1"/>
  <c r="H5409" i="19"/>
  <c r="J5409" i="19" s="1"/>
  <c r="H5410" i="19"/>
  <c r="J5410" i="19" s="1"/>
  <c r="H5411" i="19"/>
  <c r="J5411" i="19" s="1"/>
  <c r="H5412" i="19"/>
  <c r="J5412" i="19" s="1"/>
  <c r="H5413" i="19"/>
  <c r="J5413" i="19" s="1"/>
  <c r="H5414" i="19"/>
  <c r="J5414" i="19" s="1"/>
  <c r="H5415" i="19"/>
  <c r="J5415" i="19" s="1"/>
  <c r="H5416" i="19"/>
  <c r="J5416" i="19" s="1"/>
  <c r="H5417" i="19"/>
  <c r="J5417" i="19" s="1"/>
  <c r="H5418" i="19"/>
  <c r="J5418" i="19" s="1"/>
  <c r="H5419" i="19"/>
  <c r="J5419" i="19" s="1"/>
  <c r="H5420" i="19"/>
  <c r="J5420" i="19" s="1"/>
  <c r="H5421" i="19"/>
  <c r="J5421" i="19" s="1"/>
  <c r="H5422" i="19"/>
  <c r="J5422" i="19" s="1"/>
  <c r="H5423" i="19"/>
  <c r="J5423" i="19" s="1"/>
  <c r="H5424" i="19"/>
  <c r="J5424" i="19" s="1"/>
  <c r="H5425" i="19"/>
  <c r="J5425" i="19" s="1"/>
  <c r="H5426" i="19"/>
  <c r="J5426" i="19" s="1"/>
  <c r="H5427" i="19"/>
  <c r="J5427" i="19" s="1"/>
  <c r="H5428" i="19"/>
  <c r="J5428" i="19" s="1"/>
  <c r="H5429" i="19"/>
  <c r="J5429" i="19" s="1"/>
  <c r="H5430" i="19"/>
  <c r="J5430" i="19" s="1"/>
  <c r="H5431" i="19"/>
  <c r="J5431" i="19" s="1"/>
  <c r="H5432" i="19"/>
  <c r="J5432" i="19" s="1"/>
  <c r="H5433" i="19"/>
  <c r="J5433" i="19" s="1"/>
  <c r="H5434" i="19"/>
  <c r="J5434" i="19" s="1"/>
  <c r="H5435" i="19"/>
  <c r="J5435" i="19" s="1"/>
  <c r="H5436" i="19"/>
  <c r="J5436" i="19" s="1"/>
  <c r="H5437" i="19"/>
  <c r="J5437" i="19" s="1"/>
  <c r="H5438" i="19"/>
  <c r="J5438" i="19" s="1"/>
  <c r="H5439" i="19"/>
  <c r="J5439" i="19" s="1"/>
  <c r="H5440" i="19"/>
  <c r="J5440" i="19" s="1"/>
  <c r="H5441" i="19"/>
  <c r="J5441" i="19" s="1"/>
  <c r="H5442" i="19"/>
  <c r="J5442" i="19" s="1"/>
  <c r="H5443" i="19"/>
  <c r="J5443" i="19" s="1"/>
  <c r="H5444" i="19"/>
  <c r="J5444" i="19" s="1"/>
  <c r="H5445" i="19"/>
  <c r="J5445" i="19" s="1"/>
  <c r="H5446" i="19"/>
  <c r="J5446" i="19" s="1"/>
  <c r="H5447" i="19"/>
  <c r="J5447" i="19" s="1"/>
  <c r="H5448" i="19"/>
  <c r="J5448" i="19" s="1"/>
  <c r="H5449" i="19"/>
  <c r="J5449" i="19" s="1"/>
  <c r="H5450" i="19"/>
  <c r="J5450" i="19" s="1"/>
  <c r="H5451" i="19"/>
  <c r="J5451" i="19" s="1"/>
  <c r="H5452" i="19"/>
  <c r="J5452" i="19" s="1"/>
  <c r="H5453" i="19"/>
  <c r="J5453" i="19" s="1"/>
  <c r="H5454" i="19"/>
  <c r="J5454" i="19" s="1"/>
  <c r="H5455" i="19"/>
  <c r="J5455" i="19" s="1"/>
  <c r="H5456" i="19"/>
  <c r="J5456" i="19" s="1"/>
  <c r="H5457" i="19"/>
  <c r="J5457" i="19" s="1"/>
  <c r="H5458" i="19"/>
  <c r="J5458" i="19" s="1"/>
  <c r="H5459" i="19"/>
  <c r="J5459" i="19" s="1"/>
  <c r="H5460" i="19"/>
  <c r="J5460" i="19" s="1"/>
  <c r="H5461" i="19"/>
  <c r="J5461" i="19" s="1"/>
  <c r="H5462" i="19"/>
  <c r="J5462" i="19" s="1"/>
  <c r="H5463" i="19"/>
  <c r="J5463" i="19" s="1"/>
  <c r="H5464" i="19"/>
  <c r="J5464" i="19" s="1"/>
  <c r="H5465" i="19"/>
  <c r="J5465" i="19" s="1"/>
  <c r="H5466" i="19"/>
  <c r="J5466" i="19" s="1"/>
  <c r="H5467" i="19"/>
  <c r="J5467" i="19" s="1"/>
  <c r="H5468" i="19"/>
  <c r="J5468" i="19" s="1"/>
  <c r="H5469" i="19"/>
  <c r="J5469" i="19" s="1"/>
  <c r="H5470" i="19"/>
  <c r="J5470" i="19" s="1"/>
  <c r="H5471" i="19"/>
  <c r="J5471" i="19" s="1"/>
  <c r="H5472" i="19"/>
  <c r="J5472" i="19" s="1"/>
  <c r="H5473" i="19"/>
  <c r="J5473" i="19" s="1"/>
  <c r="H5474" i="19"/>
  <c r="J5474" i="19" s="1"/>
  <c r="H5475" i="19"/>
  <c r="J5475" i="19" s="1"/>
  <c r="H5476" i="19"/>
  <c r="J5476" i="19" s="1"/>
  <c r="H5477" i="19"/>
  <c r="J5477" i="19" s="1"/>
  <c r="H5478" i="19"/>
  <c r="J5478" i="19" s="1"/>
  <c r="H5479" i="19"/>
  <c r="J5479" i="19" s="1"/>
  <c r="H5480" i="19"/>
  <c r="H5481" i="19"/>
  <c r="H5482" i="19"/>
  <c r="J5482" i="19" s="1"/>
  <c r="H5483" i="19"/>
  <c r="J5483" i="19" s="1"/>
  <c r="H5484" i="19"/>
  <c r="J5484" i="19" s="1"/>
  <c r="H5485" i="19"/>
  <c r="J5485" i="19" s="1"/>
  <c r="H5486" i="19"/>
  <c r="J5486" i="19" s="1"/>
  <c r="H5487" i="19"/>
  <c r="J5487" i="19" s="1"/>
  <c r="H5488" i="19"/>
  <c r="J5488" i="19" s="1"/>
  <c r="H5489" i="19"/>
  <c r="J5489" i="19" s="1"/>
  <c r="H5490" i="19"/>
  <c r="J5490" i="19" s="1"/>
  <c r="H5491" i="19"/>
  <c r="J5491" i="19" s="1"/>
  <c r="H5492" i="19"/>
  <c r="J5492" i="19" s="1"/>
  <c r="H5493" i="19"/>
  <c r="J5493" i="19" s="1"/>
  <c r="H5494" i="19"/>
  <c r="J5494" i="19" s="1"/>
  <c r="H5495" i="19"/>
  <c r="J5495" i="19" s="1"/>
  <c r="H5496" i="19"/>
  <c r="J5496" i="19" s="1"/>
  <c r="H5497" i="19"/>
  <c r="J5497" i="19" s="1"/>
  <c r="H5498" i="19"/>
  <c r="J5498" i="19" s="1"/>
  <c r="H5499" i="19"/>
  <c r="J5499" i="19" s="1"/>
  <c r="H5500" i="19"/>
  <c r="J5500" i="19" s="1"/>
  <c r="H5501" i="19"/>
  <c r="J5501" i="19" s="1"/>
  <c r="H5502" i="19"/>
  <c r="J5502" i="19" s="1"/>
  <c r="H5503" i="19"/>
  <c r="J5503" i="19" s="1"/>
  <c r="H5504" i="19"/>
  <c r="J5504" i="19" s="1"/>
  <c r="H5505" i="19"/>
  <c r="J5505" i="19" s="1"/>
  <c r="H5506" i="19"/>
  <c r="J5506" i="19" s="1"/>
  <c r="H5507" i="19"/>
  <c r="J5507" i="19" s="1"/>
  <c r="H5508" i="19"/>
  <c r="J5508" i="19" s="1"/>
  <c r="H5509" i="19"/>
  <c r="J5509" i="19" s="1"/>
  <c r="H5510" i="19"/>
  <c r="J5510" i="19" s="1"/>
  <c r="H5511" i="19"/>
  <c r="J5511" i="19" s="1"/>
  <c r="H5512" i="19"/>
  <c r="H5513" i="19"/>
  <c r="J5513" i="19" s="1"/>
  <c r="H5514" i="19"/>
  <c r="J5514" i="19" s="1"/>
  <c r="H5515" i="19"/>
  <c r="J5515" i="19" s="1"/>
  <c r="H5516" i="19"/>
  <c r="J5516" i="19" s="1"/>
  <c r="H5517" i="19"/>
  <c r="J5517" i="19" s="1"/>
  <c r="H5518" i="19"/>
  <c r="J5518" i="19" s="1"/>
  <c r="H5519" i="19"/>
  <c r="J5519" i="19" s="1"/>
  <c r="H5520" i="19"/>
  <c r="J5520" i="19" s="1"/>
  <c r="H5521" i="19"/>
  <c r="J5521" i="19" s="1"/>
  <c r="H5522" i="19"/>
  <c r="J5522" i="19" s="1"/>
  <c r="H5523" i="19"/>
  <c r="J5523" i="19" s="1"/>
  <c r="H5524" i="19"/>
  <c r="J5524" i="19" s="1"/>
  <c r="H5525" i="19"/>
  <c r="J5525" i="19" s="1"/>
  <c r="H5526" i="19"/>
  <c r="J5526" i="19" s="1"/>
  <c r="H5527" i="19"/>
  <c r="J5527" i="19" s="1"/>
  <c r="H5528" i="19"/>
  <c r="J5528" i="19" s="1"/>
  <c r="H5529" i="19"/>
  <c r="J5529" i="19" s="1"/>
  <c r="H5530" i="19"/>
  <c r="J5530" i="19" s="1"/>
  <c r="H5531" i="19"/>
  <c r="J5531" i="19" s="1"/>
  <c r="H5532" i="19"/>
  <c r="J5532" i="19" s="1"/>
  <c r="H5533" i="19"/>
  <c r="J5533" i="19" s="1"/>
  <c r="H5534" i="19"/>
  <c r="J5534" i="19" s="1"/>
  <c r="H5535" i="19"/>
  <c r="J5535" i="19" s="1"/>
  <c r="H5536" i="19"/>
  <c r="J5536" i="19" s="1"/>
  <c r="H5537" i="19"/>
  <c r="J5537" i="19" s="1"/>
  <c r="H5538" i="19"/>
  <c r="J5538" i="19" s="1"/>
  <c r="H5539" i="19"/>
  <c r="J5539" i="19" s="1"/>
  <c r="H5540" i="19"/>
  <c r="J5540" i="19" s="1"/>
  <c r="H5541" i="19"/>
  <c r="J5541" i="19" s="1"/>
  <c r="H5542" i="19"/>
  <c r="J5542" i="19" s="1"/>
  <c r="H5543" i="19"/>
  <c r="J5543" i="19" s="1"/>
  <c r="H5544" i="19"/>
  <c r="J5544" i="19" s="1"/>
  <c r="H5545" i="19"/>
  <c r="J5545" i="19" s="1"/>
  <c r="H5546" i="19"/>
  <c r="J5546" i="19" s="1"/>
  <c r="H5547" i="19"/>
  <c r="J5547" i="19" s="1"/>
  <c r="H5548" i="19"/>
  <c r="J5548" i="19" s="1"/>
  <c r="H5549" i="19"/>
  <c r="J5549" i="19" s="1"/>
  <c r="H5550" i="19"/>
  <c r="J5550" i="19" s="1"/>
  <c r="H5551" i="19"/>
  <c r="J5551" i="19" s="1"/>
  <c r="H5552" i="19"/>
  <c r="J5552" i="19" s="1"/>
  <c r="H5553" i="19"/>
  <c r="J5553" i="19" s="1"/>
  <c r="H5554" i="19"/>
  <c r="J5554" i="19" s="1"/>
  <c r="H5555" i="19"/>
  <c r="J5555" i="19" s="1"/>
  <c r="H5556" i="19"/>
  <c r="J5556" i="19" s="1"/>
  <c r="H5557" i="19"/>
  <c r="J5557" i="19" s="1"/>
  <c r="H5558" i="19"/>
  <c r="J5558" i="19" s="1"/>
  <c r="H5559" i="19"/>
  <c r="J5559" i="19" s="1"/>
  <c r="H5560" i="19"/>
  <c r="J5560" i="19" s="1"/>
  <c r="H5561" i="19"/>
  <c r="J5561" i="19" s="1"/>
  <c r="H5562" i="19"/>
  <c r="J5562" i="19" s="1"/>
  <c r="H5563" i="19"/>
  <c r="J5563" i="19" s="1"/>
  <c r="H5564" i="19"/>
  <c r="J5564" i="19" s="1"/>
  <c r="H5565" i="19"/>
  <c r="J5565" i="19" s="1"/>
  <c r="H5566" i="19"/>
  <c r="J5566" i="19" s="1"/>
  <c r="H5567" i="19"/>
  <c r="H5568" i="19"/>
  <c r="J5568" i="19" s="1"/>
  <c r="H5569" i="19"/>
  <c r="J5569" i="19" s="1"/>
  <c r="H5570" i="19"/>
  <c r="J5570" i="19" s="1"/>
  <c r="H5571" i="19"/>
  <c r="J5571" i="19" s="1"/>
  <c r="H5572" i="19"/>
  <c r="J5572" i="19" s="1"/>
  <c r="H5573" i="19"/>
  <c r="J5573" i="19" s="1"/>
  <c r="H5574" i="19"/>
  <c r="J5574" i="19" s="1"/>
  <c r="H5575" i="19"/>
  <c r="J5575" i="19" s="1"/>
  <c r="H5576" i="19"/>
  <c r="J5576" i="19" s="1"/>
  <c r="H5577" i="19"/>
  <c r="J5577" i="19" s="1"/>
  <c r="H5578" i="19"/>
  <c r="J5578" i="19" s="1"/>
  <c r="H5579" i="19"/>
  <c r="J5579" i="19" s="1"/>
  <c r="H5580" i="19"/>
  <c r="J5580" i="19" s="1"/>
  <c r="H5581" i="19"/>
  <c r="J5581" i="19" s="1"/>
  <c r="H5582" i="19"/>
  <c r="J5582" i="19" s="1"/>
  <c r="H5583" i="19"/>
  <c r="J5583" i="19" s="1"/>
  <c r="H5584" i="19"/>
  <c r="J5584" i="19" s="1"/>
  <c r="H5585" i="19"/>
  <c r="J5585" i="19" s="1"/>
  <c r="H5586" i="19"/>
  <c r="J5586" i="19" s="1"/>
  <c r="H5587" i="19"/>
  <c r="J5587" i="19" s="1"/>
  <c r="H5588" i="19"/>
  <c r="J5588" i="19" s="1"/>
  <c r="H5589" i="19"/>
  <c r="J5589" i="19" s="1"/>
  <c r="H5590" i="19"/>
  <c r="J5590" i="19" s="1"/>
  <c r="H5591" i="19"/>
  <c r="J5591" i="19" s="1"/>
  <c r="H5592" i="19"/>
  <c r="J5592" i="19" s="1"/>
  <c r="H5593" i="19"/>
  <c r="J5593" i="19" s="1"/>
  <c r="H5594" i="19"/>
  <c r="J5594" i="19" s="1"/>
  <c r="H5595" i="19"/>
  <c r="J5595" i="19" s="1"/>
  <c r="H5596" i="19"/>
  <c r="J5596" i="19" s="1"/>
  <c r="H5597" i="19"/>
  <c r="J5597" i="19" s="1"/>
  <c r="H5598" i="19"/>
  <c r="J5598" i="19" s="1"/>
  <c r="H5599" i="19"/>
  <c r="J5599" i="19" s="1"/>
  <c r="H5600" i="19"/>
  <c r="J5600" i="19" s="1"/>
  <c r="H5601" i="19"/>
  <c r="J5601" i="19" s="1"/>
  <c r="H5602" i="19"/>
  <c r="J5602" i="19" s="1"/>
  <c r="H5603" i="19"/>
  <c r="J5603" i="19" s="1"/>
  <c r="H5604" i="19"/>
  <c r="J5604" i="19" s="1"/>
  <c r="H5605" i="19"/>
  <c r="J5605" i="19" s="1"/>
  <c r="H5606" i="19"/>
  <c r="J5606" i="19" s="1"/>
  <c r="H5607" i="19"/>
  <c r="J5607" i="19" s="1"/>
  <c r="H5608" i="19"/>
  <c r="J5608" i="19" s="1"/>
  <c r="H5609" i="19"/>
  <c r="J5609" i="19" s="1"/>
  <c r="H5610" i="19"/>
  <c r="J5610" i="19" s="1"/>
  <c r="H5611" i="19"/>
  <c r="J5611" i="19" s="1"/>
  <c r="H5612" i="19"/>
  <c r="J5612" i="19" s="1"/>
  <c r="H5613" i="19"/>
  <c r="J5613" i="19" s="1"/>
  <c r="H5614" i="19"/>
  <c r="J5614" i="19" s="1"/>
  <c r="H5615" i="19"/>
  <c r="J5615" i="19" s="1"/>
  <c r="H5616" i="19"/>
  <c r="J5616" i="19" s="1"/>
  <c r="H5617" i="19"/>
  <c r="H5618" i="19"/>
  <c r="J5618" i="19" s="1"/>
  <c r="H5619" i="19"/>
  <c r="J5619" i="19" s="1"/>
  <c r="H5620" i="19"/>
  <c r="J5620" i="19" s="1"/>
  <c r="H5621" i="19"/>
  <c r="J5621" i="19" s="1"/>
  <c r="H5622" i="19"/>
  <c r="J5622" i="19" s="1"/>
  <c r="H5623" i="19"/>
  <c r="J5623" i="19" s="1"/>
  <c r="H5624" i="19"/>
  <c r="J5624" i="19" s="1"/>
  <c r="H5625" i="19"/>
  <c r="J5625" i="19" s="1"/>
  <c r="H5626" i="19"/>
  <c r="J5626" i="19" s="1"/>
  <c r="H5627" i="19"/>
  <c r="J5627" i="19" s="1"/>
  <c r="H5628" i="19"/>
  <c r="J5628" i="19" s="1"/>
  <c r="H5629" i="19"/>
  <c r="J5629" i="19" s="1"/>
  <c r="H5630" i="19"/>
  <c r="J5630" i="19" s="1"/>
  <c r="H5631" i="19"/>
  <c r="J5631" i="19" s="1"/>
  <c r="H5632" i="19"/>
  <c r="J5632" i="19" s="1"/>
  <c r="H5633" i="19"/>
  <c r="J5633" i="19" s="1"/>
  <c r="H5634" i="19"/>
  <c r="J5634" i="19" s="1"/>
  <c r="H5635" i="19"/>
  <c r="J5635" i="19" s="1"/>
  <c r="H5636" i="19"/>
  <c r="J5636" i="19" s="1"/>
  <c r="H5637" i="19"/>
  <c r="J5637" i="19" s="1"/>
  <c r="H5638" i="19"/>
  <c r="J5638" i="19" s="1"/>
  <c r="H5639" i="19"/>
  <c r="H5640" i="19"/>
  <c r="J5640" i="19" s="1"/>
  <c r="H5641" i="19"/>
  <c r="J5641" i="19" s="1"/>
  <c r="H5642" i="19"/>
  <c r="J5642" i="19" s="1"/>
  <c r="H5643" i="19"/>
  <c r="J5643" i="19" s="1"/>
  <c r="H5644" i="19"/>
  <c r="J5644" i="19" s="1"/>
  <c r="H5645" i="19"/>
  <c r="J5645" i="19" s="1"/>
  <c r="H5646" i="19"/>
  <c r="J5646" i="19" s="1"/>
  <c r="H5647" i="19"/>
  <c r="J5647" i="19" s="1"/>
  <c r="H5648" i="19"/>
  <c r="J5648" i="19" s="1"/>
  <c r="H5649" i="19"/>
  <c r="H5650" i="19"/>
  <c r="J5650" i="19" s="1"/>
  <c r="H5651" i="19"/>
  <c r="J5651" i="19" s="1"/>
  <c r="H5652" i="19"/>
  <c r="J5652" i="19" s="1"/>
  <c r="H5653" i="19"/>
  <c r="J5653" i="19" s="1"/>
  <c r="H5654" i="19"/>
  <c r="J5654" i="19" s="1"/>
  <c r="H5655" i="19"/>
  <c r="J5655" i="19" s="1"/>
  <c r="H5656" i="19"/>
  <c r="J5656" i="19" s="1"/>
  <c r="H5657" i="19"/>
  <c r="J5657" i="19" s="1"/>
  <c r="H5658" i="19"/>
  <c r="J5658" i="19" s="1"/>
  <c r="H5659" i="19"/>
  <c r="J5659" i="19" s="1"/>
  <c r="H5660" i="19"/>
  <c r="J5660" i="19" s="1"/>
  <c r="H5661" i="19"/>
  <c r="J5661" i="19" s="1"/>
  <c r="H5662" i="19"/>
  <c r="J5662" i="19" s="1"/>
  <c r="H5663" i="19"/>
  <c r="J5663" i="19" s="1"/>
  <c r="H5664" i="19"/>
  <c r="J5664" i="19" s="1"/>
  <c r="H5665" i="19"/>
  <c r="J5665" i="19" s="1"/>
  <c r="H5666" i="19"/>
  <c r="J5666" i="19" s="1"/>
  <c r="H5667" i="19"/>
  <c r="J5667" i="19" s="1"/>
  <c r="H5668" i="19"/>
  <c r="J5668" i="19" s="1"/>
  <c r="H5669" i="19"/>
  <c r="J5669" i="19" s="1"/>
  <c r="H5670" i="19"/>
  <c r="J5670" i="19" s="1"/>
  <c r="H5671" i="19"/>
  <c r="J5671" i="19" s="1"/>
  <c r="H5672" i="19"/>
  <c r="J5672" i="19" s="1"/>
  <c r="H5673" i="19"/>
  <c r="J5673" i="19" s="1"/>
  <c r="H5674" i="19"/>
  <c r="J5674" i="19" s="1"/>
  <c r="H5675" i="19"/>
  <c r="J5675" i="19" s="1"/>
  <c r="H5676" i="19"/>
  <c r="J5676" i="19" s="1"/>
  <c r="H5677" i="19"/>
  <c r="J5677" i="19" s="1"/>
  <c r="H5678" i="19"/>
  <c r="J5678" i="19" s="1"/>
  <c r="H5679" i="19"/>
  <c r="J5679" i="19" s="1"/>
  <c r="H5680" i="19"/>
  <c r="J5680" i="19" s="1"/>
  <c r="H5681" i="19"/>
  <c r="H5682" i="19"/>
  <c r="H5683" i="19"/>
  <c r="H5684" i="19"/>
  <c r="H5685" i="19"/>
  <c r="J5685" i="19" s="1"/>
  <c r="H5686" i="19"/>
  <c r="J5686" i="19" s="1"/>
  <c r="H5687" i="19"/>
  <c r="J5687" i="19" s="1"/>
  <c r="H5688" i="19"/>
  <c r="J5688" i="19" s="1"/>
  <c r="H5689" i="19"/>
  <c r="J5689" i="19" s="1"/>
  <c r="H5690" i="19"/>
  <c r="J5690" i="19" s="1"/>
  <c r="H5691" i="19"/>
  <c r="J5691" i="19" s="1"/>
  <c r="H5692" i="19"/>
  <c r="J5692" i="19" s="1"/>
  <c r="H5693" i="19"/>
  <c r="J5693" i="19" s="1"/>
  <c r="H5694" i="19"/>
  <c r="J5694" i="19" s="1"/>
  <c r="H5695" i="19"/>
  <c r="J5695" i="19" s="1"/>
  <c r="H5696" i="19"/>
  <c r="J5696" i="19" s="1"/>
  <c r="H5697" i="19"/>
  <c r="J5697" i="19" s="1"/>
  <c r="H5698" i="19"/>
  <c r="J5698" i="19" s="1"/>
  <c r="H5699" i="19"/>
  <c r="J5699" i="19" s="1"/>
  <c r="H5700" i="19"/>
  <c r="J5700" i="19" s="1"/>
  <c r="H5701" i="19"/>
  <c r="J5701" i="19" s="1"/>
  <c r="H5702" i="19"/>
  <c r="J5702" i="19" s="1"/>
  <c r="H5703" i="19"/>
  <c r="J5703" i="19" s="1"/>
  <c r="H5704" i="19"/>
  <c r="J5704" i="19" s="1"/>
  <c r="H5705" i="19"/>
  <c r="J5705" i="19" s="1"/>
  <c r="H5706" i="19"/>
  <c r="J5706" i="19" s="1"/>
  <c r="H5707" i="19"/>
  <c r="J5707" i="19" s="1"/>
  <c r="H5708" i="19"/>
  <c r="J5708" i="19" s="1"/>
  <c r="H5709" i="19"/>
  <c r="J5709" i="19" s="1"/>
  <c r="H5710" i="19"/>
  <c r="J5710" i="19" s="1"/>
  <c r="H5711" i="19"/>
  <c r="J5711" i="19" s="1"/>
  <c r="H5712" i="19"/>
  <c r="J5712" i="19" s="1"/>
  <c r="H5713" i="19"/>
  <c r="J5713" i="19" s="1"/>
  <c r="H5714" i="19"/>
  <c r="J5714" i="19" s="1"/>
  <c r="H5715" i="19"/>
  <c r="J5715" i="19" s="1"/>
  <c r="H5716" i="19"/>
  <c r="J5716" i="19" s="1"/>
  <c r="H5717" i="19"/>
  <c r="J5717" i="19" s="1"/>
  <c r="H5718" i="19"/>
  <c r="J5718" i="19" s="1"/>
  <c r="H5719" i="19"/>
  <c r="J5719" i="19" s="1"/>
  <c r="H5720" i="19"/>
  <c r="J5720" i="19" s="1"/>
  <c r="H5721" i="19"/>
  <c r="J5721" i="19" s="1"/>
  <c r="H5722" i="19"/>
  <c r="J5722" i="19" s="1"/>
  <c r="H5723" i="19"/>
  <c r="J5723" i="19" s="1"/>
  <c r="H5724" i="19"/>
  <c r="J5724" i="19" s="1"/>
  <c r="H5725" i="19"/>
  <c r="J5725" i="19" s="1"/>
  <c r="H5726" i="19"/>
  <c r="H5727" i="19"/>
  <c r="H5728" i="19"/>
  <c r="J5728" i="19" s="1"/>
  <c r="H5729" i="19"/>
  <c r="J5729" i="19" s="1"/>
  <c r="H5730" i="19"/>
  <c r="J5730" i="19" s="1"/>
  <c r="H5731" i="19"/>
  <c r="J5731" i="19" s="1"/>
  <c r="H5732" i="19"/>
  <c r="J5732" i="19" s="1"/>
  <c r="H5733" i="19"/>
  <c r="J5733" i="19" s="1"/>
  <c r="H5734" i="19"/>
  <c r="J5734" i="19" s="1"/>
  <c r="H5735" i="19"/>
  <c r="J5735" i="19" s="1"/>
  <c r="H5736" i="19"/>
  <c r="J5736" i="19" s="1"/>
  <c r="H5737" i="19"/>
  <c r="J5737" i="19" s="1"/>
  <c r="H5738" i="19"/>
  <c r="J5738" i="19" s="1"/>
  <c r="H5739" i="19"/>
  <c r="J5739" i="19" s="1"/>
  <c r="H5740" i="19"/>
  <c r="J5740" i="19" s="1"/>
  <c r="H5741" i="19"/>
  <c r="J5741" i="19" s="1"/>
  <c r="H5742" i="19"/>
  <c r="J5742" i="19" s="1"/>
  <c r="H5743" i="19"/>
  <c r="J5743" i="19" s="1"/>
  <c r="H5744" i="19"/>
  <c r="J5744" i="19" s="1"/>
  <c r="H5745" i="19"/>
  <c r="J5745" i="19" s="1"/>
  <c r="H5746" i="19"/>
  <c r="J5746" i="19" s="1"/>
  <c r="H5747" i="19"/>
  <c r="J5747" i="19" s="1"/>
  <c r="H5748" i="19"/>
  <c r="J5748" i="19" s="1"/>
  <c r="H5749" i="19"/>
  <c r="J5749" i="19" s="1"/>
  <c r="H5750" i="19"/>
  <c r="J5750" i="19" s="1"/>
  <c r="H5751" i="19"/>
  <c r="J5751" i="19" s="1"/>
  <c r="H5752" i="19"/>
  <c r="J5752" i="19" s="1"/>
  <c r="H5753" i="19"/>
  <c r="J5753" i="19" s="1"/>
  <c r="H5754" i="19"/>
  <c r="J5754" i="19" s="1"/>
  <c r="H5755" i="19"/>
  <c r="J5755" i="19" s="1"/>
  <c r="H5756" i="19"/>
  <c r="J5756" i="19" s="1"/>
  <c r="H5757" i="19"/>
  <c r="J5757" i="19" s="1"/>
  <c r="H5758" i="19"/>
  <c r="J5758" i="19" s="1"/>
  <c r="H5759" i="19"/>
  <c r="J5759" i="19" s="1"/>
  <c r="H5760" i="19"/>
  <c r="J5760" i="19" s="1"/>
  <c r="H5761" i="19"/>
  <c r="J5761" i="19" s="1"/>
  <c r="H5762" i="19"/>
  <c r="J5762" i="19" s="1"/>
  <c r="H5763" i="19"/>
  <c r="J5763" i="19" s="1"/>
  <c r="H5764" i="19"/>
  <c r="J5764" i="19" s="1"/>
  <c r="H5765" i="19"/>
  <c r="J5765" i="19" s="1"/>
  <c r="H5766" i="19"/>
  <c r="J5766" i="19" s="1"/>
  <c r="H5767" i="19"/>
  <c r="J5767" i="19" s="1"/>
  <c r="H5768" i="19"/>
  <c r="J5768" i="19" s="1"/>
  <c r="H5769" i="19"/>
  <c r="H5770" i="19"/>
  <c r="H5771" i="19"/>
  <c r="J5771" i="19" s="1"/>
  <c r="H5772" i="19"/>
  <c r="J5772" i="19" s="1"/>
  <c r="H5773" i="19"/>
  <c r="J5773" i="19" s="1"/>
  <c r="H5774" i="19"/>
  <c r="J5774" i="19" s="1"/>
  <c r="H5775" i="19"/>
  <c r="J5775" i="19" s="1"/>
  <c r="H5776" i="19"/>
  <c r="J5776" i="19" s="1"/>
  <c r="H5777" i="19"/>
  <c r="J5777" i="19" s="1"/>
  <c r="H5778" i="19"/>
  <c r="J5778" i="19" s="1"/>
  <c r="H5779" i="19"/>
  <c r="J5779" i="19" s="1"/>
  <c r="H5780" i="19"/>
  <c r="J5780" i="19" s="1"/>
  <c r="H5781" i="19"/>
  <c r="J5781" i="19" s="1"/>
  <c r="H5782" i="19"/>
  <c r="J5782" i="19" s="1"/>
  <c r="H5783" i="19"/>
  <c r="J5783" i="19" s="1"/>
  <c r="H5784" i="19"/>
  <c r="J5784" i="19" s="1"/>
  <c r="H5785" i="19"/>
  <c r="J5785" i="19" s="1"/>
  <c r="H5786" i="19"/>
  <c r="J5786" i="19" s="1"/>
  <c r="H5787" i="19"/>
  <c r="J5787" i="19" s="1"/>
  <c r="H5788" i="19"/>
  <c r="J5788" i="19" s="1"/>
  <c r="H5789" i="19"/>
  <c r="H5790" i="19"/>
  <c r="H5791" i="19"/>
  <c r="J5791" i="19" s="1"/>
  <c r="H5792" i="19"/>
  <c r="J5792" i="19" s="1"/>
  <c r="H5793" i="19"/>
  <c r="J5793" i="19" s="1"/>
  <c r="H5794" i="19"/>
  <c r="J5794" i="19" s="1"/>
  <c r="H5795" i="19"/>
  <c r="J5795" i="19" s="1"/>
  <c r="H5796" i="19"/>
  <c r="J5796" i="19" s="1"/>
  <c r="H5797" i="19"/>
  <c r="J5797" i="19" s="1"/>
  <c r="H5798" i="19"/>
  <c r="J5798" i="19" s="1"/>
  <c r="H5799" i="19"/>
  <c r="J5799" i="19" s="1"/>
  <c r="H5800" i="19"/>
  <c r="J5800" i="19" s="1"/>
  <c r="H5801" i="19"/>
  <c r="J5801" i="19" s="1"/>
  <c r="H5802" i="19"/>
  <c r="J5802" i="19" s="1"/>
  <c r="H5803" i="19"/>
  <c r="J5803" i="19" s="1"/>
  <c r="H5804" i="19"/>
  <c r="J5804" i="19" s="1"/>
  <c r="H5805" i="19"/>
  <c r="J5805" i="19" s="1"/>
  <c r="H5806" i="19"/>
  <c r="J5806" i="19" s="1"/>
  <c r="H5807" i="19"/>
  <c r="J5807" i="19" s="1"/>
  <c r="H5808" i="19"/>
  <c r="J5808" i="19" s="1"/>
  <c r="H5809" i="19"/>
  <c r="J5809" i="19" s="1"/>
  <c r="H5810" i="19"/>
  <c r="J5810" i="19" s="1"/>
  <c r="H5811" i="19"/>
  <c r="J5811" i="19" s="1"/>
  <c r="H5812" i="19"/>
  <c r="J5812" i="19" s="1"/>
  <c r="H5813" i="19"/>
  <c r="J5813" i="19" s="1"/>
  <c r="H5814" i="19"/>
  <c r="J5814" i="19" s="1"/>
  <c r="H5815" i="19"/>
  <c r="J5815" i="19" s="1"/>
  <c r="H5816" i="19"/>
  <c r="J5816" i="19" s="1"/>
  <c r="H5817" i="19"/>
  <c r="J5817" i="19" s="1"/>
  <c r="H5818" i="19"/>
  <c r="J5818" i="19" s="1"/>
  <c r="H5819" i="19"/>
  <c r="J5819" i="19" s="1"/>
  <c r="H5820" i="19"/>
  <c r="J5820" i="19" s="1"/>
  <c r="H5821" i="19"/>
  <c r="J5821" i="19" s="1"/>
  <c r="H5822" i="19"/>
  <c r="J5822" i="19" s="1"/>
  <c r="H5823" i="19"/>
  <c r="J5823" i="19" s="1"/>
  <c r="H5824" i="19"/>
  <c r="J5824" i="19" s="1"/>
  <c r="H5825" i="19"/>
  <c r="J5825" i="19" s="1"/>
  <c r="H5826" i="19"/>
  <c r="J5826" i="19" s="1"/>
  <c r="H5827" i="19"/>
  <c r="J5827" i="19" s="1"/>
  <c r="H5828" i="19"/>
  <c r="J5828" i="19" s="1"/>
  <c r="H5829" i="19"/>
  <c r="J5829" i="19" s="1"/>
  <c r="H5830" i="19"/>
  <c r="J5830" i="19" s="1"/>
  <c r="H5831" i="19"/>
  <c r="J5831" i="19" s="1"/>
  <c r="H5832" i="19"/>
  <c r="J5832" i="19" s="1"/>
  <c r="H5833" i="19"/>
  <c r="J5833" i="19" s="1"/>
  <c r="H5834" i="19"/>
  <c r="J5834" i="19" s="1"/>
  <c r="H5835" i="19"/>
  <c r="H5836" i="19"/>
  <c r="H5837" i="19"/>
  <c r="J5837" i="19" s="1"/>
  <c r="H5838" i="19"/>
  <c r="H5839" i="19"/>
  <c r="J5839" i="19" s="1"/>
  <c r="H5840" i="19"/>
  <c r="J5840" i="19" s="1"/>
  <c r="H5841" i="19"/>
  <c r="J5841" i="19" s="1"/>
  <c r="H5842" i="19"/>
  <c r="J5842" i="19" s="1"/>
  <c r="H5843" i="19"/>
  <c r="J5843" i="19" s="1"/>
  <c r="H5844" i="19"/>
  <c r="J5844" i="19" s="1"/>
  <c r="H5845" i="19"/>
  <c r="J5845" i="19" s="1"/>
  <c r="H5846" i="19"/>
  <c r="J5846" i="19" s="1"/>
  <c r="H5847" i="19"/>
  <c r="J5847" i="19" s="1"/>
  <c r="H5848" i="19"/>
  <c r="J5848" i="19" s="1"/>
  <c r="H5849" i="19"/>
  <c r="J5849" i="19" s="1"/>
  <c r="H5850" i="19"/>
  <c r="J5850" i="19" s="1"/>
  <c r="H5851" i="19"/>
  <c r="J5851" i="19" s="1"/>
  <c r="H5852" i="19"/>
  <c r="J5852" i="19" s="1"/>
  <c r="H5853" i="19"/>
  <c r="J5853" i="19" s="1"/>
  <c r="H5854" i="19"/>
  <c r="J5854" i="19" s="1"/>
  <c r="H5855" i="19"/>
  <c r="J5855" i="19" s="1"/>
  <c r="H5856" i="19"/>
  <c r="J5856" i="19" s="1"/>
  <c r="H5857" i="19"/>
  <c r="J5857" i="19" s="1"/>
  <c r="H5858" i="19"/>
  <c r="J5858" i="19" s="1"/>
  <c r="H5859" i="19"/>
  <c r="J5859" i="19" s="1"/>
  <c r="H5860" i="19"/>
  <c r="J5860" i="19" s="1"/>
  <c r="H5861" i="19"/>
  <c r="J5861" i="19" s="1"/>
  <c r="H5862" i="19"/>
  <c r="J5862" i="19" s="1"/>
  <c r="H5863" i="19"/>
  <c r="J5863" i="19" s="1"/>
  <c r="H5864" i="19"/>
  <c r="J5864" i="19" s="1"/>
  <c r="H5865" i="19"/>
  <c r="J5865" i="19" s="1"/>
  <c r="H5866" i="19"/>
  <c r="J5866" i="19" s="1"/>
  <c r="H5867" i="19"/>
  <c r="J5867" i="19" s="1"/>
  <c r="H5868" i="19"/>
  <c r="J5868" i="19" s="1"/>
  <c r="H5869" i="19"/>
  <c r="J5869" i="19" s="1"/>
  <c r="H5870" i="19"/>
  <c r="J5870" i="19" s="1"/>
  <c r="H5871" i="19"/>
  <c r="J5871" i="19" s="1"/>
  <c r="H5872" i="19"/>
  <c r="J5872" i="19" s="1"/>
  <c r="H5873" i="19"/>
  <c r="J5873" i="19" s="1"/>
  <c r="H5874" i="19"/>
  <c r="J5874" i="19" s="1"/>
  <c r="H5875" i="19"/>
  <c r="J5875" i="19" s="1"/>
  <c r="H5876" i="19"/>
  <c r="J5876" i="19" s="1"/>
  <c r="H5877" i="19"/>
  <c r="J5877" i="19" s="1"/>
  <c r="H5878" i="19"/>
  <c r="J5878" i="19" s="1"/>
  <c r="H5879" i="19"/>
  <c r="J5879" i="19" s="1"/>
  <c r="H5880" i="19"/>
  <c r="J5880" i="19" s="1"/>
  <c r="H5881" i="19"/>
  <c r="J5881" i="19" s="1"/>
  <c r="H5882" i="19"/>
  <c r="J5882" i="19" s="1"/>
  <c r="H5883" i="19"/>
  <c r="J5883" i="19" s="1"/>
  <c r="H5884" i="19"/>
  <c r="J5884" i="19" s="1"/>
  <c r="H5885" i="19"/>
  <c r="J5885" i="19" s="1"/>
  <c r="H5886" i="19"/>
  <c r="J5886" i="19" s="1"/>
  <c r="H5887" i="19"/>
  <c r="J5887" i="19" s="1"/>
  <c r="H5888" i="19"/>
  <c r="J5888" i="19" s="1"/>
  <c r="H5889" i="19"/>
  <c r="J5889" i="19" s="1"/>
  <c r="H5890" i="19"/>
  <c r="J5890" i="19" s="1"/>
  <c r="H5891" i="19"/>
  <c r="J5891" i="19" s="1"/>
  <c r="H5892" i="19"/>
  <c r="J5892" i="19" s="1"/>
  <c r="H5893" i="19"/>
  <c r="J5893" i="19" s="1"/>
  <c r="H5894" i="19"/>
  <c r="J5894" i="19" s="1"/>
  <c r="H5895" i="19"/>
  <c r="J5895" i="19" s="1"/>
  <c r="H5896" i="19"/>
  <c r="J5896" i="19" s="1"/>
  <c r="H5897" i="19"/>
  <c r="J5897" i="19" s="1"/>
  <c r="H5898" i="19"/>
  <c r="J5898" i="19" s="1"/>
  <c r="H5899" i="19"/>
  <c r="J5899" i="19" s="1"/>
  <c r="H5900" i="19"/>
  <c r="J5900" i="19" s="1"/>
  <c r="H5901" i="19"/>
  <c r="J5901" i="19" s="1"/>
  <c r="H5902" i="19"/>
  <c r="J5902" i="19" s="1"/>
  <c r="H5903" i="19"/>
  <c r="J5903" i="19" s="1"/>
  <c r="H5904" i="19"/>
  <c r="J5904" i="19" s="1"/>
  <c r="H5905" i="19"/>
  <c r="J5905" i="19" s="1"/>
  <c r="H5906" i="19"/>
  <c r="J5906" i="19" s="1"/>
  <c r="H5907" i="19"/>
  <c r="J5907" i="19" s="1"/>
  <c r="H5908" i="19"/>
  <c r="J5908" i="19" s="1"/>
  <c r="H5909" i="19"/>
  <c r="J5909" i="19" s="1"/>
  <c r="H5910" i="19"/>
  <c r="J5910" i="19" s="1"/>
  <c r="H5911" i="19"/>
  <c r="J5911" i="19" s="1"/>
  <c r="H5912" i="19"/>
  <c r="J5912" i="19" s="1"/>
  <c r="H5913" i="19"/>
  <c r="J5913" i="19" s="1"/>
  <c r="H5914" i="19"/>
  <c r="J5914" i="19" s="1"/>
  <c r="H5915" i="19"/>
  <c r="J5915" i="19" s="1"/>
  <c r="H5916" i="19"/>
  <c r="J5916" i="19" s="1"/>
  <c r="H5917" i="19"/>
  <c r="J5917" i="19" s="1"/>
  <c r="H5918" i="19"/>
  <c r="J5918" i="19" s="1"/>
  <c r="H5919" i="19"/>
  <c r="J5919" i="19" s="1"/>
  <c r="H5920" i="19"/>
  <c r="J5920" i="19" s="1"/>
  <c r="H5921" i="19"/>
  <c r="J5921" i="19" s="1"/>
  <c r="H5922" i="19"/>
  <c r="J5922" i="19" s="1"/>
  <c r="H5923" i="19"/>
  <c r="J5923" i="19" s="1"/>
  <c r="H5924" i="19"/>
  <c r="J5924" i="19" s="1"/>
  <c r="H5925" i="19"/>
  <c r="J5925" i="19" s="1"/>
  <c r="H5926" i="19"/>
  <c r="J5926" i="19" s="1"/>
  <c r="H5927" i="19"/>
  <c r="J5927" i="19" s="1"/>
  <c r="H5928" i="19"/>
  <c r="J5928" i="19" s="1"/>
  <c r="H5929" i="19"/>
  <c r="J5929" i="19" s="1"/>
  <c r="H5930" i="19"/>
  <c r="J5930" i="19" s="1"/>
  <c r="H5931" i="19"/>
  <c r="J5931" i="19" s="1"/>
  <c r="H5932" i="19"/>
  <c r="J5932" i="19" s="1"/>
  <c r="H5933" i="19"/>
  <c r="J5933" i="19" s="1"/>
  <c r="H5934" i="19"/>
  <c r="J5934" i="19" s="1"/>
  <c r="H5935" i="19"/>
  <c r="J5935" i="19" s="1"/>
  <c r="H5936" i="19"/>
  <c r="J5936" i="19" s="1"/>
  <c r="H5937" i="19"/>
  <c r="J5937" i="19" s="1"/>
  <c r="H5938" i="19"/>
  <c r="J5938" i="19" s="1"/>
  <c r="H5939" i="19"/>
  <c r="J5939" i="19" s="1"/>
  <c r="H5940" i="19"/>
  <c r="J5940" i="19" s="1"/>
  <c r="H5941" i="19"/>
  <c r="J5941" i="19" s="1"/>
  <c r="H5942" i="19"/>
  <c r="J5942" i="19" s="1"/>
  <c r="H5943" i="19"/>
  <c r="J5943" i="19" s="1"/>
  <c r="H5944" i="19"/>
  <c r="J5944" i="19" s="1"/>
  <c r="H5945" i="19"/>
  <c r="J5945" i="19" s="1"/>
  <c r="H5946" i="19"/>
  <c r="J5946" i="19" s="1"/>
  <c r="H5947" i="19"/>
  <c r="J5947" i="19" s="1"/>
  <c r="H5948" i="19"/>
  <c r="J5948" i="19" s="1"/>
  <c r="H5949" i="19"/>
  <c r="J5949" i="19" s="1"/>
  <c r="H5950" i="19"/>
  <c r="J5950" i="19" s="1"/>
  <c r="H5951" i="19"/>
  <c r="J5951" i="19" s="1"/>
  <c r="H5952" i="19"/>
  <c r="J5952" i="19" s="1"/>
  <c r="H5953" i="19"/>
  <c r="J5953" i="19" s="1"/>
  <c r="H5954" i="19"/>
  <c r="J5954" i="19" s="1"/>
  <c r="H5955" i="19"/>
  <c r="J5955" i="19" s="1"/>
  <c r="H5956" i="19"/>
  <c r="J5956" i="19" s="1"/>
  <c r="H5957" i="19"/>
  <c r="J5957" i="19" s="1"/>
  <c r="H5958" i="19"/>
  <c r="J5958" i="19" s="1"/>
  <c r="H5959" i="19"/>
  <c r="J5959" i="19" s="1"/>
  <c r="H5960" i="19"/>
  <c r="J5960" i="19" s="1"/>
  <c r="H5961" i="19"/>
  <c r="J5961" i="19" s="1"/>
  <c r="H5962" i="19"/>
  <c r="J5962" i="19" s="1"/>
  <c r="H5963" i="19"/>
  <c r="J5963" i="19" s="1"/>
  <c r="H5964" i="19"/>
  <c r="J5964" i="19" s="1"/>
  <c r="H5965" i="19"/>
  <c r="J5965" i="19" s="1"/>
  <c r="H5966" i="19"/>
  <c r="J5966" i="19" s="1"/>
  <c r="H5967" i="19"/>
  <c r="J5967" i="19" s="1"/>
  <c r="H5968" i="19"/>
  <c r="J5968" i="19" s="1"/>
  <c r="H5969" i="19"/>
  <c r="J5969" i="19" s="1"/>
  <c r="H5970" i="19"/>
  <c r="J5970" i="19" s="1"/>
  <c r="H5971" i="19"/>
  <c r="J5971" i="19" s="1"/>
  <c r="H5972" i="19"/>
  <c r="J5972" i="19" s="1"/>
  <c r="H5973" i="19"/>
  <c r="J5973" i="19" s="1"/>
  <c r="H5974" i="19"/>
  <c r="J5974" i="19" s="1"/>
  <c r="H5975" i="19"/>
  <c r="J5975" i="19" s="1"/>
  <c r="H5976" i="19"/>
  <c r="J5976" i="19" s="1"/>
  <c r="H5977" i="19"/>
  <c r="J5977" i="19" s="1"/>
  <c r="H5978" i="19"/>
  <c r="J5978" i="19" s="1"/>
  <c r="H5979" i="19"/>
  <c r="J5979" i="19" s="1"/>
  <c r="H5980" i="19"/>
  <c r="J5980" i="19" s="1"/>
  <c r="H5981" i="19"/>
  <c r="J5981" i="19" s="1"/>
  <c r="H5982" i="19"/>
  <c r="J5982" i="19" s="1"/>
  <c r="H5983" i="19"/>
  <c r="J5983" i="19" s="1"/>
  <c r="H5984" i="19"/>
  <c r="J5984" i="19" s="1"/>
  <c r="H5985" i="19"/>
  <c r="J5985" i="19" s="1"/>
  <c r="H5986" i="19"/>
  <c r="J5986" i="19" s="1"/>
  <c r="H5987" i="19"/>
  <c r="J5987" i="19" s="1"/>
  <c r="H5988" i="19"/>
  <c r="J5988" i="19" s="1"/>
  <c r="H5989" i="19"/>
  <c r="J5989" i="19" s="1"/>
  <c r="H5990" i="19"/>
  <c r="J5990" i="19" s="1"/>
  <c r="H5991" i="19"/>
  <c r="J5991" i="19" s="1"/>
  <c r="H5992" i="19"/>
  <c r="J5992" i="19" s="1"/>
  <c r="H5993" i="19"/>
  <c r="J5993" i="19" s="1"/>
  <c r="H5994" i="19"/>
  <c r="J5994" i="19" s="1"/>
  <c r="H5995" i="19"/>
  <c r="H5996" i="19"/>
  <c r="J5996" i="19" s="1"/>
  <c r="H5997" i="19"/>
  <c r="J5997" i="19" s="1"/>
  <c r="H5998" i="19"/>
  <c r="J5998" i="19" s="1"/>
  <c r="H5999" i="19"/>
  <c r="J5999" i="19" s="1"/>
  <c r="H6000" i="19"/>
  <c r="J6000" i="19" s="1"/>
  <c r="H6001" i="19"/>
  <c r="J6001" i="19" s="1"/>
  <c r="H6002" i="19"/>
  <c r="J6002" i="19" s="1"/>
  <c r="H6003" i="19"/>
  <c r="J6003" i="19" s="1"/>
  <c r="H6004" i="19"/>
  <c r="H6005" i="19"/>
  <c r="J6005" i="19" s="1"/>
  <c r="H6006" i="19"/>
  <c r="J6006" i="19" s="1"/>
  <c r="H6007" i="19"/>
  <c r="J6007" i="19" s="1"/>
  <c r="H6008" i="19"/>
  <c r="J6008" i="19" s="1"/>
  <c r="H6009" i="19"/>
  <c r="J6009" i="19" s="1"/>
  <c r="H6010" i="19"/>
  <c r="J6010" i="19" s="1"/>
  <c r="H6011" i="19"/>
  <c r="J6011" i="19" s="1"/>
  <c r="H6012" i="19"/>
  <c r="J6012" i="19" s="1"/>
  <c r="H6013" i="19"/>
  <c r="J6013" i="19" s="1"/>
  <c r="H6014" i="19"/>
  <c r="J6014" i="19" s="1"/>
  <c r="H6015" i="19"/>
  <c r="J6015" i="19" s="1"/>
  <c r="H6016" i="19"/>
  <c r="J6016" i="19" s="1"/>
  <c r="I3" i="19"/>
  <c r="I4" i="19"/>
  <c r="I5" i="19"/>
  <c r="I6" i="19"/>
  <c r="I7" i="19"/>
  <c r="I8" i="19"/>
  <c r="I9" i="19"/>
  <c r="I10" i="19"/>
  <c r="I11" i="19"/>
  <c r="I12" i="19"/>
  <c r="I13" i="19"/>
  <c r="I14" i="19"/>
  <c r="I15" i="19"/>
  <c r="I16" i="19"/>
  <c r="I17" i="19"/>
  <c r="I18" i="19"/>
  <c r="I19" i="19"/>
  <c r="I20" i="19"/>
  <c r="I21" i="19"/>
  <c r="I22" i="19"/>
  <c r="I23" i="19"/>
  <c r="I24" i="19"/>
  <c r="I25" i="19"/>
  <c r="I26" i="19"/>
  <c r="I27" i="19"/>
  <c r="I28" i="19"/>
  <c r="I29" i="19"/>
  <c r="I30" i="19"/>
  <c r="I31" i="19"/>
  <c r="I32" i="19"/>
  <c r="I33" i="19"/>
  <c r="I34" i="19"/>
  <c r="I35" i="19"/>
  <c r="I36" i="19"/>
  <c r="I37" i="19"/>
  <c r="I38" i="19"/>
  <c r="I39" i="19"/>
  <c r="I40" i="19"/>
  <c r="I41" i="19"/>
  <c r="I42" i="19"/>
  <c r="I43" i="19"/>
  <c r="I44" i="19"/>
  <c r="I45" i="19"/>
  <c r="I46" i="19"/>
  <c r="I47" i="19"/>
  <c r="I48" i="19"/>
  <c r="I49" i="19"/>
  <c r="I50" i="19"/>
  <c r="I51" i="19"/>
  <c r="I52" i="19"/>
  <c r="I53" i="19"/>
  <c r="I54" i="19"/>
  <c r="I55" i="19"/>
  <c r="I56" i="19"/>
  <c r="I57" i="19"/>
  <c r="I58" i="19"/>
  <c r="I59" i="19"/>
  <c r="I60" i="19"/>
  <c r="I61" i="19"/>
  <c r="I62" i="19"/>
  <c r="I63" i="19"/>
  <c r="I64" i="19"/>
  <c r="I65" i="19"/>
  <c r="I66" i="19"/>
  <c r="I67" i="19"/>
  <c r="I68" i="19"/>
  <c r="I69" i="19"/>
  <c r="I70" i="19"/>
  <c r="I71" i="19"/>
  <c r="I72" i="19"/>
  <c r="I73" i="19"/>
  <c r="I74" i="19"/>
  <c r="I75" i="19"/>
  <c r="I76" i="19"/>
  <c r="I77" i="19"/>
  <c r="I78" i="19"/>
  <c r="I79" i="19"/>
  <c r="I80" i="19"/>
  <c r="I81" i="19"/>
  <c r="I82" i="19"/>
  <c r="I83" i="19"/>
  <c r="I84" i="19"/>
  <c r="I85" i="19"/>
  <c r="I86" i="19"/>
  <c r="I87" i="19"/>
  <c r="I88" i="19"/>
  <c r="I89" i="19"/>
  <c r="I90" i="19"/>
  <c r="I91" i="19"/>
  <c r="I92" i="19"/>
  <c r="I93" i="19"/>
  <c r="I94" i="19"/>
  <c r="I95" i="19"/>
  <c r="I96" i="19"/>
  <c r="I97" i="19"/>
  <c r="I98" i="19"/>
  <c r="I99" i="19"/>
  <c r="I100" i="19"/>
  <c r="I101" i="19"/>
  <c r="I102" i="19"/>
  <c r="I103" i="19"/>
  <c r="I104" i="19"/>
  <c r="I105" i="19"/>
  <c r="I106" i="19"/>
  <c r="I107" i="19"/>
  <c r="I108" i="19"/>
  <c r="I109" i="19"/>
  <c r="I110" i="19"/>
  <c r="I111" i="19"/>
  <c r="I112" i="19"/>
  <c r="I113" i="19"/>
  <c r="I114" i="19"/>
  <c r="I115" i="19"/>
  <c r="I116" i="19"/>
  <c r="I117" i="19"/>
  <c r="I118" i="19"/>
  <c r="I119" i="19"/>
  <c r="I120" i="19"/>
  <c r="I121" i="19"/>
  <c r="I122" i="19"/>
  <c r="I123" i="19"/>
  <c r="I124" i="19"/>
  <c r="I125" i="19"/>
  <c r="I126" i="19"/>
  <c r="I127" i="19"/>
  <c r="I128" i="19"/>
  <c r="I129" i="19"/>
  <c r="I130" i="19"/>
  <c r="I131" i="19"/>
  <c r="I132" i="19"/>
  <c r="I133" i="19"/>
  <c r="I134" i="19"/>
  <c r="I135" i="19"/>
  <c r="I136" i="19"/>
  <c r="I137" i="19"/>
  <c r="I138" i="19"/>
  <c r="I139" i="19"/>
  <c r="I140" i="19"/>
  <c r="I141" i="19"/>
  <c r="I142" i="19"/>
  <c r="I143" i="19"/>
  <c r="I144" i="19"/>
  <c r="I145" i="19"/>
  <c r="I146" i="19"/>
  <c r="I147" i="19"/>
  <c r="I148" i="19"/>
  <c r="I149" i="19"/>
  <c r="I150" i="19"/>
  <c r="I151" i="19"/>
  <c r="I152" i="19"/>
  <c r="I153" i="19"/>
  <c r="I154" i="19"/>
  <c r="I155" i="19"/>
  <c r="I156" i="19"/>
  <c r="I157" i="19"/>
  <c r="I158" i="19"/>
  <c r="I159" i="19"/>
  <c r="I160" i="19"/>
  <c r="I161" i="19"/>
  <c r="I162" i="19"/>
  <c r="I163" i="19"/>
  <c r="I164" i="19"/>
  <c r="I165" i="19"/>
  <c r="I166" i="19"/>
  <c r="I167" i="19"/>
  <c r="I168" i="19"/>
  <c r="I169" i="19"/>
  <c r="I170" i="19"/>
  <c r="I171" i="19"/>
  <c r="I172" i="19"/>
  <c r="I173" i="19"/>
  <c r="I174" i="19"/>
  <c r="I175" i="19"/>
  <c r="I176" i="19"/>
  <c r="I177" i="19"/>
  <c r="I178" i="19"/>
  <c r="I179" i="19"/>
  <c r="I180" i="19"/>
  <c r="I181" i="19"/>
  <c r="I182" i="19"/>
  <c r="I183" i="19"/>
  <c r="I184" i="19"/>
  <c r="I185" i="19"/>
  <c r="I186" i="19"/>
  <c r="I187" i="19"/>
  <c r="I188" i="19"/>
  <c r="I189" i="19"/>
  <c r="I190" i="19"/>
  <c r="I191" i="19"/>
  <c r="I192" i="19"/>
  <c r="I193" i="19"/>
  <c r="I194" i="19"/>
  <c r="I195" i="19"/>
  <c r="I196" i="19"/>
  <c r="I197" i="19"/>
  <c r="I198" i="19"/>
  <c r="I199" i="19"/>
  <c r="I200" i="19"/>
  <c r="I201" i="19"/>
  <c r="I202" i="19"/>
  <c r="I203" i="19"/>
  <c r="I204" i="19"/>
  <c r="I205" i="19"/>
  <c r="I206" i="19"/>
  <c r="I207" i="19"/>
  <c r="I208" i="19"/>
  <c r="I209" i="19"/>
  <c r="I210" i="19"/>
  <c r="I211" i="19"/>
  <c r="I212" i="19"/>
  <c r="I213" i="19"/>
  <c r="I214" i="19"/>
  <c r="I215" i="19"/>
  <c r="I216" i="19"/>
  <c r="I217" i="19"/>
  <c r="I218" i="19"/>
  <c r="I219" i="19"/>
  <c r="I220" i="19"/>
  <c r="I221" i="19"/>
  <c r="I222" i="19"/>
  <c r="I223" i="19"/>
  <c r="I224" i="19"/>
  <c r="I225" i="19"/>
  <c r="I226" i="19"/>
  <c r="I227" i="19"/>
  <c r="I228" i="19"/>
  <c r="I229" i="19"/>
  <c r="I230" i="19"/>
  <c r="I231" i="19"/>
  <c r="I232" i="19"/>
  <c r="I233" i="19"/>
  <c r="I234" i="19"/>
  <c r="I235" i="19"/>
  <c r="I236" i="19"/>
  <c r="I237" i="19"/>
  <c r="I238" i="19"/>
  <c r="I239" i="19"/>
  <c r="I240" i="19"/>
  <c r="I241" i="19"/>
  <c r="I242" i="19"/>
  <c r="I243" i="19"/>
  <c r="I244" i="19"/>
  <c r="I245" i="19"/>
  <c r="I246" i="19"/>
  <c r="I247" i="19"/>
  <c r="I248" i="19"/>
  <c r="I249" i="19"/>
  <c r="I250" i="19"/>
  <c r="I251" i="19"/>
  <c r="I252" i="19"/>
  <c r="I253" i="19"/>
  <c r="I254" i="19"/>
  <c r="I255" i="19"/>
  <c r="I256" i="19"/>
  <c r="I257" i="19"/>
  <c r="I258" i="19"/>
  <c r="I259" i="19"/>
  <c r="I260" i="19"/>
  <c r="I261" i="19"/>
  <c r="I262" i="19"/>
  <c r="I263" i="19"/>
  <c r="I264" i="19"/>
  <c r="I265" i="19"/>
  <c r="I266" i="19"/>
  <c r="I267" i="19"/>
  <c r="I268" i="19"/>
  <c r="I269" i="19"/>
  <c r="I270" i="19"/>
  <c r="I271" i="19"/>
  <c r="I272" i="19"/>
  <c r="I273" i="19"/>
  <c r="I274" i="19"/>
  <c r="I275" i="19"/>
  <c r="I276" i="19"/>
  <c r="I277" i="19"/>
  <c r="I278" i="19"/>
  <c r="I279" i="19"/>
  <c r="I280" i="19"/>
  <c r="I281" i="19"/>
  <c r="I282" i="19"/>
  <c r="I283" i="19"/>
  <c r="I284" i="19"/>
  <c r="I285" i="19"/>
  <c r="I286" i="19"/>
  <c r="I287" i="19"/>
  <c r="I288" i="19"/>
  <c r="I289" i="19"/>
  <c r="I290" i="19"/>
  <c r="I291" i="19"/>
  <c r="I292" i="19"/>
  <c r="I293" i="19"/>
  <c r="I294" i="19"/>
  <c r="I295" i="19"/>
  <c r="I296" i="19"/>
  <c r="I297" i="19"/>
  <c r="I298" i="19"/>
  <c r="I299" i="19"/>
  <c r="I300" i="19"/>
  <c r="I301" i="19"/>
  <c r="I302" i="19"/>
  <c r="I303" i="19"/>
  <c r="I304" i="19"/>
  <c r="I305" i="19"/>
  <c r="I306" i="19"/>
  <c r="I307" i="19"/>
  <c r="I308" i="19"/>
  <c r="I309" i="19"/>
  <c r="I310" i="19"/>
  <c r="I311" i="19"/>
  <c r="I312" i="19"/>
  <c r="I313" i="19"/>
  <c r="I314" i="19"/>
  <c r="I315" i="19"/>
  <c r="I316" i="19"/>
  <c r="I317" i="19"/>
  <c r="I318" i="19"/>
  <c r="I319" i="19"/>
  <c r="I320" i="19"/>
  <c r="I321" i="19"/>
  <c r="I322" i="19"/>
  <c r="I323" i="19"/>
  <c r="I324" i="19"/>
  <c r="I325" i="19"/>
  <c r="I326" i="19"/>
  <c r="I327" i="19"/>
  <c r="I328" i="19"/>
  <c r="I329" i="19"/>
  <c r="I330" i="19"/>
  <c r="I331" i="19"/>
  <c r="I332" i="19"/>
  <c r="I333" i="19"/>
  <c r="I334" i="19"/>
  <c r="I335" i="19"/>
  <c r="I336" i="19"/>
  <c r="I337" i="19"/>
  <c r="I338" i="19"/>
  <c r="I339" i="19"/>
  <c r="I340" i="19"/>
  <c r="I341" i="19"/>
  <c r="I342" i="19"/>
  <c r="I343" i="19"/>
  <c r="I344" i="19"/>
  <c r="I345" i="19"/>
  <c r="I346" i="19"/>
  <c r="I347" i="19"/>
  <c r="I348" i="19"/>
  <c r="I349" i="19"/>
  <c r="I350" i="19"/>
  <c r="I351" i="19"/>
  <c r="I352" i="19"/>
  <c r="I353" i="19"/>
  <c r="I354" i="19"/>
  <c r="I355" i="19"/>
  <c r="I356" i="19"/>
  <c r="I357" i="19"/>
  <c r="I358" i="19"/>
  <c r="I359" i="19"/>
  <c r="I360" i="19"/>
  <c r="I361" i="19"/>
  <c r="I362" i="19"/>
  <c r="I363" i="19"/>
  <c r="I364" i="19"/>
  <c r="I365" i="19"/>
  <c r="I366" i="19"/>
  <c r="I367" i="19"/>
  <c r="I368" i="19"/>
  <c r="I369" i="19"/>
  <c r="I370" i="19"/>
  <c r="I371" i="19"/>
  <c r="I372" i="19"/>
  <c r="I373" i="19"/>
  <c r="I374" i="19"/>
  <c r="I375" i="19"/>
  <c r="I376" i="19"/>
  <c r="I377" i="19"/>
  <c r="I378" i="19"/>
  <c r="I379" i="19"/>
  <c r="I380" i="19"/>
  <c r="I381" i="19"/>
  <c r="I382" i="19"/>
  <c r="I383" i="19"/>
  <c r="I384" i="19"/>
  <c r="I385" i="19"/>
  <c r="I386" i="19"/>
  <c r="I387" i="19"/>
  <c r="I388" i="19"/>
  <c r="I389" i="19"/>
  <c r="I390" i="19"/>
  <c r="I391" i="19"/>
  <c r="I392" i="19"/>
  <c r="I393" i="19"/>
  <c r="I394" i="19"/>
  <c r="I395" i="19"/>
  <c r="I396" i="19"/>
  <c r="I397" i="19"/>
  <c r="I398" i="19"/>
  <c r="I399" i="19"/>
  <c r="I400" i="19"/>
  <c r="I401" i="19"/>
  <c r="I402" i="19"/>
  <c r="I403" i="19"/>
  <c r="I404" i="19"/>
  <c r="I405" i="19"/>
  <c r="I406" i="19"/>
  <c r="I407" i="19"/>
  <c r="I408" i="19"/>
  <c r="I409" i="19"/>
  <c r="I410" i="19"/>
  <c r="I411" i="19"/>
  <c r="I412" i="19"/>
  <c r="I413" i="19"/>
  <c r="I414" i="19"/>
  <c r="I415" i="19"/>
  <c r="I416" i="19"/>
  <c r="I417" i="19"/>
  <c r="I418" i="19"/>
  <c r="I419" i="19"/>
  <c r="I420" i="19"/>
  <c r="I421" i="19"/>
  <c r="I422" i="19"/>
  <c r="I423" i="19"/>
  <c r="I424" i="19"/>
  <c r="I425" i="19"/>
  <c r="I426" i="19"/>
  <c r="I427" i="19"/>
  <c r="I428" i="19"/>
  <c r="I429" i="19"/>
  <c r="I430" i="19"/>
  <c r="I431" i="19"/>
  <c r="I432" i="19"/>
  <c r="I433" i="19"/>
  <c r="I434" i="19"/>
  <c r="I435" i="19"/>
  <c r="I436" i="19"/>
  <c r="I437" i="19"/>
  <c r="I438" i="19"/>
  <c r="I439" i="19"/>
  <c r="I440" i="19"/>
  <c r="I441" i="19"/>
  <c r="I442" i="19"/>
  <c r="I443" i="19"/>
  <c r="I444" i="19"/>
  <c r="I445" i="19"/>
  <c r="I446" i="19"/>
  <c r="I447" i="19"/>
  <c r="I448" i="19"/>
  <c r="I449" i="19"/>
  <c r="I450" i="19"/>
  <c r="I451" i="19"/>
  <c r="I452" i="19"/>
  <c r="I453" i="19"/>
  <c r="I454" i="19"/>
  <c r="I455" i="19"/>
  <c r="I456" i="19"/>
  <c r="I457" i="19"/>
  <c r="I458" i="19"/>
  <c r="I459" i="19"/>
  <c r="I460" i="19"/>
  <c r="I461" i="19"/>
  <c r="I462" i="19"/>
  <c r="I463" i="19"/>
  <c r="I464" i="19"/>
  <c r="I465" i="19"/>
  <c r="I466" i="19"/>
  <c r="I467" i="19"/>
  <c r="I468" i="19"/>
  <c r="I469" i="19"/>
  <c r="I470" i="19"/>
  <c r="I471" i="19"/>
  <c r="I472" i="19"/>
  <c r="I473" i="19"/>
  <c r="I474" i="19"/>
  <c r="I475" i="19"/>
  <c r="I476" i="19"/>
  <c r="I477" i="19"/>
  <c r="I478" i="19"/>
  <c r="I479" i="19"/>
  <c r="I480" i="19"/>
  <c r="I481" i="19"/>
  <c r="I482" i="19"/>
  <c r="I483" i="19"/>
  <c r="I484" i="19"/>
  <c r="I485" i="19"/>
  <c r="I486" i="19"/>
  <c r="I487" i="19"/>
  <c r="I488" i="19"/>
  <c r="I489" i="19"/>
  <c r="I490" i="19"/>
  <c r="I491" i="19"/>
  <c r="I492" i="19"/>
  <c r="I493" i="19"/>
  <c r="I494" i="19"/>
  <c r="I495" i="19"/>
  <c r="I496" i="19"/>
  <c r="I497" i="19"/>
  <c r="I498" i="19"/>
  <c r="I499" i="19"/>
  <c r="I500" i="19"/>
  <c r="I501" i="19"/>
  <c r="I502" i="19"/>
  <c r="I503" i="19"/>
  <c r="I504" i="19"/>
  <c r="I505" i="19"/>
  <c r="I506" i="19"/>
  <c r="I507" i="19"/>
  <c r="I508" i="19"/>
  <c r="I509" i="19"/>
  <c r="I510" i="19"/>
  <c r="I511" i="19"/>
  <c r="I512" i="19"/>
  <c r="I513" i="19"/>
  <c r="I514" i="19"/>
  <c r="I515" i="19"/>
  <c r="I516" i="19"/>
  <c r="I517" i="19"/>
  <c r="I518" i="19"/>
  <c r="I519" i="19"/>
  <c r="I520" i="19"/>
  <c r="I521" i="19"/>
  <c r="I522" i="19"/>
  <c r="I523" i="19"/>
  <c r="I524" i="19"/>
  <c r="I525" i="19"/>
  <c r="I526" i="19"/>
  <c r="I527" i="19"/>
  <c r="I528" i="19"/>
  <c r="I529" i="19"/>
  <c r="I530" i="19"/>
  <c r="I531" i="19"/>
  <c r="I532" i="19"/>
  <c r="I533" i="19"/>
  <c r="I534" i="19"/>
  <c r="I535" i="19"/>
  <c r="I536" i="19"/>
  <c r="I537" i="19"/>
  <c r="I538" i="19"/>
  <c r="I539" i="19"/>
  <c r="I540" i="19"/>
  <c r="I541" i="19"/>
  <c r="I542" i="19"/>
  <c r="I543" i="19"/>
  <c r="I544" i="19"/>
  <c r="I545" i="19"/>
  <c r="I546" i="19"/>
  <c r="I547" i="19"/>
  <c r="I548" i="19"/>
  <c r="I549" i="19"/>
  <c r="I550" i="19"/>
  <c r="I551" i="19"/>
  <c r="I552" i="19"/>
  <c r="I553" i="19"/>
  <c r="I554" i="19"/>
  <c r="I555" i="19"/>
  <c r="I556" i="19"/>
  <c r="I557" i="19"/>
  <c r="I558" i="19"/>
  <c r="I559" i="19"/>
  <c r="I560" i="19"/>
  <c r="I561" i="19"/>
  <c r="I562" i="19"/>
  <c r="I563" i="19"/>
  <c r="I564" i="19"/>
  <c r="I565" i="19"/>
  <c r="I566" i="19"/>
  <c r="I567" i="19"/>
  <c r="I568" i="19"/>
  <c r="I569" i="19"/>
  <c r="I570" i="19"/>
  <c r="I571" i="19"/>
  <c r="I572" i="19"/>
  <c r="I573" i="19"/>
  <c r="I574" i="19"/>
  <c r="I575" i="19"/>
  <c r="I576" i="19"/>
  <c r="I577" i="19"/>
  <c r="I578" i="19"/>
  <c r="I579" i="19"/>
  <c r="I580" i="19"/>
  <c r="I581" i="19"/>
  <c r="I582" i="19"/>
  <c r="I583" i="19"/>
  <c r="I584" i="19"/>
  <c r="I585" i="19"/>
  <c r="I586" i="19"/>
  <c r="I587" i="19"/>
  <c r="I588" i="19"/>
  <c r="I589" i="19"/>
  <c r="I590" i="19"/>
  <c r="I591" i="19"/>
  <c r="I592" i="19"/>
  <c r="I593" i="19"/>
  <c r="I594" i="19"/>
  <c r="I595" i="19"/>
  <c r="I596" i="19"/>
  <c r="I597" i="19"/>
  <c r="I598" i="19"/>
  <c r="I599" i="19"/>
  <c r="I600" i="19"/>
  <c r="I601" i="19"/>
  <c r="I602" i="19"/>
  <c r="I603" i="19"/>
  <c r="I604" i="19"/>
  <c r="I605" i="19"/>
  <c r="I606" i="19"/>
  <c r="I607" i="19"/>
  <c r="I608" i="19"/>
  <c r="I609" i="19"/>
  <c r="I610" i="19"/>
  <c r="I611" i="19"/>
  <c r="I612" i="19"/>
  <c r="I613" i="19"/>
  <c r="I614" i="19"/>
  <c r="I615" i="19"/>
  <c r="I616" i="19"/>
  <c r="I617" i="19"/>
  <c r="I618" i="19"/>
  <c r="I619" i="19"/>
  <c r="I620" i="19"/>
  <c r="I621" i="19"/>
  <c r="I622" i="19"/>
  <c r="I623" i="19"/>
  <c r="I624" i="19"/>
  <c r="I625" i="19"/>
  <c r="I626" i="19"/>
  <c r="I627" i="19"/>
  <c r="I628" i="19"/>
  <c r="I629" i="19"/>
  <c r="I630" i="19"/>
  <c r="I631" i="19"/>
  <c r="I632" i="19"/>
  <c r="I633" i="19"/>
  <c r="I634" i="19"/>
  <c r="I635" i="19"/>
  <c r="I636" i="19"/>
  <c r="I637" i="19"/>
  <c r="I638" i="19"/>
  <c r="I639" i="19"/>
  <c r="I640" i="19"/>
  <c r="I641" i="19"/>
  <c r="I642" i="19"/>
  <c r="I643" i="19"/>
  <c r="I644" i="19"/>
  <c r="I645" i="19"/>
  <c r="I646" i="19"/>
  <c r="I647" i="19"/>
  <c r="I648" i="19"/>
  <c r="I649" i="19"/>
  <c r="I650" i="19"/>
  <c r="I651" i="19"/>
  <c r="I652" i="19"/>
  <c r="I653" i="19"/>
  <c r="I654" i="19"/>
  <c r="I655" i="19"/>
  <c r="I656" i="19"/>
  <c r="I657" i="19"/>
  <c r="I658" i="19"/>
  <c r="I659" i="19"/>
  <c r="I660" i="19"/>
  <c r="I661" i="19"/>
  <c r="I662" i="19"/>
  <c r="I663" i="19"/>
  <c r="I664" i="19"/>
  <c r="I665" i="19"/>
  <c r="I666" i="19"/>
  <c r="I667" i="19"/>
  <c r="I668" i="19"/>
  <c r="I669" i="19"/>
  <c r="I670" i="19"/>
  <c r="I671" i="19"/>
  <c r="I672" i="19"/>
  <c r="I673" i="19"/>
  <c r="I674" i="19"/>
  <c r="I675" i="19"/>
  <c r="I676" i="19"/>
  <c r="I677" i="19"/>
  <c r="I678" i="19"/>
  <c r="I679" i="19"/>
  <c r="I680" i="19"/>
  <c r="I681" i="19"/>
  <c r="I682" i="19"/>
  <c r="I683" i="19"/>
  <c r="I684" i="19"/>
  <c r="I685" i="19"/>
  <c r="I686" i="19"/>
  <c r="I687" i="19"/>
  <c r="I688" i="19"/>
  <c r="I689" i="19"/>
  <c r="I690" i="19"/>
  <c r="I691" i="19"/>
  <c r="I692" i="19"/>
  <c r="I693" i="19"/>
  <c r="I694" i="19"/>
  <c r="I695" i="19"/>
  <c r="I696" i="19"/>
  <c r="I697" i="19"/>
  <c r="I698" i="19"/>
  <c r="I699" i="19"/>
  <c r="I700" i="19"/>
  <c r="I701" i="19"/>
  <c r="I702" i="19"/>
  <c r="I703" i="19"/>
  <c r="I704" i="19"/>
  <c r="I705" i="19"/>
  <c r="I706" i="19"/>
  <c r="I707" i="19"/>
  <c r="I708" i="19"/>
  <c r="I709" i="19"/>
  <c r="I710" i="19"/>
  <c r="I711" i="19"/>
  <c r="I712" i="19"/>
  <c r="I713" i="19"/>
  <c r="I714" i="19"/>
  <c r="I715" i="19"/>
  <c r="I716" i="19"/>
  <c r="I717" i="19"/>
  <c r="I718" i="19"/>
  <c r="I719" i="19"/>
  <c r="I720" i="19"/>
  <c r="I721" i="19"/>
  <c r="I722" i="19"/>
  <c r="I723" i="19"/>
  <c r="I724" i="19"/>
  <c r="I725" i="19"/>
  <c r="I726" i="19"/>
  <c r="I727" i="19"/>
  <c r="I728" i="19"/>
  <c r="I729" i="19"/>
  <c r="I730" i="19"/>
  <c r="I731" i="19"/>
  <c r="I732" i="19"/>
  <c r="I733" i="19"/>
  <c r="I734" i="19"/>
  <c r="I735" i="19"/>
  <c r="I736" i="19"/>
  <c r="I737" i="19"/>
  <c r="I738" i="19"/>
  <c r="I739" i="19"/>
  <c r="I740" i="19"/>
  <c r="I741" i="19"/>
  <c r="I742" i="19"/>
  <c r="I743" i="19"/>
  <c r="I744" i="19"/>
  <c r="I745" i="19"/>
  <c r="I746" i="19"/>
  <c r="I747" i="19"/>
  <c r="I748" i="19"/>
  <c r="I749" i="19"/>
  <c r="I750" i="19"/>
  <c r="I751" i="19"/>
  <c r="I752" i="19"/>
  <c r="I753" i="19"/>
  <c r="I754" i="19"/>
  <c r="I755" i="19"/>
  <c r="I756" i="19"/>
  <c r="I757" i="19"/>
  <c r="I758" i="19"/>
  <c r="I759" i="19"/>
  <c r="I760" i="19"/>
  <c r="I761" i="19"/>
  <c r="I762" i="19"/>
  <c r="I763" i="19"/>
  <c r="I764" i="19"/>
  <c r="I765" i="19"/>
  <c r="I766" i="19"/>
  <c r="I767" i="19"/>
  <c r="I768" i="19"/>
  <c r="I769" i="19"/>
  <c r="I770" i="19"/>
  <c r="I771" i="19"/>
  <c r="I772" i="19"/>
  <c r="I773" i="19"/>
  <c r="I774" i="19"/>
  <c r="I775" i="19"/>
  <c r="I776" i="19"/>
  <c r="I777" i="19"/>
  <c r="I778" i="19"/>
  <c r="I779" i="19"/>
  <c r="I780" i="19"/>
  <c r="I781" i="19"/>
  <c r="I782" i="19"/>
  <c r="I783" i="19"/>
  <c r="I784" i="19"/>
  <c r="I785" i="19"/>
  <c r="I786" i="19"/>
  <c r="I787" i="19"/>
  <c r="I788" i="19"/>
  <c r="I789" i="19"/>
  <c r="I790" i="19"/>
  <c r="I791" i="19"/>
  <c r="I792" i="19"/>
  <c r="I793" i="19"/>
  <c r="I794" i="19"/>
  <c r="I795" i="19"/>
  <c r="I796" i="19"/>
  <c r="I797" i="19"/>
  <c r="I798" i="19"/>
  <c r="I799" i="19"/>
  <c r="I800" i="19"/>
  <c r="I801" i="19"/>
  <c r="I802" i="19"/>
  <c r="I803" i="19"/>
  <c r="I804" i="19"/>
  <c r="I805" i="19"/>
  <c r="I806" i="19"/>
  <c r="I807" i="19"/>
  <c r="I808" i="19"/>
  <c r="I809" i="19"/>
  <c r="I810" i="19"/>
  <c r="I811" i="19"/>
  <c r="I812" i="19"/>
  <c r="I813" i="19"/>
  <c r="I814" i="19"/>
  <c r="I815" i="19"/>
  <c r="I816" i="19"/>
  <c r="I817" i="19"/>
  <c r="I818" i="19"/>
  <c r="I819" i="19"/>
  <c r="I820" i="19"/>
  <c r="I821" i="19"/>
  <c r="I822" i="19"/>
  <c r="I823" i="19"/>
  <c r="I824" i="19"/>
  <c r="I825" i="19"/>
  <c r="I826" i="19"/>
  <c r="I827" i="19"/>
  <c r="I828" i="19"/>
  <c r="I829" i="19"/>
  <c r="I830" i="19"/>
  <c r="I831" i="19"/>
  <c r="I832" i="19"/>
  <c r="I833" i="19"/>
  <c r="I834" i="19"/>
  <c r="I835" i="19"/>
  <c r="I836" i="19"/>
  <c r="I837" i="19"/>
  <c r="I838" i="19"/>
  <c r="I839" i="19"/>
  <c r="I840" i="19"/>
  <c r="I841" i="19"/>
  <c r="I842" i="19"/>
  <c r="I843" i="19"/>
  <c r="I844" i="19"/>
  <c r="I845" i="19"/>
  <c r="I846" i="19"/>
  <c r="I847" i="19"/>
  <c r="I848" i="19"/>
  <c r="I849" i="19"/>
  <c r="I850" i="19"/>
  <c r="I851" i="19"/>
  <c r="I852" i="19"/>
  <c r="I853" i="19"/>
  <c r="I854" i="19"/>
  <c r="I855" i="19"/>
  <c r="I856" i="19"/>
  <c r="I857" i="19"/>
  <c r="I858" i="19"/>
  <c r="I859" i="19"/>
  <c r="I860" i="19"/>
  <c r="I861" i="19"/>
  <c r="I862" i="19"/>
  <c r="I863" i="19"/>
  <c r="I864" i="19"/>
  <c r="I865" i="19"/>
  <c r="I866" i="19"/>
  <c r="I867" i="19"/>
  <c r="I868" i="19"/>
  <c r="I869" i="19"/>
  <c r="I870" i="19"/>
  <c r="I871" i="19"/>
  <c r="I872" i="19"/>
  <c r="I873" i="19"/>
  <c r="I874" i="19"/>
  <c r="I875" i="19"/>
  <c r="I876" i="19"/>
  <c r="I877" i="19"/>
  <c r="I878" i="19"/>
  <c r="I879" i="19"/>
  <c r="I880" i="19"/>
  <c r="I881" i="19"/>
  <c r="I882" i="19"/>
  <c r="I883" i="19"/>
  <c r="I884" i="19"/>
  <c r="I885" i="19"/>
  <c r="I886" i="19"/>
  <c r="I887" i="19"/>
  <c r="I888" i="19"/>
  <c r="I889" i="19"/>
  <c r="I890" i="19"/>
  <c r="I891" i="19"/>
  <c r="I892" i="19"/>
  <c r="I893" i="19"/>
  <c r="I894" i="19"/>
  <c r="I895" i="19"/>
  <c r="I896" i="19"/>
  <c r="I897" i="19"/>
  <c r="I898" i="19"/>
  <c r="I899" i="19"/>
  <c r="I900" i="19"/>
  <c r="I901" i="19"/>
  <c r="I902" i="19"/>
  <c r="I903" i="19"/>
  <c r="I904" i="19"/>
  <c r="I905" i="19"/>
  <c r="I906" i="19"/>
  <c r="I907" i="19"/>
  <c r="I908" i="19"/>
  <c r="I909" i="19"/>
  <c r="I910" i="19"/>
  <c r="I911" i="19"/>
  <c r="I912" i="19"/>
  <c r="I913" i="19"/>
  <c r="I914" i="19"/>
  <c r="I915" i="19"/>
  <c r="I916" i="19"/>
  <c r="I917" i="19"/>
  <c r="I918" i="19"/>
  <c r="I919" i="19"/>
  <c r="I920" i="19"/>
  <c r="I921" i="19"/>
  <c r="I922" i="19"/>
  <c r="I923" i="19"/>
  <c r="I924" i="19"/>
  <c r="I925" i="19"/>
  <c r="I926" i="19"/>
  <c r="I927" i="19"/>
  <c r="I928" i="19"/>
  <c r="I929" i="19"/>
  <c r="I930" i="19"/>
  <c r="I931" i="19"/>
  <c r="I932" i="19"/>
  <c r="I933" i="19"/>
  <c r="I934" i="19"/>
  <c r="I935" i="19"/>
  <c r="I936" i="19"/>
  <c r="I937" i="19"/>
  <c r="I938" i="19"/>
  <c r="I939" i="19"/>
  <c r="I940" i="19"/>
  <c r="I941" i="19"/>
  <c r="I942" i="19"/>
  <c r="I943" i="19"/>
  <c r="I944" i="19"/>
  <c r="I945" i="19"/>
  <c r="I946" i="19"/>
  <c r="I947" i="19"/>
  <c r="I948" i="19"/>
  <c r="I949" i="19"/>
  <c r="I950" i="19"/>
  <c r="I951" i="19"/>
  <c r="I952" i="19"/>
  <c r="I953" i="19"/>
  <c r="I954" i="19"/>
  <c r="I955" i="19"/>
  <c r="I956" i="19"/>
  <c r="I957" i="19"/>
  <c r="I958" i="19"/>
  <c r="I959" i="19"/>
  <c r="I960" i="19"/>
  <c r="I961" i="19"/>
  <c r="I962" i="19"/>
  <c r="I963" i="19"/>
  <c r="I964" i="19"/>
  <c r="I965" i="19"/>
  <c r="I966" i="19"/>
  <c r="I967" i="19"/>
  <c r="I968" i="19"/>
  <c r="I969" i="19"/>
  <c r="I970" i="19"/>
  <c r="I971" i="19"/>
  <c r="I972" i="19"/>
  <c r="I973" i="19"/>
  <c r="I974" i="19"/>
  <c r="I975" i="19"/>
  <c r="I976" i="19"/>
  <c r="I977" i="19"/>
  <c r="I978" i="19"/>
  <c r="I979" i="19"/>
  <c r="I980" i="19"/>
  <c r="I981" i="19"/>
  <c r="I982" i="19"/>
  <c r="I983" i="19"/>
  <c r="I984" i="19"/>
  <c r="I985" i="19"/>
  <c r="I986" i="19"/>
  <c r="I987" i="19"/>
  <c r="I988" i="19"/>
  <c r="I989" i="19"/>
  <c r="I990" i="19"/>
  <c r="I991" i="19"/>
  <c r="I992" i="19"/>
  <c r="I993" i="19"/>
  <c r="I994" i="19"/>
  <c r="I995" i="19"/>
  <c r="I996" i="19"/>
  <c r="I997" i="19"/>
  <c r="I998" i="19"/>
  <c r="I999" i="19"/>
  <c r="I1000" i="19"/>
  <c r="I1001" i="19"/>
  <c r="I1002" i="19"/>
  <c r="I1003" i="19"/>
  <c r="I1004" i="19"/>
  <c r="I1005" i="19"/>
  <c r="I1006" i="19"/>
  <c r="I1007" i="19"/>
  <c r="I1008" i="19"/>
  <c r="I1009" i="19"/>
  <c r="I1010" i="19"/>
  <c r="I1011" i="19"/>
  <c r="I1012" i="19"/>
  <c r="I1013" i="19"/>
  <c r="I1014" i="19"/>
  <c r="I1015" i="19"/>
  <c r="I1016" i="19"/>
  <c r="I1017" i="19"/>
  <c r="I1018" i="19"/>
  <c r="I1019" i="19"/>
  <c r="I1020" i="19"/>
  <c r="I1021" i="19"/>
  <c r="I1022" i="19"/>
  <c r="I1023" i="19"/>
  <c r="I1024" i="19"/>
  <c r="I1025" i="19"/>
  <c r="I1026" i="19"/>
  <c r="I1027" i="19"/>
  <c r="I1028" i="19"/>
  <c r="I1029" i="19"/>
  <c r="I1030" i="19"/>
  <c r="I1031" i="19"/>
  <c r="I1032" i="19"/>
  <c r="I1033" i="19"/>
  <c r="I1034" i="19"/>
  <c r="I1035" i="19"/>
  <c r="I1036" i="19"/>
  <c r="I1037" i="19"/>
  <c r="I1038" i="19"/>
  <c r="I1039" i="19"/>
  <c r="I1040" i="19"/>
  <c r="I1041" i="19"/>
  <c r="I1042" i="19"/>
  <c r="I1043" i="19"/>
  <c r="I1044" i="19"/>
  <c r="I1045" i="19"/>
  <c r="I1046" i="19"/>
  <c r="I1047" i="19"/>
  <c r="I1048" i="19"/>
  <c r="I1049" i="19"/>
  <c r="I1050" i="19"/>
  <c r="I1051" i="19"/>
  <c r="I1052" i="19"/>
  <c r="I1053" i="19"/>
  <c r="I1054" i="19"/>
  <c r="I1055" i="19"/>
  <c r="I1056" i="19"/>
  <c r="I1057" i="19"/>
  <c r="I1058" i="19"/>
  <c r="I1059" i="19"/>
  <c r="I1060" i="19"/>
  <c r="I1061" i="19"/>
  <c r="I1062" i="19"/>
  <c r="I1063" i="19"/>
  <c r="I1064" i="19"/>
  <c r="I1065" i="19"/>
  <c r="I1066" i="19"/>
  <c r="I1067" i="19"/>
  <c r="I1068" i="19"/>
  <c r="I1069" i="19"/>
  <c r="I1070" i="19"/>
  <c r="I1071" i="19"/>
  <c r="I1072" i="19"/>
  <c r="I1073" i="19"/>
  <c r="I1074" i="19"/>
  <c r="I1075" i="19"/>
  <c r="I1076" i="19"/>
  <c r="I1077" i="19"/>
  <c r="I1078" i="19"/>
  <c r="I1079" i="19"/>
  <c r="I1080" i="19"/>
  <c r="I1081" i="19"/>
  <c r="I1082" i="19"/>
  <c r="I1083" i="19"/>
  <c r="I1084" i="19"/>
  <c r="I1085" i="19"/>
  <c r="I1086" i="19"/>
  <c r="I1087" i="19"/>
  <c r="I1088" i="19"/>
  <c r="I1089" i="19"/>
  <c r="I1090" i="19"/>
  <c r="I1091" i="19"/>
  <c r="I1092" i="19"/>
  <c r="I1093" i="19"/>
  <c r="I1094" i="19"/>
  <c r="I1095" i="19"/>
  <c r="I1096" i="19"/>
  <c r="I1097" i="19"/>
  <c r="I1098" i="19"/>
  <c r="I1099" i="19"/>
  <c r="I1100" i="19"/>
  <c r="I1101" i="19"/>
  <c r="I1102" i="19"/>
  <c r="I1103" i="19"/>
  <c r="I1104" i="19"/>
  <c r="I1105" i="19"/>
  <c r="I1106" i="19"/>
  <c r="I1107" i="19"/>
  <c r="I1108" i="19"/>
  <c r="I1109" i="19"/>
  <c r="I1110" i="19"/>
  <c r="I1111" i="19"/>
  <c r="I1112" i="19"/>
  <c r="I1113" i="19"/>
  <c r="I1114" i="19"/>
  <c r="I1115" i="19"/>
  <c r="I1116" i="19"/>
  <c r="I1117" i="19"/>
  <c r="I1118" i="19"/>
  <c r="I1119" i="19"/>
  <c r="I1120" i="19"/>
  <c r="I1121" i="19"/>
  <c r="I1122" i="19"/>
  <c r="I1123" i="19"/>
  <c r="I1124" i="19"/>
  <c r="I1125" i="19"/>
  <c r="I1126" i="19"/>
  <c r="I1127" i="19"/>
  <c r="I1128" i="19"/>
  <c r="I1129" i="19"/>
  <c r="I1130" i="19"/>
  <c r="I1131" i="19"/>
  <c r="I1132" i="19"/>
  <c r="I1133" i="19"/>
  <c r="I1134" i="19"/>
  <c r="I1135" i="19"/>
  <c r="I1136" i="19"/>
  <c r="I1137" i="19"/>
  <c r="I1138" i="19"/>
  <c r="I1139" i="19"/>
  <c r="I1140" i="19"/>
  <c r="I1141" i="19"/>
  <c r="I1142" i="19"/>
  <c r="I1143" i="19"/>
  <c r="I1144" i="19"/>
  <c r="I1145" i="19"/>
  <c r="I1146" i="19"/>
  <c r="I1147" i="19"/>
  <c r="I1148" i="19"/>
  <c r="I1149" i="19"/>
  <c r="I1150" i="19"/>
  <c r="I1151" i="19"/>
  <c r="I1152" i="19"/>
  <c r="I1153" i="19"/>
  <c r="I1154" i="19"/>
  <c r="I1155" i="19"/>
  <c r="I1156" i="19"/>
  <c r="I1157" i="19"/>
  <c r="I1158" i="19"/>
  <c r="I1159" i="19"/>
  <c r="I1160" i="19"/>
  <c r="I1161" i="19"/>
  <c r="I1162" i="19"/>
  <c r="I1163" i="19"/>
  <c r="I1164" i="19"/>
  <c r="I1165" i="19"/>
  <c r="I1166" i="19"/>
  <c r="I1167" i="19"/>
  <c r="I1168" i="19"/>
  <c r="I1169" i="19"/>
  <c r="I1170" i="19"/>
  <c r="I1171" i="19"/>
  <c r="I1172" i="19"/>
  <c r="I1173" i="19"/>
  <c r="I1174" i="19"/>
  <c r="I1175" i="19"/>
  <c r="I1176" i="19"/>
  <c r="I1177" i="19"/>
  <c r="I1178" i="19"/>
  <c r="I1179" i="19"/>
  <c r="I1180" i="19"/>
  <c r="I1181" i="19"/>
  <c r="I1182" i="19"/>
  <c r="I1183" i="19"/>
  <c r="I1184" i="19"/>
  <c r="I1185" i="19"/>
  <c r="I1186" i="19"/>
  <c r="I1187" i="19"/>
  <c r="I1188" i="19"/>
  <c r="I1189" i="19"/>
  <c r="I1190" i="19"/>
  <c r="I1191" i="19"/>
  <c r="I1192" i="19"/>
  <c r="I1193" i="19"/>
  <c r="I1194" i="19"/>
  <c r="I1195" i="19"/>
  <c r="I1196" i="19"/>
  <c r="I1197" i="19"/>
  <c r="I1198" i="19"/>
  <c r="I1199" i="19"/>
  <c r="I1200" i="19"/>
  <c r="I1201" i="19"/>
  <c r="I1202" i="19"/>
  <c r="I1203" i="19"/>
  <c r="I1204" i="19"/>
  <c r="I1205" i="19"/>
  <c r="I1206" i="19"/>
  <c r="I1207" i="19"/>
  <c r="I1208" i="19"/>
  <c r="I1209" i="19"/>
  <c r="I1210" i="19"/>
  <c r="I1211" i="19"/>
  <c r="I1212" i="19"/>
  <c r="I1213" i="19"/>
  <c r="I1214" i="19"/>
  <c r="I1215" i="19"/>
  <c r="I1216" i="19"/>
  <c r="I1217" i="19"/>
  <c r="I1218" i="19"/>
  <c r="I1219" i="19"/>
  <c r="I1220" i="19"/>
  <c r="I1221" i="19"/>
  <c r="I1222" i="19"/>
  <c r="I1223" i="19"/>
  <c r="I1224" i="19"/>
  <c r="I1225" i="19"/>
  <c r="I1226" i="19"/>
  <c r="I1227" i="19"/>
  <c r="I1228" i="19"/>
  <c r="I1229" i="19"/>
  <c r="I1230" i="19"/>
  <c r="I1231" i="19"/>
  <c r="I1232" i="19"/>
  <c r="I1233" i="19"/>
  <c r="I1234" i="19"/>
  <c r="I1235" i="19"/>
  <c r="I1236" i="19"/>
  <c r="I1237" i="19"/>
  <c r="I1238" i="19"/>
  <c r="I1239" i="19"/>
  <c r="I1240" i="19"/>
  <c r="I1241" i="19"/>
  <c r="I1242" i="19"/>
  <c r="I1243" i="19"/>
  <c r="I1244" i="19"/>
  <c r="I1245" i="19"/>
  <c r="I1246" i="19"/>
  <c r="I1247" i="19"/>
  <c r="I1248" i="19"/>
  <c r="I1249" i="19"/>
  <c r="I1250" i="19"/>
  <c r="I1251" i="19"/>
  <c r="I1252" i="19"/>
  <c r="I1253" i="19"/>
  <c r="I1254" i="19"/>
  <c r="I1255" i="19"/>
  <c r="I1256" i="19"/>
  <c r="I1257" i="19"/>
  <c r="I1258" i="19"/>
  <c r="I1259" i="19"/>
  <c r="I1260" i="19"/>
  <c r="I1261" i="19"/>
  <c r="I1262" i="19"/>
  <c r="I1263" i="19"/>
  <c r="I1264" i="19"/>
  <c r="I1265" i="19"/>
  <c r="I1266" i="19"/>
  <c r="I1267" i="19"/>
  <c r="I1268" i="19"/>
  <c r="I1269" i="19"/>
  <c r="I1270" i="19"/>
  <c r="I1271" i="19"/>
  <c r="I1272" i="19"/>
  <c r="I1273" i="19"/>
  <c r="I1274" i="19"/>
  <c r="I1275" i="19"/>
  <c r="I1276" i="19"/>
  <c r="I1277" i="19"/>
  <c r="I1278" i="19"/>
  <c r="I1279" i="19"/>
  <c r="I1280" i="19"/>
  <c r="I1281" i="19"/>
  <c r="I1282" i="19"/>
  <c r="I1283" i="19"/>
  <c r="I1284" i="19"/>
  <c r="I1285" i="19"/>
  <c r="I1286" i="19"/>
  <c r="I1287" i="19"/>
  <c r="I1288" i="19"/>
  <c r="I1289" i="19"/>
  <c r="I1290" i="19"/>
  <c r="I1291" i="19"/>
  <c r="I1292" i="19"/>
  <c r="I1293" i="19"/>
  <c r="I1294" i="19"/>
  <c r="I1295" i="19"/>
  <c r="I1296" i="19"/>
  <c r="I1297" i="19"/>
  <c r="I1298" i="19"/>
  <c r="I1299" i="19"/>
  <c r="I1300" i="19"/>
  <c r="I1301" i="19"/>
  <c r="I1302" i="19"/>
  <c r="I1303" i="19"/>
  <c r="I1304" i="19"/>
  <c r="I1305" i="19"/>
  <c r="I1306" i="19"/>
  <c r="I1307" i="19"/>
  <c r="I1308" i="19"/>
  <c r="I1309" i="19"/>
  <c r="I1310" i="19"/>
  <c r="I1311" i="19"/>
  <c r="I1312" i="19"/>
  <c r="I1313" i="19"/>
  <c r="I1314" i="19"/>
  <c r="I1315" i="19"/>
  <c r="I1316" i="19"/>
  <c r="I1317" i="19"/>
  <c r="I1318" i="19"/>
  <c r="I1319" i="19"/>
  <c r="I1320" i="19"/>
  <c r="I1321" i="19"/>
  <c r="I1322" i="19"/>
  <c r="I1323" i="19"/>
  <c r="I1324" i="19"/>
  <c r="I1325" i="19"/>
  <c r="I1326" i="19"/>
  <c r="I1327" i="19"/>
  <c r="I1328" i="19"/>
  <c r="I1329" i="19"/>
  <c r="I1330" i="19"/>
  <c r="I1331" i="19"/>
  <c r="I1332" i="19"/>
  <c r="I1333" i="19"/>
  <c r="I1334" i="19"/>
  <c r="I1335" i="19"/>
  <c r="I1336" i="19"/>
  <c r="I1337" i="19"/>
  <c r="I1338" i="19"/>
  <c r="I1339" i="19"/>
  <c r="I1340" i="19"/>
  <c r="I1341" i="19"/>
  <c r="I1342" i="19"/>
  <c r="I1343" i="19"/>
  <c r="I1344" i="19"/>
  <c r="I1345" i="19"/>
  <c r="I1346" i="19"/>
  <c r="I1347" i="19"/>
  <c r="I1348" i="19"/>
  <c r="I1349" i="19"/>
  <c r="I1350" i="19"/>
  <c r="I1351" i="19"/>
  <c r="I1352" i="19"/>
  <c r="I1353" i="19"/>
  <c r="I1354" i="19"/>
  <c r="I1355" i="19"/>
  <c r="I1356" i="19"/>
  <c r="I1357" i="19"/>
  <c r="I1358" i="19"/>
  <c r="I1359" i="19"/>
  <c r="I1360" i="19"/>
  <c r="I1361" i="19"/>
  <c r="I1362" i="19"/>
  <c r="I1363" i="19"/>
  <c r="I1364" i="19"/>
  <c r="I1365" i="19"/>
  <c r="I1366" i="19"/>
  <c r="I1367" i="19"/>
  <c r="I1368" i="19"/>
  <c r="I1369" i="19"/>
  <c r="I1370" i="19"/>
  <c r="I1371" i="19"/>
  <c r="I1372" i="19"/>
  <c r="I1373" i="19"/>
  <c r="I1374" i="19"/>
  <c r="I1375" i="19"/>
  <c r="I1376" i="19"/>
  <c r="I1377" i="19"/>
  <c r="I1378" i="19"/>
  <c r="I1379" i="19"/>
  <c r="I1380" i="19"/>
  <c r="I1381" i="19"/>
  <c r="I1382" i="19"/>
  <c r="I1383" i="19"/>
  <c r="I1384" i="19"/>
  <c r="I1385" i="19"/>
  <c r="I1386" i="19"/>
  <c r="I1387" i="19"/>
  <c r="I1388" i="19"/>
  <c r="I1389" i="19"/>
  <c r="I1390" i="19"/>
  <c r="I1391" i="19"/>
  <c r="I1392" i="19"/>
  <c r="I1393" i="19"/>
  <c r="I1394" i="19"/>
  <c r="I1395" i="19"/>
  <c r="I1396" i="19"/>
  <c r="I1397" i="19"/>
  <c r="I1398" i="19"/>
  <c r="I1399" i="19"/>
  <c r="I1400" i="19"/>
  <c r="I1401" i="19"/>
  <c r="I1402" i="19"/>
  <c r="I1403" i="19"/>
  <c r="I1404" i="19"/>
  <c r="I1405" i="19"/>
  <c r="I1406" i="19"/>
  <c r="I1407" i="19"/>
  <c r="I1408" i="19"/>
  <c r="I1409" i="19"/>
  <c r="I1410" i="19"/>
  <c r="I1411" i="19"/>
  <c r="I1412" i="19"/>
  <c r="I1413" i="19"/>
  <c r="I1414" i="19"/>
  <c r="I1415" i="19"/>
  <c r="I1416" i="19"/>
  <c r="I1417" i="19"/>
  <c r="I1418" i="19"/>
  <c r="I1419" i="19"/>
  <c r="I1420" i="19"/>
  <c r="I1421" i="19"/>
  <c r="I1422" i="19"/>
  <c r="I1423" i="19"/>
  <c r="I1424" i="19"/>
  <c r="I1425" i="19"/>
  <c r="I1426" i="19"/>
  <c r="I1427" i="19"/>
  <c r="I1428" i="19"/>
  <c r="I1429" i="19"/>
  <c r="I1430" i="19"/>
  <c r="I1431" i="19"/>
  <c r="I1432" i="19"/>
  <c r="I1433" i="19"/>
  <c r="I1434" i="19"/>
  <c r="I1435" i="19"/>
  <c r="I1436" i="19"/>
  <c r="I1437" i="19"/>
  <c r="I1438" i="19"/>
  <c r="I1439" i="19"/>
  <c r="I1440" i="19"/>
  <c r="I1441" i="19"/>
  <c r="I1442" i="19"/>
  <c r="I1443" i="19"/>
  <c r="I1444" i="19"/>
  <c r="I1445" i="19"/>
  <c r="I1446" i="19"/>
  <c r="I1447" i="19"/>
  <c r="I1448" i="19"/>
  <c r="I1449" i="19"/>
  <c r="I1450" i="19"/>
  <c r="I1451" i="19"/>
  <c r="I1452" i="19"/>
  <c r="I1453" i="19"/>
  <c r="I1454" i="19"/>
  <c r="I1455" i="19"/>
  <c r="I1456" i="19"/>
  <c r="I1457" i="19"/>
  <c r="I1458" i="19"/>
  <c r="I1459" i="19"/>
  <c r="I1460" i="19"/>
  <c r="I1461" i="19"/>
  <c r="I1462" i="19"/>
  <c r="I1463" i="19"/>
  <c r="I1464" i="19"/>
  <c r="I1465" i="19"/>
  <c r="I1466" i="19"/>
  <c r="I1467" i="19"/>
  <c r="I1468" i="19"/>
  <c r="I1469" i="19"/>
  <c r="I1470" i="19"/>
  <c r="I1471" i="19"/>
  <c r="I1472" i="19"/>
  <c r="I1473" i="19"/>
  <c r="I1474" i="19"/>
  <c r="I1475" i="19"/>
  <c r="I1476" i="19"/>
  <c r="I1477" i="19"/>
  <c r="I1478" i="19"/>
  <c r="I1479" i="19"/>
  <c r="I1480" i="19"/>
  <c r="I1481" i="19"/>
  <c r="I1482" i="19"/>
  <c r="I1483" i="19"/>
  <c r="I1484" i="19"/>
  <c r="I1485" i="19"/>
  <c r="I1486" i="19"/>
  <c r="I1487" i="19"/>
  <c r="I1488" i="19"/>
  <c r="I1489" i="19"/>
  <c r="I1490" i="19"/>
  <c r="I1491" i="19"/>
  <c r="I1492" i="19"/>
  <c r="I1493" i="19"/>
  <c r="I1494" i="19"/>
  <c r="I1495" i="19"/>
  <c r="I1496" i="19"/>
  <c r="I1497" i="19"/>
  <c r="I1498" i="19"/>
  <c r="I1499" i="19"/>
  <c r="I1500" i="19"/>
  <c r="I1501" i="19"/>
  <c r="I1502" i="19"/>
  <c r="I1503" i="19"/>
  <c r="I1504" i="19"/>
  <c r="I1505" i="19"/>
  <c r="I1506" i="19"/>
  <c r="I1507" i="19"/>
  <c r="I1508" i="19"/>
  <c r="I1509" i="19"/>
  <c r="I1510" i="19"/>
  <c r="I1511" i="19"/>
  <c r="I1512" i="19"/>
  <c r="I1513" i="19"/>
  <c r="I1514" i="19"/>
  <c r="I1515" i="19"/>
  <c r="I1516" i="19"/>
  <c r="I1517" i="19"/>
  <c r="I1518" i="19"/>
  <c r="I1519" i="19"/>
  <c r="I1520" i="19"/>
  <c r="I1521" i="19"/>
  <c r="I1522" i="19"/>
  <c r="I1523" i="19"/>
  <c r="I1524" i="19"/>
  <c r="I1525" i="19"/>
  <c r="I1526" i="19"/>
  <c r="I1527" i="19"/>
  <c r="I1528" i="19"/>
  <c r="I1529" i="19"/>
  <c r="I1530" i="19"/>
  <c r="I1531" i="19"/>
  <c r="I1532" i="19"/>
  <c r="I1533" i="19"/>
  <c r="I1534" i="19"/>
  <c r="I1535" i="19"/>
  <c r="I1536" i="19"/>
  <c r="I1537" i="19"/>
  <c r="I1538" i="19"/>
  <c r="I1539" i="19"/>
  <c r="I1540" i="19"/>
  <c r="I1541" i="19"/>
  <c r="I1542" i="19"/>
  <c r="I1543" i="19"/>
  <c r="I1544" i="19"/>
  <c r="I1545" i="19"/>
  <c r="I1546" i="19"/>
  <c r="I1547" i="19"/>
  <c r="I1548" i="19"/>
  <c r="I1549" i="19"/>
  <c r="I1550" i="19"/>
  <c r="I1551" i="19"/>
  <c r="I1552" i="19"/>
  <c r="I1553" i="19"/>
  <c r="I1554" i="19"/>
  <c r="I1555" i="19"/>
  <c r="I1556" i="19"/>
  <c r="I1557" i="19"/>
  <c r="I1558" i="19"/>
  <c r="I1559" i="19"/>
  <c r="I1560" i="19"/>
  <c r="I1561" i="19"/>
  <c r="I1562" i="19"/>
  <c r="I1563" i="19"/>
  <c r="I1564" i="19"/>
  <c r="I1565" i="19"/>
  <c r="I1566" i="19"/>
  <c r="I1567" i="19"/>
  <c r="I1568" i="19"/>
  <c r="I1569" i="19"/>
  <c r="I1570" i="19"/>
  <c r="I1571" i="19"/>
  <c r="I1572" i="19"/>
  <c r="I1573" i="19"/>
  <c r="I1574" i="19"/>
  <c r="I1575" i="19"/>
  <c r="I1576" i="19"/>
  <c r="I1577" i="19"/>
  <c r="I1578" i="19"/>
  <c r="I1579" i="19"/>
  <c r="I1580" i="19"/>
  <c r="I1581" i="19"/>
  <c r="I1582" i="19"/>
  <c r="I1583" i="19"/>
  <c r="I1584" i="19"/>
  <c r="I1585" i="19"/>
  <c r="I1586" i="19"/>
  <c r="I1587" i="19"/>
  <c r="I1588" i="19"/>
  <c r="I1589" i="19"/>
  <c r="I1590" i="19"/>
  <c r="I1591" i="19"/>
  <c r="I1592" i="19"/>
  <c r="I1593" i="19"/>
  <c r="I1594" i="19"/>
  <c r="I1595" i="19"/>
  <c r="I1596" i="19"/>
  <c r="I1597" i="19"/>
  <c r="I1598" i="19"/>
  <c r="I1599" i="19"/>
  <c r="I1600" i="19"/>
  <c r="I1601" i="19"/>
  <c r="I1602" i="19"/>
  <c r="I1603" i="19"/>
  <c r="I1604" i="19"/>
  <c r="I1605" i="19"/>
  <c r="I1606" i="19"/>
  <c r="I1607" i="19"/>
  <c r="I1608" i="19"/>
  <c r="I1609" i="19"/>
  <c r="I1610" i="19"/>
  <c r="I1611" i="19"/>
  <c r="I1612" i="19"/>
  <c r="I1613" i="19"/>
  <c r="I1614" i="19"/>
  <c r="I1615" i="19"/>
  <c r="I1616" i="19"/>
  <c r="I1617" i="19"/>
  <c r="I1618" i="19"/>
  <c r="I1619" i="19"/>
  <c r="I1620" i="19"/>
  <c r="I1621" i="19"/>
  <c r="I1622" i="19"/>
  <c r="I1623" i="19"/>
  <c r="I1624" i="19"/>
  <c r="I1625" i="19"/>
  <c r="I1626" i="19"/>
  <c r="I1627" i="19"/>
  <c r="I1628" i="19"/>
  <c r="I1629" i="19"/>
  <c r="I1630" i="19"/>
  <c r="I1631" i="19"/>
  <c r="I1632" i="19"/>
  <c r="I1633" i="19"/>
  <c r="I1634" i="19"/>
  <c r="I1635" i="19"/>
  <c r="I1636" i="19"/>
  <c r="I1637" i="19"/>
  <c r="I1638" i="19"/>
  <c r="I1639" i="19"/>
  <c r="I1640" i="19"/>
  <c r="I1641" i="19"/>
  <c r="I1642" i="19"/>
  <c r="I1643" i="19"/>
  <c r="I1644" i="19"/>
  <c r="I1645" i="19"/>
  <c r="I1646" i="19"/>
  <c r="I1647" i="19"/>
  <c r="I1648" i="19"/>
  <c r="I1649" i="19"/>
  <c r="I1650" i="19"/>
  <c r="I1651" i="19"/>
  <c r="I1652" i="19"/>
  <c r="I1653" i="19"/>
  <c r="I1654" i="19"/>
  <c r="I1655" i="19"/>
  <c r="I1656" i="19"/>
  <c r="I1657" i="19"/>
  <c r="I1658" i="19"/>
  <c r="I1659" i="19"/>
  <c r="I1660" i="19"/>
  <c r="I1661" i="19"/>
  <c r="I1662" i="19"/>
  <c r="I1663" i="19"/>
  <c r="I1664" i="19"/>
  <c r="I1665" i="19"/>
  <c r="I1666" i="19"/>
  <c r="I1667" i="19"/>
  <c r="I1668" i="19"/>
  <c r="I1669" i="19"/>
  <c r="I1670" i="19"/>
  <c r="I1671" i="19"/>
  <c r="I1672" i="19"/>
  <c r="I1673" i="19"/>
  <c r="I1674" i="19"/>
  <c r="I1675" i="19"/>
  <c r="I1676" i="19"/>
  <c r="I1677" i="19"/>
  <c r="I1678" i="19"/>
  <c r="I1679" i="19"/>
  <c r="I1680" i="19"/>
  <c r="I1681" i="19"/>
  <c r="I1682" i="19"/>
  <c r="I1683" i="19"/>
  <c r="I1684" i="19"/>
  <c r="I1685" i="19"/>
  <c r="I1686" i="19"/>
  <c r="I1687" i="19"/>
  <c r="I1688" i="19"/>
  <c r="I1689" i="19"/>
  <c r="I1690" i="19"/>
  <c r="I1691" i="19"/>
  <c r="I1692" i="19"/>
  <c r="I1693" i="19"/>
  <c r="I1694" i="19"/>
  <c r="I1695" i="19"/>
  <c r="I1696" i="19"/>
  <c r="I1697" i="19"/>
  <c r="I1698" i="19"/>
  <c r="I1699" i="19"/>
  <c r="I1700" i="19"/>
  <c r="I1701" i="19"/>
  <c r="I1702" i="19"/>
  <c r="I1703" i="19"/>
  <c r="I1704" i="19"/>
  <c r="I1705" i="19"/>
  <c r="I1706" i="19"/>
  <c r="I1707" i="19"/>
  <c r="I1708" i="19"/>
  <c r="I1709" i="19"/>
  <c r="I1710" i="19"/>
  <c r="I1711" i="19"/>
  <c r="I1712" i="19"/>
  <c r="I1713" i="19"/>
  <c r="I1714" i="19"/>
  <c r="I1715" i="19"/>
  <c r="I1716" i="19"/>
  <c r="I1717" i="19"/>
  <c r="I1718" i="19"/>
  <c r="I1719" i="19"/>
  <c r="I1720" i="19"/>
  <c r="I1721" i="19"/>
  <c r="I1722" i="19"/>
  <c r="I1723" i="19"/>
  <c r="I1724" i="19"/>
  <c r="I1725" i="19"/>
  <c r="I1726" i="19"/>
  <c r="I1727" i="19"/>
  <c r="I1728" i="19"/>
  <c r="I1729" i="19"/>
  <c r="I1730" i="19"/>
  <c r="I1731" i="19"/>
  <c r="I1732" i="19"/>
  <c r="I1733" i="19"/>
  <c r="I1734" i="19"/>
  <c r="I1735" i="19"/>
  <c r="I1736" i="19"/>
  <c r="I1737" i="19"/>
  <c r="I1738" i="19"/>
  <c r="I1739" i="19"/>
  <c r="I1740" i="19"/>
  <c r="I1741" i="19"/>
  <c r="I1742" i="19"/>
  <c r="I1743" i="19"/>
  <c r="I1744" i="19"/>
  <c r="I1745" i="19"/>
  <c r="I1746" i="19"/>
  <c r="I1747" i="19"/>
  <c r="I1748" i="19"/>
  <c r="I1749" i="19"/>
  <c r="I1750" i="19"/>
  <c r="I1751" i="19"/>
  <c r="I1752" i="19"/>
  <c r="I1753" i="19"/>
  <c r="I1754" i="19"/>
  <c r="I1755" i="19"/>
  <c r="I1756" i="19"/>
  <c r="I1757" i="19"/>
  <c r="I1758" i="19"/>
  <c r="I1759" i="19"/>
  <c r="I1760" i="19"/>
  <c r="I1761" i="19"/>
  <c r="I1762" i="19"/>
  <c r="I1763" i="19"/>
  <c r="I1764" i="19"/>
  <c r="I1765" i="19"/>
  <c r="I1766" i="19"/>
  <c r="I1767" i="19"/>
  <c r="I1768" i="19"/>
  <c r="I1769" i="19"/>
  <c r="I1770" i="19"/>
  <c r="I1771" i="19"/>
  <c r="I1772" i="19"/>
  <c r="I1773" i="19"/>
  <c r="I1774" i="19"/>
  <c r="I1775" i="19"/>
  <c r="I1776" i="19"/>
  <c r="I1777" i="19"/>
  <c r="I1778" i="19"/>
  <c r="I1779" i="19"/>
  <c r="I1780" i="19"/>
  <c r="I1781" i="19"/>
  <c r="I1782" i="19"/>
  <c r="I1783" i="19"/>
  <c r="I1784" i="19"/>
  <c r="I1785" i="19"/>
  <c r="I1786" i="19"/>
  <c r="I1787" i="19"/>
  <c r="I1788" i="19"/>
  <c r="I1789" i="19"/>
  <c r="I1790" i="19"/>
  <c r="I1791" i="19"/>
  <c r="I1792" i="19"/>
  <c r="I1793" i="19"/>
  <c r="I1794" i="19"/>
  <c r="I1795" i="19"/>
  <c r="I1796" i="19"/>
  <c r="I1797" i="19"/>
  <c r="I1798" i="19"/>
  <c r="I1799" i="19"/>
  <c r="I1800" i="19"/>
  <c r="I1801" i="19"/>
  <c r="I1802" i="19"/>
  <c r="I1803" i="19"/>
  <c r="I1804" i="19"/>
  <c r="I1805" i="19"/>
  <c r="I1806" i="19"/>
  <c r="I1807" i="19"/>
  <c r="I1808" i="19"/>
  <c r="I1809" i="19"/>
  <c r="I1810" i="19"/>
  <c r="I1811" i="19"/>
  <c r="I1812" i="19"/>
  <c r="I1813" i="19"/>
  <c r="I1814" i="19"/>
  <c r="I1815" i="19"/>
  <c r="I1816" i="19"/>
  <c r="I1817" i="19"/>
  <c r="I1818" i="19"/>
  <c r="I1819" i="19"/>
  <c r="I1820" i="19"/>
  <c r="I1821" i="19"/>
  <c r="I1822" i="19"/>
  <c r="I1823" i="19"/>
  <c r="I1824" i="19"/>
  <c r="I1825" i="19"/>
  <c r="I1826" i="19"/>
  <c r="I1827" i="19"/>
  <c r="I1828" i="19"/>
  <c r="I1829" i="19"/>
  <c r="I1830" i="19"/>
  <c r="I1831" i="19"/>
  <c r="I1832" i="19"/>
  <c r="I1833" i="19"/>
  <c r="I1834" i="19"/>
  <c r="I1835" i="19"/>
  <c r="I1836" i="19"/>
  <c r="I1837" i="19"/>
  <c r="I1838" i="19"/>
  <c r="I1839" i="19"/>
  <c r="I1840" i="19"/>
  <c r="I1841" i="19"/>
  <c r="I1842" i="19"/>
  <c r="I1843" i="19"/>
  <c r="I1844" i="19"/>
  <c r="I1845" i="19"/>
  <c r="I1846" i="19"/>
  <c r="I1847" i="19"/>
  <c r="I1848" i="19"/>
  <c r="I1849" i="19"/>
  <c r="I1850" i="19"/>
  <c r="I1851" i="19"/>
  <c r="I1852" i="19"/>
  <c r="I1853" i="19"/>
  <c r="I1854" i="19"/>
  <c r="I1855" i="19"/>
  <c r="I1856" i="19"/>
  <c r="I1857" i="19"/>
  <c r="I1858" i="19"/>
  <c r="I1859" i="19"/>
  <c r="I1860" i="19"/>
  <c r="I1861" i="19"/>
  <c r="I1862" i="19"/>
  <c r="I1863" i="19"/>
  <c r="I1864" i="19"/>
  <c r="I1865" i="19"/>
  <c r="I1866" i="19"/>
  <c r="I1867" i="19"/>
  <c r="I1868" i="19"/>
  <c r="I1869" i="19"/>
  <c r="I1870" i="19"/>
  <c r="I1871" i="19"/>
  <c r="I1872" i="19"/>
  <c r="I1873" i="19"/>
  <c r="I1874" i="19"/>
  <c r="I1875" i="19"/>
  <c r="I1876" i="19"/>
  <c r="I1877" i="19"/>
  <c r="I1878" i="19"/>
  <c r="I1879" i="19"/>
  <c r="I1880" i="19"/>
  <c r="I1881" i="19"/>
  <c r="I1882" i="19"/>
  <c r="I1883" i="19"/>
  <c r="I1884" i="19"/>
  <c r="I1885" i="19"/>
  <c r="I1886" i="19"/>
  <c r="I1887" i="19"/>
  <c r="I1888" i="19"/>
  <c r="I1889" i="19"/>
  <c r="I1890" i="19"/>
  <c r="I1891" i="19"/>
  <c r="I1892" i="19"/>
  <c r="I1893" i="19"/>
  <c r="I1894" i="19"/>
  <c r="I1895" i="19"/>
  <c r="I1896" i="19"/>
  <c r="I1897" i="19"/>
  <c r="I1898" i="19"/>
  <c r="I1899" i="19"/>
  <c r="I1900" i="19"/>
  <c r="I1901" i="19"/>
  <c r="I1902" i="19"/>
  <c r="I1903" i="19"/>
  <c r="I1904" i="19"/>
  <c r="I1905" i="19"/>
  <c r="I1906" i="19"/>
  <c r="I1907" i="19"/>
  <c r="I1908" i="19"/>
  <c r="I1909" i="19"/>
  <c r="I1910" i="19"/>
  <c r="I1911" i="19"/>
  <c r="I1912" i="19"/>
  <c r="I1913" i="19"/>
  <c r="I1914" i="19"/>
  <c r="I1915" i="19"/>
  <c r="I1916" i="19"/>
  <c r="I1917" i="19"/>
  <c r="I1918" i="19"/>
  <c r="I1919" i="19"/>
  <c r="I1920" i="19"/>
  <c r="I1921" i="19"/>
  <c r="I1922" i="19"/>
  <c r="I1923" i="19"/>
  <c r="I1924" i="19"/>
  <c r="I1925" i="19"/>
  <c r="I1926" i="19"/>
  <c r="I1927" i="19"/>
  <c r="I1928" i="19"/>
  <c r="I1929" i="19"/>
  <c r="I1930" i="19"/>
  <c r="I1931" i="19"/>
  <c r="I1932" i="19"/>
  <c r="I1933" i="19"/>
  <c r="I1934" i="19"/>
  <c r="I1935" i="19"/>
  <c r="I1936" i="19"/>
  <c r="I1937" i="19"/>
  <c r="I1938" i="19"/>
  <c r="I1939" i="19"/>
  <c r="I1940" i="19"/>
  <c r="I1941" i="19"/>
  <c r="I1942" i="19"/>
  <c r="I1943" i="19"/>
  <c r="I1944" i="19"/>
  <c r="I1945" i="19"/>
  <c r="I1946" i="19"/>
  <c r="I1947" i="19"/>
  <c r="I1948" i="19"/>
  <c r="I1949" i="19"/>
  <c r="I1950" i="19"/>
  <c r="I1951" i="19"/>
  <c r="I1952" i="19"/>
  <c r="I1953" i="19"/>
  <c r="I1954" i="19"/>
  <c r="I1955" i="19"/>
  <c r="I1956" i="19"/>
  <c r="I1957" i="19"/>
  <c r="I1958" i="19"/>
  <c r="I1959" i="19"/>
  <c r="I1960" i="19"/>
  <c r="I1961" i="19"/>
  <c r="I1962" i="19"/>
  <c r="I1963" i="19"/>
  <c r="I1964" i="19"/>
  <c r="I1965" i="19"/>
  <c r="I1966" i="19"/>
  <c r="I1967" i="19"/>
  <c r="I1968" i="19"/>
  <c r="I1969" i="19"/>
  <c r="I1970" i="19"/>
  <c r="I1971" i="19"/>
  <c r="I1972" i="19"/>
  <c r="I1973" i="19"/>
  <c r="I1974" i="19"/>
  <c r="I1975" i="19"/>
  <c r="I1976" i="19"/>
  <c r="I1977" i="19"/>
  <c r="I1978" i="19"/>
  <c r="I1979" i="19"/>
  <c r="I1980" i="19"/>
  <c r="I1981" i="19"/>
  <c r="I1982" i="19"/>
  <c r="I1983" i="19"/>
  <c r="I1984" i="19"/>
  <c r="I1985" i="19"/>
  <c r="I1986" i="19"/>
  <c r="I1987" i="19"/>
  <c r="I1988" i="19"/>
  <c r="I1989" i="19"/>
  <c r="I1990" i="19"/>
  <c r="I1991" i="19"/>
  <c r="I1992" i="19"/>
  <c r="I1993" i="19"/>
  <c r="I1994" i="19"/>
  <c r="I1995" i="19"/>
  <c r="I1996" i="19"/>
  <c r="I1997" i="19"/>
  <c r="I1998" i="19"/>
  <c r="I1999" i="19"/>
  <c r="I2000" i="19"/>
  <c r="I2001" i="19"/>
  <c r="I2002" i="19"/>
  <c r="I2003" i="19"/>
  <c r="I2004" i="19"/>
  <c r="I2005" i="19"/>
  <c r="I2006" i="19"/>
  <c r="I2007" i="19"/>
  <c r="I2008" i="19"/>
  <c r="I2009" i="19"/>
  <c r="I2010" i="19"/>
  <c r="I2011" i="19"/>
  <c r="I2012" i="19"/>
  <c r="I2013" i="19"/>
  <c r="I2014" i="19"/>
  <c r="I2015" i="19"/>
  <c r="I2016" i="19"/>
  <c r="I2017" i="19"/>
  <c r="I2018" i="19"/>
  <c r="I2019" i="19"/>
  <c r="I2020" i="19"/>
  <c r="I2021" i="19"/>
  <c r="I2022" i="19"/>
  <c r="I2023" i="19"/>
  <c r="I2024" i="19"/>
  <c r="I2025" i="19"/>
  <c r="I2026" i="19"/>
  <c r="I2027" i="19"/>
  <c r="I2028" i="19"/>
  <c r="I2029" i="19"/>
  <c r="I2030" i="19"/>
  <c r="I2031" i="19"/>
  <c r="I2032" i="19"/>
  <c r="I2033" i="19"/>
  <c r="I2034" i="19"/>
  <c r="I2035" i="19"/>
  <c r="I2036" i="19"/>
  <c r="I2037" i="19"/>
  <c r="I2038" i="19"/>
  <c r="I2039" i="19"/>
  <c r="I2040" i="19"/>
  <c r="I2041" i="19"/>
  <c r="I2042" i="19"/>
  <c r="I2043" i="19"/>
  <c r="I2044" i="19"/>
  <c r="I2045" i="19"/>
  <c r="I2046" i="19"/>
  <c r="I2047" i="19"/>
  <c r="I2048" i="19"/>
  <c r="I2049" i="19"/>
  <c r="I2050" i="19"/>
  <c r="I2051" i="19"/>
  <c r="I2052" i="19"/>
  <c r="I2053" i="19"/>
  <c r="I2054" i="19"/>
  <c r="I2055" i="19"/>
  <c r="I2056" i="19"/>
  <c r="I2057" i="19"/>
  <c r="I2058" i="19"/>
  <c r="I2059" i="19"/>
  <c r="I2060" i="19"/>
  <c r="I2061" i="19"/>
  <c r="I2062" i="19"/>
  <c r="I2063" i="19"/>
  <c r="I2064" i="19"/>
  <c r="I2065" i="19"/>
  <c r="I2066" i="19"/>
  <c r="I2067" i="19"/>
  <c r="I2068" i="19"/>
  <c r="I2069" i="19"/>
  <c r="I2070" i="19"/>
  <c r="I2071" i="19"/>
  <c r="I2072" i="19"/>
  <c r="I2073" i="19"/>
  <c r="I2074" i="19"/>
  <c r="I2075" i="19"/>
  <c r="I2076" i="19"/>
  <c r="I2077" i="19"/>
  <c r="I2078" i="19"/>
  <c r="I2079" i="19"/>
  <c r="I2080" i="19"/>
  <c r="I2081" i="19"/>
  <c r="I2082" i="19"/>
  <c r="I2083" i="19"/>
  <c r="I2084" i="19"/>
  <c r="I2085" i="19"/>
  <c r="I2086" i="19"/>
  <c r="I2087" i="19"/>
  <c r="I2088" i="19"/>
  <c r="I2089" i="19"/>
  <c r="I2090" i="19"/>
  <c r="I2091" i="19"/>
  <c r="I2092" i="19"/>
  <c r="I2093" i="19"/>
  <c r="I2094" i="19"/>
  <c r="I2095" i="19"/>
  <c r="I2096" i="19"/>
  <c r="I2097" i="19"/>
  <c r="I2098" i="19"/>
  <c r="I2099" i="19"/>
  <c r="I2100" i="19"/>
  <c r="I2101" i="19"/>
  <c r="I2102" i="19"/>
  <c r="I2103" i="19"/>
  <c r="I2104" i="19"/>
  <c r="I2105" i="19"/>
  <c r="I2106" i="19"/>
  <c r="I2107" i="19"/>
  <c r="I2108" i="19"/>
  <c r="I2109" i="19"/>
  <c r="I2110" i="19"/>
  <c r="I2111" i="19"/>
  <c r="I2112" i="19"/>
  <c r="I2113" i="19"/>
  <c r="I2114" i="19"/>
  <c r="I2115" i="19"/>
  <c r="I2116" i="19"/>
  <c r="I2117" i="19"/>
  <c r="I2118" i="19"/>
  <c r="I2119" i="19"/>
  <c r="I2120" i="19"/>
  <c r="I2121" i="19"/>
  <c r="I2122" i="19"/>
  <c r="I2123" i="19"/>
  <c r="I2124" i="19"/>
  <c r="I2125" i="19"/>
  <c r="I2126" i="19"/>
  <c r="I2127" i="19"/>
  <c r="I2128" i="19"/>
  <c r="I2129" i="19"/>
  <c r="I2130" i="19"/>
  <c r="I2131" i="19"/>
  <c r="I2132" i="19"/>
  <c r="I2133" i="19"/>
  <c r="I2134" i="19"/>
  <c r="I2135" i="19"/>
  <c r="I2136" i="19"/>
  <c r="I2137" i="19"/>
  <c r="I2138" i="19"/>
  <c r="I2139" i="19"/>
  <c r="I2140" i="19"/>
  <c r="I2141" i="19"/>
  <c r="I2142" i="19"/>
  <c r="I2143" i="19"/>
  <c r="I2144" i="19"/>
  <c r="I2145" i="19"/>
  <c r="I2146" i="19"/>
  <c r="I2147" i="19"/>
  <c r="I2148" i="19"/>
  <c r="I2149" i="19"/>
  <c r="I2150" i="19"/>
  <c r="I2151" i="19"/>
  <c r="I2152" i="19"/>
  <c r="I2153" i="19"/>
  <c r="I2154" i="19"/>
  <c r="I2155" i="19"/>
  <c r="I2156" i="19"/>
  <c r="I2157" i="19"/>
  <c r="I2158" i="19"/>
  <c r="I2159" i="19"/>
  <c r="I2160" i="19"/>
  <c r="I2161" i="19"/>
  <c r="I2162" i="19"/>
  <c r="I2163" i="19"/>
  <c r="I2164" i="19"/>
  <c r="I2165" i="19"/>
  <c r="I2166" i="19"/>
  <c r="I2167" i="19"/>
  <c r="I2168" i="19"/>
  <c r="I2169" i="19"/>
  <c r="I2170" i="19"/>
  <c r="I2171" i="19"/>
  <c r="I2172" i="19"/>
  <c r="I2173" i="19"/>
  <c r="I2174" i="19"/>
  <c r="I2175" i="19"/>
  <c r="I2176" i="19"/>
  <c r="I2177" i="19"/>
  <c r="I2178" i="19"/>
  <c r="I2179" i="19"/>
  <c r="I2180" i="19"/>
  <c r="I2181" i="19"/>
  <c r="I2182" i="19"/>
  <c r="I2183" i="19"/>
  <c r="I2184" i="19"/>
  <c r="I2185" i="19"/>
  <c r="I2186" i="19"/>
  <c r="I2187" i="19"/>
  <c r="I2188" i="19"/>
  <c r="I2189" i="19"/>
  <c r="I2190" i="19"/>
  <c r="I2191" i="19"/>
  <c r="I2192" i="19"/>
  <c r="I2193" i="19"/>
  <c r="I2194" i="19"/>
  <c r="I2195" i="19"/>
  <c r="I2196" i="19"/>
  <c r="I2197" i="19"/>
  <c r="I2198" i="19"/>
  <c r="I2199" i="19"/>
  <c r="I2200" i="19"/>
  <c r="I2201" i="19"/>
  <c r="I2202" i="19"/>
  <c r="I2203" i="19"/>
  <c r="I2204" i="19"/>
  <c r="I2205" i="19"/>
  <c r="I2206" i="19"/>
  <c r="I2207" i="19"/>
  <c r="I2208" i="19"/>
  <c r="I2209" i="19"/>
  <c r="I2210" i="19"/>
  <c r="I2211" i="19"/>
  <c r="I2212" i="19"/>
  <c r="I2213" i="19"/>
  <c r="I2214" i="19"/>
  <c r="I2215" i="19"/>
  <c r="I2216" i="19"/>
  <c r="I2217" i="19"/>
  <c r="I2218" i="19"/>
  <c r="I2219" i="19"/>
  <c r="I2220" i="19"/>
  <c r="I2221" i="19"/>
  <c r="I2222" i="19"/>
  <c r="I2223" i="19"/>
  <c r="I2224" i="19"/>
  <c r="I2225" i="19"/>
  <c r="I2226" i="19"/>
  <c r="I2227" i="19"/>
  <c r="I2228" i="19"/>
  <c r="I2229" i="19"/>
  <c r="I2230" i="19"/>
  <c r="I2231" i="19"/>
  <c r="I2232" i="19"/>
  <c r="I2233" i="19"/>
  <c r="I2234" i="19"/>
  <c r="I2235" i="19"/>
  <c r="I2236" i="19"/>
  <c r="I2237" i="19"/>
  <c r="I2238" i="19"/>
  <c r="I2239" i="19"/>
  <c r="I2240" i="19"/>
  <c r="I2241" i="19"/>
  <c r="I2242" i="19"/>
  <c r="I2243" i="19"/>
  <c r="I2244" i="19"/>
  <c r="I2245" i="19"/>
  <c r="I2246" i="19"/>
  <c r="I2247" i="19"/>
  <c r="I2248" i="19"/>
  <c r="I2249" i="19"/>
  <c r="I2250" i="19"/>
  <c r="I2251" i="19"/>
  <c r="I2252" i="19"/>
  <c r="I2253" i="19"/>
  <c r="I2254" i="19"/>
  <c r="I2255" i="19"/>
  <c r="I2256" i="19"/>
  <c r="I2257" i="19"/>
  <c r="I2258" i="19"/>
  <c r="I2259" i="19"/>
  <c r="I2260" i="19"/>
  <c r="I2261" i="19"/>
  <c r="I2262" i="19"/>
  <c r="I2263" i="19"/>
  <c r="I2264" i="19"/>
  <c r="I2265" i="19"/>
  <c r="I2266" i="19"/>
  <c r="I2267" i="19"/>
  <c r="I2268" i="19"/>
  <c r="I2269" i="19"/>
  <c r="I2270" i="19"/>
  <c r="I2271" i="19"/>
  <c r="I2272" i="19"/>
  <c r="I2273" i="19"/>
  <c r="I2274" i="19"/>
  <c r="I2275" i="19"/>
  <c r="I2276" i="19"/>
  <c r="I2277" i="19"/>
  <c r="I2278" i="19"/>
  <c r="I2279" i="19"/>
  <c r="I2280" i="19"/>
  <c r="I2281" i="19"/>
  <c r="I2282" i="19"/>
  <c r="I2283" i="19"/>
  <c r="I2284" i="19"/>
  <c r="I2285" i="19"/>
  <c r="I2286" i="19"/>
  <c r="I2287" i="19"/>
  <c r="I2288" i="19"/>
  <c r="I2289" i="19"/>
  <c r="I2290" i="19"/>
  <c r="I2291" i="19"/>
  <c r="I2292" i="19"/>
  <c r="I2293" i="19"/>
  <c r="I2294" i="19"/>
  <c r="I2295" i="19"/>
  <c r="I2296" i="19"/>
  <c r="I2297" i="19"/>
  <c r="I2298" i="19"/>
  <c r="I2299" i="19"/>
  <c r="I2300" i="19"/>
  <c r="I2301" i="19"/>
  <c r="I2302" i="19"/>
  <c r="I2303" i="19"/>
  <c r="I2304" i="19"/>
  <c r="I2305" i="19"/>
  <c r="I2306" i="19"/>
  <c r="I2307" i="19"/>
  <c r="I2308" i="19"/>
  <c r="I2309" i="19"/>
  <c r="I2310" i="19"/>
  <c r="I2311" i="19"/>
  <c r="I2312" i="19"/>
  <c r="I2313" i="19"/>
  <c r="I2314" i="19"/>
  <c r="I2315" i="19"/>
  <c r="I2316" i="19"/>
  <c r="I2317" i="19"/>
  <c r="I2318" i="19"/>
  <c r="I2319" i="19"/>
  <c r="I2320" i="19"/>
  <c r="I2321" i="19"/>
  <c r="I2322" i="19"/>
  <c r="I2323" i="19"/>
  <c r="I2324" i="19"/>
  <c r="I2325" i="19"/>
  <c r="I2326" i="19"/>
  <c r="I2327" i="19"/>
  <c r="I2328" i="19"/>
  <c r="I2329" i="19"/>
  <c r="I2330" i="19"/>
  <c r="I2331" i="19"/>
  <c r="I2332" i="19"/>
  <c r="I2333" i="19"/>
  <c r="I2334" i="19"/>
  <c r="I2335" i="19"/>
  <c r="I2336" i="19"/>
  <c r="I2337" i="19"/>
  <c r="I2338" i="19"/>
  <c r="I2339" i="19"/>
  <c r="I2340" i="19"/>
  <c r="I2341" i="19"/>
  <c r="I2342" i="19"/>
  <c r="I2343" i="19"/>
  <c r="I2344" i="19"/>
  <c r="I2345" i="19"/>
  <c r="I2346" i="19"/>
  <c r="I2347" i="19"/>
  <c r="I2348" i="19"/>
  <c r="I2349" i="19"/>
  <c r="I2350" i="19"/>
  <c r="I2351" i="19"/>
  <c r="I2352" i="19"/>
  <c r="I2353" i="19"/>
  <c r="I2354" i="19"/>
  <c r="I2355" i="19"/>
  <c r="I2356" i="19"/>
  <c r="I2357" i="19"/>
  <c r="I2358" i="19"/>
  <c r="I2359" i="19"/>
  <c r="I2360" i="19"/>
  <c r="I2361" i="19"/>
  <c r="I2362" i="19"/>
  <c r="I2363" i="19"/>
  <c r="I2364" i="19"/>
  <c r="I2365" i="19"/>
  <c r="I2366" i="19"/>
  <c r="I2367" i="19"/>
  <c r="I2368" i="19"/>
  <c r="I2369" i="19"/>
  <c r="I2370" i="19"/>
  <c r="I2371" i="19"/>
  <c r="I2372" i="19"/>
  <c r="I2373" i="19"/>
  <c r="I2374" i="19"/>
  <c r="I2375" i="19"/>
  <c r="I2376" i="19"/>
  <c r="I2377" i="19"/>
  <c r="I2378" i="19"/>
  <c r="I2379" i="19"/>
  <c r="I2380" i="19"/>
  <c r="I2381" i="19"/>
  <c r="I2382" i="19"/>
  <c r="I2383" i="19"/>
  <c r="I2384" i="19"/>
  <c r="I2385" i="19"/>
  <c r="I2386" i="19"/>
  <c r="I2387" i="19"/>
  <c r="I2388" i="19"/>
  <c r="I2389" i="19"/>
  <c r="I2390" i="19"/>
  <c r="I2391" i="19"/>
  <c r="I2392" i="19"/>
  <c r="I2393" i="19"/>
  <c r="I2394" i="19"/>
  <c r="I2395" i="19"/>
  <c r="I2396" i="19"/>
  <c r="I2397" i="19"/>
  <c r="I2398" i="19"/>
  <c r="I2399" i="19"/>
  <c r="I2400" i="19"/>
  <c r="I2401" i="19"/>
  <c r="I2402" i="19"/>
  <c r="I2403" i="19"/>
  <c r="I2404" i="19"/>
  <c r="I2405" i="19"/>
  <c r="I2406" i="19"/>
  <c r="I2407" i="19"/>
  <c r="I2408" i="19"/>
  <c r="I2409" i="19"/>
  <c r="I2410" i="19"/>
  <c r="I2411" i="19"/>
  <c r="I2412" i="19"/>
  <c r="I2413" i="19"/>
  <c r="I2414" i="19"/>
  <c r="I2415" i="19"/>
  <c r="I2416" i="19"/>
  <c r="I2417" i="19"/>
  <c r="I2418" i="19"/>
  <c r="I2419" i="19"/>
  <c r="I2420" i="19"/>
  <c r="I2421" i="19"/>
  <c r="I2422" i="19"/>
  <c r="I2423" i="19"/>
  <c r="I2424" i="19"/>
  <c r="I2425" i="19"/>
  <c r="I2426" i="19"/>
  <c r="I2427" i="19"/>
  <c r="I2428" i="19"/>
  <c r="I2429" i="19"/>
  <c r="I2430" i="19"/>
  <c r="I2431" i="19"/>
  <c r="I2432" i="19"/>
  <c r="I2433" i="19"/>
  <c r="I2434" i="19"/>
  <c r="I2435" i="19"/>
  <c r="I2436" i="19"/>
  <c r="I2437" i="19"/>
  <c r="I2438" i="19"/>
  <c r="I2439" i="19"/>
  <c r="I2440" i="19"/>
  <c r="I2441" i="19"/>
  <c r="I2442" i="19"/>
  <c r="I2443" i="19"/>
  <c r="I2444" i="19"/>
  <c r="I2445" i="19"/>
  <c r="I2446" i="19"/>
  <c r="I2447" i="19"/>
  <c r="I2448" i="19"/>
  <c r="I2449" i="19"/>
  <c r="I2450" i="19"/>
  <c r="I2451" i="19"/>
  <c r="I2452" i="19"/>
  <c r="I2453" i="19"/>
  <c r="I2454" i="19"/>
  <c r="I2455" i="19"/>
  <c r="I2456" i="19"/>
  <c r="I2457" i="19"/>
  <c r="I2458" i="19"/>
  <c r="I2459" i="19"/>
  <c r="I2460" i="19"/>
  <c r="I2461" i="19"/>
  <c r="I2462" i="19"/>
  <c r="I2463" i="19"/>
  <c r="I2464" i="19"/>
  <c r="I2465" i="19"/>
  <c r="I2466" i="19"/>
  <c r="I2467" i="19"/>
  <c r="I2468" i="19"/>
  <c r="I2469" i="19"/>
  <c r="I2470" i="19"/>
  <c r="I2471" i="19"/>
  <c r="I2472" i="19"/>
  <c r="I2473" i="19"/>
  <c r="I2474" i="19"/>
  <c r="I2475" i="19"/>
  <c r="I2476" i="19"/>
  <c r="I2477" i="19"/>
  <c r="I2478" i="19"/>
  <c r="I2479" i="19"/>
  <c r="I2480" i="19"/>
  <c r="I2481" i="19"/>
  <c r="I2482" i="19"/>
  <c r="I2483" i="19"/>
  <c r="I2484" i="19"/>
  <c r="I2485" i="19"/>
  <c r="I2486" i="19"/>
  <c r="I2487" i="19"/>
  <c r="I2488" i="19"/>
  <c r="I2489" i="19"/>
  <c r="I2490" i="19"/>
  <c r="I2491" i="19"/>
  <c r="I2492" i="19"/>
  <c r="I2493" i="19"/>
  <c r="I2494" i="19"/>
  <c r="I2495" i="19"/>
  <c r="I2496" i="19"/>
  <c r="I2497" i="19"/>
  <c r="I2498" i="19"/>
  <c r="I2499" i="19"/>
  <c r="I2500" i="19"/>
  <c r="I2501" i="19"/>
  <c r="I2502" i="19"/>
  <c r="I2503" i="19"/>
  <c r="I2504" i="19"/>
  <c r="I2505" i="19"/>
  <c r="I2506" i="19"/>
  <c r="I2507" i="19"/>
  <c r="I2508" i="19"/>
  <c r="I2509" i="19"/>
  <c r="I2510" i="19"/>
  <c r="I2511" i="19"/>
  <c r="I2512" i="19"/>
  <c r="I2513" i="19"/>
  <c r="I2514" i="19"/>
  <c r="I2515" i="19"/>
  <c r="I2516" i="19"/>
  <c r="I2517" i="19"/>
  <c r="I2518" i="19"/>
  <c r="I2519" i="19"/>
  <c r="I2520" i="19"/>
  <c r="I2521" i="19"/>
  <c r="I2522" i="19"/>
  <c r="I2523" i="19"/>
  <c r="I2524" i="19"/>
  <c r="I2525" i="19"/>
  <c r="I2526" i="19"/>
  <c r="I2527" i="19"/>
  <c r="I2528" i="19"/>
  <c r="I2529" i="19"/>
  <c r="I2530" i="19"/>
  <c r="I2531" i="19"/>
  <c r="I2532" i="19"/>
  <c r="I2533" i="19"/>
  <c r="I2534" i="19"/>
  <c r="I2535" i="19"/>
  <c r="I2536" i="19"/>
  <c r="I2537" i="19"/>
  <c r="I2538" i="19"/>
  <c r="I2539" i="19"/>
  <c r="I2540" i="19"/>
  <c r="I2541" i="19"/>
  <c r="I2542" i="19"/>
  <c r="I2543" i="19"/>
  <c r="I2544" i="19"/>
  <c r="I2545" i="19"/>
  <c r="I2546" i="19"/>
  <c r="I2547" i="19"/>
  <c r="I2548" i="19"/>
  <c r="I2549" i="19"/>
  <c r="I2550" i="19"/>
  <c r="I2551" i="19"/>
  <c r="I2552" i="19"/>
  <c r="I2553" i="19"/>
  <c r="I2554" i="19"/>
  <c r="I2555" i="19"/>
  <c r="I2556" i="19"/>
  <c r="I2557" i="19"/>
  <c r="I2558" i="19"/>
  <c r="I2559" i="19"/>
  <c r="I2560" i="19"/>
  <c r="I2561" i="19"/>
  <c r="I2562" i="19"/>
  <c r="I2563" i="19"/>
  <c r="I2564" i="19"/>
  <c r="I2565" i="19"/>
  <c r="I2566" i="19"/>
  <c r="I2567" i="19"/>
  <c r="I2568" i="19"/>
  <c r="I2569" i="19"/>
  <c r="I2570" i="19"/>
  <c r="I2571" i="19"/>
  <c r="I2572" i="19"/>
  <c r="I2573" i="19"/>
  <c r="I2574" i="19"/>
  <c r="I2575" i="19"/>
  <c r="I2576" i="19"/>
  <c r="I2577" i="19"/>
  <c r="I2578" i="19"/>
  <c r="I2579" i="19"/>
  <c r="I2580" i="19"/>
  <c r="I2581" i="19"/>
  <c r="I2582" i="19"/>
  <c r="I2583" i="19"/>
  <c r="I2584" i="19"/>
  <c r="I2585" i="19"/>
  <c r="I2586" i="19"/>
  <c r="I2587" i="19"/>
  <c r="I2588" i="19"/>
  <c r="I2589" i="19"/>
  <c r="I2590" i="19"/>
  <c r="I2591" i="19"/>
  <c r="I2592" i="19"/>
  <c r="I2593" i="19"/>
  <c r="I2594" i="19"/>
  <c r="I2595" i="19"/>
  <c r="I2596" i="19"/>
  <c r="I2597" i="19"/>
  <c r="I2598" i="19"/>
  <c r="I2599" i="19"/>
  <c r="I2600" i="19"/>
  <c r="I2601" i="19"/>
  <c r="I2602" i="19"/>
  <c r="I2603" i="19"/>
  <c r="I2604" i="19"/>
  <c r="I2605" i="19"/>
  <c r="I2606" i="19"/>
  <c r="I2607" i="19"/>
  <c r="I2608" i="19"/>
  <c r="I2609" i="19"/>
  <c r="I2610" i="19"/>
  <c r="I2611" i="19"/>
  <c r="I2612" i="19"/>
  <c r="I2613" i="19"/>
  <c r="I2614" i="19"/>
  <c r="I2615" i="19"/>
  <c r="I2616" i="19"/>
  <c r="I2617" i="19"/>
  <c r="I2618" i="19"/>
  <c r="I2619" i="19"/>
  <c r="I2620" i="19"/>
  <c r="I2621" i="19"/>
  <c r="I2622" i="19"/>
  <c r="I2623" i="19"/>
  <c r="I2624" i="19"/>
  <c r="I2625" i="19"/>
  <c r="I2626" i="19"/>
  <c r="I2627" i="19"/>
  <c r="I2628" i="19"/>
  <c r="I2629" i="19"/>
  <c r="I2630" i="19"/>
  <c r="I2631" i="19"/>
  <c r="I2632" i="19"/>
  <c r="I2633" i="19"/>
  <c r="I2634" i="19"/>
  <c r="I2635" i="19"/>
  <c r="I2636" i="19"/>
  <c r="I2637" i="19"/>
  <c r="I2638" i="19"/>
  <c r="I2639" i="19"/>
  <c r="I2640" i="19"/>
  <c r="I2641" i="19"/>
  <c r="I2642" i="19"/>
  <c r="I2643" i="19"/>
  <c r="I2644" i="19"/>
  <c r="I2645" i="19"/>
  <c r="I2646" i="19"/>
  <c r="I2647" i="19"/>
  <c r="I2648" i="19"/>
  <c r="I2649" i="19"/>
  <c r="I2650" i="19"/>
  <c r="I2651" i="19"/>
  <c r="I2652" i="19"/>
  <c r="I2653" i="19"/>
  <c r="I2654" i="19"/>
  <c r="I2655" i="19"/>
  <c r="I2656" i="19"/>
  <c r="I2657" i="19"/>
  <c r="I2658" i="19"/>
  <c r="I2659" i="19"/>
  <c r="I2660" i="19"/>
  <c r="I2661" i="19"/>
  <c r="I2662" i="19"/>
  <c r="I2663" i="19"/>
  <c r="I2664" i="19"/>
  <c r="I2665" i="19"/>
  <c r="I2666" i="19"/>
  <c r="I2667" i="19"/>
  <c r="I2668" i="19"/>
  <c r="I2669" i="19"/>
  <c r="I2670" i="19"/>
  <c r="I2671" i="19"/>
  <c r="I2672" i="19"/>
  <c r="I2673" i="19"/>
  <c r="I2674" i="19"/>
  <c r="I2675" i="19"/>
  <c r="I2676" i="19"/>
  <c r="I2677" i="19"/>
  <c r="I2678" i="19"/>
  <c r="I2679" i="19"/>
  <c r="I2680" i="19"/>
  <c r="I2681" i="19"/>
  <c r="I2682" i="19"/>
  <c r="I2683" i="19"/>
  <c r="I2684" i="19"/>
  <c r="I2685" i="19"/>
  <c r="I2686" i="19"/>
  <c r="I2687" i="19"/>
  <c r="I2688" i="19"/>
  <c r="I2689" i="19"/>
  <c r="I2690" i="19"/>
  <c r="I2691" i="19"/>
  <c r="I2692" i="19"/>
  <c r="I2693" i="19"/>
  <c r="I2694" i="19"/>
  <c r="I2695" i="19"/>
  <c r="I2696" i="19"/>
  <c r="I2697" i="19"/>
  <c r="I2698" i="19"/>
  <c r="I2699" i="19"/>
  <c r="I2700" i="19"/>
  <c r="I2701" i="19"/>
  <c r="I2702" i="19"/>
  <c r="I2703" i="19"/>
  <c r="I2704" i="19"/>
  <c r="I2705" i="19"/>
  <c r="I2706" i="19"/>
  <c r="I2707" i="19"/>
  <c r="I2708" i="19"/>
  <c r="I2709" i="19"/>
  <c r="I2710" i="19"/>
  <c r="I2711" i="19"/>
  <c r="I2712" i="19"/>
  <c r="I2713" i="19"/>
  <c r="I2714" i="19"/>
  <c r="I2715" i="19"/>
  <c r="I2716" i="19"/>
  <c r="I2717" i="19"/>
  <c r="I2718" i="19"/>
  <c r="I2719" i="19"/>
  <c r="I2720" i="19"/>
  <c r="I2721" i="19"/>
  <c r="I2722" i="19"/>
  <c r="I2723" i="19"/>
  <c r="I2724" i="19"/>
  <c r="I2725" i="19"/>
  <c r="I2726" i="19"/>
  <c r="I2727" i="19"/>
  <c r="I2728" i="19"/>
  <c r="I2729" i="19"/>
  <c r="I2730" i="19"/>
  <c r="I2731" i="19"/>
  <c r="I2732" i="19"/>
  <c r="I2733" i="19"/>
  <c r="I2734" i="19"/>
  <c r="I2735" i="19"/>
  <c r="I2736" i="19"/>
  <c r="I2737" i="19"/>
  <c r="I2738" i="19"/>
  <c r="I2739" i="19"/>
  <c r="I2740" i="19"/>
  <c r="I2741" i="19"/>
  <c r="I2742" i="19"/>
  <c r="I2743" i="19"/>
  <c r="I2744" i="19"/>
  <c r="I2745" i="19"/>
  <c r="I2746" i="19"/>
  <c r="I2747" i="19"/>
  <c r="I2748" i="19"/>
  <c r="I2749" i="19"/>
  <c r="I2750" i="19"/>
  <c r="I2751" i="19"/>
  <c r="I2752" i="19"/>
  <c r="I2753" i="19"/>
  <c r="I2754" i="19"/>
  <c r="I2755" i="19"/>
  <c r="I2756" i="19"/>
  <c r="I2757" i="19"/>
  <c r="I2758" i="19"/>
  <c r="I2759" i="19"/>
  <c r="I2760" i="19"/>
  <c r="I2761" i="19"/>
  <c r="I2762" i="19"/>
  <c r="I2763" i="19"/>
  <c r="I2764" i="19"/>
  <c r="I2765" i="19"/>
  <c r="I2766" i="19"/>
  <c r="I2767" i="19"/>
  <c r="I2768" i="19"/>
  <c r="I2769" i="19"/>
  <c r="I2770" i="19"/>
  <c r="I2771" i="19"/>
  <c r="I2772" i="19"/>
  <c r="I2773" i="19"/>
  <c r="I2774" i="19"/>
  <c r="I2775" i="19"/>
  <c r="I2776" i="19"/>
  <c r="I2777" i="19"/>
  <c r="I2778" i="19"/>
  <c r="I2779" i="19"/>
  <c r="I2780" i="19"/>
  <c r="I2781" i="19"/>
  <c r="I2782" i="19"/>
  <c r="I2783" i="19"/>
  <c r="I2784" i="19"/>
  <c r="I2785" i="19"/>
  <c r="I2786" i="19"/>
  <c r="I2787" i="19"/>
  <c r="I2788" i="19"/>
  <c r="I2789" i="19"/>
  <c r="I2790" i="19"/>
  <c r="I2791" i="19"/>
  <c r="I2792" i="19"/>
  <c r="I2793" i="19"/>
  <c r="I2794" i="19"/>
  <c r="I2795" i="19"/>
  <c r="I2796" i="19"/>
  <c r="I2797" i="19"/>
  <c r="I2798" i="19"/>
  <c r="I2799" i="19"/>
  <c r="I2800" i="19"/>
  <c r="I2801" i="19"/>
  <c r="I2802" i="19"/>
  <c r="I2803" i="19"/>
  <c r="I2804" i="19"/>
  <c r="I2805" i="19"/>
  <c r="I2806" i="19"/>
  <c r="I2807" i="19"/>
  <c r="I2808" i="19"/>
  <c r="I2809" i="19"/>
  <c r="I2810" i="19"/>
  <c r="I2811" i="19"/>
  <c r="I2812" i="19"/>
  <c r="I2813" i="19"/>
  <c r="I2814" i="19"/>
  <c r="I2815" i="19"/>
  <c r="I2816" i="19"/>
  <c r="I2817" i="19"/>
  <c r="I2818" i="19"/>
  <c r="I2819" i="19"/>
  <c r="I2820" i="19"/>
  <c r="I2821" i="19"/>
  <c r="I2822" i="19"/>
  <c r="I2823" i="19"/>
  <c r="I2824" i="19"/>
  <c r="I2825" i="19"/>
  <c r="I2826" i="19"/>
  <c r="I2827" i="19"/>
  <c r="I2828" i="19"/>
  <c r="I2829" i="19"/>
  <c r="I2830" i="19"/>
  <c r="I2831" i="19"/>
  <c r="I2832" i="19"/>
  <c r="I2833" i="19"/>
  <c r="I2834" i="19"/>
  <c r="I2835" i="19"/>
  <c r="I2836" i="19"/>
  <c r="I2837" i="19"/>
  <c r="I2838" i="19"/>
  <c r="I2839" i="19"/>
  <c r="I2840" i="19"/>
  <c r="I2841" i="19"/>
  <c r="I2842" i="19"/>
  <c r="I2843" i="19"/>
  <c r="I2844" i="19"/>
  <c r="I2845" i="19"/>
  <c r="I2846" i="19"/>
  <c r="I2847" i="19"/>
  <c r="I2848" i="19"/>
  <c r="I2849" i="19"/>
  <c r="I2850" i="19"/>
  <c r="I2851" i="19"/>
  <c r="I2852" i="19"/>
  <c r="I2853" i="19"/>
  <c r="I2854" i="19"/>
  <c r="I2855" i="19"/>
  <c r="I2856" i="19"/>
  <c r="I2857" i="19"/>
  <c r="I2858" i="19"/>
  <c r="I2859" i="19"/>
  <c r="I2860" i="19"/>
  <c r="I2861" i="19"/>
  <c r="I2862" i="19"/>
  <c r="I2863" i="19"/>
  <c r="I2864" i="19"/>
  <c r="I2865" i="19"/>
  <c r="I2866" i="19"/>
  <c r="I2867" i="19"/>
  <c r="I2868" i="19"/>
  <c r="I2869" i="19"/>
  <c r="I2870" i="19"/>
  <c r="I2871" i="19"/>
  <c r="I2872" i="19"/>
  <c r="I2873" i="19"/>
  <c r="I2874" i="19"/>
  <c r="I2875" i="19"/>
  <c r="I2876" i="19"/>
  <c r="I2877" i="19"/>
  <c r="I2878" i="19"/>
  <c r="I2879" i="19"/>
  <c r="I2880" i="19"/>
  <c r="I2881" i="19"/>
  <c r="I2882" i="19"/>
  <c r="I2883" i="19"/>
  <c r="I2884" i="19"/>
  <c r="I2885" i="19"/>
  <c r="I2886" i="19"/>
  <c r="I2887" i="19"/>
  <c r="I2888" i="19"/>
  <c r="I2889" i="19"/>
  <c r="I2890" i="19"/>
  <c r="I2891" i="19"/>
  <c r="I2892" i="19"/>
  <c r="I2893" i="19"/>
  <c r="I2894" i="19"/>
  <c r="I2895" i="19"/>
  <c r="I2896" i="19"/>
  <c r="I2897" i="19"/>
  <c r="I2898" i="19"/>
  <c r="I2899" i="19"/>
  <c r="I2900" i="19"/>
  <c r="I2901" i="19"/>
  <c r="I2902" i="19"/>
  <c r="I2903" i="19"/>
  <c r="I2904" i="19"/>
  <c r="I2905" i="19"/>
  <c r="I2906" i="19"/>
  <c r="I2907" i="19"/>
  <c r="I2908" i="19"/>
  <c r="I2909" i="19"/>
  <c r="I2910" i="19"/>
  <c r="I2911" i="19"/>
  <c r="I2912" i="19"/>
  <c r="I2913" i="19"/>
  <c r="I2914" i="19"/>
  <c r="I2915" i="19"/>
  <c r="I2916" i="19"/>
  <c r="I2917" i="19"/>
  <c r="I2918" i="19"/>
  <c r="I2919" i="19"/>
  <c r="I2920" i="19"/>
  <c r="I2921" i="19"/>
  <c r="I2922" i="19"/>
  <c r="I2923" i="19"/>
  <c r="I2924" i="19"/>
  <c r="I2925" i="19"/>
  <c r="I2926" i="19"/>
  <c r="I2927" i="19"/>
  <c r="I2928" i="19"/>
  <c r="I2929" i="19"/>
  <c r="I2930" i="19"/>
  <c r="I2931" i="19"/>
  <c r="I2932" i="19"/>
  <c r="I2933" i="19"/>
  <c r="I2934" i="19"/>
  <c r="I2935" i="19"/>
  <c r="I2936" i="19"/>
  <c r="I2937" i="19"/>
  <c r="I2938" i="19"/>
  <c r="I2939" i="19"/>
  <c r="I2940" i="19"/>
  <c r="I2941" i="19"/>
  <c r="I2942" i="19"/>
  <c r="I2943" i="19"/>
  <c r="I2944" i="19"/>
  <c r="I2945" i="19"/>
  <c r="I2946" i="19"/>
  <c r="I2947" i="19"/>
  <c r="I2948" i="19"/>
  <c r="I2949" i="19"/>
  <c r="I2950" i="19"/>
  <c r="I2951" i="19"/>
  <c r="I2952" i="19"/>
  <c r="I2953" i="19"/>
  <c r="I2954" i="19"/>
  <c r="I2955" i="19"/>
  <c r="I2956" i="19"/>
  <c r="I2957" i="19"/>
  <c r="I2958" i="19"/>
  <c r="I2959" i="19"/>
  <c r="I2960" i="19"/>
  <c r="I2961" i="19"/>
  <c r="I2962" i="19"/>
  <c r="I2963" i="19"/>
  <c r="I2964" i="19"/>
  <c r="I2965" i="19"/>
  <c r="I2966" i="19"/>
  <c r="I2967" i="19"/>
  <c r="I2968" i="19"/>
  <c r="I2969" i="19"/>
  <c r="I2970" i="19"/>
  <c r="I2971" i="19"/>
  <c r="I2972" i="19"/>
  <c r="I2973" i="19"/>
  <c r="I2974" i="19"/>
  <c r="I2975" i="19"/>
  <c r="I2976" i="19"/>
  <c r="I2977" i="19"/>
  <c r="I2978" i="19"/>
  <c r="I2979" i="19"/>
  <c r="I2980" i="19"/>
  <c r="I2981" i="19"/>
  <c r="I2982" i="19"/>
  <c r="I2983" i="19"/>
  <c r="I2984" i="19"/>
  <c r="I2985" i="19"/>
  <c r="I2986" i="19"/>
  <c r="I2987" i="19"/>
  <c r="I2988" i="19"/>
  <c r="I2989" i="19"/>
  <c r="I2990" i="19"/>
  <c r="I2991" i="19"/>
  <c r="I2992" i="19"/>
  <c r="I2993" i="19"/>
  <c r="I2994" i="19"/>
  <c r="I2995" i="19"/>
  <c r="I2996" i="19"/>
  <c r="I2997" i="19"/>
  <c r="I2998" i="19"/>
  <c r="I2999" i="19"/>
  <c r="I3000" i="19"/>
  <c r="I3001" i="19"/>
  <c r="I3002" i="19"/>
  <c r="I3003" i="19"/>
  <c r="I3004" i="19"/>
  <c r="I3005" i="19"/>
  <c r="I3006" i="19"/>
  <c r="I3007" i="19"/>
  <c r="I3008" i="19"/>
  <c r="I3009" i="19"/>
  <c r="I3010" i="19"/>
  <c r="I3011" i="19"/>
  <c r="I3012" i="19"/>
  <c r="I3013" i="19"/>
  <c r="I3014" i="19"/>
  <c r="I3015" i="19"/>
  <c r="I3016" i="19"/>
  <c r="I3017" i="19"/>
  <c r="I3018" i="19"/>
  <c r="I3019" i="19"/>
  <c r="I3020" i="19"/>
  <c r="I3021" i="19"/>
  <c r="I3022" i="19"/>
  <c r="I3023" i="19"/>
  <c r="I3024" i="19"/>
  <c r="I3025" i="19"/>
  <c r="I3026" i="19"/>
  <c r="I3027" i="19"/>
  <c r="I3028" i="19"/>
  <c r="I3029" i="19"/>
  <c r="I3030" i="19"/>
  <c r="I3031" i="19"/>
  <c r="I3032" i="19"/>
  <c r="I3033" i="19"/>
  <c r="I3034" i="19"/>
  <c r="I3035" i="19"/>
  <c r="I3036" i="19"/>
  <c r="I3037" i="19"/>
  <c r="I3038" i="19"/>
  <c r="I3039" i="19"/>
  <c r="I3040" i="19"/>
  <c r="I3041" i="19"/>
  <c r="I3042" i="19"/>
  <c r="I3043" i="19"/>
  <c r="I3044" i="19"/>
  <c r="I3045" i="19"/>
  <c r="I3046" i="19"/>
  <c r="I3047" i="19"/>
  <c r="I3048" i="19"/>
  <c r="I3049" i="19"/>
  <c r="I3050" i="19"/>
  <c r="I3051" i="19"/>
  <c r="I3052" i="19"/>
  <c r="I3053" i="19"/>
  <c r="I3054" i="19"/>
  <c r="I3055" i="19"/>
  <c r="I3056" i="19"/>
  <c r="I3057" i="19"/>
  <c r="I3058" i="19"/>
  <c r="I3059" i="19"/>
  <c r="I3060" i="19"/>
  <c r="I3061" i="19"/>
  <c r="I3062" i="19"/>
  <c r="I3063" i="19"/>
  <c r="I3064" i="19"/>
  <c r="I3065" i="19"/>
  <c r="I3066" i="19"/>
  <c r="I3067" i="19"/>
  <c r="I3068" i="19"/>
  <c r="I3069" i="19"/>
  <c r="I3070" i="19"/>
  <c r="I3071" i="19"/>
  <c r="I3072" i="19"/>
  <c r="I3073" i="19"/>
  <c r="I3074" i="19"/>
  <c r="I3075" i="19"/>
  <c r="I3076" i="19"/>
  <c r="I3077" i="19"/>
  <c r="I3078" i="19"/>
  <c r="I3079" i="19"/>
  <c r="I3080" i="19"/>
  <c r="I3081" i="19"/>
  <c r="I3082" i="19"/>
  <c r="I3083" i="19"/>
  <c r="I3084" i="19"/>
  <c r="I3085" i="19"/>
  <c r="I3086" i="19"/>
  <c r="I3087" i="19"/>
  <c r="I3088" i="19"/>
  <c r="I3089" i="19"/>
  <c r="I3090" i="19"/>
  <c r="I3091" i="19"/>
  <c r="I3092" i="19"/>
  <c r="I3093" i="19"/>
  <c r="I3094" i="19"/>
  <c r="I3095" i="19"/>
  <c r="I3096" i="19"/>
  <c r="I3097" i="19"/>
  <c r="I3098" i="19"/>
  <c r="I3099" i="19"/>
  <c r="I3100" i="19"/>
  <c r="I3101" i="19"/>
  <c r="I3102" i="19"/>
  <c r="I3103" i="19"/>
  <c r="I3104" i="19"/>
  <c r="I3105" i="19"/>
  <c r="I3106" i="19"/>
  <c r="I3107" i="19"/>
  <c r="I3108" i="19"/>
  <c r="I3109" i="19"/>
  <c r="I3110" i="19"/>
  <c r="I3111" i="19"/>
  <c r="I3112" i="19"/>
  <c r="I3113" i="19"/>
  <c r="I3114" i="19"/>
  <c r="I3115" i="19"/>
  <c r="I3116" i="19"/>
  <c r="I3117" i="19"/>
  <c r="I3118" i="19"/>
  <c r="I3119" i="19"/>
  <c r="I3120" i="19"/>
  <c r="I3121" i="19"/>
  <c r="I3122" i="19"/>
  <c r="I3123" i="19"/>
  <c r="I3124" i="19"/>
  <c r="I3125" i="19"/>
  <c r="I3126" i="19"/>
  <c r="I3127" i="19"/>
  <c r="I3128" i="19"/>
  <c r="I3129" i="19"/>
  <c r="I3130" i="19"/>
  <c r="I3131" i="19"/>
  <c r="I3132" i="19"/>
  <c r="I3133" i="19"/>
  <c r="I3134" i="19"/>
  <c r="I3135" i="19"/>
  <c r="I3136" i="19"/>
  <c r="I3137" i="19"/>
  <c r="I3138" i="19"/>
  <c r="I3139" i="19"/>
  <c r="I3140" i="19"/>
  <c r="I3141" i="19"/>
  <c r="I3142" i="19"/>
  <c r="I3143" i="19"/>
  <c r="I3144" i="19"/>
  <c r="I3145" i="19"/>
  <c r="I3146" i="19"/>
  <c r="I3147" i="19"/>
  <c r="I3148" i="19"/>
  <c r="I3149" i="19"/>
  <c r="I3150" i="19"/>
  <c r="I3151" i="19"/>
  <c r="I3152" i="19"/>
  <c r="I3153" i="19"/>
  <c r="I3154" i="19"/>
  <c r="I3155" i="19"/>
  <c r="I3156" i="19"/>
  <c r="I3157" i="19"/>
  <c r="I3158" i="19"/>
  <c r="I3159" i="19"/>
  <c r="I3160" i="19"/>
  <c r="I3161" i="19"/>
  <c r="I3162" i="19"/>
  <c r="I3163" i="19"/>
  <c r="I3164" i="19"/>
  <c r="I3165" i="19"/>
  <c r="I3166" i="19"/>
  <c r="I3167" i="19"/>
  <c r="I3168" i="19"/>
  <c r="I3169" i="19"/>
  <c r="I3170" i="19"/>
  <c r="I3171" i="19"/>
  <c r="I3172" i="19"/>
  <c r="I3173" i="19"/>
  <c r="I3174" i="19"/>
  <c r="I3175" i="19"/>
  <c r="I3176" i="19"/>
  <c r="I3177" i="19"/>
  <c r="I3178" i="19"/>
  <c r="I3179" i="19"/>
  <c r="I3180" i="19"/>
  <c r="I3181" i="19"/>
  <c r="I3182" i="19"/>
  <c r="I3183" i="19"/>
  <c r="I3184" i="19"/>
  <c r="I3185" i="19"/>
  <c r="I3186" i="19"/>
  <c r="I3187" i="19"/>
  <c r="I3188" i="19"/>
  <c r="I3189" i="19"/>
  <c r="I3190" i="19"/>
  <c r="I3191" i="19"/>
  <c r="I3192" i="19"/>
  <c r="I3193" i="19"/>
  <c r="I3194" i="19"/>
  <c r="I3195" i="19"/>
  <c r="I3196" i="19"/>
  <c r="I3197" i="19"/>
  <c r="I3198" i="19"/>
  <c r="I3199" i="19"/>
  <c r="I3200" i="19"/>
  <c r="I3201" i="19"/>
  <c r="I3202" i="19"/>
  <c r="I3203" i="19"/>
  <c r="I3204" i="19"/>
  <c r="I3205" i="19"/>
  <c r="I3206" i="19"/>
  <c r="I3207" i="19"/>
  <c r="I3208" i="19"/>
  <c r="I3209" i="19"/>
  <c r="I3210" i="19"/>
  <c r="I3211" i="19"/>
  <c r="I3212" i="19"/>
  <c r="I3213" i="19"/>
  <c r="I3214" i="19"/>
  <c r="I3215" i="19"/>
  <c r="I3216" i="19"/>
  <c r="I3217" i="19"/>
  <c r="I3218" i="19"/>
  <c r="I3219" i="19"/>
  <c r="I3220" i="19"/>
  <c r="I3221" i="19"/>
  <c r="I3222" i="19"/>
  <c r="I3223" i="19"/>
  <c r="I3224" i="19"/>
  <c r="I3225" i="19"/>
  <c r="I3226" i="19"/>
  <c r="I3227" i="19"/>
  <c r="I3228" i="19"/>
  <c r="I3229" i="19"/>
  <c r="I3230" i="19"/>
  <c r="I3231" i="19"/>
  <c r="I3232" i="19"/>
  <c r="I3233" i="19"/>
  <c r="I3234" i="19"/>
  <c r="I3235" i="19"/>
  <c r="I3236" i="19"/>
  <c r="I3237" i="19"/>
  <c r="I3238" i="19"/>
  <c r="I3239" i="19"/>
  <c r="I3240" i="19"/>
  <c r="I3241" i="19"/>
  <c r="I3242" i="19"/>
  <c r="I3243" i="19"/>
  <c r="I3244" i="19"/>
  <c r="I3245" i="19"/>
  <c r="I3246" i="19"/>
  <c r="I3247" i="19"/>
  <c r="I3248" i="19"/>
  <c r="I3249" i="19"/>
  <c r="I3250" i="19"/>
  <c r="I3251" i="19"/>
  <c r="I3252" i="19"/>
  <c r="I3253" i="19"/>
  <c r="I3254" i="19"/>
  <c r="I3255" i="19"/>
  <c r="I3256" i="19"/>
  <c r="I3257" i="19"/>
  <c r="I3258" i="19"/>
  <c r="I3259" i="19"/>
  <c r="I3260" i="19"/>
  <c r="I3261" i="19"/>
  <c r="I3262" i="19"/>
  <c r="I3263" i="19"/>
  <c r="I3264" i="19"/>
  <c r="I3265" i="19"/>
  <c r="I3266" i="19"/>
  <c r="I3267" i="19"/>
  <c r="I3268" i="19"/>
  <c r="I3269" i="19"/>
  <c r="I3270" i="19"/>
  <c r="I3271" i="19"/>
  <c r="I3272" i="19"/>
  <c r="I3273" i="19"/>
  <c r="I3274" i="19"/>
  <c r="I3275" i="19"/>
  <c r="I3276" i="19"/>
  <c r="I3277" i="19"/>
  <c r="I3278" i="19"/>
  <c r="I3279" i="19"/>
  <c r="I3280" i="19"/>
  <c r="I3281" i="19"/>
  <c r="I3282" i="19"/>
  <c r="I3283" i="19"/>
  <c r="I3284" i="19"/>
  <c r="I3285" i="19"/>
  <c r="I3286" i="19"/>
  <c r="I3287" i="19"/>
  <c r="I3288" i="19"/>
  <c r="I3289" i="19"/>
  <c r="I3290" i="19"/>
  <c r="I3291" i="19"/>
  <c r="I3292" i="19"/>
  <c r="I3293" i="19"/>
  <c r="I3294" i="19"/>
  <c r="I3295" i="19"/>
  <c r="I3296" i="19"/>
  <c r="I3297" i="19"/>
  <c r="I3298" i="19"/>
  <c r="I3299" i="19"/>
  <c r="I3300" i="19"/>
  <c r="I3301" i="19"/>
  <c r="I3302" i="19"/>
  <c r="I3303" i="19"/>
  <c r="I3304" i="19"/>
  <c r="I3305" i="19"/>
  <c r="I3306" i="19"/>
  <c r="I3307" i="19"/>
  <c r="I3308" i="19"/>
  <c r="I3309" i="19"/>
  <c r="I3310" i="19"/>
  <c r="I3311" i="19"/>
  <c r="I3312" i="19"/>
  <c r="I3313" i="19"/>
  <c r="I3314" i="19"/>
  <c r="I3315" i="19"/>
  <c r="I3316" i="19"/>
  <c r="I3317" i="19"/>
  <c r="I3318" i="19"/>
  <c r="I3319" i="19"/>
  <c r="I3320" i="19"/>
  <c r="I3321" i="19"/>
  <c r="I3322" i="19"/>
  <c r="I3323" i="19"/>
  <c r="I3324" i="19"/>
  <c r="I3325" i="19"/>
  <c r="I3326" i="19"/>
  <c r="I3327" i="19"/>
  <c r="I3328" i="19"/>
  <c r="I3329" i="19"/>
  <c r="I3330" i="19"/>
  <c r="I3331" i="19"/>
  <c r="I3332" i="19"/>
  <c r="I3333" i="19"/>
  <c r="I3334" i="19"/>
  <c r="I3335" i="19"/>
  <c r="I3336" i="19"/>
  <c r="I3337" i="19"/>
  <c r="I3338" i="19"/>
  <c r="I3339" i="19"/>
  <c r="I3340" i="19"/>
  <c r="I3341" i="19"/>
  <c r="I3342" i="19"/>
  <c r="I3343" i="19"/>
  <c r="I3344" i="19"/>
  <c r="I3345" i="19"/>
  <c r="I3346" i="19"/>
  <c r="I3347" i="19"/>
  <c r="I3348" i="19"/>
  <c r="I3349" i="19"/>
  <c r="I3350" i="19"/>
  <c r="I3351" i="19"/>
  <c r="I3352" i="19"/>
  <c r="I3353" i="19"/>
  <c r="I3354" i="19"/>
  <c r="I3355" i="19"/>
  <c r="I3356" i="19"/>
  <c r="I3357" i="19"/>
  <c r="I3358" i="19"/>
  <c r="I3359" i="19"/>
  <c r="I3360" i="19"/>
  <c r="I3361" i="19"/>
  <c r="I3362" i="19"/>
  <c r="I3363" i="19"/>
  <c r="I3364" i="19"/>
  <c r="I3365" i="19"/>
  <c r="I3366" i="19"/>
  <c r="I3367" i="19"/>
  <c r="I3368" i="19"/>
  <c r="I3369" i="19"/>
  <c r="I3370" i="19"/>
  <c r="I3371" i="19"/>
  <c r="I3372" i="19"/>
  <c r="I3373" i="19"/>
  <c r="I3374" i="19"/>
  <c r="I3375" i="19"/>
  <c r="I3376" i="19"/>
  <c r="I3377" i="19"/>
  <c r="I3378" i="19"/>
  <c r="I3379" i="19"/>
  <c r="I3380" i="19"/>
  <c r="I3381" i="19"/>
  <c r="I3382" i="19"/>
  <c r="I3383" i="19"/>
  <c r="I3384" i="19"/>
  <c r="I3385" i="19"/>
  <c r="I3386" i="19"/>
  <c r="I3387" i="19"/>
  <c r="I3388" i="19"/>
  <c r="I3389" i="19"/>
  <c r="I3390" i="19"/>
  <c r="I3391" i="19"/>
  <c r="I3392" i="19"/>
  <c r="I3393" i="19"/>
  <c r="I3394" i="19"/>
  <c r="I3395" i="19"/>
  <c r="I3396" i="19"/>
  <c r="I3397" i="19"/>
  <c r="I3398" i="19"/>
  <c r="I3399" i="19"/>
  <c r="I3400" i="19"/>
  <c r="I3401" i="19"/>
  <c r="I3402" i="19"/>
  <c r="I3403" i="19"/>
  <c r="I3404" i="19"/>
  <c r="I3405" i="19"/>
  <c r="I3406" i="19"/>
  <c r="I3407" i="19"/>
  <c r="I3408" i="19"/>
  <c r="I3409" i="19"/>
  <c r="I3410" i="19"/>
  <c r="I3411" i="19"/>
  <c r="I3412" i="19"/>
  <c r="I3413" i="19"/>
  <c r="I3414" i="19"/>
  <c r="I3415" i="19"/>
  <c r="I3416" i="19"/>
  <c r="I3417" i="19"/>
  <c r="I3418" i="19"/>
  <c r="I3419" i="19"/>
  <c r="I3420" i="19"/>
  <c r="I3421" i="19"/>
  <c r="I3422" i="19"/>
  <c r="I3423" i="19"/>
  <c r="I3424" i="19"/>
  <c r="I3425" i="19"/>
  <c r="I3426" i="19"/>
  <c r="I3427" i="19"/>
  <c r="I3428" i="19"/>
  <c r="I3429" i="19"/>
  <c r="I3430" i="19"/>
  <c r="I3431" i="19"/>
  <c r="I3432" i="19"/>
  <c r="I3433" i="19"/>
  <c r="I3434" i="19"/>
  <c r="I3435" i="19"/>
  <c r="I3436" i="19"/>
  <c r="I3437" i="19"/>
  <c r="I3438" i="19"/>
  <c r="I3439" i="19"/>
  <c r="I3440" i="19"/>
  <c r="I3441" i="19"/>
  <c r="I3442" i="19"/>
  <c r="I3443" i="19"/>
  <c r="I3444" i="19"/>
  <c r="I3445" i="19"/>
  <c r="I3446" i="19"/>
  <c r="I3447" i="19"/>
  <c r="I3448" i="19"/>
  <c r="I3449" i="19"/>
  <c r="I3450" i="19"/>
  <c r="I3451" i="19"/>
  <c r="I3452" i="19"/>
  <c r="I3453" i="19"/>
  <c r="I3454" i="19"/>
  <c r="I3455" i="19"/>
  <c r="I3456" i="19"/>
  <c r="I3457" i="19"/>
  <c r="I3458" i="19"/>
  <c r="I3459" i="19"/>
  <c r="I3460" i="19"/>
  <c r="I3461" i="19"/>
  <c r="I3462" i="19"/>
  <c r="I3463" i="19"/>
  <c r="I3464" i="19"/>
  <c r="I3465" i="19"/>
  <c r="I3466" i="19"/>
  <c r="I3467" i="19"/>
  <c r="I3468" i="19"/>
  <c r="I3469" i="19"/>
  <c r="I3470" i="19"/>
  <c r="I3471" i="19"/>
  <c r="I3472" i="19"/>
  <c r="I3473" i="19"/>
  <c r="I3474" i="19"/>
  <c r="I3475" i="19"/>
  <c r="I3476" i="19"/>
  <c r="I3477" i="19"/>
  <c r="I3478" i="19"/>
  <c r="I3479" i="19"/>
  <c r="I3480" i="19"/>
  <c r="I3481" i="19"/>
  <c r="I3482" i="19"/>
  <c r="I3483" i="19"/>
  <c r="I3484" i="19"/>
  <c r="I3485" i="19"/>
  <c r="I3486" i="19"/>
  <c r="I3487" i="19"/>
  <c r="I3488" i="19"/>
  <c r="I3489" i="19"/>
  <c r="I3490" i="19"/>
  <c r="I3491" i="19"/>
  <c r="I3492" i="19"/>
  <c r="I3493" i="19"/>
  <c r="I3494" i="19"/>
  <c r="I3495" i="19"/>
  <c r="I3496" i="19"/>
  <c r="I3497" i="19"/>
  <c r="I3498" i="19"/>
  <c r="I3499" i="19"/>
  <c r="I3500" i="19"/>
  <c r="I3501" i="19"/>
  <c r="I3502" i="19"/>
  <c r="I3503" i="19"/>
  <c r="I3504" i="19"/>
  <c r="I3505" i="19"/>
  <c r="I3506" i="19"/>
  <c r="I3507" i="19"/>
  <c r="I3508" i="19"/>
  <c r="I3509" i="19"/>
  <c r="I3510" i="19"/>
  <c r="I3511" i="19"/>
  <c r="I3512" i="19"/>
  <c r="I3513" i="19"/>
  <c r="I3514" i="19"/>
  <c r="I3515" i="19"/>
  <c r="I3516" i="19"/>
  <c r="I3517" i="19"/>
  <c r="I3518" i="19"/>
  <c r="I3519" i="19"/>
  <c r="I3520" i="19"/>
  <c r="I3521" i="19"/>
  <c r="I3522" i="19"/>
  <c r="I3523" i="19"/>
  <c r="I3524" i="19"/>
  <c r="I3525" i="19"/>
  <c r="I3526" i="19"/>
  <c r="I3527" i="19"/>
  <c r="I3528" i="19"/>
  <c r="I3529" i="19"/>
  <c r="I3530" i="19"/>
  <c r="I3531" i="19"/>
  <c r="I3532" i="19"/>
  <c r="I3533" i="19"/>
  <c r="I3534" i="19"/>
  <c r="I3535" i="19"/>
  <c r="I3536" i="19"/>
  <c r="I3537" i="19"/>
  <c r="I3538" i="19"/>
  <c r="I3539" i="19"/>
  <c r="I3540" i="19"/>
  <c r="I3541" i="19"/>
  <c r="I3542" i="19"/>
  <c r="I3543" i="19"/>
  <c r="I3544" i="19"/>
  <c r="I3545" i="19"/>
  <c r="I3546" i="19"/>
  <c r="I3547" i="19"/>
  <c r="I3548" i="19"/>
  <c r="I3549" i="19"/>
  <c r="I3550" i="19"/>
  <c r="I3551" i="19"/>
  <c r="I3552" i="19"/>
  <c r="I3553" i="19"/>
  <c r="I3554" i="19"/>
  <c r="I3555" i="19"/>
  <c r="I3556" i="19"/>
  <c r="I3557" i="19"/>
  <c r="I3558" i="19"/>
  <c r="I3559" i="19"/>
  <c r="I3560" i="19"/>
  <c r="I3561" i="19"/>
  <c r="I3562" i="19"/>
  <c r="I3563" i="19"/>
  <c r="I3564" i="19"/>
  <c r="I3565" i="19"/>
  <c r="I3566" i="19"/>
  <c r="I3567" i="19"/>
  <c r="I3568" i="19"/>
  <c r="I3569" i="19"/>
  <c r="I3570" i="19"/>
  <c r="I3571" i="19"/>
  <c r="I3572" i="19"/>
  <c r="I3573" i="19"/>
  <c r="I3574" i="19"/>
  <c r="I3575" i="19"/>
  <c r="I3576" i="19"/>
  <c r="I3577" i="19"/>
  <c r="I3578" i="19"/>
  <c r="I3579" i="19"/>
  <c r="I3580" i="19"/>
  <c r="I3581" i="19"/>
  <c r="I3582" i="19"/>
  <c r="I3583" i="19"/>
  <c r="I3584" i="19"/>
  <c r="I3585" i="19"/>
  <c r="I3586" i="19"/>
  <c r="I3587" i="19"/>
  <c r="I3588" i="19"/>
  <c r="I3589" i="19"/>
  <c r="I3590" i="19"/>
  <c r="I3591" i="19"/>
  <c r="I3592" i="19"/>
  <c r="I3593" i="19"/>
  <c r="I3594" i="19"/>
  <c r="I3595" i="19"/>
  <c r="I3596" i="19"/>
  <c r="I3597" i="19"/>
  <c r="I3598" i="19"/>
  <c r="I3599" i="19"/>
  <c r="I3600" i="19"/>
  <c r="I3601" i="19"/>
  <c r="I3602" i="19"/>
  <c r="I3603" i="19"/>
  <c r="I3604" i="19"/>
  <c r="I3605" i="19"/>
  <c r="I3606" i="19"/>
  <c r="I3607" i="19"/>
  <c r="I3608" i="19"/>
  <c r="I3609" i="19"/>
  <c r="I3610" i="19"/>
  <c r="I3611" i="19"/>
  <c r="I3612" i="19"/>
  <c r="I3613" i="19"/>
  <c r="I3614" i="19"/>
  <c r="I3615" i="19"/>
  <c r="I3616" i="19"/>
  <c r="I3617" i="19"/>
  <c r="I3618" i="19"/>
  <c r="I3619" i="19"/>
  <c r="I3620" i="19"/>
  <c r="I3621" i="19"/>
  <c r="I3622" i="19"/>
  <c r="I3623" i="19"/>
  <c r="I3624" i="19"/>
  <c r="I3625" i="19"/>
  <c r="I3626" i="19"/>
  <c r="I3627" i="19"/>
  <c r="I3628" i="19"/>
  <c r="I3629" i="19"/>
  <c r="I3630" i="19"/>
  <c r="I3631" i="19"/>
  <c r="I3632" i="19"/>
  <c r="I3633" i="19"/>
  <c r="I3634" i="19"/>
  <c r="I3635" i="19"/>
  <c r="I3636" i="19"/>
  <c r="I3637" i="19"/>
  <c r="I3638" i="19"/>
  <c r="I3639" i="19"/>
  <c r="I3640" i="19"/>
  <c r="I3641" i="19"/>
  <c r="I3642" i="19"/>
  <c r="I3643" i="19"/>
  <c r="I3644" i="19"/>
  <c r="I3645" i="19"/>
  <c r="I3646" i="19"/>
  <c r="I3647" i="19"/>
  <c r="I3648" i="19"/>
  <c r="I3649" i="19"/>
  <c r="I3650" i="19"/>
  <c r="I3651" i="19"/>
  <c r="I3652" i="19"/>
  <c r="I3653" i="19"/>
  <c r="I3654" i="19"/>
  <c r="I3655" i="19"/>
  <c r="I3656" i="19"/>
  <c r="I3657" i="19"/>
  <c r="I3658" i="19"/>
  <c r="I3659" i="19"/>
  <c r="I3660" i="19"/>
  <c r="I3661" i="19"/>
  <c r="I3662" i="19"/>
  <c r="I3663" i="19"/>
  <c r="I3664" i="19"/>
  <c r="I3665" i="19"/>
  <c r="I3666" i="19"/>
  <c r="I3667" i="19"/>
  <c r="I3668" i="19"/>
  <c r="I3669" i="19"/>
  <c r="I3670" i="19"/>
  <c r="I3671" i="19"/>
  <c r="I3672" i="19"/>
  <c r="I3673" i="19"/>
  <c r="I3674" i="19"/>
  <c r="I3675" i="19"/>
  <c r="I3676" i="19"/>
  <c r="I3677" i="19"/>
  <c r="I3678" i="19"/>
  <c r="I3679" i="19"/>
  <c r="I3680" i="19"/>
  <c r="I3681" i="19"/>
  <c r="I3682" i="19"/>
  <c r="I3683" i="19"/>
  <c r="I3684" i="19"/>
  <c r="I3685" i="19"/>
  <c r="I3686" i="19"/>
  <c r="I3687" i="19"/>
  <c r="I3688" i="19"/>
  <c r="I3689" i="19"/>
  <c r="I3690" i="19"/>
  <c r="I3691" i="19"/>
  <c r="I3692" i="19"/>
  <c r="I3693" i="19"/>
  <c r="I3694" i="19"/>
  <c r="I3695" i="19"/>
  <c r="I3696" i="19"/>
  <c r="I3697" i="19"/>
  <c r="I3698" i="19"/>
  <c r="I3699" i="19"/>
  <c r="I3700" i="19"/>
  <c r="I3701" i="19"/>
  <c r="I3702" i="19"/>
  <c r="I3703" i="19"/>
  <c r="I3704" i="19"/>
  <c r="I3705" i="19"/>
  <c r="I3706" i="19"/>
  <c r="I3707" i="19"/>
  <c r="I3708" i="19"/>
  <c r="I3709" i="19"/>
  <c r="I3710" i="19"/>
  <c r="I3711" i="19"/>
  <c r="I3712" i="19"/>
  <c r="I3713" i="19"/>
  <c r="I3714" i="19"/>
  <c r="I3715" i="19"/>
  <c r="I3716" i="19"/>
  <c r="I3717" i="19"/>
  <c r="I3718" i="19"/>
  <c r="I3719" i="19"/>
  <c r="I3720" i="19"/>
  <c r="I3721" i="19"/>
  <c r="I3722" i="19"/>
  <c r="I3723" i="19"/>
  <c r="I3724" i="19"/>
  <c r="I3725" i="19"/>
  <c r="I3726" i="19"/>
  <c r="I3727" i="19"/>
  <c r="I3728" i="19"/>
  <c r="I3729" i="19"/>
  <c r="I3730" i="19"/>
  <c r="I3731" i="19"/>
  <c r="I3732" i="19"/>
  <c r="I3733" i="19"/>
  <c r="I3734" i="19"/>
  <c r="I3735" i="19"/>
  <c r="I3736" i="19"/>
  <c r="I3737" i="19"/>
  <c r="I3738" i="19"/>
  <c r="I3739" i="19"/>
  <c r="I3740" i="19"/>
  <c r="I3741" i="19"/>
  <c r="I3742" i="19"/>
  <c r="I3743" i="19"/>
  <c r="I3744" i="19"/>
  <c r="I3745" i="19"/>
  <c r="I3746" i="19"/>
  <c r="I3747" i="19"/>
  <c r="I3748" i="19"/>
  <c r="I3749" i="19"/>
  <c r="I3750" i="19"/>
  <c r="I3751" i="19"/>
  <c r="I3752" i="19"/>
  <c r="I3753" i="19"/>
  <c r="I3754" i="19"/>
  <c r="I3755" i="19"/>
  <c r="I3756" i="19"/>
  <c r="I3757" i="19"/>
  <c r="I3758" i="19"/>
  <c r="I3759" i="19"/>
  <c r="I3760" i="19"/>
  <c r="I3761" i="19"/>
  <c r="I3762" i="19"/>
  <c r="I3763" i="19"/>
  <c r="I3764" i="19"/>
  <c r="I3765" i="19"/>
  <c r="I3766" i="19"/>
  <c r="I3767" i="19"/>
  <c r="I3768" i="19"/>
  <c r="I3769" i="19"/>
  <c r="I3770" i="19"/>
  <c r="I3771" i="19"/>
  <c r="I3772" i="19"/>
  <c r="I3773" i="19"/>
  <c r="I3774" i="19"/>
  <c r="I3775" i="19"/>
  <c r="I3776" i="19"/>
  <c r="I3777" i="19"/>
  <c r="I3778" i="19"/>
  <c r="I3779" i="19"/>
  <c r="I3780" i="19"/>
  <c r="I3781" i="19"/>
  <c r="I3782" i="19"/>
  <c r="I3783" i="19"/>
  <c r="I3784" i="19"/>
  <c r="I3785" i="19"/>
  <c r="I3786" i="19"/>
  <c r="I3787" i="19"/>
  <c r="I3788" i="19"/>
  <c r="I3789" i="19"/>
  <c r="I3790" i="19"/>
  <c r="I3791" i="19"/>
  <c r="I3792" i="19"/>
  <c r="I3793" i="19"/>
  <c r="I3794" i="19"/>
  <c r="I3795" i="19"/>
  <c r="I3796" i="19"/>
  <c r="I3797" i="19"/>
  <c r="I3798" i="19"/>
  <c r="I3799" i="19"/>
  <c r="I3800" i="19"/>
  <c r="I3801" i="19"/>
  <c r="I3802" i="19"/>
  <c r="I3803" i="19"/>
  <c r="I3804" i="19"/>
  <c r="I3805" i="19"/>
  <c r="I3806" i="19"/>
  <c r="I3807" i="19"/>
  <c r="I3808" i="19"/>
  <c r="I3809" i="19"/>
  <c r="I3810" i="19"/>
  <c r="I3811" i="19"/>
  <c r="I3812" i="19"/>
  <c r="I3813" i="19"/>
  <c r="I3814" i="19"/>
  <c r="I3815" i="19"/>
  <c r="I3816" i="19"/>
  <c r="I3817" i="19"/>
  <c r="I3818" i="19"/>
  <c r="I3819" i="19"/>
  <c r="I3820" i="19"/>
  <c r="I3821" i="19"/>
  <c r="I3822" i="19"/>
  <c r="I3823" i="19"/>
  <c r="I3824" i="19"/>
  <c r="I3825" i="19"/>
  <c r="I3826" i="19"/>
  <c r="I3827" i="19"/>
  <c r="I3828" i="19"/>
  <c r="I3829" i="19"/>
  <c r="I3830" i="19"/>
  <c r="I3831" i="19"/>
  <c r="I3832" i="19"/>
  <c r="I3833" i="19"/>
  <c r="I3834" i="19"/>
  <c r="I3835" i="19"/>
  <c r="I3836" i="19"/>
  <c r="I3837" i="19"/>
  <c r="I3838" i="19"/>
  <c r="I3839" i="19"/>
  <c r="I3840" i="19"/>
  <c r="I3841" i="19"/>
  <c r="I3842" i="19"/>
  <c r="I3843" i="19"/>
  <c r="I3844" i="19"/>
  <c r="I3845" i="19"/>
  <c r="I3846" i="19"/>
  <c r="I3847" i="19"/>
  <c r="I3848" i="19"/>
  <c r="I3849" i="19"/>
  <c r="I3850" i="19"/>
  <c r="I3851" i="19"/>
  <c r="I3852" i="19"/>
  <c r="I3853" i="19"/>
  <c r="I3854" i="19"/>
  <c r="I3855" i="19"/>
  <c r="I3856" i="19"/>
  <c r="I3857" i="19"/>
  <c r="I3858" i="19"/>
  <c r="I3859" i="19"/>
  <c r="I3860" i="19"/>
  <c r="I3861" i="19"/>
  <c r="I3862" i="19"/>
  <c r="I3863" i="19"/>
  <c r="I3864" i="19"/>
  <c r="I3865" i="19"/>
  <c r="I3866" i="19"/>
  <c r="I3867" i="19"/>
  <c r="I3868" i="19"/>
  <c r="I3869" i="19"/>
  <c r="I3870" i="19"/>
  <c r="I3871" i="19"/>
  <c r="I3872" i="19"/>
  <c r="I3873" i="19"/>
  <c r="I3874" i="19"/>
  <c r="I3875" i="19"/>
  <c r="I3876" i="19"/>
  <c r="I3877" i="19"/>
  <c r="I3878" i="19"/>
  <c r="I3879" i="19"/>
  <c r="I3880" i="19"/>
  <c r="I3881" i="19"/>
  <c r="I3882" i="19"/>
  <c r="I3883" i="19"/>
  <c r="I3884" i="19"/>
  <c r="I3885" i="19"/>
  <c r="I3886" i="19"/>
  <c r="I3887" i="19"/>
  <c r="I3888" i="19"/>
  <c r="I3889" i="19"/>
  <c r="I3890" i="19"/>
  <c r="I3891" i="19"/>
  <c r="I3892" i="19"/>
  <c r="I3893" i="19"/>
  <c r="I3894" i="19"/>
  <c r="I3895" i="19"/>
  <c r="I3896" i="19"/>
  <c r="I3897" i="19"/>
  <c r="I3898" i="19"/>
  <c r="I3899" i="19"/>
  <c r="I3900" i="19"/>
  <c r="I3901" i="19"/>
  <c r="I3902" i="19"/>
  <c r="I3903" i="19"/>
  <c r="I3904" i="19"/>
  <c r="I3905" i="19"/>
  <c r="I3906" i="19"/>
  <c r="I3907" i="19"/>
  <c r="I3908" i="19"/>
  <c r="I3909" i="19"/>
  <c r="I3910" i="19"/>
  <c r="I3911" i="19"/>
  <c r="I3912" i="19"/>
  <c r="I3913" i="19"/>
  <c r="I3914" i="19"/>
  <c r="I3915" i="19"/>
  <c r="I3916" i="19"/>
  <c r="I3917" i="19"/>
  <c r="I3918" i="19"/>
  <c r="I3919" i="19"/>
  <c r="I3920" i="19"/>
  <c r="I3921" i="19"/>
  <c r="I3922" i="19"/>
  <c r="I3923" i="19"/>
  <c r="I3924" i="19"/>
  <c r="I3925" i="19"/>
  <c r="I3926" i="19"/>
  <c r="I3927" i="19"/>
  <c r="I3928" i="19"/>
  <c r="I3929" i="19"/>
  <c r="I3930" i="19"/>
  <c r="I3931" i="19"/>
  <c r="I3932" i="19"/>
  <c r="I3933" i="19"/>
  <c r="I3934" i="19"/>
  <c r="I3935" i="19"/>
  <c r="I3936" i="19"/>
  <c r="I3937" i="19"/>
  <c r="I3938" i="19"/>
  <c r="I3939" i="19"/>
  <c r="I3940" i="19"/>
  <c r="I3941" i="19"/>
  <c r="I3942" i="19"/>
  <c r="I3943" i="19"/>
  <c r="I3944" i="19"/>
  <c r="I3945" i="19"/>
  <c r="I3946" i="19"/>
  <c r="I3947" i="19"/>
  <c r="I3948" i="19"/>
  <c r="I3949" i="19"/>
  <c r="I3950" i="19"/>
  <c r="I3951" i="19"/>
  <c r="I3952" i="19"/>
  <c r="I3953" i="19"/>
  <c r="I3954" i="19"/>
  <c r="I3955" i="19"/>
  <c r="I3956" i="19"/>
  <c r="I3957" i="19"/>
  <c r="I3958" i="19"/>
  <c r="I3959" i="19"/>
  <c r="I3960" i="19"/>
  <c r="I3961" i="19"/>
  <c r="I3962" i="19"/>
  <c r="I3963" i="19"/>
  <c r="I3964" i="19"/>
  <c r="I3965" i="19"/>
  <c r="I3966" i="19"/>
  <c r="I3967" i="19"/>
  <c r="I3968" i="19"/>
  <c r="I3969" i="19"/>
  <c r="I3970" i="19"/>
  <c r="I3971" i="19"/>
  <c r="I3972" i="19"/>
  <c r="I3973" i="19"/>
  <c r="I3974" i="19"/>
  <c r="I3975" i="19"/>
  <c r="I3976" i="19"/>
  <c r="I3977" i="19"/>
  <c r="I3978" i="19"/>
  <c r="I3979" i="19"/>
  <c r="I3980" i="19"/>
  <c r="I3981" i="19"/>
  <c r="I3982" i="19"/>
  <c r="I3983" i="19"/>
  <c r="I3984" i="19"/>
  <c r="I3985" i="19"/>
  <c r="I3986" i="19"/>
  <c r="I3987" i="19"/>
  <c r="I3988" i="19"/>
  <c r="I3989" i="19"/>
  <c r="I3990" i="19"/>
  <c r="I3991" i="19"/>
  <c r="I3992" i="19"/>
  <c r="I3993" i="19"/>
  <c r="I3994" i="19"/>
  <c r="I3995" i="19"/>
  <c r="I3996" i="19"/>
  <c r="I3997" i="19"/>
  <c r="I3998" i="19"/>
  <c r="I3999" i="19"/>
  <c r="I4000" i="19"/>
  <c r="I4001" i="19"/>
  <c r="I4002" i="19"/>
  <c r="I4003" i="19"/>
  <c r="I4004" i="19"/>
  <c r="I4005" i="19"/>
  <c r="I4006" i="19"/>
  <c r="I4007" i="19"/>
  <c r="I4008" i="19"/>
  <c r="I4009" i="19"/>
  <c r="I4010" i="19"/>
  <c r="I4011" i="19"/>
  <c r="I4012" i="19"/>
  <c r="I4013" i="19"/>
  <c r="I4014" i="19"/>
  <c r="I4015" i="19"/>
  <c r="I4016" i="19"/>
  <c r="I4017" i="19"/>
  <c r="I4018" i="19"/>
  <c r="I4019" i="19"/>
  <c r="I4020" i="19"/>
  <c r="I4021" i="19"/>
  <c r="I4022" i="19"/>
  <c r="I4023" i="19"/>
  <c r="I4024" i="19"/>
  <c r="I4025" i="19"/>
  <c r="I4026" i="19"/>
  <c r="I4027" i="19"/>
  <c r="I4028" i="19"/>
  <c r="I4029" i="19"/>
  <c r="I4030" i="19"/>
  <c r="I4031" i="19"/>
  <c r="I4032" i="19"/>
  <c r="I4033" i="19"/>
  <c r="I4034" i="19"/>
  <c r="I4035" i="19"/>
  <c r="I4036" i="19"/>
  <c r="I4037" i="19"/>
  <c r="I4038" i="19"/>
  <c r="I4039" i="19"/>
  <c r="I4040" i="19"/>
  <c r="I4041" i="19"/>
  <c r="I4042" i="19"/>
  <c r="I4043" i="19"/>
  <c r="I4044" i="19"/>
  <c r="I4045" i="19"/>
  <c r="I4046" i="19"/>
  <c r="I4047" i="19"/>
  <c r="I4048" i="19"/>
  <c r="I4049" i="19"/>
  <c r="I4050" i="19"/>
  <c r="I4051" i="19"/>
  <c r="I4052" i="19"/>
  <c r="I4053" i="19"/>
  <c r="I4054" i="19"/>
  <c r="I4055" i="19"/>
  <c r="I4056" i="19"/>
  <c r="I4057" i="19"/>
  <c r="I4058" i="19"/>
  <c r="I4059" i="19"/>
  <c r="I4060" i="19"/>
  <c r="I4061" i="19"/>
  <c r="I4062" i="19"/>
  <c r="I4063" i="19"/>
  <c r="I4064" i="19"/>
  <c r="I4065" i="19"/>
  <c r="I4066" i="19"/>
  <c r="I4067" i="19"/>
  <c r="I4068" i="19"/>
  <c r="I4069" i="19"/>
  <c r="I4070" i="19"/>
  <c r="I4071" i="19"/>
  <c r="I4072" i="19"/>
  <c r="I4073" i="19"/>
  <c r="I4074" i="19"/>
  <c r="I4075" i="19"/>
  <c r="I4076" i="19"/>
  <c r="I4077" i="19"/>
  <c r="I4078" i="19"/>
  <c r="I4079" i="19"/>
  <c r="I4080" i="19"/>
  <c r="I4081" i="19"/>
  <c r="I4082" i="19"/>
  <c r="I4083" i="19"/>
  <c r="I4084" i="19"/>
  <c r="I4085" i="19"/>
  <c r="I4086" i="19"/>
  <c r="I4087" i="19"/>
  <c r="I4088" i="19"/>
  <c r="I4089" i="19"/>
  <c r="I4090" i="19"/>
  <c r="I4091" i="19"/>
  <c r="I4092" i="19"/>
  <c r="I4093" i="19"/>
  <c r="I4094" i="19"/>
  <c r="I4095" i="19"/>
  <c r="I4096" i="19"/>
  <c r="I4097" i="19"/>
  <c r="I4098" i="19"/>
  <c r="I4099" i="19"/>
  <c r="I4100" i="19"/>
  <c r="I4101" i="19"/>
  <c r="I4102" i="19"/>
  <c r="I4103" i="19"/>
  <c r="I4104" i="19"/>
  <c r="I4105" i="19"/>
  <c r="I4106" i="19"/>
  <c r="I4107" i="19"/>
  <c r="I4108" i="19"/>
  <c r="I4109" i="19"/>
  <c r="I4110" i="19"/>
  <c r="I4111" i="19"/>
  <c r="I4112" i="19"/>
  <c r="I4113" i="19"/>
  <c r="I4114" i="19"/>
  <c r="I4115" i="19"/>
  <c r="I4116" i="19"/>
  <c r="I4117" i="19"/>
  <c r="I4118" i="19"/>
  <c r="I4119" i="19"/>
  <c r="I4120" i="19"/>
  <c r="I4121" i="19"/>
  <c r="I4122" i="19"/>
  <c r="I4123" i="19"/>
  <c r="I4124" i="19"/>
  <c r="I4125" i="19"/>
  <c r="I4126" i="19"/>
  <c r="I4127" i="19"/>
  <c r="I4128" i="19"/>
  <c r="I4129" i="19"/>
  <c r="I4130" i="19"/>
  <c r="I4131" i="19"/>
  <c r="I4132" i="19"/>
  <c r="I4133" i="19"/>
  <c r="I4134" i="19"/>
  <c r="I4135" i="19"/>
  <c r="I4136" i="19"/>
  <c r="I4137" i="19"/>
  <c r="I4138" i="19"/>
  <c r="I4139" i="19"/>
  <c r="I4140" i="19"/>
  <c r="I4141" i="19"/>
  <c r="I4142" i="19"/>
  <c r="I4143" i="19"/>
  <c r="I4144" i="19"/>
  <c r="I4145" i="19"/>
  <c r="I4146" i="19"/>
  <c r="I4147" i="19"/>
  <c r="I4148" i="19"/>
  <c r="I4149" i="19"/>
  <c r="I4150" i="19"/>
  <c r="I4151" i="19"/>
  <c r="I4152" i="19"/>
  <c r="I4153" i="19"/>
  <c r="I4154" i="19"/>
  <c r="I4155" i="19"/>
  <c r="I4156" i="19"/>
  <c r="I4157" i="19"/>
  <c r="I4158" i="19"/>
  <c r="I4159" i="19"/>
  <c r="I4160" i="19"/>
  <c r="I4161" i="19"/>
  <c r="I4162" i="19"/>
  <c r="I4163" i="19"/>
  <c r="I4164" i="19"/>
  <c r="I4165" i="19"/>
  <c r="I4166" i="19"/>
  <c r="I4167" i="19"/>
  <c r="I4168" i="19"/>
  <c r="I4169" i="19"/>
  <c r="I4170" i="19"/>
  <c r="I4171" i="19"/>
  <c r="I4172" i="19"/>
  <c r="I4173" i="19"/>
  <c r="I4174" i="19"/>
  <c r="I4175" i="19"/>
  <c r="I4176" i="19"/>
  <c r="I4177" i="19"/>
  <c r="I4178" i="19"/>
  <c r="I4179" i="19"/>
  <c r="I4180" i="19"/>
  <c r="I4181" i="19"/>
  <c r="I4182" i="19"/>
  <c r="I4183" i="19"/>
  <c r="I4184" i="19"/>
  <c r="I4185" i="19"/>
  <c r="I4186" i="19"/>
  <c r="I4187" i="19"/>
  <c r="I4188" i="19"/>
  <c r="I4189" i="19"/>
  <c r="I4190" i="19"/>
  <c r="I4191" i="19"/>
  <c r="I4192" i="19"/>
  <c r="I4193" i="19"/>
  <c r="I4194" i="19"/>
  <c r="I4195" i="19"/>
  <c r="I4196" i="19"/>
  <c r="I4197" i="19"/>
  <c r="I4198" i="19"/>
  <c r="I4199" i="19"/>
  <c r="I4200" i="19"/>
  <c r="I4201" i="19"/>
  <c r="I4202" i="19"/>
  <c r="I4203" i="19"/>
  <c r="I4204" i="19"/>
  <c r="I4205" i="19"/>
  <c r="I4206" i="19"/>
  <c r="I4207" i="19"/>
  <c r="I4208" i="19"/>
  <c r="I4209" i="19"/>
  <c r="I4210" i="19"/>
  <c r="I4211" i="19"/>
  <c r="I4212" i="19"/>
  <c r="I4213" i="19"/>
  <c r="I4214" i="19"/>
  <c r="I4215" i="19"/>
  <c r="I4216" i="19"/>
  <c r="I4217" i="19"/>
  <c r="I4218" i="19"/>
  <c r="I4219" i="19"/>
  <c r="I4220" i="19"/>
  <c r="I4221" i="19"/>
  <c r="I4222" i="19"/>
  <c r="I4223" i="19"/>
  <c r="I4224" i="19"/>
  <c r="I4225" i="19"/>
  <c r="I4226" i="19"/>
  <c r="I4227" i="19"/>
  <c r="I4228" i="19"/>
  <c r="I4229" i="19"/>
  <c r="I4230" i="19"/>
  <c r="I4231" i="19"/>
  <c r="I4232" i="19"/>
  <c r="I4233" i="19"/>
  <c r="I4234" i="19"/>
  <c r="I4235" i="19"/>
  <c r="I4236" i="19"/>
  <c r="I4237" i="19"/>
  <c r="I4238" i="19"/>
  <c r="I4239" i="19"/>
  <c r="I4240" i="19"/>
  <c r="I4241" i="19"/>
  <c r="I4242" i="19"/>
  <c r="I4243" i="19"/>
  <c r="I4244" i="19"/>
  <c r="I4245" i="19"/>
  <c r="I4246" i="19"/>
  <c r="I4247" i="19"/>
  <c r="I4248" i="19"/>
  <c r="I4249" i="19"/>
  <c r="I4250" i="19"/>
  <c r="I4251" i="19"/>
  <c r="I4252" i="19"/>
  <c r="I4253" i="19"/>
  <c r="I4254" i="19"/>
  <c r="I4255" i="19"/>
  <c r="I4256" i="19"/>
  <c r="I4257" i="19"/>
  <c r="I4258" i="19"/>
  <c r="I4259" i="19"/>
  <c r="I4260" i="19"/>
  <c r="I4261" i="19"/>
  <c r="I4262" i="19"/>
  <c r="I4263" i="19"/>
  <c r="I4264" i="19"/>
  <c r="I4265" i="19"/>
  <c r="I4266" i="19"/>
  <c r="I4267" i="19"/>
  <c r="I4268" i="19"/>
  <c r="I4269" i="19"/>
  <c r="I4270" i="19"/>
  <c r="I4271" i="19"/>
  <c r="I4272" i="19"/>
  <c r="I4273" i="19"/>
  <c r="I4274" i="19"/>
  <c r="I4275" i="19"/>
  <c r="I4276" i="19"/>
  <c r="I4277" i="19"/>
  <c r="I4278" i="19"/>
  <c r="I4279" i="19"/>
  <c r="I4280" i="19"/>
  <c r="I4281" i="19"/>
  <c r="I4282" i="19"/>
  <c r="I4283" i="19"/>
  <c r="I4284" i="19"/>
  <c r="I4285" i="19"/>
  <c r="I4286" i="19"/>
  <c r="I4287" i="19"/>
  <c r="I4288" i="19"/>
  <c r="I4289" i="19"/>
  <c r="I4290" i="19"/>
  <c r="I4291" i="19"/>
  <c r="I4292" i="19"/>
  <c r="I4293" i="19"/>
  <c r="I4294" i="19"/>
  <c r="I4295" i="19"/>
  <c r="I4296" i="19"/>
  <c r="I4297" i="19"/>
  <c r="I4298" i="19"/>
  <c r="I4299" i="19"/>
  <c r="I4300" i="19"/>
  <c r="I4301" i="19"/>
  <c r="I4302" i="19"/>
  <c r="I4303" i="19"/>
  <c r="I4304" i="19"/>
  <c r="I4305" i="19"/>
  <c r="I4306" i="19"/>
  <c r="I4307" i="19"/>
  <c r="I4308" i="19"/>
  <c r="I4309" i="19"/>
  <c r="I4310" i="19"/>
  <c r="I4311" i="19"/>
  <c r="I4312" i="19"/>
  <c r="I4313" i="19"/>
  <c r="I4314" i="19"/>
  <c r="I4315" i="19"/>
  <c r="I4316" i="19"/>
  <c r="I4317" i="19"/>
  <c r="I4318" i="19"/>
  <c r="I4319" i="19"/>
  <c r="I4320" i="19"/>
  <c r="I4321" i="19"/>
  <c r="I4322" i="19"/>
  <c r="I4323" i="19"/>
  <c r="I4324" i="19"/>
  <c r="I4325" i="19"/>
  <c r="I4326" i="19"/>
  <c r="I4327" i="19"/>
  <c r="I4328" i="19"/>
  <c r="I4329" i="19"/>
  <c r="I4330" i="19"/>
  <c r="I4331" i="19"/>
  <c r="I4332" i="19"/>
  <c r="I4333" i="19"/>
  <c r="I4334" i="19"/>
  <c r="I4335" i="19"/>
  <c r="I4336" i="19"/>
  <c r="I4337" i="19"/>
  <c r="I4338" i="19"/>
  <c r="I4339" i="19"/>
  <c r="I4340" i="19"/>
  <c r="I4341" i="19"/>
  <c r="I4342" i="19"/>
  <c r="I4343" i="19"/>
  <c r="I4344" i="19"/>
  <c r="I4345" i="19"/>
  <c r="I4346" i="19"/>
  <c r="I4347" i="19"/>
  <c r="I4348" i="19"/>
  <c r="I4349" i="19"/>
  <c r="I4350" i="19"/>
  <c r="I4351" i="19"/>
  <c r="I4352" i="19"/>
  <c r="I4353" i="19"/>
  <c r="I4354" i="19"/>
  <c r="I4355" i="19"/>
  <c r="I4356" i="19"/>
  <c r="I4357" i="19"/>
  <c r="I4358" i="19"/>
  <c r="I4359" i="19"/>
  <c r="I4360" i="19"/>
  <c r="I4361" i="19"/>
  <c r="I4362" i="19"/>
  <c r="I4363" i="19"/>
  <c r="I4364" i="19"/>
  <c r="I4365" i="19"/>
  <c r="I4366" i="19"/>
  <c r="I4367" i="19"/>
  <c r="I4368" i="19"/>
  <c r="I4369" i="19"/>
  <c r="I4370" i="19"/>
  <c r="I4371" i="19"/>
  <c r="I4372" i="19"/>
  <c r="I4373" i="19"/>
  <c r="I4374" i="19"/>
  <c r="I4375" i="19"/>
  <c r="I4376" i="19"/>
  <c r="I4377" i="19"/>
  <c r="I4378" i="19"/>
  <c r="I4379" i="19"/>
  <c r="I4380" i="19"/>
  <c r="I4381" i="19"/>
  <c r="I4382" i="19"/>
  <c r="I4383" i="19"/>
  <c r="I4384" i="19"/>
  <c r="I4385" i="19"/>
  <c r="I4386" i="19"/>
  <c r="I4387" i="19"/>
  <c r="I4388" i="19"/>
  <c r="I4389" i="19"/>
  <c r="I4390" i="19"/>
  <c r="I4391" i="19"/>
  <c r="I4392" i="19"/>
  <c r="I4393" i="19"/>
  <c r="I4394" i="19"/>
  <c r="I4395" i="19"/>
  <c r="I4396" i="19"/>
  <c r="I4397" i="19"/>
  <c r="I4398" i="19"/>
  <c r="I4399" i="19"/>
  <c r="I4400" i="19"/>
  <c r="I4401" i="19"/>
  <c r="I4402" i="19"/>
  <c r="I4403" i="19"/>
  <c r="I4404" i="19"/>
  <c r="I4405" i="19"/>
  <c r="I4406" i="19"/>
  <c r="I4407" i="19"/>
  <c r="I4408" i="19"/>
  <c r="I4409" i="19"/>
  <c r="I4410" i="19"/>
  <c r="I4411" i="19"/>
  <c r="I4412" i="19"/>
  <c r="I4413" i="19"/>
  <c r="I4414" i="19"/>
  <c r="I4415" i="19"/>
  <c r="I4416" i="19"/>
  <c r="I4417" i="19"/>
  <c r="I4418" i="19"/>
  <c r="I4419" i="19"/>
  <c r="I4420" i="19"/>
  <c r="I4421" i="19"/>
  <c r="I4422" i="19"/>
  <c r="I4423" i="19"/>
  <c r="I4424" i="19"/>
  <c r="I4425" i="19"/>
  <c r="I4426" i="19"/>
  <c r="I4427" i="19"/>
  <c r="I4428" i="19"/>
  <c r="I4429" i="19"/>
  <c r="I4430" i="19"/>
  <c r="I4431" i="19"/>
  <c r="I4432" i="19"/>
  <c r="I4433" i="19"/>
  <c r="I4434" i="19"/>
  <c r="I4435" i="19"/>
  <c r="I4436" i="19"/>
  <c r="I4437" i="19"/>
  <c r="I4438" i="19"/>
  <c r="I4439" i="19"/>
  <c r="I4440" i="19"/>
  <c r="I4441" i="19"/>
  <c r="I4442" i="19"/>
  <c r="I4443" i="19"/>
  <c r="I4444" i="19"/>
  <c r="I4445" i="19"/>
  <c r="I4446" i="19"/>
  <c r="I4447" i="19"/>
  <c r="I4448" i="19"/>
  <c r="I4449" i="19"/>
  <c r="I4450" i="19"/>
  <c r="I4451" i="19"/>
  <c r="I4452" i="19"/>
  <c r="I4453" i="19"/>
  <c r="I4454" i="19"/>
  <c r="I4455" i="19"/>
  <c r="I4456" i="19"/>
  <c r="I4457" i="19"/>
  <c r="I4458" i="19"/>
  <c r="I4459" i="19"/>
  <c r="I4460" i="19"/>
  <c r="I4461" i="19"/>
  <c r="I4462" i="19"/>
  <c r="I4463" i="19"/>
  <c r="I4464" i="19"/>
  <c r="I4465" i="19"/>
  <c r="I4466" i="19"/>
  <c r="I4467" i="19"/>
  <c r="I4468" i="19"/>
  <c r="I4469" i="19"/>
  <c r="I4470" i="19"/>
  <c r="I4471" i="19"/>
  <c r="I4472" i="19"/>
  <c r="I4473" i="19"/>
  <c r="I4474" i="19"/>
  <c r="I4475" i="19"/>
  <c r="I4476" i="19"/>
  <c r="I4477" i="19"/>
  <c r="I4478" i="19"/>
  <c r="I4479" i="19"/>
  <c r="I4480" i="19"/>
  <c r="I4481" i="19"/>
  <c r="I4482" i="19"/>
  <c r="I4483" i="19"/>
  <c r="I4484" i="19"/>
  <c r="I4485" i="19"/>
  <c r="I4486" i="19"/>
  <c r="I4487" i="19"/>
  <c r="I4488" i="19"/>
  <c r="I4489" i="19"/>
  <c r="I4490" i="19"/>
  <c r="I4491" i="19"/>
  <c r="I4492" i="19"/>
  <c r="I4493" i="19"/>
  <c r="I4494" i="19"/>
  <c r="I4495" i="19"/>
  <c r="I4496" i="19"/>
  <c r="I4497" i="19"/>
  <c r="I4498" i="19"/>
  <c r="I4499" i="19"/>
  <c r="I4500" i="19"/>
  <c r="I4501" i="19"/>
  <c r="I4502" i="19"/>
  <c r="I4503" i="19"/>
  <c r="I4504" i="19"/>
  <c r="I4505" i="19"/>
  <c r="I4506" i="19"/>
  <c r="I4507" i="19"/>
  <c r="I4508" i="19"/>
  <c r="I4509" i="19"/>
  <c r="I4510" i="19"/>
  <c r="I4511" i="19"/>
  <c r="I4512" i="19"/>
  <c r="I4513" i="19"/>
  <c r="I4514" i="19"/>
  <c r="I4515" i="19"/>
  <c r="I4516" i="19"/>
  <c r="I4517" i="19"/>
  <c r="I4518" i="19"/>
  <c r="I4519" i="19"/>
  <c r="I4520" i="19"/>
  <c r="I4521" i="19"/>
  <c r="I4522" i="19"/>
  <c r="I4523" i="19"/>
  <c r="I4524" i="19"/>
  <c r="I4525" i="19"/>
  <c r="I4526" i="19"/>
  <c r="I4527" i="19"/>
  <c r="I4528" i="19"/>
  <c r="I4529" i="19"/>
  <c r="I4530" i="19"/>
  <c r="I4531" i="19"/>
  <c r="I4532" i="19"/>
  <c r="I4533" i="19"/>
  <c r="I4534" i="19"/>
  <c r="I4535" i="19"/>
  <c r="I4536" i="19"/>
  <c r="I4537" i="19"/>
  <c r="I4538" i="19"/>
  <c r="I4539" i="19"/>
  <c r="I4540" i="19"/>
  <c r="I4541" i="19"/>
  <c r="I4542" i="19"/>
  <c r="I4543" i="19"/>
  <c r="I4544" i="19"/>
  <c r="I4545" i="19"/>
  <c r="I4546" i="19"/>
  <c r="I4547" i="19"/>
  <c r="I4548" i="19"/>
  <c r="I4549" i="19"/>
  <c r="I4550" i="19"/>
  <c r="I4551" i="19"/>
  <c r="I4552" i="19"/>
  <c r="I4553" i="19"/>
  <c r="I4554" i="19"/>
  <c r="I4555" i="19"/>
  <c r="I4556" i="19"/>
  <c r="I4557" i="19"/>
  <c r="I4558" i="19"/>
  <c r="I4559" i="19"/>
  <c r="I4560" i="19"/>
  <c r="I4561" i="19"/>
  <c r="I4562" i="19"/>
  <c r="I4563" i="19"/>
  <c r="I4564" i="19"/>
  <c r="I4565" i="19"/>
  <c r="I4566" i="19"/>
  <c r="I4567" i="19"/>
  <c r="I4568" i="19"/>
  <c r="I4569" i="19"/>
  <c r="I4570" i="19"/>
  <c r="I4571" i="19"/>
  <c r="I4572" i="19"/>
  <c r="I4573" i="19"/>
  <c r="I4574" i="19"/>
  <c r="I4575" i="19"/>
  <c r="I4576" i="19"/>
  <c r="I4577" i="19"/>
  <c r="I4578" i="19"/>
  <c r="I4579" i="19"/>
  <c r="I4580" i="19"/>
  <c r="I4581" i="19"/>
  <c r="I4582" i="19"/>
  <c r="I4583" i="19"/>
  <c r="I4584" i="19"/>
  <c r="I4585" i="19"/>
  <c r="I4586" i="19"/>
  <c r="I4587" i="19"/>
  <c r="I4588" i="19"/>
  <c r="I4589" i="19"/>
  <c r="I4590" i="19"/>
  <c r="I4591" i="19"/>
  <c r="I4592" i="19"/>
  <c r="I4593" i="19"/>
  <c r="I4594" i="19"/>
  <c r="I4595" i="19"/>
  <c r="I4596" i="19"/>
  <c r="I4597" i="19"/>
  <c r="I4598" i="19"/>
  <c r="I4599" i="19"/>
  <c r="I4600" i="19"/>
  <c r="I4601" i="19"/>
  <c r="I4602" i="19"/>
  <c r="I4603" i="19"/>
  <c r="I4604" i="19"/>
  <c r="I4605" i="19"/>
  <c r="I4606" i="19"/>
  <c r="I4607" i="19"/>
  <c r="I4608" i="19"/>
  <c r="I4609" i="19"/>
  <c r="I4610" i="19"/>
  <c r="I4611" i="19"/>
  <c r="I4612" i="19"/>
  <c r="I4613" i="19"/>
  <c r="I4614" i="19"/>
  <c r="I4615" i="19"/>
  <c r="I4616" i="19"/>
  <c r="I4617" i="19"/>
  <c r="I4618" i="19"/>
  <c r="I4619" i="19"/>
  <c r="I4620" i="19"/>
  <c r="I4621" i="19"/>
  <c r="I4622" i="19"/>
  <c r="I4623" i="19"/>
  <c r="I4624" i="19"/>
  <c r="I4625" i="19"/>
  <c r="I4626" i="19"/>
  <c r="I4627" i="19"/>
  <c r="I4628" i="19"/>
  <c r="I4629" i="19"/>
  <c r="I4630" i="19"/>
  <c r="I4631" i="19"/>
  <c r="I4632" i="19"/>
  <c r="I4633" i="19"/>
  <c r="I4634" i="19"/>
  <c r="I4635" i="19"/>
  <c r="I4636" i="19"/>
  <c r="I4637" i="19"/>
  <c r="I4638" i="19"/>
  <c r="I4639" i="19"/>
  <c r="I4640" i="19"/>
  <c r="I4641" i="19"/>
  <c r="I4642" i="19"/>
  <c r="I4643" i="19"/>
  <c r="I4644" i="19"/>
  <c r="I4645" i="19"/>
  <c r="I4646" i="19"/>
  <c r="I4647" i="19"/>
  <c r="I4648" i="19"/>
  <c r="I4649" i="19"/>
  <c r="I4650" i="19"/>
  <c r="I4651" i="19"/>
  <c r="I4652" i="19"/>
  <c r="I4653" i="19"/>
  <c r="I4654" i="19"/>
  <c r="I4655" i="19"/>
  <c r="I4656" i="19"/>
  <c r="I4657" i="19"/>
  <c r="I4658" i="19"/>
  <c r="I4659" i="19"/>
  <c r="I4660" i="19"/>
  <c r="I4661" i="19"/>
  <c r="I4662" i="19"/>
  <c r="I4663" i="19"/>
  <c r="I4664" i="19"/>
  <c r="I4665" i="19"/>
  <c r="I4666" i="19"/>
  <c r="I4667" i="19"/>
  <c r="I4668" i="19"/>
  <c r="I4669" i="19"/>
  <c r="I4670" i="19"/>
  <c r="I4671" i="19"/>
  <c r="I4672" i="19"/>
  <c r="I4673" i="19"/>
  <c r="I4674" i="19"/>
  <c r="I4675" i="19"/>
  <c r="I4676" i="19"/>
  <c r="I4677" i="19"/>
  <c r="I4678" i="19"/>
  <c r="I4679" i="19"/>
  <c r="I4680" i="19"/>
  <c r="I4681" i="19"/>
  <c r="I4682" i="19"/>
  <c r="I4683" i="19"/>
  <c r="I4684" i="19"/>
  <c r="I4685" i="19"/>
  <c r="I4686" i="19"/>
  <c r="I4687" i="19"/>
  <c r="I4688" i="19"/>
  <c r="I4689" i="19"/>
  <c r="I4690" i="19"/>
  <c r="I4691" i="19"/>
  <c r="I4692" i="19"/>
  <c r="I4693" i="19"/>
  <c r="I4694" i="19"/>
  <c r="I4695" i="19"/>
  <c r="I4696" i="19"/>
  <c r="I4697" i="19"/>
  <c r="I4698" i="19"/>
  <c r="I4699" i="19"/>
  <c r="I4700" i="19"/>
  <c r="I4701" i="19"/>
  <c r="I4702" i="19"/>
  <c r="I4703" i="19"/>
  <c r="I4704" i="19"/>
  <c r="I4705" i="19"/>
  <c r="I4706" i="19"/>
  <c r="I4707" i="19"/>
  <c r="I4708" i="19"/>
  <c r="I4709" i="19"/>
  <c r="I4710" i="19"/>
  <c r="I4711" i="19"/>
  <c r="I4712" i="19"/>
  <c r="I4713" i="19"/>
  <c r="I4714" i="19"/>
  <c r="I4715" i="19"/>
  <c r="I4716" i="19"/>
  <c r="I4717" i="19"/>
  <c r="I4718" i="19"/>
  <c r="I4719" i="19"/>
  <c r="I4720" i="19"/>
  <c r="I4721" i="19"/>
  <c r="I4722" i="19"/>
  <c r="I4723" i="19"/>
  <c r="I4724" i="19"/>
  <c r="I4725" i="19"/>
  <c r="I4726" i="19"/>
  <c r="I4727" i="19"/>
  <c r="I4728" i="19"/>
  <c r="I4729" i="19"/>
  <c r="I4730" i="19"/>
  <c r="I4731" i="19"/>
  <c r="I4732" i="19"/>
  <c r="I4733" i="19"/>
  <c r="I4734" i="19"/>
  <c r="I4735" i="19"/>
  <c r="I4736" i="19"/>
  <c r="I4737" i="19"/>
  <c r="I4738" i="19"/>
  <c r="I4739" i="19"/>
  <c r="I4740" i="19"/>
  <c r="I4741" i="19"/>
  <c r="I4742" i="19"/>
  <c r="I4743" i="19"/>
  <c r="I4744" i="19"/>
  <c r="I4745" i="19"/>
  <c r="I4746" i="19"/>
  <c r="I4747" i="19"/>
  <c r="I4748" i="19"/>
  <c r="I4749" i="19"/>
  <c r="I4750" i="19"/>
  <c r="I4751" i="19"/>
  <c r="I4752" i="19"/>
  <c r="I4753" i="19"/>
  <c r="I4754" i="19"/>
  <c r="I4755" i="19"/>
  <c r="I4756" i="19"/>
  <c r="I4757" i="19"/>
  <c r="I4758" i="19"/>
  <c r="I4759" i="19"/>
  <c r="I4760" i="19"/>
  <c r="I4761" i="19"/>
  <c r="I4762" i="19"/>
  <c r="I4763" i="19"/>
  <c r="I4764" i="19"/>
  <c r="I4765" i="19"/>
  <c r="I4766" i="19"/>
  <c r="I4767" i="19"/>
  <c r="I4768" i="19"/>
  <c r="I4769" i="19"/>
  <c r="I4770" i="19"/>
  <c r="I4771" i="19"/>
  <c r="I4772" i="19"/>
  <c r="I4773" i="19"/>
  <c r="I4774" i="19"/>
  <c r="I4775" i="19"/>
  <c r="I4776" i="19"/>
  <c r="I4777" i="19"/>
  <c r="I4778" i="19"/>
  <c r="I4779" i="19"/>
  <c r="I4780" i="19"/>
  <c r="I4781" i="19"/>
  <c r="I4782" i="19"/>
  <c r="I4783" i="19"/>
  <c r="I4784" i="19"/>
  <c r="I4785" i="19"/>
  <c r="I4786" i="19"/>
  <c r="I4787" i="19"/>
  <c r="I4788" i="19"/>
  <c r="I4789" i="19"/>
  <c r="I4790" i="19"/>
  <c r="I4791" i="19"/>
  <c r="I4792" i="19"/>
  <c r="I4793" i="19"/>
  <c r="I4794" i="19"/>
  <c r="I4795" i="19"/>
  <c r="I4796" i="19"/>
  <c r="I4797" i="19"/>
  <c r="I4798" i="19"/>
  <c r="I4799" i="19"/>
  <c r="I4800" i="19"/>
  <c r="I4801" i="19"/>
  <c r="I4802" i="19"/>
  <c r="I4803" i="19"/>
  <c r="I4804" i="19"/>
  <c r="I4805" i="19"/>
  <c r="I4806" i="19"/>
  <c r="I4807" i="19"/>
  <c r="I4808" i="19"/>
  <c r="I4809" i="19"/>
  <c r="I4810" i="19"/>
  <c r="I4811" i="19"/>
  <c r="I4812" i="19"/>
  <c r="I4813" i="19"/>
  <c r="I4814" i="19"/>
  <c r="I4815" i="19"/>
  <c r="I4816" i="19"/>
  <c r="I4817" i="19"/>
  <c r="I4818" i="19"/>
  <c r="I4819" i="19"/>
  <c r="I4820" i="19"/>
  <c r="I4821" i="19"/>
  <c r="I4822" i="19"/>
  <c r="I4823" i="19"/>
  <c r="I4824" i="19"/>
  <c r="I4825" i="19"/>
  <c r="I4826" i="19"/>
  <c r="I4827" i="19"/>
  <c r="I4828" i="19"/>
  <c r="I4829" i="19"/>
  <c r="I4830" i="19"/>
  <c r="I4831" i="19"/>
  <c r="I4832" i="19"/>
  <c r="I4833" i="19"/>
  <c r="I4834" i="19"/>
  <c r="I4835" i="19"/>
  <c r="I4836" i="19"/>
  <c r="I4837" i="19"/>
  <c r="I4838" i="19"/>
  <c r="I4839" i="19"/>
  <c r="I4840" i="19"/>
  <c r="I4841" i="19"/>
  <c r="I4842" i="19"/>
  <c r="I4843" i="19"/>
  <c r="I4844" i="19"/>
  <c r="I4845" i="19"/>
  <c r="I4846" i="19"/>
  <c r="I4847" i="19"/>
  <c r="I4848" i="19"/>
  <c r="I4849" i="19"/>
  <c r="I4850" i="19"/>
  <c r="I4851" i="19"/>
  <c r="I4852" i="19"/>
  <c r="I4853" i="19"/>
  <c r="I4854" i="19"/>
  <c r="I4855" i="19"/>
  <c r="I4856" i="19"/>
  <c r="I4857" i="19"/>
  <c r="I4858" i="19"/>
  <c r="I4859" i="19"/>
  <c r="I4860" i="19"/>
  <c r="I4861" i="19"/>
  <c r="I4862" i="19"/>
  <c r="I4863" i="19"/>
  <c r="I4864" i="19"/>
  <c r="I4865" i="19"/>
  <c r="I4866" i="19"/>
  <c r="I4867" i="19"/>
  <c r="I4868" i="19"/>
  <c r="I4869" i="19"/>
  <c r="I4870" i="19"/>
  <c r="I4871" i="19"/>
  <c r="I4872" i="19"/>
  <c r="I4873" i="19"/>
  <c r="I4874" i="19"/>
  <c r="I4875" i="19"/>
  <c r="I4876" i="19"/>
  <c r="I4877" i="19"/>
  <c r="I4878" i="19"/>
  <c r="I4879" i="19"/>
  <c r="I4880" i="19"/>
  <c r="I4881" i="19"/>
  <c r="I4882" i="19"/>
  <c r="I4883" i="19"/>
  <c r="I4884" i="19"/>
  <c r="I4885" i="19"/>
  <c r="I4886" i="19"/>
  <c r="I4887" i="19"/>
  <c r="I4888" i="19"/>
  <c r="I4889" i="19"/>
  <c r="I4890" i="19"/>
  <c r="I4891" i="19"/>
  <c r="I4892" i="19"/>
  <c r="I4893" i="19"/>
  <c r="I4894" i="19"/>
  <c r="I4895" i="19"/>
  <c r="I4896" i="19"/>
  <c r="I4897" i="19"/>
  <c r="I4898" i="19"/>
  <c r="I4899" i="19"/>
  <c r="I4900" i="19"/>
  <c r="I4901" i="19"/>
  <c r="I4902" i="19"/>
  <c r="I4903" i="19"/>
  <c r="I4904" i="19"/>
  <c r="I4905" i="19"/>
  <c r="I4906" i="19"/>
  <c r="I4907" i="19"/>
  <c r="I4908" i="19"/>
  <c r="I4909" i="19"/>
  <c r="I4910" i="19"/>
  <c r="I4911" i="19"/>
  <c r="I4912" i="19"/>
  <c r="I4913" i="19"/>
  <c r="I4914" i="19"/>
  <c r="I4915" i="19"/>
  <c r="I4916" i="19"/>
  <c r="I4917" i="19"/>
  <c r="I4918" i="19"/>
  <c r="I4919" i="19"/>
  <c r="I4920" i="19"/>
  <c r="I4921" i="19"/>
  <c r="I4922" i="19"/>
  <c r="I4923" i="19"/>
  <c r="I4924" i="19"/>
  <c r="I4925" i="19"/>
  <c r="I4926" i="19"/>
  <c r="I4927" i="19"/>
  <c r="I4928" i="19"/>
  <c r="I4929" i="19"/>
  <c r="I4930" i="19"/>
  <c r="I4931" i="19"/>
  <c r="I4932" i="19"/>
  <c r="I4933" i="19"/>
  <c r="I4934" i="19"/>
  <c r="I4935" i="19"/>
  <c r="I4936" i="19"/>
  <c r="I4937" i="19"/>
  <c r="I4938" i="19"/>
  <c r="I4939" i="19"/>
  <c r="I4940" i="19"/>
  <c r="I4941" i="19"/>
  <c r="I4942" i="19"/>
  <c r="I4943" i="19"/>
  <c r="I4944" i="19"/>
  <c r="I4945" i="19"/>
  <c r="I4946" i="19"/>
  <c r="I4947" i="19"/>
  <c r="I4948" i="19"/>
  <c r="I4949" i="19"/>
  <c r="I4950" i="19"/>
  <c r="I4951" i="19"/>
  <c r="I4952" i="19"/>
  <c r="I4953" i="19"/>
  <c r="I4954" i="19"/>
  <c r="I4955" i="19"/>
  <c r="I4956" i="19"/>
  <c r="I4957" i="19"/>
  <c r="I4958" i="19"/>
  <c r="I4959" i="19"/>
  <c r="I4960" i="19"/>
  <c r="I4961" i="19"/>
  <c r="I4962" i="19"/>
  <c r="I4963" i="19"/>
  <c r="I4964" i="19"/>
  <c r="I4965" i="19"/>
  <c r="I4966" i="19"/>
  <c r="I4967" i="19"/>
  <c r="I4968" i="19"/>
  <c r="I4969" i="19"/>
  <c r="I4970" i="19"/>
  <c r="I4971" i="19"/>
  <c r="I4972" i="19"/>
  <c r="I4973" i="19"/>
  <c r="I4974" i="19"/>
  <c r="I4975" i="19"/>
  <c r="I4976" i="19"/>
  <c r="I4977" i="19"/>
  <c r="I4978" i="19"/>
  <c r="I4979" i="19"/>
  <c r="I4980" i="19"/>
  <c r="I4981" i="19"/>
  <c r="I4982" i="19"/>
  <c r="I4983" i="19"/>
  <c r="I4984" i="19"/>
  <c r="I4985" i="19"/>
  <c r="I4986" i="19"/>
  <c r="I4987" i="19"/>
  <c r="I4988" i="19"/>
  <c r="I4989" i="19"/>
  <c r="I4990" i="19"/>
  <c r="I4991" i="19"/>
  <c r="I4992" i="19"/>
  <c r="I4993" i="19"/>
  <c r="I4994" i="19"/>
  <c r="I4995" i="19"/>
  <c r="I4996" i="19"/>
  <c r="I4997" i="19"/>
  <c r="I4998" i="19"/>
  <c r="I4999" i="19"/>
  <c r="I5000" i="19"/>
  <c r="I5001" i="19"/>
  <c r="I5002" i="19"/>
  <c r="I5003" i="19"/>
  <c r="I5004" i="19"/>
  <c r="I5005" i="19"/>
  <c r="I5006" i="19"/>
  <c r="I5007" i="19"/>
  <c r="I5008" i="19"/>
  <c r="I5009" i="19"/>
  <c r="I5010" i="19"/>
  <c r="I5011" i="19"/>
  <c r="I5012" i="19"/>
  <c r="I5013" i="19"/>
  <c r="I5014" i="19"/>
  <c r="I5015" i="19"/>
  <c r="I5016" i="19"/>
  <c r="I5017" i="19"/>
  <c r="I5018" i="19"/>
  <c r="I5019" i="19"/>
  <c r="I5020" i="19"/>
  <c r="I5021" i="19"/>
  <c r="I5022" i="19"/>
  <c r="I5023" i="19"/>
  <c r="I5024" i="19"/>
  <c r="I5025" i="19"/>
  <c r="I5026" i="19"/>
  <c r="I5027" i="19"/>
  <c r="I5028" i="19"/>
  <c r="I5029" i="19"/>
  <c r="I5030" i="19"/>
  <c r="I5031" i="19"/>
  <c r="I5032" i="19"/>
  <c r="I5033" i="19"/>
  <c r="I5034" i="19"/>
  <c r="I5035" i="19"/>
  <c r="I5036" i="19"/>
  <c r="I5037" i="19"/>
  <c r="I5038" i="19"/>
  <c r="I5039" i="19"/>
  <c r="I5040" i="19"/>
  <c r="I5041" i="19"/>
  <c r="I5042" i="19"/>
  <c r="I5043" i="19"/>
  <c r="I5044" i="19"/>
  <c r="I5045" i="19"/>
  <c r="I5046" i="19"/>
  <c r="I5047" i="19"/>
  <c r="I5048" i="19"/>
  <c r="I5049" i="19"/>
  <c r="I5050" i="19"/>
  <c r="I5051" i="19"/>
  <c r="I5052" i="19"/>
  <c r="I5053" i="19"/>
  <c r="I5054" i="19"/>
  <c r="I5055" i="19"/>
  <c r="I5056" i="19"/>
  <c r="I5057" i="19"/>
  <c r="I5058" i="19"/>
  <c r="I5059" i="19"/>
  <c r="I5060" i="19"/>
  <c r="I5061" i="19"/>
  <c r="I5062" i="19"/>
  <c r="I5063" i="19"/>
  <c r="I5064" i="19"/>
  <c r="I5065" i="19"/>
  <c r="I5066" i="19"/>
  <c r="I5067" i="19"/>
  <c r="I5068" i="19"/>
  <c r="I5069" i="19"/>
  <c r="I5070" i="19"/>
  <c r="I5071" i="19"/>
  <c r="I5072" i="19"/>
  <c r="I5073" i="19"/>
  <c r="I5074" i="19"/>
  <c r="I5075" i="19"/>
  <c r="I5076" i="19"/>
  <c r="I5077" i="19"/>
  <c r="I5078" i="19"/>
  <c r="I5079" i="19"/>
  <c r="I5080" i="19"/>
  <c r="I5081" i="19"/>
  <c r="I5082" i="19"/>
  <c r="I5083" i="19"/>
  <c r="I5084" i="19"/>
  <c r="I5085" i="19"/>
  <c r="I5086" i="19"/>
  <c r="I5087" i="19"/>
  <c r="I5088" i="19"/>
  <c r="I5089" i="19"/>
  <c r="I5090" i="19"/>
  <c r="I5091" i="19"/>
  <c r="I5092" i="19"/>
  <c r="I5093" i="19"/>
  <c r="I5094" i="19"/>
  <c r="I5095" i="19"/>
  <c r="I5096" i="19"/>
  <c r="I5097" i="19"/>
  <c r="I5098" i="19"/>
  <c r="I5099" i="19"/>
  <c r="I5100" i="19"/>
  <c r="I5101" i="19"/>
  <c r="I5102" i="19"/>
  <c r="I5103" i="19"/>
  <c r="I5104" i="19"/>
  <c r="I5105" i="19"/>
  <c r="I5106" i="19"/>
  <c r="I5107" i="19"/>
  <c r="I5108" i="19"/>
  <c r="I5109" i="19"/>
  <c r="I5110" i="19"/>
  <c r="I5111" i="19"/>
  <c r="I5112" i="19"/>
  <c r="I5113" i="19"/>
  <c r="I5114" i="19"/>
  <c r="I5115" i="19"/>
  <c r="I5116" i="19"/>
  <c r="I5117" i="19"/>
  <c r="I5118" i="19"/>
  <c r="I5119" i="19"/>
  <c r="I5120" i="19"/>
  <c r="I5121" i="19"/>
  <c r="I5122" i="19"/>
  <c r="I5123" i="19"/>
  <c r="I5124" i="19"/>
  <c r="I5125" i="19"/>
  <c r="I5126" i="19"/>
  <c r="I5127" i="19"/>
  <c r="I5128" i="19"/>
  <c r="I5129" i="19"/>
  <c r="I5130" i="19"/>
  <c r="I5131" i="19"/>
  <c r="I5132" i="19"/>
  <c r="I5133" i="19"/>
  <c r="I5134" i="19"/>
  <c r="I5135" i="19"/>
  <c r="I5136" i="19"/>
  <c r="I5137" i="19"/>
  <c r="I5138" i="19"/>
  <c r="I5139" i="19"/>
  <c r="I5140" i="19"/>
  <c r="I5141" i="19"/>
  <c r="I5142" i="19"/>
  <c r="I5143" i="19"/>
  <c r="I5144" i="19"/>
  <c r="I5145" i="19"/>
  <c r="I5146" i="19"/>
  <c r="I5147" i="19"/>
  <c r="I5148" i="19"/>
  <c r="I5149" i="19"/>
  <c r="I5150" i="19"/>
  <c r="I5151" i="19"/>
  <c r="I5152" i="19"/>
  <c r="I5153" i="19"/>
  <c r="I5154" i="19"/>
  <c r="I5155" i="19"/>
  <c r="I5156" i="19"/>
  <c r="I5157" i="19"/>
  <c r="I5158" i="19"/>
  <c r="I5159" i="19"/>
  <c r="I5160" i="19"/>
  <c r="I5161" i="19"/>
  <c r="I5162" i="19"/>
  <c r="I5163" i="19"/>
  <c r="I5164" i="19"/>
  <c r="I5165" i="19"/>
  <c r="I5166" i="19"/>
  <c r="I5167" i="19"/>
  <c r="I5168" i="19"/>
  <c r="I5169" i="19"/>
  <c r="I5170" i="19"/>
  <c r="I5171" i="19"/>
  <c r="I5172" i="19"/>
  <c r="I5173" i="19"/>
  <c r="I5174" i="19"/>
  <c r="I5175" i="19"/>
  <c r="I5176" i="19"/>
  <c r="I5177" i="19"/>
  <c r="I5178" i="19"/>
  <c r="I5179" i="19"/>
  <c r="I5180" i="19"/>
  <c r="I5181" i="19"/>
  <c r="I5182" i="19"/>
  <c r="I5183" i="19"/>
  <c r="I5184" i="19"/>
  <c r="I5185" i="19"/>
  <c r="I5186" i="19"/>
  <c r="I5187" i="19"/>
  <c r="I5188" i="19"/>
  <c r="I5189" i="19"/>
  <c r="I5190" i="19"/>
  <c r="I5191" i="19"/>
  <c r="I5192" i="19"/>
  <c r="I5193" i="19"/>
  <c r="I5194" i="19"/>
  <c r="I5195" i="19"/>
  <c r="I5196" i="19"/>
  <c r="I5197" i="19"/>
  <c r="I5198" i="19"/>
  <c r="I5199" i="19"/>
  <c r="I5200" i="19"/>
  <c r="I5201" i="19"/>
  <c r="I5202" i="19"/>
  <c r="I5203" i="19"/>
  <c r="I5204" i="19"/>
  <c r="I5205" i="19"/>
  <c r="I5206" i="19"/>
  <c r="I5207" i="19"/>
  <c r="I5208" i="19"/>
  <c r="I5209" i="19"/>
  <c r="I5210" i="19"/>
  <c r="I5211" i="19"/>
  <c r="I5212" i="19"/>
  <c r="I5213" i="19"/>
  <c r="I5214" i="19"/>
  <c r="I5215" i="19"/>
  <c r="I5216" i="19"/>
  <c r="I5217" i="19"/>
  <c r="I5218" i="19"/>
  <c r="I5219" i="19"/>
  <c r="I5220" i="19"/>
  <c r="I5221" i="19"/>
  <c r="I5222" i="19"/>
  <c r="I5223" i="19"/>
  <c r="I5224" i="19"/>
  <c r="I5225" i="19"/>
  <c r="I5226" i="19"/>
  <c r="I5227" i="19"/>
  <c r="I5228" i="19"/>
  <c r="I5229" i="19"/>
  <c r="I5230" i="19"/>
  <c r="I5231" i="19"/>
  <c r="I5232" i="19"/>
  <c r="I5233" i="19"/>
  <c r="I5234" i="19"/>
  <c r="I5235" i="19"/>
  <c r="I5236" i="19"/>
  <c r="I5237" i="19"/>
  <c r="I5238" i="19"/>
  <c r="I5239" i="19"/>
  <c r="I5240" i="19"/>
  <c r="I5241" i="19"/>
  <c r="I5242" i="19"/>
  <c r="I5243" i="19"/>
  <c r="I5244" i="19"/>
  <c r="I5245" i="19"/>
  <c r="I5246" i="19"/>
  <c r="I5247" i="19"/>
  <c r="I5248" i="19"/>
  <c r="I5249" i="19"/>
  <c r="I5250" i="19"/>
  <c r="I5251" i="19"/>
  <c r="I5252" i="19"/>
  <c r="I5253" i="19"/>
  <c r="I5254" i="19"/>
  <c r="I5255" i="19"/>
  <c r="I5256" i="19"/>
  <c r="I5257" i="19"/>
  <c r="I5258" i="19"/>
  <c r="I5259" i="19"/>
  <c r="I5260" i="19"/>
  <c r="I5261" i="19"/>
  <c r="I5262" i="19"/>
  <c r="I5263" i="19"/>
  <c r="I5264" i="19"/>
  <c r="I5265" i="19"/>
  <c r="I5266" i="19"/>
  <c r="I5267" i="19"/>
  <c r="I5268" i="19"/>
  <c r="I5269" i="19"/>
  <c r="I5270" i="19"/>
  <c r="I5271" i="19"/>
  <c r="I5272" i="19"/>
  <c r="I5273" i="19"/>
  <c r="I5274" i="19"/>
  <c r="I5275" i="19"/>
  <c r="I5276" i="19"/>
  <c r="I5277" i="19"/>
  <c r="I5278" i="19"/>
  <c r="I5279" i="19"/>
  <c r="I5280" i="19"/>
  <c r="I5281" i="19"/>
  <c r="I5282" i="19"/>
  <c r="I5283" i="19"/>
  <c r="I5284" i="19"/>
  <c r="I5285" i="19"/>
  <c r="I5286" i="19"/>
  <c r="I5287" i="19"/>
  <c r="I5288" i="19"/>
  <c r="I5289" i="19"/>
  <c r="I5290" i="19"/>
  <c r="I5291" i="19"/>
  <c r="I5292" i="19"/>
  <c r="I5293" i="19"/>
  <c r="I5294" i="19"/>
  <c r="I5295" i="19"/>
  <c r="I5296" i="19"/>
  <c r="I5297" i="19"/>
  <c r="I5298" i="19"/>
  <c r="I5299" i="19"/>
  <c r="I5300" i="19"/>
  <c r="I5301" i="19"/>
  <c r="I5302" i="19"/>
  <c r="I5303" i="19"/>
  <c r="I5304" i="19"/>
  <c r="I5305" i="19"/>
  <c r="I5306" i="19"/>
  <c r="I5307" i="19"/>
  <c r="I5308" i="19"/>
  <c r="I5309" i="19"/>
  <c r="I5310" i="19"/>
  <c r="I5311" i="19"/>
  <c r="I5312" i="19"/>
  <c r="I5313" i="19"/>
  <c r="I5314" i="19"/>
  <c r="I5315" i="19"/>
  <c r="I5316" i="19"/>
  <c r="I5317" i="19"/>
  <c r="I5318" i="19"/>
  <c r="I5319" i="19"/>
  <c r="I5320" i="19"/>
  <c r="I5321" i="19"/>
  <c r="I5322" i="19"/>
  <c r="I5323" i="19"/>
  <c r="I5324" i="19"/>
  <c r="I5325" i="19"/>
  <c r="I5326" i="19"/>
  <c r="I5327" i="19"/>
  <c r="I5328" i="19"/>
  <c r="I5329" i="19"/>
  <c r="I5330" i="19"/>
  <c r="I5331" i="19"/>
  <c r="I5332" i="19"/>
  <c r="I5333" i="19"/>
  <c r="I5334" i="19"/>
  <c r="I5335" i="19"/>
  <c r="I5336" i="19"/>
  <c r="I5337" i="19"/>
  <c r="I5338" i="19"/>
  <c r="I5339" i="19"/>
  <c r="I5340" i="19"/>
  <c r="I5341" i="19"/>
  <c r="I5342" i="19"/>
  <c r="I5343" i="19"/>
  <c r="I5344" i="19"/>
  <c r="I5345" i="19"/>
  <c r="I5346" i="19"/>
  <c r="I5347" i="19"/>
  <c r="I5348" i="19"/>
  <c r="I5349" i="19"/>
  <c r="I5350" i="19"/>
  <c r="I5351" i="19"/>
  <c r="I5352" i="19"/>
  <c r="I5353" i="19"/>
  <c r="I5354" i="19"/>
  <c r="I5355" i="19"/>
  <c r="I5356" i="19"/>
  <c r="I5357" i="19"/>
  <c r="I5358" i="19"/>
  <c r="I5359" i="19"/>
  <c r="I5360" i="19"/>
  <c r="I5361" i="19"/>
  <c r="I5362" i="19"/>
  <c r="I5363" i="19"/>
  <c r="I5364" i="19"/>
  <c r="I5365" i="19"/>
  <c r="I5366" i="19"/>
  <c r="I5367" i="19"/>
  <c r="I5368" i="19"/>
  <c r="I5369" i="19"/>
  <c r="I5370" i="19"/>
  <c r="I5371" i="19"/>
  <c r="I5372" i="19"/>
  <c r="I5373" i="19"/>
  <c r="I5374" i="19"/>
  <c r="I5375" i="19"/>
  <c r="I5376" i="19"/>
  <c r="I5377" i="19"/>
  <c r="I5378" i="19"/>
  <c r="I5379" i="19"/>
  <c r="I5380" i="19"/>
  <c r="I5381" i="19"/>
  <c r="I5382" i="19"/>
  <c r="I5383" i="19"/>
  <c r="I5384" i="19"/>
  <c r="I5385" i="19"/>
  <c r="I5386" i="19"/>
  <c r="I5387" i="19"/>
  <c r="I5388" i="19"/>
  <c r="I5389" i="19"/>
  <c r="I5390" i="19"/>
  <c r="I5391" i="19"/>
  <c r="I5392" i="19"/>
  <c r="I5393" i="19"/>
  <c r="I5394" i="19"/>
  <c r="I5395" i="19"/>
  <c r="I5396" i="19"/>
  <c r="I5397" i="19"/>
  <c r="I5398" i="19"/>
  <c r="I5399" i="19"/>
  <c r="I5400" i="19"/>
  <c r="I5401" i="19"/>
  <c r="I5402" i="19"/>
  <c r="I5403" i="19"/>
  <c r="I5404" i="19"/>
  <c r="I5405" i="19"/>
  <c r="I5406" i="19"/>
  <c r="I5407" i="19"/>
  <c r="I5408" i="19"/>
  <c r="I5409" i="19"/>
  <c r="I5410" i="19"/>
  <c r="I5411" i="19"/>
  <c r="I5412" i="19"/>
  <c r="I5413" i="19"/>
  <c r="I5414" i="19"/>
  <c r="I5415" i="19"/>
  <c r="I5416" i="19"/>
  <c r="I5417" i="19"/>
  <c r="I5418" i="19"/>
  <c r="I5419" i="19"/>
  <c r="I5420" i="19"/>
  <c r="I5421" i="19"/>
  <c r="I5422" i="19"/>
  <c r="I5423" i="19"/>
  <c r="I5424" i="19"/>
  <c r="I5425" i="19"/>
  <c r="I5426" i="19"/>
  <c r="I5427" i="19"/>
  <c r="I5428" i="19"/>
  <c r="I5429" i="19"/>
  <c r="I5430" i="19"/>
  <c r="I5431" i="19"/>
  <c r="I5432" i="19"/>
  <c r="I5433" i="19"/>
  <c r="I5434" i="19"/>
  <c r="I5435" i="19"/>
  <c r="I5436" i="19"/>
  <c r="I5437" i="19"/>
  <c r="I5438" i="19"/>
  <c r="I5439" i="19"/>
  <c r="I5440" i="19"/>
  <c r="I5441" i="19"/>
  <c r="I5442" i="19"/>
  <c r="I5443" i="19"/>
  <c r="I5444" i="19"/>
  <c r="I5445" i="19"/>
  <c r="I5446" i="19"/>
  <c r="I5447" i="19"/>
  <c r="I5448" i="19"/>
  <c r="I5449" i="19"/>
  <c r="I5450" i="19"/>
  <c r="I5451" i="19"/>
  <c r="I5452" i="19"/>
  <c r="I5453" i="19"/>
  <c r="I5454" i="19"/>
  <c r="I5455" i="19"/>
  <c r="I5456" i="19"/>
  <c r="I5457" i="19"/>
  <c r="I5458" i="19"/>
  <c r="I5459" i="19"/>
  <c r="I5460" i="19"/>
  <c r="I5461" i="19"/>
  <c r="I5462" i="19"/>
  <c r="I5463" i="19"/>
  <c r="I5464" i="19"/>
  <c r="I5465" i="19"/>
  <c r="I5466" i="19"/>
  <c r="I5467" i="19"/>
  <c r="I5468" i="19"/>
  <c r="I5469" i="19"/>
  <c r="I5470" i="19"/>
  <c r="I5471" i="19"/>
  <c r="I5472" i="19"/>
  <c r="I5473" i="19"/>
  <c r="I5474" i="19"/>
  <c r="I5475" i="19"/>
  <c r="I5476" i="19"/>
  <c r="I5477" i="19"/>
  <c r="I5478" i="19"/>
  <c r="I5479" i="19"/>
  <c r="I5480" i="19"/>
  <c r="I5481" i="19"/>
  <c r="I5482" i="19"/>
  <c r="I5483" i="19"/>
  <c r="I5484" i="19"/>
  <c r="I5485" i="19"/>
  <c r="I5486" i="19"/>
  <c r="I5487" i="19"/>
  <c r="I5488" i="19"/>
  <c r="I5489" i="19"/>
  <c r="I5490" i="19"/>
  <c r="I5491" i="19"/>
  <c r="I5492" i="19"/>
  <c r="I5493" i="19"/>
  <c r="I5494" i="19"/>
  <c r="I5495" i="19"/>
  <c r="I5496" i="19"/>
  <c r="I5497" i="19"/>
  <c r="I5498" i="19"/>
  <c r="I5499" i="19"/>
  <c r="I5500" i="19"/>
  <c r="I5501" i="19"/>
  <c r="I5502" i="19"/>
  <c r="I5503" i="19"/>
  <c r="I5504" i="19"/>
  <c r="I5505" i="19"/>
  <c r="I5506" i="19"/>
  <c r="I5507" i="19"/>
  <c r="I5508" i="19"/>
  <c r="I5509" i="19"/>
  <c r="I5510" i="19"/>
  <c r="I5511" i="19"/>
  <c r="I5512" i="19"/>
  <c r="I5513" i="19"/>
  <c r="I5514" i="19"/>
  <c r="I5515" i="19"/>
  <c r="I5516" i="19"/>
  <c r="I5517" i="19"/>
  <c r="I5518" i="19"/>
  <c r="I5519" i="19"/>
  <c r="I5520" i="19"/>
  <c r="I5521" i="19"/>
  <c r="I5522" i="19"/>
  <c r="I5523" i="19"/>
  <c r="I5524" i="19"/>
  <c r="I5525" i="19"/>
  <c r="I5526" i="19"/>
  <c r="I5527" i="19"/>
  <c r="I5528" i="19"/>
  <c r="I5529" i="19"/>
  <c r="I5530" i="19"/>
  <c r="I5531" i="19"/>
  <c r="I5532" i="19"/>
  <c r="I5533" i="19"/>
  <c r="I5534" i="19"/>
  <c r="I5535" i="19"/>
  <c r="I5536" i="19"/>
  <c r="I5537" i="19"/>
  <c r="I5538" i="19"/>
  <c r="I5539" i="19"/>
  <c r="I5540" i="19"/>
  <c r="I5541" i="19"/>
  <c r="I5542" i="19"/>
  <c r="I5543" i="19"/>
  <c r="I5544" i="19"/>
  <c r="I5545" i="19"/>
  <c r="I5546" i="19"/>
  <c r="I5547" i="19"/>
  <c r="I5548" i="19"/>
  <c r="I5549" i="19"/>
  <c r="I5550" i="19"/>
  <c r="I5551" i="19"/>
  <c r="I5552" i="19"/>
  <c r="I5553" i="19"/>
  <c r="I5554" i="19"/>
  <c r="I5555" i="19"/>
  <c r="I5556" i="19"/>
  <c r="I5557" i="19"/>
  <c r="I5558" i="19"/>
  <c r="I5559" i="19"/>
  <c r="I5560" i="19"/>
  <c r="I5561" i="19"/>
  <c r="I5562" i="19"/>
  <c r="I5563" i="19"/>
  <c r="I5564" i="19"/>
  <c r="I5565" i="19"/>
  <c r="I5566" i="19"/>
  <c r="I5567" i="19"/>
  <c r="I5568" i="19"/>
  <c r="I5569" i="19"/>
  <c r="I5570" i="19"/>
  <c r="I5571" i="19"/>
  <c r="I5572" i="19"/>
  <c r="I5573" i="19"/>
  <c r="I5574" i="19"/>
  <c r="I5575" i="19"/>
  <c r="I5576" i="19"/>
  <c r="I5577" i="19"/>
  <c r="I5578" i="19"/>
  <c r="I5579" i="19"/>
  <c r="I5580" i="19"/>
  <c r="I5581" i="19"/>
  <c r="I5582" i="19"/>
  <c r="I5583" i="19"/>
  <c r="I5584" i="19"/>
  <c r="I5585" i="19"/>
  <c r="I5586" i="19"/>
  <c r="I5587" i="19"/>
  <c r="I5588" i="19"/>
  <c r="I5589" i="19"/>
  <c r="I5590" i="19"/>
  <c r="I5591" i="19"/>
  <c r="I5592" i="19"/>
  <c r="I5593" i="19"/>
  <c r="I5594" i="19"/>
  <c r="I5595" i="19"/>
  <c r="I5596" i="19"/>
  <c r="I5597" i="19"/>
  <c r="I5598" i="19"/>
  <c r="I5599" i="19"/>
  <c r="I5600" i="19"/>
  <c r="I5601" i="19"/>
  <c r="I5602" i="19"/>
  <c r="I5603" i="19"/>
  <c r="I5604" i="19"/>
  <c r="I5605" i="19"/>
  <c r="I5606" i="19"/>
  <c r="I5607" i="19"/>
  <c r="I5608" i="19"/>
  <c r="I5609" i="19"/>
  <c r="I5610" i="19"/>
  <c r="I5611" i="19"/>
  <c r="I5612" i="19"/>
  <c r="I5613" i="19"/>
  <c r="I5614" i="19"/>
  <c r="I5615" i="19"/>
  <c r="I5616" i="19"/>
  <c r="I5617" i="19"/>
  <c r="I5618" i="19"/>
  <c r="I5619" i="19"/>
  <c r="I5620" i="19"/>
  <c r="I5621" i="19"/>
  <c r="I5622" i="19"/>
  <c r="I5623" i="19"/>
  <c r="I5624" i="19"/>
  <c r="I5625" i="19"/>
  <c r="I5626" i="19"/>
  <c r="I5627" i="19"/>
  <c r="I5628" i="19"/>
  <c r="I5629" i="19"/>
  <c r="I5630" i="19"/>
  <c r="I5631" i="19"/>
  <c r="I5632" i="19"/>
  <c r="I5633" i="19"/>
  <c r="I5634" i="19"/>
  <c r="I5635" i="19"/>
  <c r="I5636" i="19"/>
  <c r="I5637" i="19"/>
  <c r="I5638" i="19"/>
  <c r="I5639" i="19"/>
  <c r="I5640" i="19"/>
  <c r="I5641" i="19"/>
  <c r="I5642" i="19"/>
  <c r="I5643" i="19"/>
  <c r="I5644" i="19"/>
  <c r="I5645" i="19"/>
  <c r="I5646" i="19"/>
  <c r="I5647" i="19"/>
  <c r="I5648" i="19"/>
  <c r="I5649" i="19"/>
  <c r="I5650" i="19"/>
  <c r="I5651" i="19"/>
  <c r="I5652" i="19"/>
  <c r="I5653" i="19"/>
  <c r="I5654" i="19"/>
  <c r="I5655" i="19"/>
  <c r="I5656" i="19"/>
  <c r="I5657" i="19"/>
  <c r="I5658" i="19"/>
  <c r="I5659" i="19"/>
  <c r="I5660" i="19"/>
  <c r="I5661" i="19"/>
  <c r="I5662" i="19"/>
  <c r="I5663" i="19"/>
  <c r="I5664" i="19"/>
  <c r="I5665" i="19"/>
  <c r="I5666" i="19"/>
  <c r="I5667" i="19"/>
  <c r="I5668" i="19"/>
  <c r="I5669" i="19"/>
  <c r="I5670" i="19"/>
  <c r="I5671" i="19"/>
  <c r="I5672" i="19"/>
  <c r="I5673" i="19"/>
  <c r="I5674" i="19"/>
  <c r="I5675" i="19"/>
  <c r="I5676" i="19"/>
  <c r="I5677" i="19"/>
  <c r="I5678" i="19"/>
  <c r="I5679" i="19"/>
  <c r="I5680" i="19"/>
  <c r="I5681" i="19"/>
  <c r="I5682" i="19"/>
  <c r="I5683" i="19"/>
  <c r="I5684" i="19"/>
  <c r="I5685" i="19"/>
  <c r="I5686" i="19"/>
  <c r="I5687" i="19"/>
  <c r="I5688" i="19"/>
  <c r="I5689" i="19"/>
  <c r="I5690" i="19"/>
  <c r="I5691" i="19"/>
  <c r="I5692" i="19"/>
  <c r="I5693" i="19"/>
  <c r="I5694" i="19"/>
  <c r="I5695" i="19"/>
  <c r="I5696" i="19"/>
  <c r="I5697" i="19"/>
  <c r="I5698" i="19"/>
  <c r="I5699" i="19"/>
  <c r="I5700" i="19"/>
  <c r="I5701" i="19"/>
  <c r="I5702" i="19"/>
  <c r="I5703" i="19"/>
  <c r="I5704" i="19"/>
  <c r="I5705" i="19"/>
  <c r="I5706" i="19"/>
  <c r="I5707" i="19"/>
  <c r="I5708" i="19"/>
  <c r="I5709" i="19"/>
  <c r="I5710" i="19"/>
  <c r="I5711" i="19"/>
  <c r="I5712" i="19"/>
  <c r="I5713" i="19"/>
  <c r="I5714" i="19"/>
  <c r="I5715" i="19"/>
  <c r="I5716" i="19"/>
  <c r="I5717" i="19"/>
  <c r="I5718" i="19"/>
  <c r="I5719" i="19"/>
  <c r="I5720" i="19"/>
  <c r="I5721" i="19"/>
  <c r="I5722" i="19"/>
  <c r="I5723" i="19"/>
  <c r="I5724" i="19"/>
  <c r="I5725" i="19"/>
  <c r="I5726" i="19"/>
  <c r="I5727" i="19"/>
  <c r="I5728" i="19"/>
  <c r="I5729" i="19"/>
  <c r="I5730" i="19"/>
  <c r="I5731" i="19"/>
  <c r="I5732" i="19"/>
  <c r="I5733" i="19"/>
  <c r="I5734" i="19"/>
  <c r="I5735" i="19"/>
  <c r="I5736" i="19"/>
  <c r="I5737" i="19"/>
  <c r="I5738" i="19"/>
  <c r="I5739" i="19"/>
  <c r="I5740" i="19"/>
  <c r="I5741" i="19"/>
  <c r="I5742" i="19"/>
  <c r="I5743" i="19"/>
  <c r="I5744" i="19"/>
  <c r="I5745" i="19"/>
  <c r="I5746" i="19"/>
  <c r="I5747" i="19"/>
  <c r="I5748" i="19"/>
  <c r="I5749" i="19"/>
  <c r="I5750" i="19"/>
  <c r="I5751" i="19"/>
  <c r="I5752" i="19"/>
  <c r="I5753" i="19"/>
  <c r="I5754" i="19"/>
  <c r="I5755" i="19"/>
  <c r="I5756" i="19"/>
  <c r="I5757" i="19"/>
  <c r="I5758" i="19"/>
  <c r="I5759" i="19"/>
  <c r="I5760" i="19"/>
  <c r="I5761" i="19"/>
  <c r="I5762" i="19"/>
  <c r="I5763" i="19"/>
  <c r="I5764" i="19"/>
  <c r="I5765" i="19"/>
  <c r="I5766" i="19"/>
  <c r="I5767" i="19"/>
  <c r="I5768" i="19"/>
  <c r="I5769" i="19"/>
  <c r="I5770" i="19"/>
  <c r="I5771" i="19"/>
  <c r="I5772" i="19"/>
  <c r="I5773" i="19"/>
  <c r="I5774" i="19"/>
  <c r="I5775" i="19"/>
  <c r="I5776" i="19"/>
  <c r="I5777" i="19"/>
  <c r="I5778" i="19"/>
  <c r="I5779" i="19"/>
  <c r="I5780" i="19"/>
  <c r="I5781" i="19"/>
  <c r="I5782" i="19"/>
  <c r="I5783" i="19"/>
  <c r="I5784" i="19"/>
  <c r="I5785" i="19"/>
  <c r="I5786" i="19"/>
  <c r="I5787" i="19"/>
  <c r="I5788" i="19"/>
  <c r="I5789" i="19"/>
  <c r="I5790" i="19"/>
  <c r="I5791" i="19"/>
  <c r="I5792" i="19"/>
  <c r="I5793" i="19"/>
  <c r="I5794" i="19"/>
  <c r="I5795" i="19"/>
  <c r="I5796" i="19"/>
  <c r="I5797" i="19"/>
  <c r="I5798" i="19"/>
  <c r="I5799" i="19"/>
  <c r="I5800" i="19"/>
  <c r="I5801" i="19"/>
  <c r="I5802" i="19"/>
  <c r="I5803" i="19"/>
  <c r="I5804" i="19"/>
  <c r="I5805" i="19"/>
  <c r="I5806" i="19"/>
  <c r="I5807" i="19"/>
  <c r="I5808" i="19"/>
  <c r="I5809" i="19"/>
  <c r="I5810" i="19"/>
  <c r="I5811" i="19"/>
  <c r="I5812" i="19"/>
  <c r="I5813" i="19"/>
  <c r="I5814" i="19"/>
  <c r="I5815" i="19"/>
  <c r="I5816" i="19"/>
  <c r="I5817" i="19"/>
  <c r="I5818" i="19"/>
  <c r="I5819" i="19"/>
  <c r="I5820" i="19"/>
  <c r="I5821" i="19"/>
  <c r="I5822" i="19"/>
  <c r="I5823" i="19"/>
  <c r="I5824" i="19"/>
  <c r="I5825" i="19"/>
  <c r="I5826" i="19"/>
  <c r="I5827" i="19"/>
  <c r="I5828" i="19"/>
  <c r="I5829" i="19"/>
  <c r="I5830" i="19"/>
  <c r="I5831" i="19"/>
  <c r="I5832" i="19"/>
  <c r="I5833" i="19"/>
  <c r="I5834" i="19"/>
  <c r="I5835" i="19"/>
  <c r="I5836" i="19"/>
  <c r="I5837" i="19"/>
  <c r="I5838" i="19"/>
  <c r="I5839" i="19"/>
  <c r="I5840" i="19"/>
  <c r="I5841" i="19"/>
  <c r="I5842" i="19"/>
  <c r="I5843" i="19"/>
  <c r="I5844" i="19"/>
  <c r="I5845" i="19"/>
  <c r="I5846" i="19"/>
  <c r="I5847" i="19"/>
  <c r="I5848" i="19"/>
  <c r="I5849" i="19"/>
  <c r="I5850" i="19"/>
  <c r="I5851" i="19"/>
  <c r="I5852" i="19"/>
  <c r="I5853" i="19"/>
  <c r="I5854" i="19"/>
  <c r="I5855" i="19"/>
  <c r="I5856" i="19"/>
  <c r="I5857" i="19"/>
  <c r="I5858" i="19"/>
  <c r="I5859" i="19"/>
  <c r="I5860" i="19"/>
  <c r="I5861" i="19"/>
  <c r="I5862" i="19"/>
  <c r="I5863" i="19"/>
  <c r="I5864" i="19"/>
  <c r="I5865" i="19"/>
  <c r="I5866" i="19"/>
  <c r="I5867" i="19"/>
  <c r="I5868" i="19"/>
  <c r="I5869" i="19"/>
  <c r="I5870" i="19"/>
  <c r="I5871" i="19"/>
  <c r="I5872" i="19"/>
  <c r="I5873" i="19"/>
  <c r="I5874" i="19"/>
  <c r="I5875" i="19"/>
  <c r="I5876" i="19"/>
  <c r="I5877" i="19"/>
  <c r="I5878" i="19"/>
  <c r="I5879" i="19"/>
  <c r="I5880" i="19"/>
  <c r="I5881" i="19"/>
  <c r="I5882" i="19"/>
  <c r="I5883" i="19"/>
  <c r="I5884" i="19"/>
  <c r="I5885" i="19"/>
  <c r="I5886" i="19"/>
  <c r="I5887" i="19"/>
  <c r="I5888" i="19"/>
  <c r="I5889" i="19"/>
  <c r="I5890" i="19"/>
  <c r="I5891" i="19"/>
  <c r="I5892" i="19"/>
  <c r="I5893" i="19"/>
  <c r="I5894" i="19"/>
  <c r="I5895" i="19"/>
  <c r="I5896" i="19"/>
  <c r="I5897" i="19"/>
  <c r="I5898" i="19"/>
  <c r="I5899" i="19"/>
  <c r="I5900" i="19"/>
  <c r="I5901" i="19"/>
  <c r="I5902" i="19"/>
  <c r="I5903" i="19"/>
  <c r="I5904" i="19"/>
  <c r="I5905" i="19"/>
  <c r="I5906" i="19"/>
  <c r="I5907" i="19"/>
  <c r="I5908" i="19"/>
  <c r="I5909" i="19"/>
  <c r="I5910" i="19"/>
  <c r="I5911" i="19"/>
  <c r="I5912" i="19"/>
  <c r="I5913" i="19"/>
  <c r="I5914" i="19"/>
  <c r="I5915" i="19"/>
  <c r="I5916" i="19"/>
  <c r="I5917" i="19"/>
  <c r="I5918" i="19"/>
  <c r="I5919" i="19"/>
  <c r="I5920" i="19"/>
  <c r="I5921" i="19"/>
  <c r="I5922" i="19"/>
  <c r="I5923" i="19"/>
  <c r="I5924" i="19"/>
  <c r="I5925" i="19"/>
  <c r="I5926" i="19"/>
  <c r="I5927" i="19"/>
  <c r="I5928" i="19"/>
  <c r="I5929" i="19"/>
  <c r="I5930" i="19"/>
  <c r="I5931" i="19"/>
  <c r="I5932" i="19"/>
  <c r="I5933" i="19"/>
  <c r="I5934" i="19"/>
  <c r="I5935" i="19"/>
  <c r="I5936" i="19"/>
  <c r="I5937" i="19"/>
  <c r="I5938" i="19"/>
  <c r="I5939" i="19"/>
  <c r="I5940" i="19"/>
  <c r="I5941" i="19"/>
  <c r="I5942" i="19"/>
  <c r="I5943" i="19"/>
  <c r="I5944" i="19"/>
  <c r="I5945" i="19"/>
  <c r="I5946" i="19"/>
  <c r="I5947" i="19"/>
  <c r="I5948" i="19"/>
  <c r="I5949" i="19"/>
  <c r="I5950" i="19"/>
  <c r="I5951" i="19"/>
  <c r="I5952" i="19"/>
  <c r="I5953" i="19"/>
  <c r="I5954" i="19"/>
  <c r="I5955" i="19"/>
  <c r="I5956" i="19"/>
  <c r="I5957" i="19"/>
  <c r="I5958" i="19"/>
  <c r="I5959" i="19"/>
  <c r="I5960" i="19"/>
  <c r="I5961" i="19"/>
  <c r="I5962" i="19"/>
  <c r="I5963" i="19"/>
  <c r="I5964" i="19"/>
  <c r="I5965" i="19"/>
  <c r="I5966" i="19"/>
  <c r="I5967" i="19"/>
  <c r="I5968" i="19"/>
  <c r="I5969" i="19"/>
  <c r="I5970" i="19"/>
  <c r="I5971" i="19"/>
  <c r="I5972" i="19"/>
  <c r="I5973" i="19"/>
  <c r="I5974" i="19"/>
  <c r="I5975" i="19"/>
  <c r="I5976" i="19"/>
  <c r="I5977" i="19"/>
  <c r="I5978" i="19"/>
  <c r="I5979" i="19"/>
  <c r="I5980" i="19"/>
  <c r="I5981" i="19"/>
  <c r="I5982" i="19"/>
  <c r="I5983" i="19"/>
  <c r="I5984" i="19"/>
  <c r="I5985" i="19"/>
  <c r="I5986" i="19"/>
  <c r="I5987" i="19"/>
  <c r="I5988" i="19"/>
  <c r="I5989" i="19"/>
  <c r="I5990" i="19"/>
  <c r="I5991" i="19"/>
  <c r="I5992" i="19"/>
  <c r="I5993" i="19"/>
  <c r="I5994" i="19"/>
  <c r="I5995" i="19"/>
  <c r="I5996" i="19"/>
  <c r="I5997" i="19"/>
  <c r="I5998" i="19"/>
  <c r="I5999" i="19"/>
  <c r="I6000" i="19"/>
  <c r="I6001" i="19"/>
  <c r="I6002" i="19"/>
  <c r="I6003" i="19"/>
  <c r="I6004" i="19"/>
  <c r="I6005" i="19"/>
  <c r="I6006" i="19"/>
  <c r="I6007" i="19"/>
  <c r="I6008" i="19"/>
  <c r="I6009" i="19"/>
  <c r="I6010" i="19"/>
  <c r="I6011" i="19"/>
  <c r="I6012" i="19"/>
  <c r="I6013" i="19"/>
  <c r="I6014" i="19"/>
  <c r="I6015" i="19"/>
  <c r="I6016" i="19"/>
  <c r="AZ5" i="18"/>
  <c r="AZ6" i="18"/>
  <c r="AZ7" i="18"/>
  <c r="AZ8" i="18"/>
  <c r="AZ4" i="18"/>
  <c r="AJ17" i="18"/>
  <c r="AK17" i="18"/>
  <c r="AL17" i="18"/>
  <c r="AM17" i="18"/>
  <c r="AN17" i="18"/>
  <c r="AO17" i="18"/>
  <c r="AP17" i="18"/>
  <c r="AJ18" i="18"/>
  <c r="AK18" i="18"/>
  <c r="AL18" i="18"/>
  <c r="AM18" i="18"/>
  <c r="AN18" i="18"/>
  <c r="AO18" i="18"/>
  <c r="AP18" i="18"/>
  <c r="AK16" i="18"/>
  <c r="AL16" i="18"/>
  <c r="AM16" i="18"/>
  <c r="AN16" i="18"/>
  <c r="AO16" i="18"/>
  <c r="AP16" i="18"/>
  <c r="AJ16" i="18"/>
  <c r="S12" i="18"/>
  <c r="V20" i="18"/>
  <c r="U21" i="18"/>
  <c r="V21" i="18"/>
  <c r="W21" i="18"/>
  <c r="S22" i="18"/>
  <c r="S32" i="18"/>
  <c r="Q5" i="18"/>
  <c r="W5" i="18" s="1"/>
  <c r="Q6" i="18"/>
  <c r="W6" i="18" s="1"/>
  <c r="Q7" i="18"/>
  <c r="S7" i="18" s="1"/>
  <c r="Q8" i="18"/>
  <c r="U8" i="18" s="1"/>
  <c r="Q9" i="18"/>
  <c r="S9" i="18" s="1"/>
  <c r="Q10" i="18"/>
  <c r="W10" i="18" s="1"/>
  <c r="Q11" i="18"/>
  <c r="S11" i="18" s="1"/>
  <c r="Q12" i="18"/>
  <c r="T12" i="18" s="1"/>
  <c r="Q13" i="18"/>
  <c r="S13" i="18" s="1"/>
  <c r="Q14" i="18"/>
  <c r="W14" i="18" s="1"/>
  <c r="Q15" i="18"/>
  <c r="S15" i="18" s="1"/>
  <c r="Q16" i="18"/>
  <c r="T16" i="18" s="1"/>
  <c r="Q17" i="18"/>
  <c r="S17" i="18" s="1"/>
  <c r="Q18" i="18"/>
  <c r="W18" i="18" s="1"/>
  <c r="Q19" i="18"/>
  <c r="S19" i="18" s="1"/>
  <c r="Q20" i="18"/>
  <c r="T20" i="18" s="1"/>
  <c r="Q21" i="18"/>
  <c r="T21" i="18" s="1"/>
  <c r="Q22" i="18"/>
  <c r="W22" i="18" s="1"/>
  <c r="Q23" i="18"/>
  <c r="S23" i="18" s="1"/>
  <c r="Q24" i="18"/>
  <c r="S24" i="18" s="1"/>
  <c r="Q25" i="18"/>
  <c r="W25" i="18" s="1"/>
  <c r="Q26" i="18"/>
  <c r="W26" i="18" s="1"/>
  <c r="Q27" i="18"/>
  <c r="S27" i="18" s="1"/>
  <c r="Q28" i="18"/>
  <c r="S28" i="18" s="1"/>
  <c r="Q29" i="18"/>
  <c r="S29" i="18" s="1"/>
  <c r="Q30" i="18"/>
  <c r="W30" i="18" s="1"/>
  <c r="Q31" i="18"/>
  <c r="S31" i="18" s="1"/>
  <c r="Q32" i="18"/>
  <c r="T32" i="18" s="1"/>
  <c r="Q33" i="18"/>
  <c r="V33" i="18" s="1"/>
  <c r="Q34" i="18"/>
  <c r="W34" i="18" s="1"/>
  <c r="Q35" i="18"/>
  <c r="S35" i="18" s="1"/>
  <c r="Q36" i="18"/>
  <c r="T36" i="18" s="1"/>
  <c r="Q37" i="18"/>
  <c r="S37" i="18" s="1"/>
  <c r="Q38" i="18"/>
  <c r="W38" i="18" s="1"/>
  <c r="Q39" i="18"/>
  <c r="S39" i="18" s="1"/>
  <c r="Q40" i="18"/>
  <c r="T40" i="18" s="1"/>
  <c r="Q41" i="18"/>
  <c r="S41" i="18" s="1"/>
  <c r="Q42" i="18"/>
  <c r="W42" i="18" s="1"/>
  <c r="Q43" i="18"/>
  <c r="S43" i="18" s="1"/>
  <c r="Q44" i="18"/>
  <c r="U44" i="18" s="1"/>
  <c r="Q4" i="18"/>
  <c r="W4" i="18" s="1"/>
  <c r="C37" i="18"/>
  <c r="B37" i="18"/>
  <c r="D4" i="18"/>
  <c r="E4" i="18" s="1"/>
  <c r="D5" i="18"/>
  <c r="E5" i="18" s="1"/>
  <c r="D6" i="18"/>
  <c r="E6" i="18" s="1"/>
  <c r="D7" i="18"/>
  <c r="E7" i="18" s="1"/>
  <c r="D8" i="18"/>
  <c r="E8" i="18" s="1"/>
  <c r="D9" i="18"/>
  <c r="E9" i="18" s="1"/>
  <c r="D10" i="18"/>
  <c r="E10" i="18" s="1"/>
  <c r="D11" i="18"/>
  <c r="E11" i="18" s="1"/>
  <c r="D12" i="18"/>
  <c r="E12" i="18" s="1"/>
  <c r="D13" i="18"/>
  <c r="E13" i="18" s="1"/>
  <c r="D14" i="18"/>
  <c r="E14" i="18" s="1"/>
  <c r="D15" i="18"/>
  <c r="E15" i="18" s="1"/>
  <c r="D16" i="18"/>
  <c r="E16" i="18" s="1"/>
  <c r="D17" i="18"/>
  <c r="E17" i="18" s="1"/>
  <c r="D18" i="18"/>
  <c r="E18" i="18" s="1"/>
  <c r="D19" i="18"/>
  <c r="E19" i="18" s="1"/>
  <c r="D20" i="18"/>
  <c r="E20" i="18" s="1"/>
  <c r="D21" i="18"/>
  <c r="E21" i="18" s="1"/>
  <c r="D22" i="18"/>
  <c r="E22" i="18" s="1"/>
  <c r="D23" i="18"/>
  <c r="E23" i="18" s="1"/>
  <c r="D24" i="18"/>
  <c r="E24" i="18" s="1"/>
  <c r="D25" i="18"/>
  <c r="E25" i="18" s="1"/>
  <c r="D26" i="18"/>
  <c r="E26" i="18" s="1"/>
  <c r="D27" i="18"/>
  <c r="E27" i="18" s="1"/>
  <c r="D28" i="18"/>
  <c r="E28" i="18" s="1"/>
  <c r="D29" i="18"/>
  <c r="E29" i="18" s="1"/>
  <c r="D30" i="18"/>
  <c r="E30" i="18" s="1"/>
  <c r="D31" i="18"/>
  <c r="E31" i="18" s="1"/>
  <c r="D32" i="18"/>
  <c r="E32" i="18" s="1"/>
  <c r="D3" i="18"/>
  <c r="E3" i="18" s="1"/>
  <c r="I3" i="11"/>
  <c r="J3" i="11"/>
  <c r="K3" i="11"/>
  <c r="L3" i="11"/>
  <c r="I4" i="11"/>
  <c r="J4" i="11"/>
  <c r="K4" i="11"/>
  <c r="L4" i="11"/>
  <c r="I5" i="11"/>
  <c r="J5" i="11"/>
  <c r="K5" i="11"/>
  <c r="L5" i="11"/>
  <c r="I6" i="11"/>
  <c r="J6" i="11"/>
  <c r="K6" i="11"/>
  <c r="L6" i="11"/>
  <c r="I7" i="11"/>
  <c r="J7" i="11"/>
  <c r="K7" i="11"/>
  <c r="L7" i="11"/>
  <c r="I8" i="11"/>
  <c r="J8" i="11"/>
  <c r="K8" i="11"/>
  <c r="L8" i="11"/>
  <c r="I9" i="11"/>
  <c r="J9" i="11"/>
  <c r="K9" i="11"/>
  <c r="L9" i="11"/>
  <c r="I10" i="11"/>
  <c r="J10" i="11"/>
  <c r="K10" i="11"/>
  <c r="L10" i="11"/>
  <c r="I11" i="11"/>
  <c r="J11" i="11"/>
  <c r="K11" i="11"/>
  <c r="L11" i="11"/>
  <c r="I12" i="11"/>
  <c r="J12" i="11"/>
  <c r="K12" i="11"/>
  <c r="L12" i="11"/>
  <c r="I13" i="11"/>
  <c r="J13" i="11"/>
  <c r="K13" i="11"/>
  <c r="L13" i="11"/>
  <c r="I14" i="11"/>
  <c r="J14" i="11"/>
  <c r="K14" i="11"/>
  <c r="L14" i="11"/>
  <c r="I15" i="11"/>
  <c r="J15" i="11"/>
  <c r="K15" i="11"/>
  <c r="L15" i="11"/>
  <c r="I16" i="11"/>
  <c r="J16" i="11"/>
  <c r="K16" i="11"/>
  <c r="L16" i="11"/>
  <c r="I17" i="11"/>
  <c r="J17" i="11"/>
  <c r="K17" i="11"/>
  <c r="L17" i="11"/>
  <c r="I18" i="11"/>
  <c r="J18" i="11"/>
  <c r="K18" i="11"/>
  <c r="L18" i="11"/>
  <c r="I19" i="11"/>
  <c r="J19" i="11"/>
  <c r="K19" i="11"/>
  <c r="L19" i="11"/>
  <c r="I20" i="11"/>
  <c r="J20" i="11"/>
  <c r="K20" i="11"/>
  <c r="L20" i="11"/>
  <c r="I21" i="11"/>
  <c r="J21" i="11"/>
  <c r="K21" i="11"/>
  <c r="L21" i="11"/>
  <c r="I22" i="11"/>
  <c r="J22" i="11"/>
  <c r="K22" i="11"/>
  <c r="L22" i="11"/>
  <c r="I23" i="11"/>
  <c r="J23" i="11"/>
  <c r="K23" i="11"/>
  <c r="L23" i="11"/>
  <c r="I24" i="11"/>
  <c r="J24" i="11"/>
  <c r="K24" i="11"/>
  <c r="L24" i="11"/>
  <c r="I25" i="11"/>
  <c r="J25" i="11"/>
  <c r="K25" i="11"/>
  <c r="L25" i="11"/>
  <c r="I26" i="11"/>
  <c r="J26" i="11"/>
  <c r="K26" i="11"/>
  <c r="L26" i="11"/>
  <c r="I27" i="11"/>
  <c r="J27" i="11"/>
  <c r="K27" i="11"/>
  <c r="L27" i="11"/>
  <c r="I28" i="11"/>
  <c r="J28" i="11"/>
  <c r="K28" i="11"/>
  <c r="L28" i="11"/>
  <c r="I29" i="11"/>
  <c r="J29" i="11"/>
  <c r="K29" i="11"/>
  <c r="L29" i="11"/>
  <c r="I30" i="11"/>
  <c r="J30" i="11"/>
  <c r="K30" i="11"/>
  <c r="L30" i="11"/>
  <c r="I31" i="11"/>
  <c r="J31" i="11"/>
  <c r="K31" i="11"/>
  <c r="L31" i="11"/>
  <c r="I32" i="11"/>
  <c r="J32" i="11"/>
  <c r="K32" i="11"/>
  <c r="L32" i="11"/>
  <c r="I33" i="11"/>
  <c r="J33" i="11"/>
  <c r="K33" i="11"/>
  <c r="L33" i="11"/>
  <c r="I34" i="11"/>
  <c r="J34" i="11"/>
  <c r="K34" i="11"/>
  <c r="L34" i="11"/>
  <c r="I35" i="11"/>
  <c r="J35" i="11"/>
  <c r="K35" i="11"/>
  <c r="L35" i="11"/>
  <c r="I36" i="11"/>
  <c r="J36" i="11"/>
  <c r="K36" i="11"/>
  <c r="L36" i="11"/>
  <c r="I37" i="11"/>
  <c r="J37" i="11"/>
  <c r="K37" i="11"/>
  <c r="L37" i="11"/>
  <c r="I38" i="11"/>
  <c r="J38" i="11"/>
  <c r="K38" i="11"/>
  <c r="L38" i="11"/>
  <c r="I39" i="11"/>
  <c r="J39" i="11"/>
  <c r="K39" i="11"/>
  <c r="L39" i="11"/>
  <c r="I40" i="11"/>
  <c r="J40" i="11"/>
  <c r="K40" i="11"/>
  <c r="L40" i="11"/>
  <c r="I41" i="11"/>
  <c r="J41" i="11"/>
  <c r="K41" i="11"/>
  <c r="L41" i="11"/>
  <c r="I42" i="11"/>
  <c r="J42" i="11"/>
  <c r="K42" i="11"/>
  <c r="L42" i="11"/>
  <c r="I43" i="11"/>
  <c r="J43" i="11"/>
  <c r="K43" i="11"/>
  <c r="L43" i="11"/>
  <c r="I44" i="11"/>
  <c r="J44" i="11"/>
  <c r="K44" i="11"/>
  <c r="L44" i="11"/>
  <c r="I45" i="11"/>
  <c r="J45" i="11"/>
  <c r="K45" i="11"/>
  <c r="L45" i="11"/>
  <c r="I46" i="11"/>
  <c r="J46" i="11"/>
  <c r="K46" i="11"/>
  <c r="L46" i="11"/>
  <c r="I47" i="11"/>
  <c r="J47" i="11"/>
  <c r="K47" i="11"/>
  <c r="L47" i="11"/>
  <c r="I48" i="11"/>
  <c r="J48" i="11"/>
  <c r="K48" i="11"/>
  <c r="L48" i="11"/>
  <c r="I49" i="11"/>
  <c r="J49" i="11"/>
  <c r="K49" i="11"/>
  <c r="L49" i="11"/>
  <c r="I50" i="11"/>
  <c r="J50" i="11"/>
  <c r="K50" i="11"/>
  <c r="L50" i="11"/>
  <c r="I51" i="11"/>
  <c r="J51" i="11"/>
  <c r="K51" i="11"/>
  <c r="L51" i="11"/>
  <c r="I52" i="11"/>
  <c r="J52" i="11"/>
  <c r="K52" i="11"/>
  <c r="L52" i="11"/>
  <c r="I53" i="11"/>
  <c r="J53" i="11"/>
  <c r="K53" i="11"/>
  <c r="L53" i="11"/>
  <c r="I54" i="11"/>
  <c r="J54" i="11"/>
  <c r="K54" i="11"/>
  <c r="L54" i="11"/>
  <c r="I55" i="11"/>
  <c r="J55" i="11"/>
  <c r="K55" i="11"/>
  <c r="L55" i="11"/>
  <c r="I56" i="11"/>
  <c r="J56" i="11"/>
  <c r="K56" i="11"/>
  <c r="L56" i="11"/>
  <c r="I57" i="11"/>
  <c r="J57" i="11"/>
  <c r="K57" i="11"/>
  <c r="L57" i="11"/>
  <c r="I58" i="11"/>
  <c r="J58" i="11"/>
  <c r="K58" i="11"/>
  <c r="L58" i="11"/>
  <c r="I59" i="11"/>
  <c r="J59" i="11"/>
  <c r="K59" i="11"/>
  <c r="L59" i="11"/>
  <c r="I60" i="11"/>
  <c r="J60" i="11"/>
  <c r="K60" i="11"/>
  <c r="L60" i="11"/>
  <c r="I61" i="11"/>
  <c r="J61" i="11"/>
  <c r="K61" i="11"/>
  <c r="L61" i="11"/>
  <c r="I62" i="11"/>
  <c r="J62" i="11"/>
  <c r="K62" i="11"/>
  <c r="L62" i="11"/>
  <c r="I63" i="11"/>
  <c r="J63" i="11"/>
  <c r="K63" i="11"/>
  <c r="L63" i="11"/>
  <c r="I64" i="11"/>
  <c r="J64" i="11"/>
  <c r="K64" i="11"/>
  <c r="L64" i="11"/>
  <c r="I65" i="11"/>
  <c r="J65" i="11"/>
  <c r="K65" i="11"/>
  <c r="L65" i="11"/>
  <c r="I66" i="11"/>
  <c r="J66" i="11"/>
  <c r="K66" i="11"/>
  <c r="L66" i="11"/>
  <c r="I67" i="11"/>
  <c r="J67" i="11"/>
  <c r="K67" i="11"/>
  <c r="L67" i="11"/>
  <c r="I68" i="11"/>
  <c r="J68" i="11"/>
  <c r="K68" i="11"/>
  <c r="L68" i="11"/>
  <c r="I69" i="11"/>
  <c r="J69" i="11"/>
  <c r="K69" i="11"/>
  <c r="L69" i="11"/>
  <c r="I70" i="11"/>
  <c r="J70" i="11"/>
  <c r="K70" i="11"/>
  <c r="L70" i="11"/>
  <c r="I71" i="11"/>
  <c r="J71" i="11"/>
  <c r="K71" i="11"/>
  <c r="L71" i="11"/>
  <c r="G72" i="11"/>
  <c r="I72" i="11"/>
  <c r="J72" i="11"/>
  <c r="K72" i="11"/>
  <c r="L72" i="11"/>
  <c r="M72" i="11"/>
  <c r="N72" i="11"/>
  <c r="O72" i="11"/>
  <c r="L2" i="11"/>
  <c r="K2" i="11"/>
  <c r="J2" i="11"/>
  <c r="I2" i="11"/>
  <c r="D2" i="11"/>
  <c r="W6" i="10"/>
  <c r="X6" i="10"/>
  <c r="Y6" i="10"/>
  <c r="Z6" i="10"/>
  <c r="W7" i="10"/>
  <c r="X7" i="10"/>
  <c r="Y7" i="10"/>
  <c r="Z7" i="10"/>
  <c r="W8" i="10"/>
  <c r="X8" i="10"/>
  <c r="Y8" i="10"/>
  <c r="Z8" i="10"/>
  <c r="W9" i="10"/>
  <c r="X9" i="10"/>
  <c r="Y9" i="10"/>
  <c r="Z9" i="10"/>
  <c r="W10" i="10"/>
  <c r="X10" i="10"/>
  <c r="Y10" i="10"/>
  <c r="Z10" i="10"/>
  <c r="W11" i="10"/>
  <c r="X11" i="10"/>
  <c r="Y11" i="10"/>
  <c r="Z11" i="10"/>
  <c r="W12" i="10"/>
  <c r="X12" i="10"/>
  <c r="Y12" i="10"/>
  <c r="Z12" i="10"/>
  <c r="W13" i="10"/>
  <c r="X13" i="10"/>
  <c r="Y13" i="10"/>
  <c r="Z13" i="10"/>
  <c r="W14" i="10"/>
  <c r="X14" i="10"/>
  <c r="Y14" i="10"/>
  <c r="Z14" i="10"/>
  <c r="W15" i="10"/>
  <c r="X15" i="10"/>
  <c r="Y15" i="10"/>
  <c r="Z15" i="10"/>
  <c r="W16" i="10"/>
  <c r="X16" i="10"/>
  <c r="Y16" i="10"/>
  <c r="Z16" i="10"/>
  <c r="W17" i="10"/>
  <c r="X17" i="10"/>
  <c r="Y17" i="10"/>
  <c r="Z17" i="10"/>
  <c r="W18" i="10"/>
  <c r="X18" i="10"/>
  <c r="Y18" i="10"/>
  <c r="Z18" i="10"/>
  <c r="W19" i="10"/>
  <c r="X19" i="10"/>
  <c r="Y19" i="10"/>
  <c r="Z19" i="10"/>
  <c r="W20" i="10"/>
  <c r="X20" i="10"/>
  <c r="Y20" i="10"/>
  <c r="Z20" i="10"/>
  <c r="W21" i="10"/>
  <c r="X21" i="10"/>
  <c r="Y21" i="10"/>
  <c r="Z21" i="10"/>
  <c r="W22" i="10"/>
  <c r="X22" i="10"/>
  <c r="Y22" i="10"/>
  <c r="Z22" i="10"/>
  <c r="W23" i="10"/>
  <c r="X23" i="10"/>
  <c r="Y23" i="10"/>
  <c r="Z23" i="10"/>
  <c r="W24" i="10"/>
  <c r="X24" i="10"/>
  <c r="Y24" i="10"/>
  <c r="Z24" i="10"/>
  <c r="W25" i="10"/>
  <c r="X25" i="10"/>
  <c r="Y25" i="10"/>
  <c r="Z25" i="10"/>
  <c r="W26" i="10"/>
  <c r="X26" i="10"/>
  <c r="Y26" i="10"/>
  <c r="Z26" i="10"/>
  <c r="W27" i="10"/>
  <c r="X27" i="10"/>
  <c r="Y27" i="10"/>
  <c r="Z27" i="10"/>
  <c r="W28" i="10"/>
  <c r="X28" i="10"/>
  <c r="Y28" i="10"/>
  <c r="Z28" i="10"/>
  <c r="W29" i="10"/>
  <c r="X29" i="10"/>
  <c r="Y29" i="10"/>
  <c r="Z29" i="10"/>
  <c r="W30" i="10"/>
  <c r="X30" i="10"/>
  <c r="Y30" i="10"/>
  <c r="Z30" i="10"/>
  <c r="W31" i="10"/>
  <c r="X31" i="10"/>
  <c r="Y31" i="10"/>
  <c r="Z31" i="10"/>
  <c r="W32" i="10"/>
  <c r="X32" i="10"/>
  <c r="Y32" i="10"/>
  <c r="Z32" i="10"/>
  <c r="W33" i="10"/>
  <c r="X33" i="10"/>
  <c r="Y33" i="10"/>
  <c r="Z33" i="10"/>
  <c r="W34" i="10"/>
  <c r="X34" i="10"/>
  <c r="Y34" i="10"/>
  <c r="Z34" i="10"/>
  <c r="W35" i="10"/>
  <c r="X35" i="10"/>
  <c r="Y35" i="10"/>
  <c r="Z35" i="10"/>
  <c r="W36" i="10"/>
  <c r="X36" i="10"/>
  <c r="Y36" i="10"/>
  <c r="Z36" i="10"/>
  <c r="W37" i="10"/>
  <c r="X37" i="10"/>
  <c r="Y37" i="10"/>
  <c r="Z37" i="10"/>
  <c r="W38" i="10"/>
  <c r="X38" i="10"/>
  <c r="Y38" i="10"/>
  <c r="Z38" i="10"/>
  <c r="W39" i="10"/>
  <c r="X39" i="10"/>
  <c r="Y39" i="10"/>
  <c r="Z39" i="10"/>
  <c r="W40" i="10"/>
  <c r="X40" i="10"/>
  <c r="Y40" i="10"/>
  <c r="Z40" i="10"/>
  <c r="W41" i="10"/>
  <c r="X41" i="10"/>
  <c r="Y41" i="10"/>
  <c r="Z41" i="10"/>
  <c r="W42" i="10"/>
  <c r="X42" i="10"/>
  <c r="Y42" i="10"/>
  <c r="Z42" i="10"/>
  <c r="W43" i="10"/>
  <c r="X43" i="10"/>
  <c r="Y43" i="10"/>
  <c r="Z43" i="10"/>
  <c r="W44" i="10"/>
  <c r="X44" i="10"/>
  <c r="Y44" i="10"/>
  <c r="Z44" i="10"/>
  <c r="W45" i="10"/>
  <c r="X45" i="10"/>
  <c r="Y45" i="10"/>
  <c r="Z45" i="10"/>
  <c r="W46" i="10"/>
  <c r="X46" i="10"/>
  <c r="Y46" i="10"/>
  <c r="Z46" i="10"/>
  <c r="W47" i="10"/>
  <c r="X47" i="10"/>
  <c r="Y47" i="10"/>
  <c r="Z47" i="10"/>
  <c r="W48" i="10"/>
  <c r="X48" i="10"/>
  <c r="Y48" i="10"/>
  <c r="Z48" i="10"/>
  <c r="W49" i="10"/>
  <c r="X49" i="10"/>
  <c r="Y49" i="10"/>
  <c r="Z49" i="10"/>
  <c r="W50" i="10"/>
  <c r="X50" i="10"/>
  <c r="Y50" i="10"/>
  <c r="Z50" i="10"/>
  <c r="W51" i="10"/>
  <c r="X51" i="10"/>
  <c r="Y51" i="10"/>
  <c r="Z51" i="10"/>
  <c r="W52" i="10"/>
  <c r="X52" i="10"/>
  <c r="Y52" i="10"/>
  <c r="Z52" i="10"/>
  <c r="W53" i="10"/>
  <c r="X53" i="10"/>
  <c r="Y53" i="10"/>
  <c r="Z53" i="10"/>
  <c r="W54" i="10"/>
  <c r="X54" i="10"/>
  <c r="Y54" i="10"/>
  <c r="Z54" i="10"/>
  <c r="W55" i="10"/>
  <c r="X55" i="10"/>
  <c r="Y55" i="10"/>
  <c r="Z55" i="10"/>
  <c r="W56" i="10"/>
  <c r="X56" i="10"/>
  <c r="Y56" i="10"/>
  <c r="Z56" i="10"/>
  <c r="W57" i="10"/>
  <c r="X57" i="10"/>
  <c r="Y57" i="10"/>
  <c r="Z57" i="10"/>
  <c r="W58" i="10"/>
  <c r="X58" i="10"/>
  <c r="Y58" i="10"/>
  <c r="Z58" i="10"/>
  <c r="W59" i="10"/>
  <c r="X59" i="10"/>
  <c r="Y59" i="10"/>
  <c r="Z59" i="10"/>
  <c r="W60" i="10"/>
  <c r="X60" i="10"/>
  <c r="Y60" i="10"/>
  <c r="Z60" i="10"/>
  <c r="W61" i="10"/>
  <c r="X61" i="10"/>
  <c r="Y61" i="10"/>
  <c r="Z61" i="10"/>
  <c r="W62" i="10"/>
  <c r="X62" i="10"/>
  <c r="Y62" i="10"/>
  <c r="Z62" i="10"/>
  <c r="W63" i="10"/>
  <c r="X63" i="10"/>
  <c r="Y63" i="10"/>
  <c r="Z63" i="10"/>
  <c r="W64" i="10"/>
  <c r="X64" i="10"/>
  <c r="Y64" i="10"/>
  <c r="Z64" i="10"/>
  <c r="W65" i="10"/>
  <c r="X65" i="10"/>
  <c r="Y65" i="10"/>
  <c r="Z65" i="10"/>
  <c r="W66" i="10"/>
  <c r="X66" i="10"/>
  <c r="Y66" i="10"/>
  <c r="Z66" i="10"/>
  <c r="W67" i="10"/>
  <c r="X67" i="10"/>
  <c r="Y67" i="10"/>
  <c r="Z67" i="10"/>
  <c r="W68" i="10"/>
  <c r="X68" i="10"/>
  <c r="Y68" i="10"/>
  <c r="Z68" i="10"/>
  <c r="W69" i="10"/>
  <c r="X69" i="10"/>
  <c r="Y69" i="10"/>
  <c r="Z69" i="10"/>
  <c r="W70" i="10"/>
  <c r="X70" i="10"/>
  <c r="Y70" i="10"/>
  <c r="Z70" i="10"/>
  <c r="W71" i="10"/>
  <c r="X71" i="10"/>
  <c r="Y71" i="10"/>
  <c r="Z71" i="10"/>
  <c r="W72" i="10"/>
  <c r="X72" i="10"/>
  <c r="Y72" i="10"/>
  <c r="Z72" i="10"/>
  <c r="W73" i="10"/>
  <c r="X73" i="10"/>
  <c r="Y73" i="10"/>
  <c r="Z73" i="10"/>
  <c r="W74" i="10"/>
  <c r="X74" i="10"/>
  <c r="Y74" i="10"/>
  <c r="Z74" i="10"/>
  <c r="W75" i="10"/>
  <c r="X75" i="10"/>
  <c r="Y75" i="10"/>
  <c r="Z75" i="10"/>
  <c r="Z5" i="10"/>
  <c r="Y5" i="10"/>
  <c r="X5" i="10"/>
  <c r="W5" i="10"/>
  <c r="Q39" i="10"/>
  <c r="C36" i="11" s="1"/>
  <c r="P75" i="10"/>
  <c r="B72" i="11" s="1"/>
  <c r="Q75" i="10"/>
  <c r="C72" i="11" s="1"/>
  <c r="R75" i="10"/>
  <c r="D72" i="11" s="1"/>
  <c r="S75" i="10"/>
  <c r="E72" i="11" s="1"/>
  <c r="T75" i="10"/>
  <c r="F72" i="11" s="1"/>
  <c r="U75" i="10"/>
  <c r="V75" i="10"/>
  <c r="H72" i="11" s="1"/>
  <c r="AA75" i="10"/>
  <c r="AB75" i="10"/>
  <c r="AC75" i="10"/>
  <c r="R5" i="10"/>
  <c r="Q5" i="10"/>
  <c r="C2" i="11" s="1"/>
  <c r="AO3" i="2" a="1"/>
  <c r="AO3" i="2" s="1"/>
  <c r="AP3" i="2" a="1"/>
  <c r="AP3" i="2" s="1"/>
  <c r="AO33" i="2" a="1"/>
  <c r="AO33" i="2" s="1"/>
  <c r="Q36" i="10" s="1"/>
  <c r="C33" i="11" s="1"/>
  <c r="AO34" i="2" a="1"/>
  <c r="AO34" i="2" s="1"/>
  <c r="Q37" i="10" s="1"/>
  <c r="C34" i="11" s="1"/>
  <c r="AO35" i="2" a="1"/>
  <c r="AO35" i="2" s="1"/>
  <c r="Q38" i="10" s="1"/>
  <c r="C35" i="11" s="1"/>
  <c r="AO36" i="2" a="1"/>
  <c r="AO36" i="2" s="1"/>
  <c r="AO37" i="2" s="1" a="1"/>
  <c r="AO37" i="2" s="1"/>
  <c r="AK2" i="2" a="1"/>
  <c r="AK2" i="2" s="1"/>
  <c r="AL2" i="2" a="1"/>
  <c r="AL2" i="2" s="1"/>
  <c r="AL3" i="2" s="1" a="1"/>
  <c r="AL3" i="2" s="1"/>
  <c r="AL4" i="2" s="1" a="1"/>
  <c r="AL4" i="2" s="1"/>
  <c r="AL5" i="2" s="1" a="1"/>
  <c r="AL5" i="2" s="1"/>
  <c r="AL6" i="2" s="1" a="1"/>
  <c r="AL6" i="2" s="1"/>
  <c r="AL7" i="2" s="1" a="1"/>
  <c r="AL7" i="2" s="1"/>
  <c r="AL8" i="2" s="1" a="1"/>
  <c r="AL8" i="2" s="1"/>
  <c r="AL9" i="2" s="1" a="1"/>
  <c r="AL9" i="2" s="1"/>
  <c r="AL10" i="2" s="1" a="1"/>
  <c r="AL10" i="2" s="1"/>
  <c r="AL11" i="2" s="1" a="1"/>
  <c r="AL11" i="2" s="1"/>
  <c r="AL12" i="2" s="1" a="1"/>
  <c r="AL12" i="2" s="1"/>
  <c r="AL13" i="2" s="1" a="1"/>
  <c r="AL13" i="2" s="1"/>
  <c r="AL14" i="2" s="1" a="1"/>
  <c r="AL14" i="2" s="1"/>
  <c r="AL15" i="2" s="1" a="1"/>
  <c r="AL15" i="2" s="1"/>
  <c r="AL16" i="2" s="1" a="1"/>
  <c r="AL16" i="2" s="1"/>
  <c r="AL17" i="2" s="1" a="1"/>
  <c r="AL17" i="2" s="1"/>
  <c r="AL18" i="2" s="1" a="1"/>
  <c r="AL18" i="2" s="1"/>
  <c r="AL19" i="2" s="1" a="1"/>
  <c r="AL19" i="2" s="1"/>
  <c r="AL20" i="2" s="1" a="1"/>
  <c r="AL20" i="2" s="1"/>
  <c r="AL21" i="2" s="1" a="1"/>
  <c r="AL21" i="2" s="1"/>
  <c r="AL22" i="2" s="1" a="1"/>
  <c r="AL22" i="2" s="1"/>
  <c r="AL23" i="2" s="1" a="1"/>
  <c r="AL23" i="2" s="1"/>
  <c r="AL24" i="2" s="1" a="1"/>
  <c r="AL24" i="2" s="1"/>
  <c r="AL25" i="2" s="1" a="1"/>
  <c r="AL25" i="2" s="1"/>
  <c r="AL26" i="2" s="1" a="1"/>
  <c r="AL26" i="2" s="1"/>
  <c r="AL27" i="2" s="1" a="1"/>
  <c r="AL27" i="2" s="1"/>
  <c r="AL28" i="2" s="1" a="1"/>
  <c r="AL28" i="2" s="1"/>
  <c r="AL29" i="2" s="1" a="1"/>
  <c r="AL29" i="2" s="1"/>
  <c r="AL30" i="2" s="1" a="1"/>
  <c r="AL30" i="2" s="1"/>
  <c r="AL31" i="2" s="1" a="1"/>
  <c r="AL31" i="2" s="1"/>
  <c r="AL32" i="2" s="1" a="1"/>
  <c r="AL32" i="2" s="1"/>
  <c r="AL33" i="2" s="1" a="1"/>
  <c r="AL33" i="2" s="1"/>
  <c r="AL34" i="2" s="1" a="1"/>
  <c r="AL34" i="2" s="1"/>
  <c r="AL35" i="2" s="1" a="1"/>
  <c r="AL35" i="2" s="1"/>
  <c r="AL36" i="2" s="1" a="1"/>
  <c r="AL36" i="2" s="1"/>
  <c r="AL37" i="2" s="1" a="1"/>
  <c r="AL37" i="2" s="1"/>
  <c r="AL38" i="2" s="1" a="1"/>
  <c r="AL38" i="2" s="1"/>
  <c r="AL39" i="2" s="1" a="1"/>
  <c r="AL39" i="2" s="1"/>
  <c r="AL40" i="2" s="1" a="1"/>
  <c r="AL40" i="2" s="1"/>
  <c r="AL41" i="2" s="1" a="1"/>
  <c r="AL41" i="2" s="1"/>
  <c r="AL42" i="2" s="1" a="1"/>
  <c r="AL42" i="2" s="1"/>
  <c r="AL43" i="2" s="1" a="1"/>
  <c r="AL43" i="2" s="1"/>
  <c r="AL44" i="2" s="1" a="1"/>
  <c r="AL44" i="2" s="1"/>
  <c r="AL45" i="2" s="1" a="1"/>
  <c r="AL45" i="2" s="1"/>
  <c r="AL46" i="2" s="1" a="1"/>
  <c r="AL46" i="2" s="1"/>
  <c r="AL47" i="2" s="1" a="1"/>
  <c r="AL47" i="2" s="1"/>
  <c r="AL48" i="2" s="1" a="1"/>
  <c r="AL48" i="2" s="1"/>
  <c r="AL49" i="2" s="1" a="1"/>
  <c r="AL49" i="2" s="1"/>
  <c r="AL50" i="2" s="1" a="1"/>
  <c r="AL50" i="2" s="1"/>
  <c r="AL51" i="2" s="1" a="1"/>
  <c r="AL51" i="2" s="1"/>
  <c r="AL52" i="2" s="1" a="1"/>
  <c r="AL52" i="2" s="1"/>
  <c r="AL53" i="2" s="1" a="1"/>
  <c r="AL53" i="2" s="1"/>
  <c r="AL54" i="2" s="1" a="1"/>
  <c r="AL54" i="2" s="1"/>
  <c r="AL55" i="2" s="1" a="1"/>
  <c r="AL55" i="2" s="1"/>
  <c r="AL56" i="2" s="1" a="1"/>
  <c r="AL56" i="2" s="1"/>
  <c r="AL57" i="2" s="1" a="1"/>
  <c r="AL57" i="2" s="1"/>
  <c r="AL58" i="2" s="1" a="1"/>
  <c r="AL58" i="2" s="1"/>
  <c r="AL59" i="2" s="1" a="1"/>
  <c r="AL59" i="2" s="1"/>
  <c r="AL60" i="2" s="1" a="1"/>
  <c r="AL60" i="2" s="1"/>
  <c r="AL61" i="2" s="1" a="1"/>
  <c r="AL61" i="2" s="1"/>
  <c r="AL62" i="2" s="1" a="1"/>
  <c r="AL62" i="2" s="1"/>
  <c r="AL63" i="2" s="1" a="1"/>
  <c r="AL63" i="2" s="1"/>
  <c r="AL64" i="2" s="1" a="1"/>
  <c r="AL64" i="2" s="1"/>
  <c r="AL65" i="2" s="1" a="1"/>
  <c r="AL65" i="2" s="1"/>
  <c r="AL66" i="2" s="1" a="1"/>
  <c r="AL66" i="2" s="1"/>
  <c r="AL67" i="2" s="1" a="1"/>
  <c r="AL67" i="2" s="1"/>
  <c r="AL68" i="2" s="1" a="1"/>
  <c r="AL68" i="2" s="1"/>
  <c r="AL69" i="2" s="1" a="1"/>
  <c r="AL69" i="2" s="1"/>
  <c r="AL70" i="2" s="1" a="1"/>
  <c r="AL70" i="2" s="1"/>
  <c r="AL71" i="2" s="1" a="1"/>
  <c r="AL71" i="2" s="1"/>
  <c r="AM2" i="2" a="1"/>
  <c r="AM2" i="2" s="1"/>
  <c r="AN2" i="2" a="1"/>
  <c r="AN2" i="2" s="1"/>
  <c r="AO2" i="2" a="1"/>
  <c r="AO2" i="2" s="1"/>
  <c r="AP2" i="2" a="1"/>
  <c r="AP2" i="2" s="1"/>
  <c r="AC5" i="10" s="1"/>
  <c r="O2" i="11" s="1"/>
  <c r="AJ2" i="2" a="1"/>
  <c r="AJ2" i="2" s="1"/>
  <c r="Y1" i="2"/>
  <c r="Q17" i="2"/>
  <c r="Q1" i="2"/>
  <c r="I17" i="2"/>
  <c r="I1" i="2"/>
  <c r="A17" i="2"/>
  <c r="A1" i="2"/>
  <c r="B15" i="13"/>
  <c r="B14" i="13"/>
  <c r="B13" i="13"/>
  <c r="B10" i="13"/>
  <c r="B11" i="13"/>
  <c r="B12" i="13"/>
  <c r="B9" i="13"/>
  <c r="B8" i="13"/>
  <c r="B5" i="13"/>
  <c r="B6" i="13"/>
  <c r="B7" i="13"/>
  <c r="B4" i="13"/>
  <c r="B3" i="13"/>
  <c r="B2" i="13"/>
  <c r="F23" i="13"/>
  <c r="G23" i="13"/>
  <c r="H23" i="13"/>
  <c r="I23" i="13"/>
  <c r="J23" i="13"/>
  <c r="K23" i="13"/>
  <c r="E23" i="13"/>
  <c r="E10" i="13"/>
  <c r="F10" i="13"/>
  <c r="G10" i="13"/>
  <c r="H10" i="13"/>
  <c r="I10" i="13"/>
  <c r="J10" i="13"/>
  <c r="K10" i="13"/>
  <c r="E11" i="13"/>
  <c r="F11" i="13"/>
  <c r="G11" i="13"/>
  <c r="H11" i="13"/>
  <c r="I11" i="13"/>
  <c r="J11" i="13"/>
  <c r="K11" i="13"/>
  <c r="E12" i="13"/>
  <c r="F12" i="13"/>
  <c r="G12" i="13"/>
  <c r="H12" i="13"/>
  <c r="I12" i="13"/>
  <c r="J12" i="13"/>
  <c r="K12" i="13"/>
  <c r="E13" i="13"/>
  <c r="F13" i="13"/>
  <c r="G13" i="13"/>
  <c r="H13" i="13"/>
  <c r="I13" i="13"/>
  <c r="J13" i="13"/>
  <c r="K13" i="13"/>
  <c r="E14" i="13"/>
  <c r="F14" i="13"/>
  <c r="G14" i="13"/>
  <c r="H14" i="13"/>
  <c r="I14" i="13"/>
  <c r="J14" i="13"/>
  <c r="K14" i="13"/>
  <c r="E15" i="13"/>
  <c r="F15" i="13"/>
  <c r="G15" i="13"/>
  <c r="H15" i="13"/>
  <c r="I15" i="13"/>
  <c r="J15" i="13"/>
  <c r="K15" i="13"/>
  <c r="E16" i="13"/>
  <c r="F16" i="13"/>
  <c r="G16" i="13"/>
  <c r="H16" i="13"/>
  <c r="I16" i="13"/>
  <c r="J16" i="13"/>
  <c r="K16" i="13"/>
  <c r="E17" i="13"/>
  <c r="F17" i="13"/>
  <c r="G17" i="13"/>
  <c r="H17" i="13"/>
  <c r="I17" i="13"/>
  <c r="J17" i="13"/>
  <c r="K17" i="13"/>
  <c r="E18" i="13"/>
  <c r="F18" i="13"/>
  <c r="G18" i="13"/>
  <c r="H18" i="13"/>
  <c r="I18" i="13"/>
  <c r="J18" i="13"/>
  <c r="K18" i="13"/>
  <c r="E19" i="13"/>
  <c r="F19" i="13"/>
  <c r="G19" i="13"/>
  <c r="H19" i="13"/>
  <c r="I19" i="13"/>
  <c r="J19" i="13"/>
  <c r="K19" i="13"/>
  <c r="E20" i="13"/>
  <c r="F20" i="13"/>
  <c r="G20" i="13"/>
  <c r="H20" i="13"/>
  <c r="I20" i="13"/>
  <c r="J20" i="13"/>
  <c r="K20" i="13"/>
  <c r="E21" i="13"/>
  <c r="F21" i="13"/>
  <c r="G21" i="13"/>
  <c r="H21" i="13"/>
  <c r="I21" i="13"/>
  <c r="J21" i="13"/>
  <c r="K21" i="13"/>
  <c r="E22" i="13"/>
  <c r="F22" i="13"/>
  <c r="G22" i="13"/>
  <c r="H22" i="13"/>
  <c r="I22" i="13"/>
  <c r="J22" i="13"/>
  <c r="K22" i="13"/>
  <c r="F9" i="13"/>
  <c r="G9" i="13"/>
  <c r="H9" i="13"/>
  <c r="I9" i="13"/>
  <c r="J9" i="13"/>
  <c r="K9" i="13"/>
  <c r="E9" i="13"/>
  <c r="D3" i="13"/>
  <c r="D4" i="13"/>
  <c r="D5" i="13"/>
  <c r="D6" i="13"/>
  <c r="D7" i="13"/>
  <c r="D8" i="13"/>
  <c r="D9" i="13"/>
  <c r="D10" i="13"/>
  <c r="D11" i="13"/>
  <c r="D12" i="13"/>
  <c r="D13" i="13"/>
  <c r="D14" i="13"/>
  <c r="D15" i="13"/>
  <c r="D16" i="13"/>
  <c r="D17" i="13"/>
  <c r="D18" i="13"/>
  <c r="D19" i="13"/>
  <c r="D20" i="13"/>
  <c r="D21" i="13"/>
  <c r="D22" i="13"/>
  <c r="D23" i="13"/>
  <c r="V17" i="13"/>
  <c r="V18" i="13"/>
  <c r="V19" i="13"/>
  <c r="V20" i="13"/>
  <c r="V21" i="13"/>
  <c r="V22" i="13"/>
  <c r="V23" i="13"/>
  <c r="V24" i="13"/>
  <c r="D24" i="13" s="1"/>
  <c r="B3" i="17"/>
  <c r="B4" i="17"/>
  <c r="B5" i="17"/>
  <c r="B6" i="17"/>
  <c r="B7" i="17"/>
  <c r="B8" i="17"/>
  <c r="B9" i="17"/>
  <c r="B10" i="17"/>
  <c r="B11" i="17"/>
  <c r="B12" i="17"/>
  <c r="B13" i="17"/>
  <c r="B14" i="17"/>
  <c r="B15" i="17"/>
  <c r="B2" i="17"/>
  <c r="N6" i="1"/>
  <c r="N7" i="1"/>
  <c r="N8" i="1"/>
  <c r="N9" i="1"/>
  <c r="N10" i="1"/>
  <c r="N11" i="1"/>
  <c r="N12" i="1"/>
  <c r="M6" i="1"/>
  <c r="M7" i="1"/>
  <c r="M8" i="1"/>
  <c r="M9" i="1"/>
  <c r="M10" i="1"/>
  <c r="M11" i="1"/>
  <c r="M12" i="1"/>
  <c r="L6" i="1"/>
  <c r="L7" i="1"/>
  <c r="L8" i="1"/>
  <c r="L9" i="1"/>
  <c r="L10" i="1"/>
  <c r="L11" i="1"/>
  <c r="L12" i="1"/>
  <c r="K6" i="1"/>
  <c r="K7" i="1"/>
  <c r="K8" i="1"/>
  <c r="K9" i="1"/>
  <c r="K10" i="1"/>
  <c r="K11" i="1"/>
  <c r="K12" i="1"/>
  <c r="K5" i="1"/>
  <c r="B8" i="9"/>
  <c r="L5" i="5"/>
  <c r="M5" i="5"/>
  <c r="N5" i="5"/>
  <c r="J4722" i="19" l="1"/>
  <c r="J5681" i="19"/>
  <c r="J5481" i="19"/>
  <c r="J5381" i="19"/>
  <c r="J5081" i="19"/>
  <c r="J4981" i="19"/>
  <c r="J4721" i="19"/>
  <c r="J5480" i="19"/>
  <c r="J5280" i="19"/>
  <c r="J2640" i="19"/>
  <c r="J5639" i="19"/>
  <c r="J5279" i="19"/>
  <c r="J4979" i="19"/>
  <c r="J5838" i="19"/>
  <c r="J5278" i="19"/>
  <c r="J4978" i="19"/>
  <c r="J5617" i="19"/>
  <c r="J5337" i="19"/>
  <c r="J5277" i="19"/>
  <c r="J5836" i="19"/>
  <c r="J5336" i="19"/>
  <c r="J5995" i="19"/>
  <c r="J5835" i="19"/>
  <c r="J5512" i="19"/>
  <c r="J4932" i="19"/>
  <c r="J5351" i="19"/>
  <c r="J2631" i="19"/>
  <c r="J5790" i="19"/>
  <c r="J5770" i="19"/>
  <c r="J5350" i="19"/>
  <c r="J2630" i="19"/>
  <c r="J5789" i="19"/>
  <c r="J5769" i="19"/>
  <c r="J5649" i="19"/>
  <c r="J5309" i="19"/>
  <c r="J4789" i="19"/>
  <c r="J4629" i="19"/>
  <c r="J4309" i="19"/>
  <c r="J4268" i="19"/>
  <c r="J3708" i="19"/>
  <c r="J5727" i="19"/>
  <c r="J5726" i="19"/>
  <c r="J3905" i="19"/>
  <c r="J6004" i="19"/>
  <c r="J4863" i="19"/>
  <c r="J5684" i="19"/>
  <c r="J5064" i="19"/>
  <c r="J5024" i="19"/>
  <c r="J4744" i="19"/>
  <c r="J4404" i="19"/>
  <c r="J4344" i="19"/>
  <c r="J2804" i="19"/>
  <c r="J2684" i="19"/>
  <c r="J2664" i="19"/>
  <c r="J2604" i="19"/>
  <c r="J2584" i="19"/>
  <c r="J1824" i="19"/>
  <c r="J1784" i="19"/>
  <c r="J1744" i="19"/>
  <c r="J1704" i="19"/>
  <c r="J1524" i="19"/>
  <c r="J1284" i="19"/>
  <c r="J1044" i="19"/>
  <c r="J924" i="19"/>
  <c r="J724" i="19"/>
  <c r="J644" i="19"/>
  <c r="J484" i="19"/>
  <c r="J5683" i="19"/>
  <c r="J4743" i="19"/>
  <c r="J4403" i="19"/>
  <c r="J4383" i="19"/>
  <c r="J3623" i="19"/>
  <c r="J3203" i="19"/>
  <c r="J2803" i="19"/>
  <c r="J2423" i="19"/>
  <c r="J1823" i="19"/>
  <c r="J1523" i="19"/>
  <c r="J1283" i="19"/>
  <c r="J1043" i="19"/>
  <c r="J923" i="19"/>
  <c r="J643" i="19"/>
  <c r="J623" i="19"/>
  <c r="J5682" i="19"/>
  <c r="J5382" i="19"/>
  <c r="J5082" i="19"/>
  <c r="J4982" i="19"/>
  <c r="J4382" i="19"/>
  <c r="J4322" i="19"/>
  <c r="J3622" i="19"/>
  <c r="J3202" i="19"/>
  <c r="J2842" i="19"/>
  <c r="J2802" i="19"/>
  <c r="J2722" i="19"/>
  <c r="J2562" i="19"/>
  <c r="J2422" i="19"/>
  <c r="J1782" i="19"/>
  <c r="J1662" i="19"/>
  <c r="J1522" i="19"/>
  <c r="J1302" i="19"/>
  <c r="J442" i="19"/>
  <c r="J362" i="19"/>
  <c r="J4621" i="19"/>
  <c r="J4501" i="19"/>
  <c r="J4321" i="19"/>
  <c r="J4221" i="19"/>
  <c r="J3861" i="19"/>
  <c r="J3501" i="19"/>
  <c r="J2821" i="19"/>
  <c r="J1781" i="19"/>
  <c r="J1301" i="19"/>
  <c r="J1041" i="19"/>
  <c r="J981" i="19"/>
  <c r="J641" i="19"/>
  <c r="J441" i="19"/>
  <c r="J361" i="19"/>
  <c r="J301" i="19"/>
  <c r="J121" i="19"/>
  <c r="J4540" i="19"/>
  <c r="J4500" i="19"/>
  <c r="J3860" i="19"/>
  <c r="J3500" i="19"/>
  <c r="J3240" i="19"/>
  <c r="J3200" i="19"/>
  <c r="J3100" i="19"/>
  <c r="J2780" i="19"/>
  <c r="J2620" i="19"/>
  <c r="J2240" i="19"/>
  <c r="J1940" i="19"/>
  <c r="J1720" i="19"/>
  <c r="J1660" i="19"/>
  <c r="J1420" i="19"/>
  <c r="J1040" i="19"/>
  <c r="J980" i="19"/>
  <c r="J640" i="19"/>
  <c r="J120" i="19"/>
  <c r="J4539" i="19"/>
  <c r="J4419" i="19"/>
  <c r="J3239" i="19"/>
  <c r="J3199" i="19"/>
  <c r="J2999" i="19"/>
  <c r="J2639" i="19"/>
  <c r="J2319" i="19"/>
  <c r="J2239" i="19"/>
  <c r="J1939" i="19"/>
  <c r="J1519" i="19"/>
  <c r="J1359" i="19"/>
  <c r="J1199" i="19"/>
  <c r="J1019" i="19"/>
  <c r="J2238" i="19"/>
  <c r="J2178" i="19"/>
  <c r="J1738" i="19"/>
  <c r="J1678" i="19"/>
  <c r="J1358" i="19"/>
  <c r="J1238" i="19"/>
  <c r="J1198" i="19"/>
  <c r="J1018" i="19"/>
  <c r="J598" i="19"/>
  <c r="J98" i="19"/>
  <c r="J3317" i="19"/>
  <c r="J3097" i="19"/>
  <c r="J2937" i="19"/>
  <c r="J2677" i="19"/>
  <c r="J2177" i="19"/>
  <c r="J1677" i="19"/>
  <c r="J1237" i="19"/>
  <c r="J857" i="19"/>
  <c r="J597" i="19"/>
  <c r="J577" i="19"/>
  <c r="J97" i="19"/>
  <c r="J4016" i="19"/>
  <c r="J3316" i="19"/>
  <c r="J2696" i="19"/>
  <c r="J2676" i="19"/>
  <c r="J2196" i="19"/>
  <c r="J1996" i="19"/>
  <c r="J1096" i="19"/>
  <c r="J856" i="19"/>
  <c r="J676" i="19"/>
  <c r="J576" i="19"/>
  <c r="J396" i="19"/>
  <c r="J316" i="19"/>
  <c r="J296" i="19"/>
  <c r="J4675" i="19"/>
  <c r="J4475" i="19"/>
  <c r="J4015" i="19"/>
  <c r="J3575" i="19"/>
  <c r="J3555" i="19"/>
  <c r="J2835" i="19"/>
  <c r="J2695" i="19"/>
  <c r="J2675" i="19"/>
  <c r="J2195" i="19"/>
  <c r="J1715" i="19"/>
  <c r="J1695" i="19"/>
  <c r="J1195" i="19"/>
  <c r="J1095" i="19"/>
  <c r="J935" i="19"/>
  <c r="J675" i="19"/>
  <c r="J575" i="19"/>
  <c r="J315" i="19"/>
  <c r="J4674" i="19"/>
  <c r="J4634" i="19"/>
  <c r="J4474" i="19"/>
  <c r="J3574" i="19"/>
  <c r="J3554" i="19"/>
  <c r="J3274" i="19"/>
  <c r="J2974" i="19"/>
  <c r="J2854" i="19"/>
  <c r="J1694" i="19"/>
  <c r="J1194" i="19"/>
  <c r="J934" i="19"/>
  <c r="J414" i="19"/>
  <c r="J314" i="19"/>
  <c r="J54" i="19"/>
  <c r="J4633" i="19"/>
  <c r="J4473" i="19"/>
  <c r="J3273" i="19"/>
  <c r="J2973" i="19"/>
  <c r="J2853" i="19"/>
  <c r="J2533" i="19"/>
  <c r="J933" i="19"/>
  <c r="J833" i="19"/>
  <c r="J413" i="19"/>
  <c r="J313" i="19"/>
  <c r="J53" i="19"/>
  <c r="J4472" i="19"/>
  <c r="J2952" i="19"/>
  <c r="J2572" i="19"/>
  <c r="J2532" i="19"/>
  <c r="J1772" i="19"/>
  <c r="J1632" i="19"/>
  <c r="J1192" i="19"/>
  <c r="J1152" i="19"/>
  <c r="J932" i="19"/>
  <c r="J832" i="19"/>
  <c r="J532" i="19"/>
  <c r="J412" i="19"/>
  <c r="J172" i="19"/>
  <c r="J12" i="19"/>
  <c r="J3451" i="19"/>
  <c r="J2571" i="19"/>
  <c r="J2531" i="19"/>
  <c r="J2131" i="19"/>
  <c r="J1751" i="19"/>
  <c r="J1631" i="19"/>
  <c r="J1571" i="19"/>
  <c r="J1371" i="19"/>
  <c r="J1191" i="19"/>
  <c r="J1151" i="19"/>
  <c r="J1111" i="19"/>
  <c r="J871" i="19"/>
  <c r="J831" i="19"/>
  <c r="J771" i="19"/>
  <c r="J531" i="19"/>
  <c r="J411" i="19"/>
  <c r="J171" i="19"/>
  <c r="J11" i="19"/>
  <c r="J4790" i="19"/>
  <c r="J3970" i="19"/>
  <c r="J3950" i="19"/>
  <c r="J3450" i="19"/>
  <c r="J2530" i="19"/>
  <c r="J2130" i="19"/>
  <c r="J1690" i="19"/>
  <c r="J1570" i="19"/>
  <c r="J1370" i="19"/>
  <c r="J1110" i="19"/>
  <c r="J1070" i="19"/>
  <c r="J950" i="19"/>
  <c r="J870" i="19"/>
  <c r="J770" i="19"/>
  <c r="J330" i="19"/>
  <c r="J3969" i="19"/>
  <c r="J3949" i="19"/>
  <c r="J3289" i="19"/>
  <c r="J2969" i="19"/>
  <c r="J2089" i="19"/>
  <c r="J2049" i="19"/>
  <c r="J1949" i="19"/>
  <c r="J1069" i="19"/>
  <c r="J949" i="19"/>
  <c r="J469" i="19"/>
  <c r="J289" i="19"/>
  <c r="J5308" i="19"/>
  <c r="J4628" i="19"/>
  <c r="J4528" i="19"/>
  <c r="J4428" i="19"/>
  <c r="J3288" i="19"/>
  <c r="J2968" i="19"/>
  <c r="J2088" i="19"/>
  <c r="J1788" i="19"/>
  <c r="J1728" i="19"/>
  <c r="J888" i="19"/>
  <c r="J708" i="19"/>
  <c r="J468" i="19"/>
  <c r="J348" i="19"/>
  <c r="J288" i="19"/>
  <c r="J8" i="19"/>
  <c r="J5567" i="19"/>
  <c r="J5127" i="19"/>
  <c r="J4527" i="19"/>
  <c r="J4427" i="19"/>
  <c r="J4267" i="19"/>
  <c r="J4227" i="19"/>
  <c r="J3447" i="19"/>
  <c r="J1887" i="19"/>
  <c r="J1867" i="19"/>
  <c r="J887" i="19"/>
  <c r="J707" i="19"/>
  <c r="J587" i="19"/>
  <c r="J347" i="19"/>
  <c r="J7" i="19"/>
  <c r="J5126" i="19"/>
  <c r="J4566" i="19"/>
  <c r="J4286" i="19"/>
  <c r="J4266" i="19"/>
  <c r="J4226" i="19"/>
  <c r="J3906" i="19"/>
  <c r="J3866" i="19"/>
  <c r="J3446" i="19"/>
  <c r="J2086" i="19"/>
  <c r="J1886" i="19"/>
  <c r="J1866" i="19"/>
  <c r="J1586" i="19"/>
  <c r="J1546" i="19"/>
  <c r="J966" i="19"/>
  <c r="J586" i="19"/>
  <c r="J5065" i="19"/>
  <c r="J5025" i="19"/>
  <c r="J4565" i="19"/>
  <c r="J4285" i="19"/>
  <c r="J4265" i="19"/>
  <c r="J3865" i="19"/>
  <c r="J2665" i="19"/>
  <c r="J2605" i="19"/>
  <c r="J2585" i="19"/>
  <c r="J2085" i="19"/>
  <c r="J1785" i="19"/>
  <c r="J1705" i="19"/>
  <c r="J1585" i="19"/>
  <c r="J1545" i="19"/>
  <c r="J1525" i="19"/>
  <c r="J965" i="19"/>
  <c r="J725" i="19"/>
  <c r="J605" i="19"/>
  <c r="J485" i="19"/>
  <c r="U20" i="18"/>
  <c r="S33" i="18"/>
  <c r="W32" i="18"/>
  <c r="V32" i="18"/>
  <c r="U32" i="18"/>
  <c r="U30" i="18"/>
  <c r="W13" i="18"/>
  <c r="V41" i="18"/>
  <c r="V13" i="18"/>
  <c r="U41" i="18"/>
  <c r="U13" i="18"/>
  <c r="V40" i="18"/>
  <c r="T13" i="18"/>
  <c r="U40" i="18"/>
  <c r="U33" i="18"/>
  <c r="W12" i="18"/>
  <c r="T33" i="18"/>
  <c r="V12" i="18"/>
  <c r="V18" i="18"/>
  <c r="S38" i="18"/>
  <c r="U18" i="18"/>
  <c r="U12" i="18"/>
  <c r="W37" i="18"/>
  <c r="V30" i="18"/>
  <c r="T18" i="18"/>
  <c r="T30" i="18"/>
  <c r="D37" i="18"/>
  <c r="E37" i="18" s="1"/>
  <c r="U36" i="18"/>
  <c r="V29" i="18"/>
  <c r="T17" i="18"/>
  <c r="S10" i="18"/>
  <c r="W17" i="18"/>
  <c r="V34" i="18"/>
  <c r="U29" i="18"/>
  <c r="V16" i="18"/>
  <c r="W9" i="18"/>
  <c r="T38" i="18"/>
  <c r="V37" i="18"/>
  <c r="V10" i="18"/>
  <c r="S30" i="18"/>
  <c r="W29" i="18"/>
  <c r="V42" i="18"/>
  <c r="U34" i="18"/>
  <c r="T29" i="18"/>
  <c r="U16" i="18"/>
  <c r="V9" i="18"/>
  <c r="V38" i="18"/>
  <c r="U38" i="18"/>
  <c r="U10" i="18"/>
  <c r="U42" i="18"/>
  <c r="T34" i="18"/>
  <c r="V14" i="18"/>
  <c r="U9" i="18"/>
  <c r="V17" i="18"/>
  <c r="V36" i="18"/>
  <c r="T42" i="18"/>
  <c r="S34" i="18"/>
  <c r="U26" i="18"/>
  <c r="U14" i="18"/>
  <c r="T9" i="18"/>
  <c r="S18" i="18"/>
  <c r="T10" i="18"/>
  <c r="S42" i="18"/>
  <c r="W33" i="18"/>
  <c r="U22" i="18"/>
  <c r="T14" i="18"/>
  <c r="U37" i="18"/>
  <c r="T37" i="18"/>
  <c r="U17" i="18"/>
  <c r="W41" i="18"/>
  <c r="T22" i="18"/>
  <c r="S14" i="18"/>
  <c r="U6" i="18"/>
  <c r="V26" i="18"/>
  <c r="V22" i="18"/>
  <c r="V6" i="18"/>
  <c r="U4" i="18"/>
  <c r="T41" i="18"/>
  <c r="T5" i="18"/>
  <c r="T4" i="18"/>
  <c r="S25" i="18"/>
  <c r="S21" i="18"/>
  <c r="S5" i="18"/>
  <c r="W44" i="18"/>
  <c r="W40" i="18"/>
  <c r="W36" i="18"/>
  <c r="W28" i="18"/>
  <c r="W24" i="18"/>
  <c r="W20" i="18"/>
  <c r="W16" i="18"/>
  <c r="W8" i="18"/>
  <c r="S44" i="18"/>
  <c r="S40" i="18"/>
  <c r="S20" i="18"/>
  <c r="S8" i="18"/>
  <c r="T26" i="18"/>
  <c r="T25" i="18"/>
  <c r="V44" i="18"/>
  <c r="V24" i="18"/>
  <c r="T24" i="18"/>
  <c r="S16" i="18"/>
  <c r="W43" i="18"/>
  <c r="W39" i="18"/>
  <c r="W35" i="18"/>
  <c r="W31" i="18"/>
  <c r="W27" i="18"/>
  <c r="W23" i="18"/>
  <c r="W19" i="18"/>
  <c r="W15" i="18"/>
  <c r="W11" i="18"/>
  <c r="W7" i="18"/>
  <c r="S4" i="18"/>
  <c r="U25" i="18"/>
  <c r="U5" i="18"/>
  <c r="U24" i="18"/>
  <c r="V43" i="18"/>
  <c r="V39" i="18"/>
  <c r="V35" i="18"/>
  <c r="V31" i="18"/>
  <c r="V27" i="18"/>
  <c r="V23" i="18"/>
  <c r="V19" i="18"/>
  <c r="V15" i="18"/>
  <c r="V11" i="18"/>
  <c r="V7" i="18"/>
  <c r="V25" i="18"/>
  <c r="T44" i="18"/>
  <c r="T28" i="18"/>
  <c r="T8" i="18"/>
  <c r="U43" i="18"/>
  <c r="U39" i="18"/>
  <c r="U35" i="18"/>
  <c r="U31" i="18"/>
  <c r="U27" i="18"/>
  <c r="U23" i="18"/>
  <c r="U19" i="18"/>
  <c r="U15" i="18"/>
  <c r="U11" i="18"/>
  <c r="U7" i="18"/>
  <c r="T6" i="18"/>
  <c r="S26" i="18"/>
  <c r="V28" i="18"/>
  <c r="V8" i="18"/>
  <c r="U28" i="18"/>
  <c r="T43" i="18"/>
  <c r="T39" i="18"/>
  <c r="T35" i="18"/>
  <c r="T31" i="18"/>
  <c r="T27" i="18"/>
  <c r="T23" i="18"/>
  <c r="T19" i="18"/>
  <c r="T15" i="18"/>
  <c r="T11" i="18"/>
  <c r="T7" i="18"/>
  <c r="Z2" i="18" s="1"/>
  <c r="V5" i="18"/>
  <c r="V4" i="18"/>
  <c r="S36" i="18"/>
  <c r="S6" i="18"/>
  <c r="AJ3" i="2" a="1"/>
  <c r="AJ3" i="2" s="1"/>
  <c r="V5" i="10"/>
  <c r="H2" i="11" s="1"/>
  <c r="P5" i="10"/>
  <c r="B2" i="11" s="1"/>
  <c r="AN3" i="2" a="1"/>
  <c r="AN3" i="2" s="1"/>
  <c r="U5" i="10"/>
  <c r="G2" i="11" s="1"/>
  <c r="T5" i="10"/>
  <c r="F2" i="11" s="1"/>
  <c r="S5" i="10"/>
  <c r="E2" i="11" s="1"/>
  <c r="AM3" i="2" a="1"/>
  <c r="AM3" i="2" s="1"/>
  <c r="U6" i="10" s="1"/>
  <c r="G3" i="11" s="1"/>
  <c r="AK3" i="2" a="1"/>
  <c r="AK3" i="2" s="1"/>
  <c r="AB5" i="10"/>
  <c r="N2" i="11" s="1"/>
  <c r="AA5" i="10"/>
  <c r="M2" i="11" s="1"/>
  <c r="AO38" i="2" a="1"/>
  <c r="AO38" i="2" s="1"/>
  <c r="Q40" i="10"/>
  <c r="C37" i="11" s="1"/>
  <c r="AP4" i="2" a="1"/>
  <c r="AP4" i="2" s="1"/>
  <c r="AC6" i="10"/>
  <c r="O3" i="11" s="1"/>
  <c r="AO4" i="2" a="1"/>
  <c r="AO4" i="2" s="1"/>
  <c r="Q6" i="10"/>
  <c r="C3" i="11" s="1"/>
  <c r="AD75" i="10"/>
  <c r="T4" i="15"/>
  <c r="U4" i="15" s="1"/>
  <c r="C4" i="15"/>
  <c r="G4" i="15"/>
  <c r="H4" i="15" s="1"/>
  <c r="F4" i="15"/>
  <c r="D4" i="15"/>
  <c r="E4" i="15" s="1"/>
  <c r="J4" i="15"/>
  <c r="M4" i="15"/>
  <c r="N4" i="15" s="1"/>
  <c r="O4" i="15" s="1"/>
  <c r="P4" i="15" s="1"/>
  <c r="Q4" i="15" s="1"/>
  <c r="R4" i="15" s="1"/>
  <c r="K4" i="15"/>
  <c r="L4" i="15" s="1"/>
  <c r="I4" i="15"/>
  <c r="S4" i="15"/>
  <c r="B4" i="15"/>
  <c r="AB2" i="17"/>
  <c r="X4" i="15" s="1"/>
  <c r="AA2" i="17"/>
  <c r="W4" i="15" s="1"/>
  <c r="Z2" i="17"/>
  <c r="V4" i="15" s="1"/>
  <c r="Y2" i="17"/>
  <c r="R2" i="17"/>
  <c r="S2" i="17" s="1"/>
  <c r="T2" i="17" s="1"/>
  <c r="U2" i="17" s="1"/>
  <c r="V2" i="17" s="1"/>
  <c r="P2" i="17"/>
  <c r="L2" i="17"/>
  <c r="I2" i="17"/>
  <c r="C3" i="15"/>
  <c r="F7" i="16"/>
  <c r="F3" i="16"/>
  <c r="B3" i="15" s="1"/>
  <c r="B2" i="15"/>
  <c r="I12" i="14"/>
  <c r="B15" i="14" s="1"/>
  <c r="C2" i="15" s="1"/>
  <c r="I11" i="14"/>
  <c r="B14" i="14" s="1"/>
  <c r="G2" i="15" s="1"/>
  <c r="H2" i="15" s="1"/>
  <c r="I10" i="14"/>
  <c r="B13" i="14" s="1"/>
  <c r="F2" i="15" s="1"/>
  <c r="I9" i="14"/>
  <c r="B8" i="14" s="1"/>
  <c r="D2" i="15" s="1"/>
  <c r="E2" i="15" s="1"/>
  <c r="I8" i="14"/>
  <c r="B12" i="14" s="1"/>
  <c r="W2" i="15" s="1"/>
  <c r="I6" i="14"/>
  <c r="I5" i="14"/>
  <c r="B3" i="14" s="1"/>
  <c r="Z9" i="18" l="1"/>
  <c r="Z29" i="18"/>
  <c r="Z43" i="18"/>
  <c r="Z12" i="18"/>
  <c r="Z32" i="18"/>
  <c r="Z13" i="18"/>
  <c r="Z36" i="18"/>
  <c r="Z15" i="18"/>
  <c r="Z35" i="18"/>
  <c r="Z11" i="18"/>
  <c r="Z23" i="18"/>
  <c r="Z18" i="18"/>
  <c r="Z38" i="18"/>
  <c r="Z16" i="18"/>
  <c r="Z28" i="18"/>
  <c r="Z31" i="18"/>
  <c r="Z34" i="18"/>
  <c r="Z21" i="18"/>
  <c r="Z41" i="18"/>
  <c r="Z20" i="18"/>
  <c r="Z24" i="18"/>
  <c r="Z44" i="18"/>
  <c r="Z14" i="18"/>
  <c r="Z27" i="18"/>
  <c r="Z10" i="18"/>
  <c r="Z30" i="18"/>
  <c r="Z33" i="18"/>
  <c r="Z37" i="18"/>
  <c r="Z19" i="18"/>
  <c r="Z39" i="18"/>
  <c r="Z22" i="18"/>
  <c r="Z42" i="18"/>
  <c r="Z25" i="18"/>
  <c r="Z17" i="18"/>
  <c r="Z40" i="18"/>
  <c r="Z8" i="18"/>
  <c r="Z26" i="18"/>
  <c r="AC2" i="18"/>
  <c r="AD2" i="18"/>
  <c r="AE2" i="18"/>
  <c r="AF2" i="18"/>
  <c r="AA2" i="18"/>
  <c r="AB2" i="18"/>
  <c r="AD5" i="10"/>
  <c r="AO5" i="2" a="1"/>
  <c r="AO5" i="2" s="1"/>
  <c r="Q8" i="10" s="1"/>
  <c r="C5" i="11" s="1"/>
  <c r="Q7" i="10"/>
  <c r="C4" i="11" s="1"/>
  <c r="AP5" i="2" a="1"/>
  <c r="AP5" i="2" s="1"/>
  <c r="AC7" i="10"/>
  <c r="O4" i="11" s="1"/>
  <c r="AO39" i="2" a="1"/>
  <c r="AO39" i="2" s="1"/>
  <c r="Q41" i="10"/>
  <c r="C38" i="11" s="1"/>
  <c r="AK4" i="2" a="1"/>
  <c r="AK4" i="2" s="1"/>
  <c r="AA6" i="10"/>
  <c r="M3" i="11" s="1"/>
  <c r="AB6" i="10"/>
  <c r="N3" i="11" s="1"/>
  <c r="AM4" i="2" a="1"/>
  <c r="AM4" i="2" s="1"/>
  <c r="R7" i="10" s="1"/>
  <c r="D4" i="11" s="1"/>
  <c r="R6" i="10"/>
  <c r="D3" i="11" s="1"/>
  <c r="S6" i="10"/>
  <c r="E3" i="11" s="1"/>
  <c r="T6" i="10"/>
  <c r="F3" i="11" s="1"/>
  <c r="AN4" i="2" a="1"/>
  <c r="AN4" i="2" s="1"/>
  <c r="P6" i="10"/>
  <c r="B3" i="11" s="1"/>
  <c r="AJ4" i="2" a="1"/>
  <c r="AJ4" i="2" s="1"/>
  <c r="V6" i="10"/>
  <c r="H3" i="11" s="1"/>
  <c r="B2" i="14"/>
  <c r="S2" i="15" s="1"/>
  <c r="B5" i="14"/>
  <c r="K2" i="15" s="1"/>
  <c r="L2" i="15" s="1"/>
  <c r="B4" i="14"/>
  <c r="I2" i="15" s="1"/>
  <c r="B6" i="14"/>
  <c r="M2" i="15" s="1"/>
  <c r="N2" i="15" s="1"/>
  <c r="O2" i="15" s="1"/>
  <c r="P2" i="15" s="1"/>
  <c r="Q2" i="15" s="1"/>
  <c r="R2" i="15" s="1"/>
  <c r="B7" i="14"/>
  <c r="J2" i="15" s="1"/>
  <c r="B9" i="14"/>
  <c r="T2" i="15" s="1"/>
  <c r="U2" i="15" s="1"/>
  <c r="B10" i="14"/>
  <c r="V2" i="15" s="1"/>
  <c r="B11" i="14"/>
  <c r="X2" i="15" s="1"/>
  <c r="AO6" i="2" l="1" a="1"/>
  <c r="AO6" i="2" s="1"/>
  <c r="Q9" i="10" s="1"/>
  <c r="C6" i="11" s="1"/>
  <c r="AD17" i="18"/>
  <c r="AD37" i="18"/>
  <c r="AD11" i="18"/>
  <c r="AD20" i="18"/>
  <c r="AD40" i="18"/>
  <c r="AD24" i="18"/>
  <c r="AD44" i="18"/>
  <c r="AD23" i="18"/>
  <c r="AD43" i="18"/>
  <c r="AD39" i="18"/>
  <c r="AD25" i="18"/>
  <c r="AD26" i="18"/>
  <c r="AD21" i="18"/>
  <c r="AD41" i="18"/>
  <c r="AD36" i="18"/>
  <c r="AD31" i="18"/>
  <c r="AD9" i="18"/>
  <c r="AD29" i="18"/>
  <c r="AD22" i="18"/>
  <c r="AD12" i="18"/>
  <c r="AD32" i="18"/>
  <c r="AD19" i="18"/>
  <c r="AD8" i="18"/>
  <c r="AD15" i="18"/>
  <c r="AD35" i="18"/>
  <c r="AD18" i="18"/>
  <c r="AD38" i="18"/>
  <c r="AD16" i="18"/>
  <c r="AD27" i="18"/>
  <c r="AD10" i="18"/>
  <c r="AD30" i="18"/>
  <c r="AD13" i="18"/>
  <c r="AD33" i="18"/>
  <c r="AD42" i="18"/>
  <c r="AD28" i="18"/>
  <c r="AD14" i="18"/>
  <c r="AD34" i="18"/>
  <c r="AC20" i="18"/>
  <c r="AC40" i="18"/>
  <c r="AC42" i="18"/>
  <c r="AC28" i="18"/>
  <c r="AC34" i="18"/>
  <c r="AC23" i="18"/>
  <c r="AC43" i="18"/>
  <c r="AC11" i="18"/>
  <c r="AC31" i="18"/>
  <c r="AC26" i="18"/>
  <c r="AC24" i="18"/>
  <c r="AC44" i="18"/>
  <c r="AC27" i="18"/>
  <c r="AC19" i="18"/>
  <c r="AC39" i="18"/>
  <c r="AC25" i="18"/>
  <c r="AC9" i="18"/>
  <c r="AC29" i="18"/>
  <c r="AC14" i="18"/>
  <c r="AC12" i="18"/>
  <c r="AC32" i="18"/>
  <c r="AC22" i="18"/>
  <c r="AC15" i="18"/>
  <c r="AC35" i="18"/>
  <c r="AC8" i="18"/>
  <c r="AC18" i="18"/>
  <c r="AC38" i="18"/>
  <c r="AC21" i="18"/>
  <c r="AC41" i="18"/>
  <c r="AC10" i="18"/>
  <c r="AC30" i="18"/>
  <c r="AC13" i="18"/>
  <c r="AC33" i="18"/>
  <c r="AC16" i="18"/>
  <c r="AC36" i="18"/>
  <c r="AC17" i="18"/>
  <c r="AC37" i="18"/>
  <c r="AE14" i="18"/>
  <c r="AE34" i="18"/>
  <c r="AE18" i="18"/>
  <c r="AE38" i="18"/>
  <c r="AE21" i="18"/>
  <c r="AE33" i="18"/>
  <c r="AE16" i="18"/>
  <c r="AE22" i="18"/>
  <c r="AE8" i="18"/>
  <c r="AE28" i="18"/>
  <c r="AE17" i="18"/>
  <c r="AE37" i="18"/>
  <c r="AE36" i="18"/>
  <c r="AE39" i="18"/>
  <c r="AE20" i="18"/>
  <c r="AE40" i="18"/>
  <c r="AE42" i="18"/>
  <c r="AE25" i="18"/>
  <c r="AE23" i="18"/>
  <c r="AE43" i="18"/>
  <c r="AE13" i="18"/>
  <c r="AE19" i="18"/>
  <c r="AE26" i="18"/>
  <c r="AE9" i="18"/>
  <c r="AE29" i="18"/>
  <c r="AE41" i="18"/>
  <c r="AE12" i="18"/>
  <c r="AE32" i="18"/>
  <c r="AE15" i="18"/>
  <c r="AE35" i="18"/>
  <c r="AE24" i="18"/>
  <c r="AE44" i="18"/>
  <c r="AE27" i="18"/>
  <c r="AE10" i="18"/>
  <c r="AE30" i="18"/>
  <c r="AE11" i="18"/>
  <c r="AE31" i="18"/>
  <c r="AA26" i="18"/>
  <c r="AA11" i="18"/>
  <c r="AA34" i="18"/>
  <c r="AA9" i="18"/>
  <c r="AA29" i="18"/>
  <c r="AA30" i="18"/>
  <c r="AA12" i="18"/>
  <c r="AA32" i="18"/>
  <c r="AA14" i="18"/>
  <c r="AA15" i="18"/>
  <c r="AA35" i="18"/>
  <c r="AA33" i="18"/>
  <c r="AA17" i="18"/>
  <c r="AA18" i="18"/>
  <c r="AA38" i="18"/>
  <c r="AA21" i="18"/>
  <c r="AA41" i="18"/>
  <c r="AA13" i="18"/>
  <c r="AA25" i="18"/>
  <c r="AA40" i="18"/>
  <c r="AA24" i="18"/>
  <c r="AA44" i="18"/>
  <c r="AA27" i="18"/>
  <c r="AA10" i="18"/>
  <c r="AA28" i="18"/>
  <c r="AA31" i="18"/>
  <c r="AA16" i="18"/>
  <c r="AA36" i="18"/>
  <c r="AA19" i="18"/>
  <c r="AA39" i="18"/>
  <c r="AA22" i="18"/>
  <c r="AA42" i="18"/>
  <c r="AA8" i="18"/>
  <c r="AA37" i="18"/>
  <c r="AA20" i="18"/>
  <c r="AA23" i="18"/>
  <c r="AA43" i="18"/>
  <c r="AB23" i="18"/>
  <c r="AB43" i="18"/>
  <c r="AB11" i="18"/>
  <c r="AB26" i="18"/>
  <c r="AB10" i="18"/>
  <c r="AB9" i="18"/>
  <c r="AB29" i="18"/>
  <c r="AB31" i="18"/>
  <c r="AB12" i="18"/>
  <c r="AB32" i="18"/>
  <c r="AB42" i="18"/>
  <c r="AB34" i="18"/>
  <c r="AB37" i="18"/>
  <c r="AB15" i="18"/>
  <c r="AB35" i="18"/>
  <c r="AB27" i="18"/>
  <c r="AB22" i="18"/>
  <c r="AB18" i="18"/>
  <c r="AB38" i="18"/>
  <c r="AB30" i="18"/>
  <c r="AB17" i="18"/>
  <c r="AB21" i="18"/>
  <c r="AB41" i="18"/>
  <c r="AB24" i="18"/>
  <c r="AB44" i="18"/>
  <c r="AB13" i="18"/>
  <c r="AB33" i="18"/>
  <c r="AB25" i="18"/>
  <c r="AB28" i="18"/>
  <c r="AB16" i="18"/>
  <c r="AB36" i="18"/>
  <c r="AB19" i="18"/>
  <c r="AB39" i="18"/>
  <c r="AB8" i="18"/>
  <c r="AB14" i="18"/>
  <c r="AB20" i="18"/>
  <c r="AB40" i="18"/>
  <c r="AF11" i="18"/>
  <c r="AF31" i="18"/>
  <c r="AF36" i="18"/>
  <c r="AF14" i="18"/>
  <c r="AF34" i="18"/>
  <c r="AF13" i="18"/>
  <c r="AF16" i="18"/>
  <c r="AF8" i="18"/>
  <c r="AF17" i="18"/>
  <c r="AF37" i="18"/>
  <c r="AF30" i="18"/>
  <c r="AF20" i="18"/>
  <c r="AF40" i="18"/>
  <c r="AF38" i="18"/>
  <c r="AF23" i="18"/>
  <c r="AF43" i="18"/>
  <c r="AF18" i="18"/>
  <c r="AF19" i="18"/>
  <c r="AF25" i="18"/>
  <c r="AF26" i="18"/>
  <c r="AF15" i="18"/>
  <c r="AF35" i="18"/>
  <c r="AF33" i="18"/>
  <c r="AF9" i="18"/>
  <c r="AF29" i="18"/>
  <c r="AF12" i="18"/>
  <c r="AF32" i="18"/>
  <c r="AF21" i="18"/>
  <c r="AF41" i="18"/>
  <c r="AF24" i="18"/>
  <c r="AF44" i="18"/>
  <c r="AF27" i="18"/>
  <c r="AF10" i="18"/>
  <c r="AF39" i="18"/>
  <c r="AF22" i="18"/>
  <c r="AF42" i="18"/>
  <c r="AF28" i="18"/>
  <c r="AD6" i="10"/>
  <c r="AJ5" i="2" a="1"/>
  <c r="AJ5" i="2" s="1"/>
  <c r="V7" i="10"/>
  <c r="H4" i="11" s="1"/>
  <c r="AN5" i="2" a="1"/>
  <c r="AN5" i="2" s="1"/>
  <c r="P7" i="10"/>
  <c r="B4" i="11" s="1"/>
  <c r="AM5" i="2" a="1"/>
  <c r="AM5" i="2" s="1"/>
  <c r="T8" i="10" s="1"/>
  <c r="F5" i="11" s="1"/>
  <c r="U7" i="10"/>
  <c r="G4" i="11" s="1"/>
  <c r="S7" i="10"/>
  <c r="E4" i="11" s="1"/>
  <c r="T7" i="10"/>
  <c r="F4" i="11" s="1"/>
  <c r="AK5" i="2" a="1"/>
  <c r="AK5" i="2" s="1"/>
  <c r="AA7" i="10"/>
  <c r="M4" i="11" s="1"/>
  <c r="AB7" i="10"/>
  <c r="N4" i="11" s="1"/>
  <c r="AO40" i="2" a="1"/>
  <c r="AO40" i="2" s="1"/>
  <c r="Q42" i="10"/>
  <c r="C39" i="11" s="1"/>
  <c r="AP6" i="2" a="1"/>
  <c r="AP6" i="2" s="1"/>
  <c r="AC8" i="10"/>
  <c r="O5" i="11" s="1"/>
  <c r="N5" i="1"/>
  <c r="M5" i="1"/>
  <c r="L5" i="1"/>
  <c r="S2" i="10"/>
  <c r="T2" i="10"/>
  <c r="U2" i="10"/>
  <c r="V2" i="10"/>
  <c r="AA2" i="10"/>
  <c r="AB2" i="10"/>
  <c r="R2" i="10"/>
  <c r="AC2" i="10"/>
  <c r="Q2" i="10"/>
  <c r="P2" i="10"/>
  <c r="AO7" i="2" l="1" a="1"/>
  <c r="AO7" i="2" s="1"/>
  <c r="AD7" i="10"/>
  <c r="AP7" i="2" a="1"/>
  <c r="AP7" i="2" s="1"/>
  <c r="AC9" i="10"/>
  <c r="O6" i="11" s="1"/>
  <c r="AO41" i="2" a="1"/>
  <c r="AO41" i="2" s="1"/>
  <c r="Q43" i="10"/>
  <c r="C40" i="11" s="1"/>
  <c r="AK6" i="2" a="1"/>
  <c r="AK6" i="2" s="1"/>
  <c r="AA8" i="10"/>
  <c r="M5" i="11" s="1"/>
  <c r="AB8" i="10"/>
  <c r="N5" i="11" s="1"/>
  <c r="AM6" i="2" a="1"/>
  <c r="AM6" i="2" s="1"/>
  <c r="R9" i="10" s="1"/>
  <c r="D6" i="11" s="1"/>
  <c r="R8" i="10"/>
  <c r="D5" i="11" s="1"/>
  <c r="U8" i="10"/>
  <c r="G5" i="11" s="1"/>
  <c r="S8" i="10"/>
  <c r="E5" i="11" s="1"/>
  <c r="AN6" i="2" a="1"/>
  <c r="AN6" i="2" s="1"/>
  <c r="P8" i="10"/>
  <c r="B5" i="11" s="1"/>
  <c r="AJ6" i="2" a="1"/>
  <c r="AJ6" i="2" s="1"/>
  <c r="V8" i="10"/>
  <c r="H5" i="11" s="1"/>
  <c r="B2" i="8"/>
  <c r="C2" i="8"/>
  <c r="B3" i="8"/>
  <c r="C3" i="8"/>
  <c r="B4" i="8"/>
  <c r="C4" i="8"/>
  <c r="B5" i="8"/>
  <c r="C5" i="8"/>
  <c r="B6" i="8"/>
  <c r="C6" i="8"/>
  <c r="B7" i="8"/>
  <c r="C7" i="8"/>
  <c r="B8" i="8"/>
  <c r="C8" i="8"/>
  <c r="B9" i="8"/>
  <c r="C9" i="8"/>
  <c r="B10" i="8"/>
  <c r="C10" i="8"/>
  <c r="B11" i="8"/>
  <c r="D11" i="8" s="1"/>
  <c r="C11" i="8"/>
  <c r="B12" i="8"/>
  <c r="C12" i="8"/>
  <c r="B13" i="8"/>
  <c r="C13" i="8"/>
  <c r="B14" i="8"/>
  <c r="C14" i="8"/>
  <c r="B15" i="8"/>
  <c r="C15" i="8"/>
  <c r="B16" i="8"/>
  <c r="C16" i="8"/>
  <c r="B17" i="8"/>
  <c r="C17" i="8"/>
  <c r="Q10" i="10" l="1"/>
  <c r="C7" i="11" s="1"/>
  <c r="AO8" i="2" a="1"/>
  <c r="AO8" i="2" s="1"/>
  <c r="AD8" i="10"/>
  <c r="AJ7" i="2" a="1"/>
  <c r="AJ7" i="2" s="1"/>
  <c r="V9" i="10"/>
  <c r="H6" i="11" s="1"/>
  <c r="AN7" i="2" a="1"/>
  <c r="AN7" i="2" s="1"/>
  <c r="P9" i="10"/>
  <c r="B6" i="11" s="1"/>
  <c r="AM7" i="2" a="1"/>
  <c r="AM7" i="2" s="1"/>
  <c r="T10" i="10" s="1"/>
  <c r="F7" i="11" s="1"/>
  <c r="U9" i="10"/>
  <c r="G6" i="11" s="1"/>
  <c r="S9" i="10"/>
  <c r="E6" i="11" s="1"/>
  <c r="T9" i="10"/>
  <c r="F6" i="11" s="1"/>
  <c r="AK7" i="2" a="1"/>
  <c r="AK7" i="2" s="1"/>
  <c r="AA9" i="10"/>
  <c r="M6" i="11" s="1"/>
  <c r="AB9" i="10"/>
  <c r="N6" i="11" s="1"/>
  <c r="AO42" i="2" a="1"/>
  <c r="AO42" i="2" s="1"/>
  <c r="Q44" i="10"/>
  <c r="C41" i="11" s="1"/>
  <c r="AP8" i="2" a="1"/>
  <c r="AP8" i="2" s="1"/>
  <c r="AC10" i="10"/>
  <c r="O7" i="11" s="1"/>
  <c r="D2" i="8"/>
  <c r="F3" i="15"/>
  <c r="G3" i="15"/>
  <c r="H3" i="15" s="1"/>
  <c r="X3" i="15"/>
  <c r="V3" i="15"/>
  <c r="T3" i="15"/>
  <c r="U3" i="15" s="1"/>
  <c r="W3" i="15"/>
  <c r="M3" i="15"/>
  <c r="N3" i="15" s="1"/>
  <c r="O3" i="15" s="1"/>
  <c r="P3" i="15" s="1"/>
  <c r="Q3" i="15" s="1"/>
  <c r="R3" i="15" s="1"/>
  <c r="J3" i="15"/>
  <c r="I3" i="15"/>
  <c r="K3" i="15"/>
  <c r="L3" i="15" s="1"/>
  <c r="D8" i="8"/>
  <c r="S3" i="15"/>
  <c r="D3" i="15"/>
  <c r="E3" i="15" s="1"/>
  <c r="D3" i="8"/>
  <c r="D15" i="8"/>
  <c r="D4" i="8"/>
  <c r="D5" i="8"/>
  <c r="D16" i="8"/>
  <c r="D14" i="8"/>
  <c r="D9" i="8"/>
  <c r="D7" i="8"/>
  <c r="D6" i="8"/>
  <c r="D10" i="8"/>
  <c r="D12" i="8"/>
  <c r="D17" i="8"/>
  <c r="D13" i="8"/>
  <c r="Q11" i="10" l="1"/>
  <c r="C8" i="11" s="1"/>
  <c r="AO9" i="2" a="1"/>
  <c r="AO9" i="2" s="1"/>
  <c r="AD9" i="10"/>
  <c r="AP9" i="2" a="1"/>
  <c r="AP9" i="2" s="1"/>
  <c r="AC11" i="10"/>
  <c r="O8" i="11" s="1"/>
  <c r="AO43" i="2" a="1"/>
  <c r="AO43" i="2" s="1"/>
  <c r="Q45" i="10"/>
  <c r="C42" i="11" s="1"/>
  <c r="AK8" i="2" a="1"/>
  <c r="AK8" i="2" s="1"/>
  <c r="AA10" i="10"/>
  <c r="M7" i="11" s="1"/>
  <c r="AB10" i="10"/>
  <c r="N7" i="11" s="1"/>
  <c r="AM8" i="2" a="1"/>
  <c r="AM8" i="2" s="1"/>
  <c r="R11" i="10" s="1"/>
  <c r="D8" i="11" s="1"/>
  <c r="R10" i="10"/>
  <c r="D7" i="11" s="1"/>
  <c r="U10" i="10"/>
  <c r="G7" i="11" s="1"/>
  <c r="S10" i="10"/>
  <c r="E7" i="11" s="1"/>
  <c r="AN8" i="2" a="1"/>
  <c r="AN8" i="2" s="1"/>
  <c r="P10" i="10"/>
  <c r="B7" i="11" s="1"/>
  <c r="AJ8" i="2" a="1"/>
  <c r="AJ8" i="2" s="1"/>
  <c r="V10" i="10"/>
  <c r="H7" i="11" s="1"/>
  <c r="K4" i="5"/>
  <c r="J4" i="5"/>
  <c r="I4" i="5"/>
  <c r="H4" i="5"/>
  <c r="G4" i="5"/>
  <c r="F4" i="5"/>
  <c r="E4" i="5"/>
  <c r="D4" i="5"/>
  <c r="C4" i="5"/>
  <c r="D5" i="5"/>
  <c r="E5" i="5"/>
  <c r="F5" i="5"/>
  <c r="G5" i="5"/>
  <c r="H5" i="5"/>
  <c r="I5" i="5"/>
  <c r="J5" i="5"/>
  <c r="K5" i="5"/>
  <c r="C5" i="5"/>
  <c r="AO10" i="2" l="1" a="1"/>
  <c r="AO10" i="2" s="1"/>
  <c r="Q12" i="10"/>
  <c r="C9" i="11" s="1"/>
  <c r="AD10" i="10"/>
  <c r="AJ9" i="2" a="1"/>
  <c r="AJ9" i="2" s="1"/>
  <c r="V11" i="10"/>
  <c r="H8" i="11" s="1"/>
  <c r="AN9" i="2" a="1"/>
  <c r="AN9" i="2" s="1"/>
  <c r="P11" i="10"/>
  <c r="B8" i="11" s="1"/>
  <c r="AM9" i="2" a="1"/>
  <c r="AM9" i="2" s="1"/>
  <c r="T12" i="10" s="1"/>
  <c r="F9" i="11" s="1"/>
  <c r="U11" i="10"/>
  <c r="G8" i="11" s="1"/>
  <c r="S11" i="10"/>
  <c r="E8" i="11" s="1"/>
  <c r="T11" i="10"/>
  <c r="F8" i="11" s="1"/>
  <c r="AK9" i="2" a="1"/>
  <c r="AK9" i="2" s="1"/>
  <c r="AA11" i="10"/>
  <c r="M8" i="11" s="1"/>
  <c r="AB11" i="10"/>
  <c r="N8" i="11" s="1"/>
  <c r="AO44" i="2" a="1"/>
  <c r="AO44" i="2" s="1"/>
  <c r="Q46" i="10"/>
  <c r="C43" i="11" s="1"/>
  <c r="AP10" i="2" a="1"/>
  <c r="AP10" i="2" s="1"/>
  <c r="AC12" i="10"/>
  <c r="O9" i="11" s="1"/>
  <c r="D28" i="3"/>
  <c r="D27" i="3"/>
  <c r="D26" i="3"/>
  <c r="AB3" i="10" s="1"/>
  <c r="D25" i="3"/>
  <c r="D24" i="3"/>
  <c r="D23" i="3"/>
  <c r="AA3" i="10" s="1"/>
  <c r="D22" i="3"/>
  <c r="D21" i="3"/>
  <c r="D20" i="3"/>
  <c r="D19" i="3"/>
  <c r="V3" i="10" s="1"/>
  <c r="D18" i="3"/>
  <c r="D17" i="3"/>
  <c r="D16" i="3"/>
  <c r="D15" i="3"/>
  <c r="D14" i="3"/>
  <c r="D13" i="3"/>
  <c r="D12" i="3"/>
  <c r="D11" i="3"/>
  <c r="D10" i="3"/>
  <c r="U3" i="10" s="1"/>
  <c r="D9" i="3"/>
  <c r="D8" i="3"/>
  <c r="D7" i="3"/>
  <c r="T3" i="10" s="1"/>
  <c r="D6" i="3"/>
  <c r="S3" i="10" s="1"/>
  <c r="D5" i="3"/>
  <c r="D4" i="3"/>
  <c r="D3" i="3"/>
  <c r="R3" i="10" s="1"/>
  <c r="D2" i="3"/>
  <c r="AO11" i="2" l="1" a="1"/>
  <c r="AO11" i="2" s="1"/>
  <c r="Q13" i="10"/>
  <c r="C10" i="11" s="1"/>
  <c r="AD11" i="10"/>
  <c r="AP11" i="2" a="1"/>
  <c r="AP11" i="2" s="1"/>
  <c r="AC13" i="10"/>
  <c r="O10" i="11" s="1"/>
  <c r="AO45" i="2" a="1"/>
  <c r="AO45" i="2" s="1"/>
  <c r="Q47" i="10"/>
  <c r="C44" i="11" s="1"/>
  <c r="AK10" i="2" a="1"/>
  <c r="AK10" i="2" s="1"/>
  <c r="AA12" i="10"/>
  <c r="M9" i="11" s="1"/>
  <c r="AB12" i="10"/>
  <c r="N9" i="11" s="1"/>
  <c r="AM10" i="2" a="1"/>
  <c r="AM10" i="2" s="1"/>
  <c r="R13" i="10" s="1"/>
  <c r="D10" i="11" s="1"/>
  <c r="R12" i="10"/>
  <c r="D9" i="11" s="1"/>
  <c r="U12" i="10"/>
  <c r="G9" i="11" s="1"/>
  <c r="S12" i="10"/>
  <c r="E9" i="11" s="1"/>
  <c r="AN10" i="2" a="1"/>
  <c r="AN10" i="2" s="1"/>
  <c r="P12" i="10"/>
  <c r="B9" i="11" s="1"/>
  <c r="AJ10" i="2" a="1"/>
  <c r="AJ10" i="2" s="1"/>
  <c r="V12" i="10"/>
  <c r="H9" i="11" s="1"/>
  <c r="Q14" i="10" l="1"/>
  <c r="C11" i="11" s="1"/>
  <c r="AO12" i="2" a="1"/>
  <c r="AO12" i="2" s="1"/>
  <c r="AO46" i="2" a="1"/>
  <c r="AO46" i="2" s="1"/>
  <c r="Q49" i="10" s="1"/>
  <c r="C46" i="11" s="1"/>
  <c r="Q48" i="10"/>
  <c r="C45" i="11" s="1"/>
  <c r="AD12" i="10"/>
  <c r="AJ11" i="2" a="1"/>
  <c r="AJ11" i="2" s="1"/>
  <c r="V13" i="10"/>
  <c r="H10" i="11" s="1"/>
  <c r="AN11" i="2" a="1"/>
  <c r="AN11" i="2" s="1"/>
  <c r="P13" i="10"/>
  <c r="B10" i="11" s="1"/>
  <c r="AM11" i="2" a="1"/>
  <c r="AM11" i="2" s="1"/>
  <c r="T14" i="10" s="1"/>
  <c r="F11" i="11" s="1"/>
  <c r="U13" i="10"/>
  <c r="G10" i="11" s="1"/>
  <c r="S13" i="10"/>
  <c r="E10" i="11" s="1"/>
  <c r="T13" i="10"/>
  <c r="F10" i="11" s="1"/>
  <c r="AK11" i="2" a="1"/>
  <c r="AK11" i="2" s="1"/>
  <c r="AA13" i="10"/>
  <c r="M10" i="11" s="1"/>
  <c r="AB13" i="10"/>
  <c r="N10" i="11" s="1"/>
  <c r="AP12" i="2" a="1"/>
  <c r="AP12" i="2" s="1"/>
  <c r="AC14" i="10"/>
  <c r="O11" i="11" s="1"/>
  <c r="AO13" i="2" l="1" a="1"/>
  <c r="AO13" i="2" s="1"/>
  <c r="Q15" i="10"/>
  <c r="C12" i="11" s="1"/>
  <c r="AO47" i="2" a="1"/>
  <c r="AO47" i="2" s="1"/>
  <c r="AD13" i="10"/>
  <c r="AP13" i="2" a="1"/>
  <c r="AP13" i="2" s="1"/>
  <c r="AC15" i="10"/>
  <c r="O12" i="11" s="1"/>
  <c r="AK12" i="2" a="1"/>
  <c r="AK12" i="2" s="1"/>
  <c r="AA14" i="10"/>
  <c r="M11" i="11" s="1"/>
  <c r="AB14" i="10"/>
  <c r="N11" i="11" s="1"/>
  <c r="AM12" i="2" a="1"/>
  <c r="AM12" i="2" s="1"/>
  <c r="R14" i="10"/>
  <c r="D11" i="11" s="1"/>
  <c r="U14" i="10"/>
  <c r="G11" i="11" s="1"/>
  <c r="S14" i="10"/>
  <c r="E11" i="11" s="1"/>
  <c r="AN12" i="2" a="1"/>
  <c r="AN12" i="2" s="1"/>
  <c r="P14" i="10"/>
  <c r="B11" i="11" s="1"/>
  <c r="AJ12" i="2" a="1"/>
  <c r="AJ12" i="2" s="1"/>
  <c r="V14" i="10"/>
  <c r="H11" i="11" s="1"/>
  <c r="Q16" i="10" l="1"/>
  <c r="C13" i="11" s="1"/>
  <c r="AO14" i="2" a="1"/>
  <c r="AO14" i="2" s="1"/>
  <c r="AO48" i="2" a="1"/>
  <c r="AO48" i="2" s="1"/>
  <c r="Q50" i="10"/>
  <c r="C47" i="11" s="1"/>
  <c r="AD14" i="10"/>
  <c r="AN13" i="2" a="1"/>
  <c r="AN13" i="2" s="1"/>
  <c r="AN14" i="2" s="1" a="1"/>
  <c r="AN14" i="2" s="1"/>
  <c r="P15" i="10"/>
  <c r="B12" i="11" s="1"/>
  <c r="AJ13" i="2" a="1"/>
  <c r="AJ13" i="2" s="1"/>
  <c r="V15" i="10"/>
  <c r="H12" i="11" s="1"/>
  <c r="AM13" i="2" a="1"/>
  <c r="AM13" i="2" s="1"/>
  <c r="S16" i="10" s="1"/>
  <c r="E13" i="11" s="1"/>
  <c r="T15" i="10"/>
  <c r="F12" i="11" s="1"/>
  <c r="U15" i="10"/>
  <c r="G12" i="11" s="1"/>
  <c r="R15" i="10"/>
  <c r="D12" i="11" s="1"/>
  <c r="S15" i="10"/>
  <c r="E12" i="11" s="1"/>
  <c r="AK13" i="2" a="1"/>
  <c r="AK13" i="2" s="1"/>
  <c r="AA15" i="10"/>
  <c r="M12" i="11" s="1"/>
  <c r="AB15" i="10"/>
  <c r="N12" i="11" s="1"/>
  <c r="AP14" i="2" a="1"/>
  <c r="AP14" i="2" s="1"/>
  <c r="AC16" i="10"/>
  <c r="O13" i="11" s="1"/>
  <c r="AO15" i="2" l="1" a="1"/>
  <c r="AO15" i="2" s="1"/>
  <c r="Q17" i="10"/>
  <c r="C14" i="11" s="1"/>
  <c r="AN15" i="2" a="1"/>
  <c r="AN15" i="2" s="1"/>
  <c r="P18" i="10" s="1"/>
  <c r="B15" i="11" s="1"/>
  <c r="P17" i="10"/>
  <c r="B14" i="11" s="1"/>
  <c r="P16" i="10"/>
  <c r="B13" i="11" s="1"/>
  <c r="AD15" i="10"/>
  <c r="AO49" i="2" a="1"/>
  <c r="AO49" i="2" s="1"/>
  <c r="Q51" i="10"/>
  <c r="C48" i="11" s="1"/>
  <c r="AP15" i="2" a="1"/>
  <c r="AP15" i="2" s="1"/>
  <c r="AC17" i="10"/>
  <c r="O14" i="11" s="1"/>
  <c r="AK14" i="2" a="1"/>
  <c r="AK14" i="2" s="1"/>
  <c r="AB16" i="10"/>
  <c r="N13" i="11" s="1"/>
  <c r="AA16" i="10"/>
  <c r="M13" i="11" s="1"/>
  <c r="AM14" i="2" a="1"/>
  <c r="AM14" i="2" s="1"/>
  <c r="T16" i="10"/>
  <c r="F13" i="11" s="1"/>
  <c r="U16" i="10"/>
  <c r="G13" i="11" s="1"/>
  <c r="R16" i="10"/>
  <c r="D13" i="11" s="1"/>
  <c r="AJ14" i="2" a="1"/>
  <c r="AJ14" i="2" s="1"/>
  <c r="V16" i="10"/>
  <c r="H13" i="11" s="1"/>
  <c r="AN16" i="2" l="1" a="1"/>
  <c r="AN16" i="2" s="1"/>
  <c r="P19" i="10" s="1"/>
  <c r="B16" i="11" s="1"/>
  <c r="Q18" i="10"/>
  <c r="C15" i="11" s="1"/>
  <c r="AO16" i="2" a="1"/>
  <c r="AO16" i="2" s="1"/>
  <c r="AO50" i="2" a="1"/>
  <c r="AO50" i="2" s="1"/>
  <c r="Q52" i="10"/>
  <c r="C49" i="11" s="1"/>
  <c r="AN17" i="2" a="1"/>
  <c r="AN17" i="2" s="1"/>
  <c r="P20" i="10" s="1"/>
  <c r="B17" i="11" s="1"/>
  <c r="AD16" i="10"/>
  <c r="AJ15" i="2" a="1"/>
  <c r="AJ15" i="2" s="1"/>
  <c r="V17" i="10"/>
  <c r="H14" i="11" s="1"/>
  <c r="AM15" i="2" a="1"/>
  <c r="AM15" i="2" s="1"/>
  <c r="S18" i="10" s="1"/>
  <c r="E15" i="11" s="1"/>
  <c r="T17" i="10"/>
  <c r="F14" i="11" s="1"/>
  <c r="U17" i="10"/>
  <c r="G14" i="11" s="1"/>
  <c r="R17" i="10"/>
  <c r="D14" i="11" s="1"/>
  <c r="S17" i="10"/>
  <c r="E14" i="11" s="1"/>
  <c r="AK15" i="2" a="1"/>
  <c r="AK15" i="2" s="1"/>
  <c r="AA17" i="10"/>
  <c r="M14" i="11" s="1"/>
  <c r="AB17" i="10"/>
  <c r="N14" i="11" s="1"/>
  <c r="AP16" i="2" a="1"/>
  <c r="AP16" i="2" s="1"/>
  <c r="AC18" i="10"/>
  <c r="O15" i="11" s="1"/>
  <c r="AO17" i="2" l="1" a="1"/>
  <c r="AO17" i="2" s="1"/>
  <c r="Q19" i="10"/>
  <c r="C16" i="11" s="1"/>
  <c r="AN18" i="2" a="1"/>
  <c r="AN18" i="2" s="1"/>
  <c r="AD17" i="10"/>
  <c r="Q53" i="10"/>
  <c r="C50" i="11" s="1"/>
  <c r="AO51" i="2" a="1"/>
  <c r="AO51" i="2" s="1"/>
  <c r="AP17" i="2" a="1"/>
  <c r="AP17" i="2" s="1"/>
  <c r="AC19" i="10"/>
  <c r="O16" i="11" s="1"/>
  <c r="AK16" i="2" a="1"/>
  <c r="AK16" i="2" s="1"/>
  <c r="AB18" i="10"/>
  <c r="N15" i="11" s="1"/>
  <c r="AA18" i="10"/>
  <c r="M15" i="11" s="1"/>
  <c r="AM16" i="2" a="1"/>
  <c r="AM16" i="2" s="1"/>
  <c r="T18" i="10"/>
  <c r="F15" i="11" s="1"/>
  <c r="U18" i="10"/>
  <c r="G15" i="11" s="1"/>
  <c r="R18" i="10"/>
  <c r="D15" i="11" s="1"/>
  <c r="AJ16" i="2" a="1"/>
  <c r="AJ16" i="2" s="1"/>
  <c r="V18" i="10"/>
  <c r="H15" i="11" s="1"/>
  <c r="AO18" i="2" l="1" a="1"/>
  <c r="AO18" i="2" s="1"/>
  <c r="Q20" i="10"/>
  <c r="C17" i="11" s="1"/>
  <c r="AP18" i="2" a="1"/>
  <c r="AP18" i="2" s="1"/>
  <c r="AP19" i="2" s="1" a="1"/>
  <c r="AP19" i="2" s="1"/>
  <c r="AC20" i="10"/>
  <c r="O17" i="11" s="1"/>
  <c r="AO52" i="2" a="1"/>
  <c r="AO52" i="2" s="1"/>
  <c r="Q54" i="10"/>
  <c r="C51" i="11" s="1"/>
  <c r="AN19" i="2" a="1"/>
  <c r="AN19" i="2" s="1"/>
  <c r="P21" i="10"/>
  <c r="B18" i="11" s="1"/>
  <c r="AD18" i="10"/>
  <c r="AJ17" i="2" a="1"/>
  <c r="AJ17" i="2" s="1"/>
  <c r="V19" i="10"/>
  <c r="H16" i="11" s="1"/>
  <c r="AM17" i="2" a="1"/>
  <c r="AM17" i="2" s="1"/>
  <c r="R20" i="10" s="1"/>
  <c r="D17" i="11" s="1"/>
  <c r="S19" i="10"/>
  <c r="E16" i="11" s="1"/>
  <c r="T19" i="10"/>
  <c r="F16" i="11" s="1"/>
  <c r="U19" i="10"/>
  <c r="G16" i="11" s="1"/>
  <c r="R19" i="10"/>
  <c r="D16" i="11" s="1"/>
  <c r="AK17" i="2" a="1"/>
  <c r="AK17" i="2" s="1"/>
  <c r="AA19" i="10"/>
  <c r="M16" i="11" s="1"/>
  <c r="AB19" i="10"/>
  <c r="N16" i="11" s="1"/>
  <c r="AO19" i="2" l="1" a="1"/>
  <c r="AO19" i="2" s="1"/>
  <c r="Q21" i="10"/>
  <c r="C18" i="11" s="1"/>
  <c r="AP20" i="2" a="1"/>
  <c r="AP20" i="2" s="1"/>
  <c r="AC23" i="10" s="1"/>
  <c r="O20" i="11" s="1"/>
  <c r="AC22" i="10"/>
  <c r="O19" i="11" s="1"/>
  <c r="AC21" i="10"/>
  <c r="O18" i="11" s="1"/>
  <c r="AD19" i="10"/>
  <c r="AO53" i="2" a="1"/>
  <c r="AO53" i="2" s="1"/>
  <c r="Q55" i="10"/>
  <c r="C52" i="11" s="1"/>
  <c r="AN20" i="2" a="1"/>
  <c r="AN20" i="2" s="1"/>
  <c r="P22" i="10"/>
  <c r="B19" i="11" s="1"/>
  <c r="AK18" i="2" a="1"/>
  <c r="AK18" i="2" s="1"/>
  <c r="AA20" i="10"/>
  <c r="M17" i="11" s="1"/>
  <c r="AB20" i="10"/>
  <c r="N17" i="11" s="1"/>
  <c r="AM18" i="2" a="1"/>
  <c r="AM18" i="2" s="1"/>
  <c r="S20" i="10"/>
  <c r="E17" i="11" s="1"/>
  <c r="T20" i="10"/>
  <c r="F17" i="11" s="1"/>
  <c r="U20" i="10"/>
  <c r="G17" i="11" s="1"/>
  <c r="AJ18" i="2" a="1"/>
  <c r="AJ18" i="2" s="1"/>
  <c r="V20" i="10"/>
  <c r="H17" i="11" s="1"/>
  <c r="AP21" i="2" l="1" a="1"/>
  <c r="AP21" i="2" s="1"/>
  <c r="AC24" i="10" s="1"/>
  <c r="O21" i="11" s="1"/>
  <c r="AO20" i="2" a="1"/>
  <c r="AO20" i="2" s="1"/>
  <c r="Q22" i="10"/>
  <c r="C19" i="11" s="1"/>
  <c r="P23" i="10"/>
  <c r="B20" i="11" s="1"/>
  <c r="AN21" i="2" a="1"/>
  <c r="AN21" i="2" s="1"/>
  <c r="AD20" i="10"/>
  <c r="AO54" i="2" a="1"/>
  <c r="AO54" i="2" s="1"/>
  <c r="Q56" i="10"/>
  <c r="C53" i="11" s="1"/>
  <c r="AJ19" i="2" a="1"/>
  <c r="AJ19" i="2" s="1"/>
  <c r="V21" i="10"/>
  <c r="H18" i="11" s="1"/>
  <c r="AM19" i="2" a="1"/>
  <c r="AM19" i="2" s="1"/>
  <c r="S21" i="10"/>
  <c r="E18" i="11" s="1"/>
  <c r="T21" i="10"/>
  <c r="F18" i="11" s="1"/>
  <c r="U21" i="10"/>
  <c r="G18" i="11" s="1"/>
  <c r="R21" i="10"/>
  <c r="D18" i="11" s="1"/>
  <c r="AK19" i="2" a="1"/>
  <c r="AK19" i="2" s="1"/>
  <c r="AB22" i="10" s="1"/>
  <c r="N19" i="11" s="1"/>
  <c r="AA21" i="10"/>
  <c r="M18" i="11" s="1"/>
  <c r="AB21" i="10"/>
  <c r="N18" i="11" s="1"/>
  <c r="AP22" i="2" a="1"/>
  <c r="AP22" i="2" s="1"/>
  <c r="Q23" i="10" l="1"/>
  <c r="C20" i="11" s="1"/>
  <c r="AO21" i="2" a="1"/>
  <c r="AO21" i="2" s="1"/>
  <c r="AD21" i="10"/>
  <c r="AO55" i="2" a="1"/>
  <c r="AO55" i="2" s="1"/>
  <c r="Q57" i="10"/>
  <c r="C54" i="11" s="1"/>
  <c r="AN22" i="2" a="1"/>
  <c r="AN22" i="2" s="1"/>
  <c r="P24" i="10"/>
  <c r="B21" i="11" s="1"/>
  <c r="AP23" i="2" a="1"/>
  <c r="AP23" i="2" s="1"/>
  <c r="AC25" i="10"/>
  <c r="O22" i="11" s="1"/>
  <c r="AK20" i="2" a="1"/>
  <c r="AK20" i="2" s="1"/>
  <c r="AA22" i="10"/>
  <c r="M19" i="11" s="1"/>
  <c r="AM20" i="2" a="1"/>
  <c r="AM20" i="2" s="1"/>
  <c r="R22" i="10"/>
  <c r="D19" i="11" s="1"/>
  <c r="U22" i="10"/>
  <c r="G19" i="11" s="1"/>
  <c r="S22" i="10"/>
  <c r="E19" i="11" s="1"/>
  <c r="T22" i="10"/>
  <c r="F19" i="11" s="1"/>
  <c r="AJ20" i="2" a="1"/>
  <c r="AJ20" i="2" s="1"/>
  <c r="V22" i="10"/>
  <c r="H19" i="11" s="1"/>
  <c r="AO22" i="2" l="1" a="1"/>
  <c r="AO22" i="2" s="1"/>
  <c r="Q24" i="10"/>
  <c r="C21" i="11" s="1"/>
  <c r="AD22" i="10"/>
  <c r="AN23" i="2" a="1"/>
  <c r="AN23" i="2" s="1"/>
  <c r="P25" i="10"/>
  <c r="B22" i="11" s="1"/>
  <c r="AO56" i="2" a="1"/>
  <c r="AO56" i="2" s="1"/>
  <c r="Q58" i="10"/>
  <c r="C55" i="11" s="1"/>
  <c r="AJ21" i="2" a="1"/>
  <c r="AJ21" i="2" s="1"/>
  <c r="V23" i="10"/>
  <c r="H20" i="11" s="1"/>
  <c r="AM21" i="2" a="1"/>
  <c r="AM21" i="2" s="1"/>
  <c r="R23" i="10"/>
  <c r="D20" i="11" s="1"/>
  <c r="S23" i="10"/>
  <c r="E20" i="11" s="1"/>
  <c r="T23" i="10"/>
  <c r="F20" i="11" s="1"/>
  <c r="U23" i="10"/>
  <c r="G20" i="11" s="1"/>
  <c r="AK21" i="2" a="1"/>
  <c r="AK21" i="2" s="1"/>
  <c r="AA23" i="10"/>
  <c r="M20" i="11" s="1"/>
  <c r="AB23" i="10"/>
  <c r="N20" i="11" s="1"/>
  <c r="AP24" i="2" a="1"/>
  <c r="AP24" i="2" s="1"/>
  <c r="AC26" i="10"/>
  <c r="O23" i="11" s="1"/>
  <c r="Q25" i="10" l="1"/>
  <c r="C22" i="11" s="1"/>
  <c r="AO23" i="2" a="1"/>
  <c r="AO23" i="2" s="1"/>
  <c r="AK22" i="2" a="1"/>
  <c r="AK22" i="2" s="1"/>
  <c r="AK23" i="2" s="1" a="1"/>
  <c r="AK23" i="2" s="1"/>
  <c r="AB24" i="10"/>
  <c r="N21" i="11" s="1"/>
  <c r="AA24" i="10"/>
  <c r="M21" i="11" s="1"/>
  <c r="AD23" i="10"/>
  <c r="AO57" i="2" a="1"/>
  <c r="AO57" i="2" s="1"/>
  <c r="Q59" i="10"/>
  <c r="C56" i="11" s="1"/>
  <c r="AN24" i="2" a="1"/>
  <c r="AN24" i="2" s="1"/>
  <c r="P26" i="10"/>
  <c r="B23" i="11" s="1"/>
  <c r="AP25" i="2" a="1"/>
  <c r="AP25" i="2" s="1"/>
  <c r="AC28" i="10" s="1"/>
  <c r="O25" i="11" s="1"/>
  <c r="AC27" i="10"/>
  <c r="O24" i="11" s="1"/>
  <c r="AM22" i="2" a="1"/>
  <c r="AM22" i="2" s="1"/>
  <c r="U24" i="10"/>
  <c r="G21" i="11" s="1"/>
  <c r="R24" i="10"/>
  <c r="D21" i="11" s="1"/>
  <c r="S24" i="10"/>
  <c r="E21" i="11" s="1"/>
  <c r="T24" i="10"/>
  <c r="F21" i="11" s="1"/>
  <c r="AJ22" i="2" a="1"/>
  <c r="AJ22" i="2" s="1"/>
  <c r="V24" i="10"/>
  <c r="H21" i="11" s="1"/>
  <c r="AO24" i="2" l="1" a="1"/>
  <c r="AO24" i="2" s="1"/>
  <c r="Q26" i="10"/>
  <c r="C23" i="11" s="1"/>
  <c r="AK24" i="2" a="1"/>
  <c r="AK24" i="2" s="1"/>
  <c r="AA27" i="10" s="1"/>
  <c r="M24" i="11" s="1"/>
  <c r="AB26" i="10"/>
  <c r="N23" i="11" s="1"/>
  <c r="AA26" i="10"/>
  <c r="M23" i="11" s="1"/>
  <c r="AP26" i="2" a="1"/>
  <c r="AP26" i="2" s="1"/>
  <c r="Q60" i="10"/>
  <c r="C57" i="11" s="1"/>
  <c r="AO58" i="2" a="1"/>
  <c r="AO58" i="2" s="1"/>
  <c r="AN25" i="2" a="1"/>
  <c r="AN25" i="2" s="1"/>
  <c r="P27" i="10"/>
  <c r="B24" i="11" s="1"/>
  <c r="AD24" i="10"/>
  <c r="AB25" i="10"/>
  <c r="N22" i="11" s="1"/>
  <c r="AA25" i="10"/>
  <c r="M22" i="11" s="1"/>
  <c r="AJ23" i="2" a="1"/>
  <c r="AJ23" i="2" s="1"/>
  <c r="V25" i="10"/>
  <c r="H22" i="11" s="1"/>
  <c r="AM23" i="2" a="1"/>
  <c r="AM23" i="2" s="1"/>
  <c r="R25" i="10"/>
  <c r="D22" i="11" s="1"/>
  <c r="S25" i="10"/>
  <c r="E22" i="11" s="1"/>
  <c r="T25" i="10"/>
  <c r="F22" i="11" s="1"/>
  <c r="U25" i="10"/>
  <c r="G22" i="11" s="1"/>
  <c r="AO25" i="2" l="1" a="1"/>
  <c r="AO25" i="2" s="1"/>
  <c r="Q27" i="10"/>
  <c r="C24" i="11" s="1"/>
  <c r="AN26" i="2" a="1"/>
  <c r="AN26" i="2" s="1"/>
  <c r="P28" i="10"/>
  <c r="B25" i="11" s="1"/>
  <c r="AB27" i="10"/>
  <c r="N24" i="11" s="1"/>
  <c r="AK25" i="2" a="1"/>
  <c r="AK25" i="2" s="1"/>
  <c r="AA28" i="10" s="1"/>
  <c r="M25" i="11" s="1"/>
  <c r="AP27" i="2" a="1"/>
  <c r="AP27" i="2" s="1"/>
  <c r="AC29" i="10"/>
  <c r="O26" i="11" s="1"/>
  <c r="AO59" i="2" a="1"/>
  <c r="AO59" i="2" s="1"/>
  <c r="Q61" i="10"/>
  <c r="C58" i="11" s="1"/>
  <c r="AD25" i="10"/>
  <c r="AM24" i="2" a="1"/>
  <c r="AM24" i="2" s="1"/>
  <c r="U26" i="10"/>
  <c r="G23" i="11" s="1"/>
  <c r="R26" i="10"/>
  <c r="D23" i="11" s="1"/>
  <c r="S26" i="10"/>
  <c r="E23" i="11" s="1"/>
  <c r="T26" i="10"/>
  <c r="F23" i="11" s="1"/>
  <c r="AJ24" i="2" a="1"/>
  <c r="AJ24" i="2" s="1"/>
  <c r="V26" i="10"/>
  <c r="H23" i="11" s="1"/>
  <c r="AO26" i="2" l="1" a="1"/>
  <c r="AO26" i="2" s="1"/>
  <c r="Q28" i="10"/>
  <c r="C25" i="11" s="1"/>
  <c r="AN27" i="2" a="1"/>
  <c r="AN27" i="2" s="1"/>
  <c r="P29" i="10"/>
  <c r="B26" i="11" s="1"/>
  <c r="AK26" i="2" a="1"/>
  <c r="AK26" i="2" s="1"/>
  <c r="AA29" i="10" s="1"/>
  <c r="M26" i="11" s="1"/>
  <c r="AP28" i="2" a="1"/>
  <c r="AP28" i="2" s="1"/>
  <c r="AC30" i="10"/>
  <c r="O27" i="11" s="1"/>
  <c r="AD26" i="10"/>
  <c r="AB28" i="10"/>
  <c r="N25" i="11" s="1"/>
  <c r="Q62" i="10"/>
  <c r="C59" i="11" s="1"/>
  <c r="AO60" i="2" a="1"/>
  <c r="AO60" i="2" s="1"/>
  <c r="AJ25" i="2" a="1"/>
  <c r="AJ25" i="2" s="1"/>
  <c r="V27" i="10"/>
  <c r="H24" i="11" s="1"/>
  <c r="AM25" i="2" a="1"/>
  <c r="AM25" i="2" s="1"/>
  <c r="R27" i="10"/>
  <c r="D24" i="11" s="1"/>
  <c r="S27" i="10"/>
  <c r="E24" i="11" s="1"/>
  <c r="T27" i="10"/>
  <c r="F24" i="11" s="1"/>
  <c r="U27" i="10"/>
  <c r="G24" i="11" s="1"/>
  <c r="AK27" i="2" l="1" a="1"/>
  <c r="AK27" i="2" s="1"/>
  <c r="AA30" i="10" s="1"/>
  <c r="M27" i="11" s="1"/>
  <c r="Q29" i="10"/>
  <c r="C26" i="11" s="1"/>
  <c r="AO27" i="2" a="1"/>
  <c r="AO27" i="2" s="1"/>
  <c r="AO61" i="2" a="1"/>
  <c r="AO61" i="2" s="1"/>
  <c r="Q63" i="10"/>
  <c r="C60" i="11" s="1"/>
  <c r="AD27" i="10"/>
  <c r="AB29" i="10"/>
  <c r="N26" i="11" s="1"/>
  <c r="AJ26" i="2" a="1"/>
  <c r="AJ26" i="2" s="1"/>
  <c r="V29" i="10" s="1"/>
  <c r="H26" i="11" s="1"/>
  <c r="V28" i="10"/>
  <c r="H25" i="11" s="1"/>
  <c r="AP29" i="2" a="1"/>
  <c r="AP29" i="2" s="1"/>
  <c r="AC31" i="10"/>
  <c r="O28" i="11" s="1"/>
  <c r="P30" i="10"/>
  <c r="B27" i="11" s="1"/>
  <c r="AN28" i="2" a="1"/>
  <c r="AN28" i="2" s="1"/>
  <c r="AM26" i="2" a="1"/>
  <c r="AM26" i="2" s="1"/>
  <c r="T28" i="10"/>
  <c r="F25" i="11" s="1"/>
  <c r="R28" i="10"/>
  <c r="D25" i="11" s="1"/>
  <c r="S28" i="10"/>
  <c r="E25" i="11" s="1"/>
  <c r="U28" i="10"/>
  <c r="G25" i="11" s="1"/>
  <c r="AB30" i="10" l="1"/>
  <c r="N27" i="11" s="1"/>
  <c r="AK28" i="2" a="1"/>
  <c r="AK28" i="2" s="1"/>
  <c r="AB31" i="10" s="1"/>
  <c r="N28" i="11" s="1"/>
  <c r="AJ27" i="2" a="1"/>
  <c r="AJ27" i="2" s="1"/>
  <c r="V30" i="10" s="1"/>
  <c r="H27" i="11" s="1"/>
  <c r="AO28" i="2" a="1"/>
  <c r="AO28" i="2" s="1"/>
  <c r="Q30" i="10"/>
  <c r="C27" i="11" s="1"/>
  <c r="AN29" i="2" a="1"/>
  <c r="AN29" i="2" s="1"/>
  <c r="P31" i="10"/>
  <c r="B28" i="11" s="1"/>
  <c r="AC32" i="10"/>
  <c r="O29" i="11" s="1"/>
  <c r="AP30" i="2" a="1"/>
  <c r="AP30" i="2" s="1"/>
  <c r="AD28" i="10"/>
  <c r="AO62" i="2" a="1"/>
  <c r="AO62" i="2" s="1"/>
  <c r="Q64" i="10"/>
  <c r="C61" i="11" s="1"/>
  <c r="AM27" i="2" a="1"/>
  <c r="AM27" i="2" s="1"/>
  <c r="R29" i="10"/>
  <c r="D26" i="11" s="1"/>
  <c r="S29" i="10"/>
  <c r="E26" i="11" s="1"/>
  <c r="T29" i="10"/>
  <c r="F26" i="11" s="1"/>
  <c r="U29" i="10"/>
  <c r="G26" i="11" s="1"/>
  <c r="AA31" i="10" l="1"/>
  <c r="M28" i="11" s="1"/>
  <c r="AJ28" i="2" a="1"/>
  <c r="AJ28" i="2" s="1"/>
  <c r="V31" i="10" s="1"/>
  <c r="H28" i="11" s="1"/>
  <c r="Q31" i="10"/>
  <c r="C28" i="11" s="1"/>
  <c r="AO29" i="2" a="1"/>
  <c r="AO29" i="2" s="1"/>
  <c r="AK29" i="2" a="1"/>
  <c r="AK29" i="2" s="1"/>
  <c r="AA32" i="10" s="1"/>
  <c r="M29" i="11" s="1"/>
  <c r="AD29" i="10"/>
  <c r="Q65" i="10"/>
  <c r="C62" i="11" s="1"/>
  <c r="AO63" i="2" a="1"/>
  <c r="AO63" i="2" s="1"/>
  <c r="AP31" i="2" a="1"/>
  <c r="AP31" i="2" s="1"/>
  <c r="AC33" i="10"/>
  <c r="O30" i="11" s="1"/>
  <c r="P32" i="10"/>
  <c r="B29" i="11" s="1"/>
  <c r="AN30" i="2" a="1"/>
  <c r="AN30" i="2" s="1"/>
  <c r="AM28" i="2" a="1"/>
  <c r="AM28" i="2" s="1"/>
  <c r="S30" i="10"/>
  <c r="E27" i="11" s="1"/>
  <c r="T30" i="10"/>
  <c r="F27" i="11" s="1"/>
  <c r="R30" i="10"/>
  <c r="D27" i="11" s="1"/>
  <c r="U30" i="10"/>
  <c r="G27" i="11" s="1"/>
  <c r="AB32" i="10" l="1"/>
  <c r="N29" i="11" s="1"/>
  <c r="AK30" i="2" a="1"/>
  <c r="AK30" i="2" s="1"/>
  <c r="AB33" i="10" s="1"/>
  <c r="N30" i="11" s="1"/>
  <c r="Q32" i="10"/>
  <c r="C29" i="11" s="1"/>
  <c r="AO30" i="2" a="1"/>
  <c r="AO30" i="2" s="1"/>
  <c r="AJ29" i="2" a="1"/>
  <c r="AJ29" i="2" s="1"/>
  <c r="AJ30" i="2" s="1" a="1"/>
  <c r="AJ30" i="2" s="1"/>
  <c r="AN31" i="2" a="1"/>
  <c r="AN31" i="2" s="1"/>
  <c r="P33" i="10"/>
  <c r="B30" i="11" s="1"/>
  <c r="AO64" i="2" a="1"/>
  <c r="AO64" i="2" s="1"/>
  <c r="Q66" i="10"/>
  <c r="C63" i="11" s="1"/>
  <c r="AC34" i="10"/>
  <c r="O31" i="11" s="1"/>
  <c r="AP32" i="2" a="1"/>
  <c r="AP32" i="2" s="1"/>
  <c r="AD30" i="10"/>
  <c r="AM29" i="2" a="1"/>
  <c r="AM29" i="2" s="1"/>
  <c r="R31" i="10"/>
  <c r="D28" i="11" s="1"/>
  <c r="S31" i="10"/>
  <c r="E28" i="11" s="1"/>
  <c r="T31" i="10"/>
  <c r="F28" i="11" s="1"/>
  <c r="U31" i="10"/>
  <c r="G28" i="11" s="1"/>
  <c r="AK31" i="2" l="1" a="1"/>
  <c r="AK31" i="2" s="1"/>
  <c r="AK32" i="2" s="1" a="1"/>
  <c r="AK32" i="2" s="1"/>
  <c r="V32" i="10"/>
  <c r="H29" i="11" s="1"/>
  <c r="AO31" i="2" a="1"/>
  <c r="AO31" i="2" s="1"/>
  <c r="Q33" i="10"/>
  <c r="C30" i="11" s="1"/>
  <c r="AA33" i="10"/>
  <c r="M30" i="11" s="1"/>
  <c r="AD31" i="10"/>
  <c r="AC35" i="10"/>
  <c r="O32" i="11" s="1"/>
  <c r="AP33" i="2" a="1"/>
  <c r="AP33" i="2" s="1"/>
  <c r="AJ31" i="2" a="1"/>
  <c r="AJ31" i="2" s="1"/>
  <c r="V33" i="10"/>
  <c r="H30" i="11" s="1"/>
  <c r="Q67" i="10"/>
  <c r="C64" i="11" s="1"/>
  <c r="AO65" i="2" a="1"/>
  <c r="AO65" i="2" s="1"/>
  <c r="AN32" i="2" a="1"/>
  <c r="AN32" i="2" s="1"/>
  <c r="P34" i="10"/>
  <c r="B31" i="11" s="1"/>
  <c r="AM30" i="2" a="1"/>
  <c r="AM30" i="2" s="1"/>
  <c r="T32" i="10"/>
  <c r="F29" i="11" s="1"/>
  <c r="R32" i="10"/>
  <c r="D29" i="11" s="1"/>
  <c r="S32" i="10"/>
  <c r="E29" i="11" s="1"/>
  <c r="U32" i="10"/>
  <c r="G29" i="11" s="1"/>
  <c r="AB34" i="10" l="1"/>
  <c r="N31" i="11" s="1"/>
  <c r="AA34" i="10"/>
  <c r="M31" i="11" s="1"/>
  <c r="Q34" i="10"/>
  <c r="C31" i="11" s="1"/>
  <c r="AO32" i="2" a="1"/>
  <c r="AO32" i="2" s="1"/>
  <c r="Q35" i="10" s="1"/>
  <c r="C32" i="11" s="1"/>
  <c r="AJ32" i="2" a="1"/>
  <c r="AJ32" i="2" s="1"/>
  <c r="V34" i="10"/>
  <c r="H31" i="11" s="1"/>
  <c r="AD32" i="10"/>
  <c r="AK33" i="2" a="1"/>
  <c r="AK33" i="2" s="1"/>
  <c r="AK34" i="2" s="1" a="1"/>
  <c r="AK34" i="2" s="1"/>
  <c r="AB35" i="10"/>
  <c r="N32" i="11" s="1"/>
  <c r="AA35" i="10"/>
  <c r="M32" i="11" s="1"/>
  <c r="AP34" i="2" a="1"/>
  <c r="AP34" i="2" s="1"/>
  <c r="AC36" i="10"/>
  <c r="O33" i="11" s="1"/>
  <c r="AN33" i="2" a="1"/>
  <c r="AN33" i="2" s="1"/>
  <c r="P35" i="10"/>
  <c r="B32" i="11" s="1"/>
  <c r="Q68" i="10"/>
  <c r="C65" i="11" s="1"/>
  <c r="AO66" i="2" a="1"/>
  <c r="AO66" i="2" s="1"/>
  <c r="AM31" i="2" a="1"/>
  <c r="AM31" i="2" s="1"/>
  <c r="U34" i="10" s="1"/>
  <c r="G31" i="11" s="1"/>
  <c r="R33" i="10"/>
  <c r="D30" i="11" s="1"/>
  <c r="S33" i="10"/>
  <c r="E30" i="11" s="1"/>
  <c r="T33" i="10"/>
  <c r="F30" i="11" s="1"/>
  <c r="U33" i="10"/>
  <c r="G30" i="11" s="1"/>
  <c r="AK35" i="2" l="1" a="1"/>
  <c r="AK35" i="2" s="1"/>
  <c r="AA38" i="10" s="1"/>
  <c r="M35" i="11" s="1"/>
  <c r="AB37" i="10"/>
  <c r="N34" i="11" s="1"/>
  <c r="AA37" i="10"/>
  <c r="M34" i="11" s="1"/>
  <c r="AO67" i="2" a="1"/>
  <c r="AO67" i="2" s="1"/>
  <c r="Q69" i="10"/>
  <c r="C66" i="11" s="1"/>
  <c r="AD33" i="10"/>
  <c r="AN34" i="2" a="1"/>
  <c r="AN34" i="2" s="1"/>
  <c r="P36" i="10"/>
  <c r="B33" i="11" s="1"/>
  <c r="AB36" i="10"/>
  <c r="N33" i="11" s="1"/>
  <c r="AA36" i="10"/>
  <c r="M33" i="11" s="1"/>
  <c r="AP35" i="2" a="1"/>
  <c r="AP35" i="2" s="1"/>
  <c r="AC37" i="10"/>
  <c r="O34" i="11" s="1"/>
  <c r="V35" i="10"/>
  <c r="H32" i="11" s="1"/>
  <c r="AJ33" i="2" a="1"/>
  <c r="AJ33" i="2" s="1"/>
  <c r="AM32" i="2" a="1"/>
  <c r="AM32" i="2" s="1"/>
  <c r="S34" i="10"/>
  <c r="E31" i="11" s="1"/>
  <c r="R34" i="10"/>
  <c r="D31" i="11" s="1"/>
  <c r="T34" i="10"/>
  <c r="F31" i="11" s="1"/>
  <c r="AB38" i="10" l="1"/>
  <c r="N35" i="11" s="1"/>
  <c r="AK36" i="2" a="1"/>
  <c r="AK36" i="2" s="1"/>
  <c r="AA39" i="10" s="1"/>
  <c r="M36" i="11" s="1"/>
  <c r="AP36" i="2" a="1"/>
  <c r="AP36" i="2" s="1"/>
  <c r="AC38" i="10"/>
  <c r="O35" i="11" s="1"/>
  <c r="AN35" i="2" a="1"/>
  <c r="AN35" i="2" s="1"/>
  <c r="P37" i="10"/>
  <c r="B34" i="11" s="1"/>
  <c r="AJ34" i="2" a="1"/>
  <c r="AJ34" i="2" s="1"/>
  <c r="V36" i="10"/>
  <c r="H33" i="11" s="1"/>
  <c r="AD34" i="10"/>
  <c r="Q70" i="10"/>
  <c r="C67" i="11" s="1"/>
  <c r="AO68" i="2" a="1"/>
  <c r="AO68" i="2" s="1"/>
  <c r="AM33" i="2" a="1"/>
  <c r="AM33" i="2" s="1"/>
  <c r="U36" i="10" s="1"/>
  <c r="G33" i="11" s="1"/>
  <c r="R35" i="10"/>
  <c r="D32" i="11" s="1"/>
  <c r="S35" i="10"/>
  <c r="E32" i="11" s="1"/>
  <c r="T35" i="10"/>
  <c r="F32" i="11" s="1"/>
  <c r="U35" i="10"/>
  <c r="G32" i="11" s="1"/>
  <c r="AD35" i="10" l="1"/>
  <c r="AK37" i="2" a="1"/>
  <c r="AK37" i="2" s="1"/>
  <c r="AK38" i="2" s="1" a="1"/>
  <c r="AK38" i="2" s="1"/>
  <c r="AA41" i="10" s="1"/>
  <c r="M38" i="11" s="1"/>
  <c r="Q71" i="10"/>
  <c r="C68" i="11" s="1"/>
  <c r="AO69" i="2" a="1"/>
  <c r="AO69" i="2" s="1"/>
  <c r="AN36" i="2" a="1"/>
  <c r="AN36" i="2" s="1"/>
  <c r="P38" i="10"/>
  <c r="B35" i="11" s="1"/>
  <c r="AB39" i="10"/>
  <c r="N36" i="11" s="1"/>
  <c r="AJ35" i="2" a="1"/>
  <c r="AJ35" i="2" s="1"/>
  <c r="V37" i="10"/>
  <c r="H34" i="11" s="1"/>
  <c r="AC39" i="10"/>
  <c r="O36" i="11" s="1"/>
  <c r="AP37" i="2" a="1"/>
  <c r="AP37" i="2" s="1"/>
  <c r="AM34" i="2" a="1"/>
  <c r="AM34" i="2" s="1"/>
  <c r="R36" i="10"/>
  <c r="D33" i="11" s="1"/>
  <c r="S36" i="10"/>
  <c r="E33" i="11" s="1"/>
  <c r="T36" i="10"/>
  <c r="F33" i="11" s="1"/>
  <c r="AA40" i="10" l="1"/>
  <c r="M37" i="11" s="1"/>
  <c r="AB40" i="10"/>
  <c r="N37" i="11" s="1"/>
  <c r="AC40" i="10"/>
  <c r="O37" i="11" s="1"/>
  <c r="AP38" i="2" a="1"/>
  <c r="AP38" i="2" s="1"/>
  <c r="V38" i="10"/>
  <c r="H35" i="11" s="1"/>
  <c r="AJ36" i="2" a="1"/>
  <c r="AJ36" i="2" s="1"/>
  <c r="P39" i="10"/>
  <c r="B36" i="11" s="1"/>
  <c r="AN37" i="2" a="1"/>
  <c r="AN37" i="2" s="1"/>
  <c r="AO70" i="2" a="1"/>
  <c r="AO70" i="2" s="1"/>
  <c r="Q72" i="10"/>
  <c r="C69" i="11" s="1"/>
  <c r="AD36" i="10"/>
  <c r="AM35" i="2" a="1"/>
  <c r="AM35" i="2" s="1"/>
  <c r="R37" i="10"/>
  <c r="D34" i="11" s="1"/>
  <c r="S37" i="10"/>
  <c r="E34" i="11" s="1"/>
  <c r="T37" i="10"/>
  <c r="F34" i="11" s="1"/>
  <c r="U37" i="10"/>
  <c r="G34" i="11" s="1"/>
  <c r="AK39" i="2" a="1"/>
  <c r="AK39" i="2" s="1"/>
  <c r="AB41" i="10"/>
  <c r="N38" i="11" s="1"/>
  <c r="AO71" i="2" l="1" a="1"/>
  <c r="AO71" i="2" s="1"/>
  <c r="Q74" i="10" s="1"/>
  <c r="C71" i="11" s="1"/>
  <c r="Q73" i="10"/>
  <c r="C70" i="11" s="1"/>
  <c r="AD37" i="10"/>
  <c r="AJ37" i="2" a="1"/>
  <c r="AJ37" i="2" s="1"/>
  <c r="V39" i="10"/>
  <c r="H36" i="11" s="1"/>
  <c r="AN38" i="2" a="1"/>
  <c r="AN38" i="2" s="1"/>
  <c r="P40" i="10"/>
  <c r="B37" i="11" s="1"/>
  <c r="T38" i="10"/>
  <c r="F35" i="11" s="1"/>
  <c r="U38" i="10"/>
  <c r="G35" i="11" s="1"/>
  <c r="AP39" i="2" a="1"/>
  <c r="AP39" i="2" s="1"/>
  <c r="AC41" i="10"/>
  <c r="O38" i="11" s="1"/>
  <c r="AK40" i="2" a="1"/>
  <c r="AK40" i="2" s="1"/>
  <c r="AA42" i="10"/>
  <c r="M39" i="11" s="1"/>
  <c r="AB42" i="10"/>
  <c r="N39" i="11" s="1"/>
  <c r="AM36" i="2" a="1"/>
  <c r="AM36" i="2" s="1"/>
  <c r="R38" i="10"/>
  <c r="D35" i="11" s="1"/>
  <c r="S38" i="10"/>
  <c r="E35" i="11" s="1"/>
  <c r="AD38" i="10" l="1"/>
  <c r="AP40" i="2" a="1"/>
  <c r="AP40" i="2" s="1"/>
  <c r="AC42" i="10"/>
  <c r="O39" i="11" s="1"/>
  <c r="P41" i="10"/>
  <c r="B38" i="11" s="1"/>
  <c r="AN39" i="2" a="1"/>
  <c r="AN39" i="2" s="1"/>
  <c r="AJ38" i="2" a="1"/>
  <c r="AJ38" i="2" s="1"/>
  <c r="V40" i="10"/>
  <c r="H37" i="11" s="1"/>
  <c r="AM37" i="2" a="1"/>
  <c r="AM37" i="2" s="1"/>
  <c r="R39" i="10"/>
  <c r="D36" i="11" s="1"/>
  <c r="S39" i="10"/>
  <c r="E36" i="11" s="1"/>
  <c r="T39" i="10"/>
  <c r="F36" i="11" s="1"/>
  <c r="U39" i="10"/>
  <c r="G36" i="11" s="1"/>
  <c r="AK41" i="2" a="1"/>
  <c r="AK41" i="2" s="1"/>
  <c r="AA43" i="10"/>
  <c r="M40" i="11" s="1"/>
  <c r="AB43" i="10"/>
  <c r="N40" i="11" s="1"/>
  <c r="T40" i="10" l="1"/>
  <c r="F37" i="11" s="1"/>
  <c r="U40" i="10"/>
  <c r="G37" i="11" s="1"/>
  <c r="AD39" i="10"/>
  <c r="AN40" i="2" a="1"/>
  <c r="AN40" i="2" s="1"/>
  <c r="P42" i="10"/>
  <c r="B39" i="11" s="1"/>
  <c r="AP41" i="2" a="1"/>
  <c r="AP41" i="2" s="1"/>
  <c r="AC43" i="10"/>
  <c r="O40" i="11" s="1"/>
  <c r="AJ39" i="2" a="1"/>
  <c r="AJ39" i="2" s="1"/>
  <c r="V41" i="10"/>
  <c r="H38" i="11" s="1"/>
  <c r="AK42" i="2" a="1"/>
  <c r="AK42" i="2" s="1"/>
  <c r="AA44" i="10"/>
  <c r="M41" i="11" s="1"/>
  <c r="AB44" i="10"/>
  <c r="N41" i="11" s="1"/>
  <c r="AM38" i="2" a="1"/>
  <c r="AM38" i="2" s="1"/>
  <c r="R40" i="10"/>
  <c r="D37" i="11" s="1"/>
  <c r="S40" i="10"/>
  <c r="E37" i="11" s="1"/>
  <c r="P43" i="10" l="1"/>
  <c r="B40" i="11" s="1"/>
  <c r="AN41" i="2" a="1"/>
  <c r="AN41" i="2" s="1"/>
  <c r="AJ40" i="2" a="1"/>
  <c r="AJ40" i="2" s="1"/>
  <c r="V42" i="10"/>
  <c r="H39" i="11" s="1"/>
  <c r="AC44" i="10"/>
  <c r="O41" i="11" s="1"/>
  <c r="AP42" i="2" a="1"/>
  <c r="AP42" i="2" s="1"/>
  <c r="AD40" i="10"/>
  <c r="AM39" i="2" a="1"/>
  <c r="AM39" i="2" s="1"/>
  <c r="R41" i="10"/>
  <c r="D38" i="11" s="1"/>
  <c r="S41" i="10"/>
  <c r="E38" i="11" s="1"/>
  <c r="T41" i="10"/>
  <c r="F38" i="11" s="1"/>
  <c r="U41" i="10"/>
  <c r="G38" i="11" s="1"/>
  <c r="AK43" i="2" a="1"/>
  <c r="AK43" i="2" s="1"/>
  <c r="AA45" i="10"/>
  <c r="M42" i="11" s="1"/>
  <c r="AB45" i="10"/>
  <c r="N42" i="11" s="1"/>
  <c r="S42" i="10" l="1"/>
  <c r="E39" i="11" s="1"/>
  <c r="T42" i="10"/>
  <c r="F39" i="11" s="1"/>
  <c r="AC45" i="10"/>
  <c r="O42" i="11" s="1"/>
  <c r="AP43" i="2" a="1"/>
  <c r="AP43" i="2" s="1"/>
  <c r="AD41" i="10"/>
  <c r="AJ41" i="2" a="1"/>
  <c r="AJ41" i="2" s="1"/>
  <c r="V43" i="10"/>
  <c r="H40" i="11" s="1"/>
  <c r="P44" i="10"/>
  <c r="B41" i="11" s="1"/>
  <c r="AN42" i="2" a="1"/>
  <c r="AN42" i="2" s="1"/>
  <c r="AK44" i="2" a="1"/>
  <c r="AK44" i="2" s="1"/>
  <c r="AA46" i="10"/>
  <c r="M43" i="11" s="1"/>
  <c r="AB46" i="10"/>
  <c r="N43" i="11" s="1"/>
  <c r="AM40" i="2" a="1"/>
  <c r="AM40" i="2" s="1"/>
  <c r="R42" i="10"/>
  <c r="D39" i="11" s="1"/>
  <c r="U42" i="10"/>
  <c r="G39" i="11" s="1"/>
  <c r="AD42" i="10" l="1"/>
  <c r="AP44" i="2" a="1"/>
  <c r="AP44" i="2" s="1"/>
  <c r="AC46" i="10"/>
  <c r="O43" i="11" s="1"/>
  <c r="T43" i="10"/>
  <c r="F40" i="11" s="1"/>
  <c r="U43" i="10"/>
  <c r="G40" i="11" s="1"/>
  <c r="AJ42" i="2" a="1"/>
  <c r="AJ42" i="2" s="1"/>
  <c r="V44" i="10"/>
  <c r="H41" i="11" s="1"/>
  <c r="AN43" i="2" a="1"/>
  <c r="AN43" i="2" s="1"/>
  <c r="P45" i="10"/>
  <c r="B42" i="11" s="1"/>
  <c r="AM41" i="2" a="1"/>
  <c r="AM41" i="2" s="1"/>
  <c r="R43" i="10"/>
  <c r="D40" i="11" s="1"/>
  <c r="S43" i="10"/>
  <c r="E40" i="11" s="1"/>
  <c r="AK45" i="2" a="1"/>
  <c r="AK45" i="2" s="1"/>
  <c r="AA47" i="10"/>
  <c r="M44" i="11" s="1"/>
  <c r="AB47" i="10"/>
  <c r="N44" i="11" s="1"/>
  <c r="S44" i="10" l="1"/>
  <c r="E41" i="11" s="1"/>
  <c r="R44" i="10"/>
  <c r="D41" i="11" s="1"/>
  <c r="AJ43" i="2" a="1"/>
  <c r="AJ43" i="2" s="1"/>
  <c r="V45" i="10"/>
  <c r="H42" i="11" s="1"/>
  <c r="AD43" i="10"/>
  <c r="AC47" i="10"/>
  <c r="O44" i="11" s="1"/>
  <c r="AP45" i="2" a="1"/>
  <c r="AP45" i="2" s="1"/>
  <c r="AN44" i="2" a="1"/>
  <c r="AN44" i="2" s="1"/>
  <c r="P46" i="10"/>
  <c r="B43" i="11" s="1"/>
  <c r="AK46" i="2" a="1"/>
  <c r="AK46" i="2" s="1"/>
  <c r="AA48" i="10"/>
  <c r="M45" i="11" s="1"/>
  <c r="AB48" i="10"/>
  <c r="N45" i="11" s="1"/>
  <c r="AM42" i="2" a="1"/>
  <c r="AM42" i="2" s="1"/>
  <c r="T44" i="10"/>
  <c r="F41" i="11" s="1"/>
  <c r="U44" i="10"/>
  <c r="G41" i="11" s="1"/>
  <c r="AN45" i="2" l="1" a="1"/>
  <c r="AN45" i="2" s="1"/>
  <c r="P47" i="10"/>
  <c r="B44" i="11" s="1"/>
  <c r="AP46" i="2" a="1"/>
  <c r="AP46" i="2" s="1"/>
  <c r="AC48" i="10"/>
  <c r="O45" i="11" s="1"/>
  <c r="T45" i="10"/>
  <c r="F42" i="11" s="1"/>
  <c r="U45" i="10"/>
  <c r="G42" i="11" s="1"/>
  <c r="AJ44" i="2" a="1"/>
  <c r="AJ44" i="2" s="1"/>
  <c r="V46" i="10"/>
  <c r="H43" i="11" s="1"/>
  <c r="AD44" i="10"/>
  <c r="AM43" i="2" a="1"/>
  <c r="AM43" i="2" s="1"/>
  <c r="R45" i="10"/>
  <c r="D42" i="11" s="1"/>
  <c r="S45" i="10"/>
  <c r="E42" i="11" s="1"/>
  <c r="AK47" i="2" a="1"/>
  <c r="AK47" i="2" s="1"/>
  <c r="AA49" i="10"/>
  <c r="M46" i="11" s="1"/>
  <c r="AB49" i="10"/>
  <c r="N46" i="11" s="1"/>
  <c r="AD45" i="10" l="1"/>
  <c r="R46" i="10"/>
  <c r="D43" i="11" s="1"/>
  <c r="S46" i="10"/>
  <c r="E43" i="11" s="1"/>
  <c r="AJ45" i="2" a="1"/>
  <c r="AJ45" i="2" s="1"/>
  <c r="V47" i="10"/>
  <c r="H44" i="11" s="1"/>
  <c r="AC49" i="10"/>
  <c r="O46" i="11" s="1"/>
  <c r="AP47" i="2" a="1"/>
  <c r="AP47" i="2" s="1"/>
  <c r="AN46" i="2" a="1"/>
  <c r="AN46" i="2" s="1"/>
  <c r="P48" i="10"/>
  <c r="B45" i="11" s="1"/>
  <c r="AK48" i="2" a="1"/>
  <c r="AK48" i="2" s="1"/>
  <c r="AA50" i="10"/>
  <c r="M47" i="11" s="1"/>
  <c r="AB50" i="10"/>
  <c r="N47" i="11" s="1"/>
  <c r="AM44" i="2" a="1"/>
  <c r="AM44" i="2" s="1"/>
  <c r="T46" i="10"/>
  <c r="F43" i="11" s="1"/>
  <c r="U46" i="10"/>
  <c r="G43" i="11" s="1"/>
  <c r="AP48" i="2" l="1" a="1"/>
  <c r="AP48" i="2" s="1"/>
  <c r="AC50" i="10"/>
  <c r="O47" i="11" s="1"/>
  <c r="V48" i="10"/>
  <c r="H45" i="11" s="1"/>
  <c r="AJ46" i="2" a="1"/>
  <c r="AJ46" i="2" s="1"/>
  <c r="T47" i="10"/>
  <c r="F44" i="11" s="1"/>
  <c r="S47" i="10"/>
  <c r="E44" i="11" s="1"/>
  <c r="AN47" i="2" a="1"/>
  <c r="AN47" i="2" s="1"/>
  <c r="P49" i="10"/>
  <c r="B46" i="11" s="1"/>
  <c r="AD46" i="10"/>
  <c r="AM45" i="2" a="1"/>
  <c r="AM45" i="2" s="1"/>
  <c r="R48" i="10" s="1"/>
  <c r="D45" i="11" s="1"/>
  <c r="R47" i="10"/>
  <c r="D44" i="11" s="1"/>
  <c r="U47" i="10"/>
  <c r="G44" i="11" s="1"/>
  <c r="AK49" i="2" a="1"/>
  <c r="AK49" i="2" s="1"/>
  <c r="AB51" i="10"/>
  <c r="N48" i="11" s="1"/>
  <c r="AA51" i="10"/>
  <c r="M48" i="11" s="1"/>
  <c r="AD47" i="10" l="1"/>
  <c r="AN48" i="2" a="1"/>
  <c r="AN48" i="2" s="1"/>
  <c r="P50" i="10"/>
  <c r="B47" i="11" s="1"/>
  <c r="AC51" i="10"/>
  <c r="O48" i="11" s="1"/>
  <c r="AP49" i="2" a="1"/>
  <c r="AP49" i="2" s="1"/>
  <c r="AJ47" i="2" a="1"/>
  <c r="AJ47" i="2" s="1"/>
  <c r="V49" i="10"/>
  <c r="H46" i="11" s="1"/>
  <c r="AK50" i="2" a="1"/>
  <c r="AK50" i="2" s="1"/>
  <c r="AA52" i="10"/>
  <c r="M49" i="11" s="1"/>
  <c r="AB52" i="10"/>
  <c r="N49" i="11" s="1"/>
  <c r="AM46" i="2" a="1"/>
  <c r="AM46" i="2" s="1"/>
  <c r="U48" i="10"/>
  <c r="G45" i="11" s="1"/>
  <c r="S48" i="10"/>
  <c r="E45" i="11" s="1"/>
  <c r="T48" i="10"/>
  <c r="F45" i="11" s="1"/>
  <c r="S49" i="10" l="1"/>
  <c r="E46" i="11" s="1"/>
  <c r="T49" i="10"/>
  <c r="F46" i="11" s="1"/>
  <c r="AD48" i="10"/>
  <c r="V50" i="10"/>
  <c r="H47" i="11" s="1"/>
  <c r="AJ48" i="2" a="1"/>
  <c r="AJ48" i="2" s="1"/>
  <c r="AP50" i="2" a="1"/>
  <c r="AP50" i="2" s="1"/>
  <c r="AC52" i="10"/>
  <c r="O49" i="11" s="1"/>
  <c r="AN49" i="2" a="1"/>
  <c r="AN49" i="2" s="1"/>
  <c r="P51" i="10"/>
  <c r="B48" i="11" s="1"/>
  <c r="AM47" i="2" a="1"/>
  <c r="AM47" i="2" s="1"/>
  <c r="R50" i="10" s="1"/>
  <c r="D47" i="11" s="1"/>
  <c r="R49" i="10"/>
  <c r="D46" i="11" s="1"/>
  <c r="U49" i="10"/>
  <c r="G46" i="11" s="1"/>
  <c r="AK51" i="2" a="1"/>
  <c r="AK51" i="2" s="1"/>
  <c r="AA53" i="10"/>
  <c r="M50" i="11" s="1"/>
  <c r="AB53" i="10"/>
  <c r="N50" i="11" s="1"/>
  <c r="AD49" i="10" l="1"/>
  <c r="AP51" i="2" a="1"/>
  <c r="AP51" i="2" s="1"/>
  <c r="AC53" i="10"/>
  <c r="O50" i="11" s="1"/>
  <c r="AJ49" i="2" a="1"/>
  <c r="AJ49" i="2" s="1"/>
  <c r="V51" i="10"/>
  <c r="H48" i="11" s="1"/>
  <c r="AN50" i="2" a="1"/>
  <c r="AN50" i="2" s="1"/>
  <c r="P52" i="10"/>
  <c r="B49" i="11" s="1"/>
  <c r="AK52" i="2" a="1"/>
  <c r="AK52" i="2" s="1"/>
  <c r="AA54" i="10"/>
  <c r="M51" i="11" s="1"/>
  <c r="AB54" i="10"/>
  <c r="N51" i="11" s="1"/>
  <c r="AM48" i="2" a="1"/>
  <c r="AM48" i="2" s="1"/>
  <c r="U50" i="10"/>
  <c r="G47" i="11" s="1"/>
  <c r="S50" i="10"/>
  <c r="E47" i="11" s="1"/>
  <c r="T50" i="10"/>
  <c r="F47" i="11" s="1"/>
  <c r="AN51" i="2" l="1" a="1"/>
  <c r="AN51" i="2" s="1"/>
  <c r="P53" i="10"/>
  <c r="B50" i="11" s="1"/>
  <c r="V52" i="10"/>
  <c r="H49" i="11" s="1"/>
  <c r="AJ50" i="2" a="1"/>
  <c r="AJ50" i="2" s="1"/>
  <c r="S51" i="10"/>
  <c r="E48" i="11" s="1"/>
  <c r="T51" i="10"/>
  <c r="F48" i="11" s="1"/>
  <c r="AD50" i="10"/>
  <c r="AP52" i="2" a="1"/>
  <c r="AP52" i="2" s="1"/>
  <c r="AC54" i="10"/>
  <c r="O51" i="11" s="1"/>
  <c r="AM49" i="2" a="1"/>
  <c r="AM49" i="2" s="1"/>
  <c r="R52" i="10" s="1"/>
  <c r="D49" i="11" s="1"/>
  <c r="R51" i="10"/>
  <c r="D48" i="11" s="1"/>
  <c r="U51" i="10"/>
  <c r="G48" i="11" s="1"/>
  <c r="AK53" i="2" a="1"/>
  <c r="AK53" i="2" s="1"/>
  <c r="AB55" i="10"/>
  <c r="N52" i="11" s="1"/>
  <c r="AA55" i="10"/>
  <c r="M52" i="11" s="1"/>
  <c r="AD51" i="10" l="1"/>
  <c r="AP53" i="2" a="1"/>
  <c r="AP53" i="2" s="1"/>
  <c r="AC55" i="10"/>
  <c r="O52" i="11" s="1"/>
  <c r="AJ51" i="2" a="1"/>
  <c r="AJ51" i="2" s="1"/>
  <c r="V53" i="10"/>
  <c r="H50" i="11" s="1"/>
  <c r="AN52" i="2" a="1"/>
  <c r="AN52" i="2" s="1"/>
  <c r="P54" i="10"/>
  <c r="B51" i="11" s="1"/>
  <c r="AK54" i="2" a="1"/>
  <c r="AK54" i="2" s="1"/>
  <c r="AA56" i="10"/>
  <c r="M53" i="11" s="1"/>
  <c r="AB56" i="10"/>
  <c r="N53" i="11" s="1"/>
  <c r="AM50" i="2" a="1"/>
  <c r="AM50" i="2" s="1"/>
  <c r="U52" i="10"/>
  <c r="G49" i="11" s="1"/>
  <c r="S52" i="10"/>
  <c r="E49" i="11" s="1"/>
  <c r="T52" i="10"/>
  <c r="F49" i="11" s="1"/>
  <c r="T53" i="10" l="1"/>
  <c r="F50" i="11" s="1"/>
  <c r="S53" i="10"/>
  <c r="E50" i="11" s="1"/>
  <c r="AD52" i="10"/>
  <c r="AN53" i="2" a="1"/>
  <c r="AN53" i="2" s="1"/>
  <c r="P55" i="10"/>
  <c r="B52" i="11" s="1"/>
  <c r="V54" i="10"/>
  <c r="H51" i="11" s="1"/>
  <c r="AJ52" i="2" a="1"/>
  <c r="AJ52" i="2" s="1"/>
  <c r="AC56" i="10"/>
  <c r="O53" i="11" s="1"/>
  <c r="AP54" i="2" a="1"/>
  <c r="AP54" i="2" s="1"/>
  <c r="AM51" i="2" a="1"/>
  <c r="AM51" i="2" s="1"/>
  <c r="R54" i="10" s="1"/>
  <c r="D51" i="11" s="1"/>
  <c r="R53" i="10"/>
  <c r="D50" i="11" s="1"/>
  <c r="U53" i="10"/>
  <c r="G50" i="11" s="1"/>
  <c r="AK55" i="2" a="1"/>
  <c r="AK55" i="2" s="1"/>
  <c r="AA57" i="10"/>
  <c r="M54" i="11" s="1"/>
  <c r="AB57" i="10"/>
  <c r="N54" i="11" s="1"/>
  <c r="AD53" i="10" l="1"/>
  <c r="V55" i="10"/>
  <c r="H52" i="11" s="1"/>
  <c r="AJ53" i="2" a="1"/>
  <c r="AJ53" i="2" s="1"/>
  <c r="AN54" i="2" a="1"/>
  <c r="AN54" i="2" s="1"/>
  <c r="P56" i="10"/>
  <c r="B53" i="11" s="1"/>
  <c r="AP55" i="2" a="1"/>
  <c r="AP55" i="2" s="1"/>
  <c r="AC57" i="10"/>
  <c r="O54" i="11" s="1"/>
  <c r="AK56" i="2" a="1"/>
  <c r="AK56" i="2" s="1"/>
  <c r="AB59" i="10" s="1"/>
  <c r="N56" i="11" s="1"/>
  <c r="AA58" i="10"/>
  <c r="M55" i="11" s="1"/>
  <c r="AB58" i="10"/>
  <c r="N55" i="11" s="1"/>
  <c r="AM52" i="2" a="1"/>
  <c r="AM52" i="2" s="1"/>
  <c r="U54" i="10"/>
  <c r="G51" i="11" s="1"/>
  <c r="S54" i="10"/>
  <c r="E51" i="11" s="1"/>
  <c r="T54" i="10"/>
  <c r="F51" i="11" s="1"/>
  <c r="S55" i="10" l="1"/>
  <c r="E52" i="11" s="1"/>
  <c r="R55" i="10"/>
  <c r="D52" i="11" s="1"/>
  <c r="AP56" i="2" a="1"/>
  <c r="AP56" i="2" s="1"/>
  <c r="AC58" i="10"/>
  <c r="O55" i="11" s="1"/>
  <c r="AD54" i="10"/>
  <c r="AN55" i="2" a="1"/>
  <c r="AN55" i="2" s="1"/>
  <c r="P57" i="10"/>
  <c r="B54" i="11" s="1"/>
  <c r="AJ54" i="2" a="1"/>
  <c r="AJ54" i="2" s="1"/>
  <c r="V56" i="10"/>
  <c r="H53" i="11" s="1"/>
  <c r="AM53" i="2" a="1"/>
  <c r="AM53" i="2" s="1"/>
  <c r="T55" i="10"/>
  <c r="F52" i="11" s="1"/>
  <c r="U55" i="10"/>
  <c r="G52" i="11" s="1"/>
  <c r="AK57" i="2" a="1"/>
  <c r="AK57" i="2" s="1"/>
  <c r="AA59" i="10"/>
  <c r="M56" i="11" s="1"/>
  <c r="AJ55" i="2" l="1" a="1"/>
  <c r="AJ55" i="2" s="1"/>
  <c r="V57" i="10"/>
  <c r="H54" i="11" s="1"/>
  <c r="AN56" i="2" a="1"/>
  <c r="AN56" i="2" s="1"/>
  <c r="P58" i="10"/>
  <c r="B55" i="11" s="1"/>
  <c r="AP57" i="2" a="1"/>
  <c r="AP57" i="2" s="1"/>
  <c r="AC59" i="10"/>
  <c r="O56" i="11" s="1"/>
  <c r="AD55" i="10"/>
  <c r="AK58" i="2" a="1"/>
  <c r="AK58" i="2" s="1"/>
  <c r="AB61" i="10" s="1"/>
  <c r="N58" i="11" s="1"/>
  <c r="AA60" i="10"/>
  <c r="M57" i="11" s="1"/>
  <c r="AB60" i="10"/>
  <c r="N57" i="11" s="1"/>
  <c r="AM54" i="2" a="1"/>
  <c r="AM54" i="2" s="1"/>
  <c r="T56" i="10"/>
  <c r="F53" i="11" s="1"/>
  <c r="U56" i="10"/>
  <c r="G53" i="11" s="1"/>
  <c r="R56" i="10"/>
  <c r="D53" i="11" s="1"/>
  <c r="S56" i="10"/>
  <c r="E53" i="11" s="1"/>
  <c r="AJ56" i="2" l="1" a="1"/>
  <c r="AJ56" i="2" s="1"/>
  <c r="V58" i="10"/>
  <c r="H55" i="11" s="1"/>
  <c r="AD56" i="10"/>
  <c r="S57" i="10"/>
  <c r="E54" i="11" s="1"/>
  <c r="R57" i="10"/>
  <c r="D54" i="11" s="1"/>
  <c r="AC60" i="10"/>
  <c r="O57" i="11" s="1"/>
  <c r="AP58" i="2" a="1"/>
  <c r="AP58" i="2" s="1"/>
  <c r="AN57" i="2" a="1"/>
  <c r="AN57" i="2" s="1"/>
  <c r="P59" i="10"/>
  <c r="B56" i="11" s="1"/>
  <c r="AM55" i="2" a="1"/>
  <c r="AM55" i="2" s="1"/>
  <c r="T57" i="10"/>
  <c r="F54" i="11" s="1"/>
  <c r="U57" i="10"/>
  <c r="G54" i="11" s="1"/>
  <c r="AK59" i="2" a="1"/>
  <c r="AK59" i="2" s="1"/>
  <c r="AA61" i="10"/>
  <c r="M58" i="11" s="1"/>
  <c r="AN58" i="2" l="1" a="1"/>
  <c r="AN58" i="2" s="1"/>
  <c r="P60" i="10"/>
  <c r="B57" i="11" s="1"/>
  <c r="AD57" i="10"/>
  <c r="AP59" i="2" a="1"/>
  <c r="AP59" i="2" s="1"/>
  <c r="AC61" i="10"/>
  <c r="O58" i="11" s="1"/>
  <c r="AJ57" i="2" a="1"/>
  <c r="AJ57" i="2" s="1"/>
  <c r="V59" i="10"/>
  <c r="H56" i="11" s="1"/>
  <c r="AK60" i="2" a="1"/>
  <c r="AK60" i="2" s="1"/>
  <c r="AA62" i="10"/>
  <c r="M59" i="11" s="1"/>
  <c r="AB62" i="10"/>
  <c r="N59" i="11" s="1"/>
  <c r="AM56" i="2" a="1"/>
  <c r="AM56" i="2" s="1"/>
  <c r="R59" i="10" s="1"/>
  <c r="D56" i="11" s="1"/>
  <c r="T58" i="10"/>
  <c r="F55" i="11" s="1"/>
  <c r="U58" i="10"/>
  <c r="G55" i="11" s="1"/>
  <c r="R58" i="10"/>
  <c r="D55" i="11" s="1"/>
  <c r="S58" i="10"/>
  <c r="E55" i="11" s="1"/>
  <c r="AD58" i="10" l="1"/>
  <c r="AK61" i="2" a="1"/>
  <c r="AK61" i="2" s="1"/>
  <c r="AK62" i="2" s="1" a="1"/>
  <c r="AK62" i="2" s="1"/>
  <c r="AA63" i="10"/>
  <c r="M60" i="11" s="1"/>
  <c r="AB63" i="10"/>
  <c r="N60" i="11" s="1"/>
  <c r="AJ58" i="2" a="1"/>
  <c r="AJ58" i="2" s="1"/>
  <c r="V60" i="10"/>
  <c r="H57" i="11" s="1"/>
  <c r="AP60" i="2" a="1"/>
  <c r="AP60" i="2" s="1"/>
  <c r="AC62" i="10"/>
  <c r="O59" i="11" s="1"/>
  <c r="AN59" i="2" a="1"/>
  <c r="AN59" i="2" s="1"/>
  <c r="P61" i="10"/>
  <c r="B58" i="11" s="1"/>
  <c r="AM57" i="2" a="1"/>
  <c r="AM57" i="2" s="1"/>
  <c r="S59" i="10"/>
  <c r="E56" i="11" s="1"/>
  <c r="T59" i="10"/>
  <c r="F56" i="11" s="1"/>
  <c r="U59" i="10"/>
  <c r="G56" i="11" s="1"/>
  <c r="AK63" i="2" l="1" a="1"/>
  <c r="AK63" i="2" s="1"/>
  <c r="AA66" i="10" s="1"/>
  <c r="M63" i="11" s="1"/>
  <c r="AA65" i="10"/>
  <c r="M62" i="11" s="1"/>
  <c r="AB65" i="10"/>
  <c r="N62" i="11" s="1"/>
  <c r="P62" i="10"/>
  <c r="B59" i="11" s="1"/>
  <c r="AN60" i="2" a="1"/>
  <c r="AN60" i="2" s="1"/>
  <c r="AD59" i="10"/>
  <c r="AJ59" i="2" a="1"/>
  <c r="AJ59" i="2" s="1"/>
  <c r="V61" i="10"/>
  <c r="H58" i="11" s="1"/>
  <c r="AP61" i="2" a="1"/>
  <c r="AP61" i="2" s="1"/>
  <c r="AC63" i="10"/>
  <c r="O60" i="11" s="1"/>
  <c r="AB64" i="10"/>
  <c r="N61" i="11" s="1"/>
  <c r="AA64" i="10"/>
  <c r="M61" i="11" s="1"/>
  <c r="AM58" i="2" a="1"/>
  <c r="AM58" i="2" s="1"/>
  <c r="R61" i="10" s="1"/>
  <c r="D58" i="11" s="1"/>
  <c r="S60" i="10"/>
  <c r="E57" i="11" s="1"/>
  <c r="T60" i="10"/>
  <c r="F57" i="11" s="1"/>
  <c r="U60" i="10"/>
  <c r="G57" i="11" s="1"/>
  <c r="R60" i="10"/>
  <c r="D57" i="11" s="1"/>
  <c r="AP62" i="2" l="1" a="1"/>
  <c r="AP62" i="2" s="1"/>
  <c r="AC64" i="10"/>
  <c r="O61" i="11" s="1"/>
  <c r="AK64" i="2" a="1"/>
  <c r="AK64" i="2" s="1"/>
  <c r="AA67" i="10" s="1"/>
  <c r="M64" i="11" s="1"/>
  <c r="AJ60" i="2" a="1"/>
  <c r="AJ60" i="2" s="1"/>
  <c r="V62" i="10"/>
  <c r="H59" i="11" s="1"/>
  <c r="AB66" i="10"/>
  <c r="N63" i="11" s="1"/>
  <c r="AN61" i="2" a="1"/>
  <c r="AN61" i="2" s="1"/>
  <c r="P63" i="10"/>
  <c r="B60" i="11" s="1"/>
  <c r="AD60" i="10"/>
  <c r="AM59" i="2" a="1"/>
  <c r="AM59" i="2" s="1"/>
  <c r="S61" i="10"/>
  <c r="E58" i="11" s="1"/>
  <c r="T61" i="10"/>
  <c r="F58" i="11" s="1"/>
  <c r="U61" i="10"/>
  <c r="G58" i="11" s="1"/>
  <c r="AB67" i="10" l="1"/>
  <c r="N64" i="11" s="1"/>
  <c r="AN62" i="2" a="1"/>
  <c r="AN62" i="2" s="1"/>
  <c r="P64" i="10"/>
  <c r="B61" i="11" s="1"/>
  <c r="AK65" i="2" a="1"/>
  <c r="AK65" i="2" s="1"/>
  <c r="AB68" i="10" s="1"/>
  <c r="N65" i="11" s="1"/>
  <c r="AJ61" i="2" a="1"/>
  <c r="AJ61" i="2" s="1"/>
  <c r="V63" i="10"/>
  <c r="H60" i="11" s="1"/>
  <c r="AD61" i="10"/>
  <c r="AP63" i="2" a="1"/>
  <c r="AP63" i="2" s="1"/>
  <c r="AC65" i="10"/>
  <c r="O62" i="11" s="1"/>
  <c r="AM60" i="2" a="1"/>
  <c r="AM60" i="2" s="1"/>
  <c r="R62" i="10"/>
  <c r="D59" i="11" s="1"/>
  <c r="S62" i="10"/>
  <c r="E59" i="11" s="1"/>
  <c r="T62" i="10"/>
  <c r="F59" i="11" s="1"/>
  <c r="U62" i="10"/>
  <c r="G59" i="11" s="1"/>
  <c r="AD62" i="10" l="1"/>
  <c r="AA68" i="10"/>
  <c r="M65" i="11" s="1"/>
  <c r="AK66" i="2" a="1"/>
  <c r="AK66" i="2" s="1"/>
  <c r="AA69" i="10" s="1"/>
  <c r="M66" i="11" s="1"/>
  <c r="AP64" i="2" a="1"/>
  <c r="AP64" i="2" s="1"/>
  <c r="AC66" i="10"/>
  <c r="O63" i="11" s="1"/>
  <c r="V64" i="10"/>
  <c r="H61" i="11" s="1"/>
  <c r="AJ62" i="2" a="1"/>
  <c r="AJ62" i="2" s="1"/>
  <c r="AN63" i="2" a="1"/>
  <c r="AN63" i="2" s="1"/>
  <c r="P65" i="10"/>
  <c r="B62" i="11" s="1"/>
  <c r="AM61" i="2" a="1"/>
  <c r="AM61" i="2" s="1"/>
  <c r="U63" i="10"/>
  <c r="G60" i="11" s="1"/>
  <c r="R63" i="10"/>
  <c r="D60" i="11" s="1"/>
  <c r="S63" i="10"/>
  <c r="E60" i="11" s="1"/>
  <c r="T63" i="10"/>
  <c r="F60" i="11" s="1"/>
  <c r="AB69" i="10" l="1"/>
  <c r="N66" i="11" s="1"/>
  <c r="AD63" i="10"/>
  <c r="AK67" i="2" a="1"/>
  <c r="AK67" i="2" s="1"/>
  <c r="AB70" i="10" s="1"/>
  <c r="N67" i="11" s="1"/>
  <c r="AN64" i="2" a="1"/>
  <c r="AN64" i="2" s="1"/>
  <c r="P66" i="10"/>
  <c r="B63" i="11" s="1"/>
  <c r="AJ63" i="2" a="1"/>
  <c r="AJ63" i="2" s="1"/>
  <c r="V65" i="10"/>
  <c r="H62" i="11" s="1"/>
  <c r="AC67" i="10"/>
  <c r="O64" i="11" s="1"/>
  <c r="AP65" i="2" a="1"/>
  <c r="AP65" i="2" s="1"/>
  <c r="AM62" i="2" a="1"/>
  <c r="AM62" i="2" s="1"/>
  <c r="R64" i="10"/>
  <c r="D61" i="11" s="1"/>
  <c r="S64" i="10"/>
  <c r="E61" i="11" s="1"/>
  <c r="T64" i="10"/>
  <c r="F61" i="11" s="1"/>
  <c r="U64" i="10"/>
  <c r="G61" i="11" s="1"/>
  <c r="AP66" i="2" l="1" a="1"/>
  <c r="AP66" i="2" s="1"/>
  <c r="AC68" i="10"/>
  <c r="O65" i="11" s="1"/>
  <c r="AD64" i="10"/>
  <c r="AA70" i="10"/>
  <c r="M67" i="11" s="1"/>
  <c r="AJ64" i="2" a="1"/>
  <c r="AJ64" i="2" s="1"/>
  <c r="V66" i="10"/>
  <c r="H63" i="11" s="1"/>
  <c r="AN65" i="2" a="1"/>
  <c r="AN65" i="2" s="1"/>
  <c r="P67" i="10"/>
  <c r="B64" i="11" s="1"/>
  <c r="AK68" i="2" a="1"/>
  <c r="AK68" i="2" s="1"/>
  <c r="AA71" i="10" s="1"/>
  <c r="M68" i="11" s="1"/>
  <c r="AM63" i="2" a="1"/>
  <c r="AM63" i="2" s="1"/>
  <c r="U65" i="10"/>
  <c r="G62" i="11" s="1"/>
  <c r="R65" i="10"/>
  <c r="D62" i="11" s="1"/>
  <c r="S65" i="10"/>
  <c r="E62" i="11" s="1"/>
  <c r="T65" i="10"/>
  <c r="F62" i="11" s="1"/>
  <c r="AK69" i="2" l="1" a="1"/>
  <c r="AK69" i="2" s="1"/>
  <c r="AB72" i="10" s="1"/>
  <c r="N69" i="11" s="1"/>
  <c r="AJ65" i="2" a="1"/>
  <c r="AJ65" i="2" s="1"/>
  <c r="V67" i="10"/>
  <c r="H64" i="11" s="1"/>
  <c r="AB71" i="10"/>
  <c r="N68" i="11" s="1"/>
  <c r="AN66" i="2" a="1"/>
  <c r="AN66" i="2" s="1"/>
  <c r="P68" i="10"/>
  <c r="B65" i="11" s="1"/>
  <c r="AD65" i="10"/>
  <c r="AP67" i="2" a="1"/>
  <c r="AP67" i="2" s="1"/>
  <c r="AC69" i="10"/>
  <c r="O66" i="11" s="1"/>
  <c r="AM64" i="2" a="1"/>
  <c r="AM64" i="2" s="1"/>
  <c r="U67" i="10" s="1"/>
  <c r="G64" i="11" s="1"/>
  <c r="R66" i="10"/>
  <c r="D63" i="11" s="1"/>
  <c r="S66" i="10"/>
  <c r="E63" i="11" s="1"/>
  <c r="T66" i="10"/>
  <c r="F63" i="11" s="1"/>
  <c r="U66" i="10"/>
  <c r="G63" i="11" s="1"/>
  <c r="AK70" i="2" l="1" a="1"/>
  <c r="AK70" i="2" s="1"/>
  <c r="AA73" i="10" s="1"/>
  <c r="M70" i="11" s="1"/>
  <c r="AD66" i="10"/>
  <c r="AA72" i="10"/>
  <c r="M69" i="11" s="1"/>
  <c r="AP68" i="2" a="1"/>
  <c r="AP68" i="2" s="1"/>
  <c r="AC70" i="10"/>
  <c r="O67" i="11" s="1"/>
  <c r="AN67" i="2" a="1"/>
  <c r="AN67" i="2" s="1"/>
  <c r="P69" i="10"/>
  <c r="B66" i="11" s="1"/>
  <c r="AJ66" i="2" a="1"/>
  <c r="AJ66" i="2" s="1"/>
  <c r="V68" i="10"/>
  <c r="H65" i="11" s="1"/>
  <c r="AM65" i="2" a="1"/>
  <c r="AM65" i="2" s="1"/>
  <c r="S67" i="10"/>
  <c r="E64" i="11" s="1"/>
  <c r="T67" i="10"/>
  <c r="F64" i="11" s="1"/>
  <c r="R67" i="10"/>
  <c r="AD67" i="10" l="1"/>
  <c r="D64" i="11"/>
  <c r="AK71" i="2" a="1"/>
  <c r="AK71" i="2" s="1"/>
  <c r="AB73" i="10"/>
  <c r="N70" i="11" s="1"/>
  <c r="AJ67" i="2" a="1"/>
  <c r="AJ67" i="2" s="1"/>
  <c r="V69" i="10"/>
  <c r="H66" i="11" s="1"/>
  <c r="P70" i="10"/>
  <c r="B67" i="11" s="1"/>
  <c r="AN68" i="2" a="1"/>
  <c r="AN68" i="2" s="1"/>
  <c r="AP69" i="2" a="1"/>
  <c r="AP69" i="2" s="1"/>
  <c r="AC71" i="10"/>
  <c r="O68" i="11" s="1"/>
  <c r="AM66" i="2" a="1"/>
  <c r="AM66" i="2" s="1"/>
  <c r="U69" i="10" s="1"/>
  <c r="G66" i="11" s="1"/>
  <c r="R68" i="10"/>
  <c r="S68" i="10"/>
  <c r="E65" i="11" s="1"/>
  <c r="T68" i="10"/>
  <c r="F65" i="11" s="1"/>
  <c r="U68" i="10"/>
  <c r="G65" i="11" s="1"/>
  <c r="AD68" i="10" l="1"/>
  <c r="D65" i="11"/>
  <c r="AP70" i="2" a="1"/>
  <c r="AP70" i="2" s="1"/>
  <c r="AC72" i="10"/>
  <c r="O69" i="11" s="1"/>
  <c r="AN69" i="2" a="1"/>
  <c r="AN69" i="2" s="1"/>
  <c r="P71" i="10"/>
  <c r="B68" i="11" s="1"/>
  <c r="V70" i="10"/>
  <c r="H67" i="11" s="1"/>
  <c r="AJ68" i="2" a="1"/>
  <c r="AJ68" i="2" s="1"/>
  <c r="AA74" i="10"/>
  <c r="M71" i="11" s="1"/>
  <c r="AB74" i="10"/>
  <c r="N71" i="11" s="1"/>
  <c r="AM67" i="2" a="1"/>
  <c r="AM67" i="2" s="1"/>
  <c r="T69" i="10"/>
  <c r="F66" i="11" s="1"/>
  <c r="R69" i="10"/>
  <c r="D66" i="11" s="1"/>
  <c r="S69" i="10"/>
  <c r="E66" i="11" s="1"/>
  <c r="AJ69" i="2" l="1" a="1"/>
  <c r="AJ69" i="2" s="1"/>
  <c r="V71" i="10"/>
  <c r="H68" i="11" s="1"/>
  <c r="AD69" i="10"/>
  <c r="AN70" i="2" a="1"/>
  <c r="AN70" i="2" s="1"/>
  <c r="P72" i="10"/>
  <c r="B69" i="11" s="1"/>
  <c r="AP71" i="2" a="1"/>
  <c r="AP71" i="2" s="1"/>
  <c r="AC74" i="10" s="1"/>
  <c r="O71" i="11" s="1"/>
  <c r="AC73" i="10"/>
  <c r="O70" i="11" s="1"/>
  <c r="AM68" i="2" a="1"/>
  <c r="AM68" i="2" s="1"/>
  <c r="U71" i="10" s="1"/>
  <c r="G68" i="11" s="1"/>
  <c r="R70" i="10"/>
  <c r="D67" i="11" s="1"/>
  <c r="S70" i="10"/>
  <c r="E67" i="11" s="1"/>
  <c r="T70" i="10"/>
  <c r="F67" i="11" s="1"/>
  <c r="U70" i="10"/>
  <c r="G67" i="11" s="1"/>
  <c r="AD70" i="10" l="1"/>
  <c r="AN71" i="2" a="1"/>
  <c r="AN71" i="2" s="1"/>
  <c r="P74" i="10" s="1"/>
  <c r="B71" i="11" s="1"/>
  <c r="P73" i="10"/>
  <c r="B70" i="11" s="1"/>
  <c r="AJ70" i="2" a="1"/>
  <c r="AJ70" i="2" s="1"/>
  <c r="V72" i="10"/>
  <c r="H69" i="11" s="1"/>
  <c r="AM69" i="2" a="1"/>
  <c r="AM69" i="2" s="1"/>
  <c r="R71" i="10"/>
  <c r="D68" i="11" s="1"/>
  <c r="S71" i="10"/>
  <c r="E68" i="11" s="1"/>
  <c r="T71" i="10"/>
  <c r="F68" i="11" s="1"/>
  <c r="AD71" i="10" l="1"/>
  <c r="AJ71" i="2" a="1"/>
  <c r="AJ71" i="2" s="1"/>
  <c r="V74" i="10" s="1"/>
  <c r="H71" i="11" s="1"/>
  <c r="V73" i="10"/>
  <c r="H70" i="11" s="1"/>
  <c r="AM70" i="2" a="1"/>
  <c r="AM70" i="2" s="1"/>
  <c r="U73" i="10" s="1"/>
  <c r="G70" i="11" s="1"/>
  <c r="R72" i="10"/>
  <c r="D69" i="11" s="1"/>
  <c r="S72" i="10"/>
  <c r="E69" i="11" s="1"/>
  <c r="T72" i="10"/>
  <c r="F69" i="11" s="1"/>
  <c r="U72" i="10"/>
  <c r="G69" i="11" s="1"/>
  <c r="AD72" i="10" l="1"/>
  <c r="AM71" i="2" a="1"/>
  <c r="AM71" i="2" s="1"/>
  <c r="S73" i="10"/>
  <c r="E70" i="11" s="1"/>
  <c r="T73" i="10"/>
  <c r="F70" i="11" s="1"/>
  <c r="R73" i="10"/>
  <c r="AD73" i="10" l="1"/>
  <c r="D70" i="11"/>
  <c r="R74" i="10"/>
  <c r="D71" i="11" s="1"/>
  <c r="S74" i="10"/>
  <c r="E71" i="11" s="1"/>
  <c r="T74" i="10"/>
  <c r="F71" i="11" s="1"/>
  <c r="U74" i="10"/>
  <c r="G71" i="11" s="1"/>
  <c r="AD74" i="10" l="1"/>
  <c r="AH6" i="18"/>
  <c r="AH5" i="18"/>
  <c r="AH4" i="18"/>
  <c r="AL22" i="18" l="1"/>
  <c r="AL19" i="18"/>
  <c r="AL21" i="18"/>
  <c r="AL24" i="18"/>
  <c r="AL20" i="18"/>
  <c r="AL23" i="18"/>
  <c r="AP21" i="18"/>
  <c r="AP22" i="18"/>
  <c r="AP24" i="18"/>
  <c r="AP19" i="18"/>
  <c r="AP20" i="18"/>
  <c r="AP23" i="18"/>
  <c r="AO24" i="18"/>
  <c r="AO19" i="18"/>
  <c r="AO22" i="18"/>
  <c r="AO21" i="18"/>
  <c r="AO20" i="18"/>
  <c r="AO23" i="18"/>
  <c r="AK22" i="18"/>
  <c r="AK20" i="18"/>
  <c r="AK19" i="18"/>
  <c r="AK23" i="18"/>
  <c r="AK21" i="18"/>
  <c r="AK24" i="18"/>
  <c r="AM19" i="18"/>
  <c r="AM22" i="18"/>
  <c r="AM21" i="18"/>
  <c r="AM24" i="18"/>
  <c r="AM20" i="18"/>
  <c r="AM23" i="18"/>
  <c r="AN19" i="18"/>
  <c r="AN22" i="18"/>
  <c r="AN21" i="18"/>
  <c r="AN24" i="18"/>
  <c r="AN23" i="18"/>
  <c r="AN20" i="18"/>
  <c r="AJ19" i="18" l="1"/>
  <c r="AH7" i="18"/>
  <c r="AH24" i="18"/>
  <c r="AH19" i="18"/>
  <c r="AJ24" i="18"/>
  <c r="AH12" i="18"/>
  <c r="AH35" i="18"/>
  <c r="AH36" i="18"/>
  <c r="AH20" i="18"/>
  <c r="AH9" i="18"/>
  <c r="AJ21" i="18"/>
  <c r="AJ23" i="18"/>
  <c r="AJ22" i="18"/>
  <c r="AH38" i="18"/>
  <c r="AH26" i="18"/>
  <c r="AH28" i="18"/>
  <c r="AH13" i="18"/>
  <c r="AH29" i="18"/>
  <c r="AH25" i="18"/>
  <c r="AH32" i="18"/>
  <c r="AH18" i="18"/>
  <c r="AH31" i="18"/>
  <c r="AH23" i="18"/>
  <c r="AH42" i="18"/>
  <c r="AH33" i="18"/>
  <c r="AH16" i="18"/>
  <c r="AH40" i="18"/>
  <c r="AH43" i="18"/>
  <c r="AH15" i="18"/>
  <c r="AH17" i="18"/>
  <c r="AH21" i="18"/>
  <c r="AH37" i="18"/>
  <c r="AH44" i="18"/>
  <c r="AH46" i="18" s="1"/>
  <c r="AH47" i="18" s="1"/>
  <c r="AH30" i="18"/>
  <c r="AH34" i="18"/>
  <c r="AH41" i="18"/>
  <c r="AH39" i="18"/>
  <c r="AH14" i="18"/>
  <c r="AH22" i="18"/>
  <c r="AH27" i="18"/>
  <c r="AJ20" i="18"/>
  <c r="AH8" i="18" l="1"/>
  <c r="AH11" i="18"/>
  <c r="AH10" i="1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Pukar Bhandari</author>
  </authors>
  <commentList>
    <comment ref="S2" authorId="0" shapeId="0" xr:uid="{A3E338FC-B183-4123-AE1E-50098380A887}">
      <text>
        <r>
          <rPr>
            <b/>
            <sz val="9"/>
            <color indexed="81"/>
            <rFont val="Tahoma"/>
            <family val="2"/>
          </rPr>
          <t>Pukar Bhandari:</t>
        </r>
        <r>
          <rPr>
            <sz val="9"/>
            <color indexed="81"/>
            <rFont val="Tahoma"/>
            <family val="2"/>
          </rPr>
          <t xml:space="preserve">
Start_Pop + (End_Pop - Start_Pop) * Ratio</t>
        </r>
      </text>
    </comment>
    <comment ref="Q3" authorId="0" shapeId="0" xr:uid="{7A034CE9-0042-4A12-802C-5880BEB09CBD}">
      <text>
        <r>
          <rPr>
            <b/>
            <sz val="9"/>
            <color indexed="81"/>
            <rFont val="Tahoma"/>
            <family val="2"/>
          </rPr>
          <t>Pukar Bhandari:</t>
        </r>
        <r>
          <rPr>
            <sz val="9"/>
            <color indexed="81"/>
            <rFont val="Tahoma"/>
            <family val="2"/>
          </rPr>
          <t xml:space="preserve">
(Current Year Pop - Start Pop) / (End Pop - Start Pop)</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<sst xmlns="http://schemas.openxmlformats.org/spreadsheetml/2006/main" count="20598" uniqueCount="658">
  <si>
    <t>https://ushe.edu/institutional-data-resources-headcount/</t>
  </si>
  <si>
    <t>UOFU</t>
  </si>
  <si>
    <t>WSU</t>
  </si>
  <si>
    <t>UVU</t>
  </si>
  <si>
    <t>SLCC</t>
  </si>
  <si>
    <t>Year</t>
  </si>
  <si>
    <t>Source:</t>
  </si>
  <si>
    <t>Headcount: Fall Third Week</t>
  </si>
  <si>
    <t>DAVIS TECH</t>
  </si>
  <si>
    <t>MTLND TECH</t>
  </si>
  <si>
    <t>OGDEN-WEBER TECH</t>
  </si>
  <si>
    <t>Lower Division</t>
  </si>
  <si>
    <t>Upper Division</t>
  </si>
  <si>
    <t>Beginning Graduate</t>
  </si>
  <si>
    <t>Advanced Graduate</t>
  </si>
  <si>
    <t>BYU</t>
  </si>
  <si>
    <t>ENSIGN</t>
  </si>
  <si>
    <t>WESTMIN</t>
  </si>
  <si>
    <t>https://westminstercollege.edu/about/</t>
  </si>
  <si>
    <t>Draper</t>
  </si>
  <si>
    <t>Main Campus</t>
  </si>
  <si>
    <t>SLCC Airport Center</t>
  </si>
  <si>
    <t>SLCC Herriman Center</t>
  </si>
  <si>
    <t>SLCC Jordan Campus</t>
  </si>
  <si>
    <t>SLCC Larry H. Miller Campus</t>
  </si>
  <si>
    <t>SLCC Library Square Center (Previously Main Street Campus)</t>
  </si>
  <si>
    <t>SLCC Meadowbrook Campus</t>
  </si>
  <si>
    <t>SLCC South City Center</t>
  </si>
  <si>
    <t>SLCC West Point Center</t>
  </si>
  <si>
    <t>SLCC West Valley City</t>
  </si>
  <si>
    <t>USU</t>
  </si>
  <si>
    <t>Mountainland Technical College</t>
  </si>
  <si>
    <t>USU Brigham Center</t>
  </si>
  <si>
    <t>USU Ogden Center</t>
  </si>
  <si>
    <t>USU Orem Center</t>
  </si>
  <si>
    <t>USU Salt Lake Center</t>
  </si>
  <si>
    <t>USU Tooele Center</t>
  </si>
  <si>
    <t>UU</t>
  </si>
  <si>
    <t>UofU Sandy Center</t>
  </si>
  <si>
    <t>Davis Technical College</t>
  </si>
  <si>
    <t>Ogden-Weber Technical College</t>
  </si>
  <si>
    <t>WSU Davis Center</t>
  </si>
  <si>
    <t>WSU Farmington Station</t>
  </si>
  <si>
    <t>WSU West Center</t>
  </si>
  <si>
    <t>Attached is the data we discussed for the Wasatch Front region. I know we originally talked about sending it for the wholestate and you could share with the other councils; however, in talking with Carrie Mayne, my boss, I realized it</t>
  </si>
  <si>
    <t>would bemore appropriate for us to distribute to them upon request so we track where our data has landed. We have the data andcan share it with any of the councils we discussed. Please have them contact me if they are interested.</t>
  </si>
  <si>
    <r>
      <t xml:space="preserve">For each 5 digit zip code in Utah, the number of FT and PT students attending on-campus classes for each institutionwhere:
</t>
    </r>
    <r>
      <rPr>
        <strike/>
        <sz val="11"/>
        <color theme="1"/>
        <rFont val="Calibri"/>
        <family val="2"/>
        <scheme val="minor"/>
      </rPr>
      <t>data is for statewide for Fall semester 2019 (we can share with UDOT, and other MPOs)</t>
    </r>
    <r>
      <rPr>
        <sz val="11"/>
        <color theme="1"/>
        <rFont val="Calibri"/>
        <family val="2"/>
        <scheme val="minor"/>
      </rPr>
      <t xml:space="preserve">
home zip codes not matching 84* to be removed
'online only' attendees to be removed
concurrent enrollment high school students taking college classes onsite at their high schools are thrown out, but15% of concurrent enrollment students that attend PT on campus classes will be kept as PT students
students that attend on-campus class at two campuses of the same institution will be reported as PT studentassociated with each campus they attend
we may need to do some 'fitting/exclusion' to discount the presence of some cases where a student's homelocation has not been updated from a previous residence...but apparently students are presented with a 'updateyour current address' popup at registration each semester
USHE will keep the query so it can be rerun for consistency when we want updated data.
</t>
    </r>
  </si>
  <si>
    <t>School</t>
  </si>
  <si>
    <t>Campus</t>
  </si>
  <si>
    <t>Percent</t>
  </si>
  <si>
    <t>Headcount</t>
  </si>
  <si>
    <t>CODE</t>
  </si>
  <si>
    <t>SLCC_MAIN</t>
  </si>
  <si>
    <t>SLCC_JD</t>
  </si>
  <si>
    <t>SLCC_ML</t>
  </si>
  <si>
    <t>SLCC_SC</t>
  </si>
  <si>
    <t>https://ushe.edu/institutional-data-resources/</t>
  </si>
  <si>
    <t>https://ushe.edu/institutional-data-resources-fte/</t>
  </si>
  <si>
    <t>https://ushe.edu/data/</t>
  </si>
  <si>
    <t>https://ushe.edu/wp-content/uploads/pdf/databook/2021/2021_databook.pdf</t>
  </si>
  <si>
    <t>Brigham Young University-Provo</t>
  </si>
  <si>
    <t>Part time</t>
  </si>
  <si>
    <t>Full time</t>
  </si>
  <si>
    <t>University (2020)</t>
  </si>
  <si>
    <t>University (2019)</t>
  </si>
  <si>
    <t>University (2018)</t>
  </si>
  <si>
    <t>University (2017)</t>
  </si>
  <si>
    <t>University (2016)</t>
  </si>
  <si>
    <t>University (2015)</t>
  </si>
  <si>
    <t>University (2014)</t>
  </si>
  <si>
    <t>University (2013)</t>
  </si>
  <si>
    <t>University (2012)</t>
  </si>
  <si>
    <t>ID University (2020)</t>
  </si>
  <si>
    <t>ID University (2019)</t>
  </si>
  <si>
    <t>ID University (2018)</t>
  </si>
  <si>
    <t>ID University (2017)</t>
  </si>
  <si>
    <t>ID University (2016)</t>
  </si>
  <si>
    <t>ID University (2015)</t>
  </si>
  <si>
    <t>ID University (2014)</t>
  </si>
  <si>
    <t>ID University (2013)</t>
  </si>
  <si>
    <t>ID University (2012)</t>
  </si>
  <si>
    <t>Enrollment (2020)</t>
  </si>
  <si>
    <t>Enrollment (2019)</t>
  </si>
  <si>
    <t>Enrollment (2018)</t>
  </si>
  <si>
    <t>Enrollment (2017)</t>
  </si>
  <si>
    <t>Enrollment (2016)</t>
  </si>
  <si>
    <t>Enrollment (2015)</t>
  </si>
  <si>
    <t>Enrollment (2014)</t>
  </si>
  <si>
    <t>Enrollment (2013)</t>
  </si>
  <si>
    <t>Enrollment (2012)</t>
  </si>
  <si>
    <t>Enrollment Status</t>
  </si>
  <si>
    <t>ID Enrollment Status</t>
  </si>
  <si>
    <t>Total</t>
  </si>
  <si>
    <t>USHE 2020 Data Book</t>
  </si>
  <si>
    <t>https://ushe.edu/wp-content/uploads/pdf/databook/2020/2020_full_databook.pdf</t>
  </si>
  <si>
    <t>TARGET</t>
  </si>
  <si>
    <t>https://westminstercollege.edu/about/institutional-research/common-data-set.html</t>
  </si>
  <si>
    <t>PT</t>
  </si>
  <si>
    <t>FT</t>
  </si>
  <si>
    <t>UOFU_Main</t>
  </si>
  <si>
    <t>UVU_Main</t>
  </si>
  <si>
    <t xml:space="preserve"> </t>
  </si>
  <si>
    <t>https://www.ensign.edu/institutional-research</t>
  </si>
  <si>
    <t>Enrollment</t>
  </si>
  <si>
    <t>WSU_Davis</t>
  </si>
  <si>
    <t>WSU_Main</t>
  </si>
  <si>
    <t>WSU_Ogden</t>
  </si>
  <si>
    <t>School:</t>
  </si>
  <si>
    <t>% of School:</t>
  </si>
  <si>
    <t>Enrollment Projections by Campus</t>
  </si>
  <si>
    <t>;YEAR</t>
  </si>
  <si>
    <t>UVU-Heber</t>
  </si>
  <si>
    <t>UVU-Vineyard2</t>
  </si>
  <si>
    <t>UVU-Vineyard1</t>
  </si>
  <si>
    <t>UVU-Payson</t>
  </si>
  <si>
    <t>UVU-Lehi</t>
  </si>
  <si>
    <t>UVU-Orem</t>
  </si>
  <si>
    <t>External</t>
  </si>
  <si>
    <t>TAZID</t>
  </si>
  <si>
    <t>UVU_Lehi</t>
  </si>
  <si>
    <t>UVU_Payson</t>
  </si>
  <si>
    <t>UVU_Vineyard</t>
  </si>
  <si>
    <t>Fall FTE by Division</t>
  </si>
  <si>
    <t>Fall FTE</t>
  </si>
  <si>
    <t>FTE Factor</t>
  </si>
  <si>
    <t>Control Data</t>
  </si>
  <si>
    <t>Code</t>
  </si>
  <si>
    <t>College</t>
  </si>
  <si>
    <t>Estimates</t>
  </si>
  <si>
    <t>total headcount</t>
  </si>
  <si>
    <t>Dixie State College</t>
  </si>
  <si>
    <t>St. George</t>
  </si>
  <si>
    <t>LDS Bussiness College</t>
  </si>
  <si>
    <t>SL Community College</t>
  </si>
  <si>
    <t>Four Main</t>
  </si>
  <si>
    <t>Utah State University</t>
  </si>
  <si>
    <t>Logan</t>
  </si>
  <si>
    <t>Utah Valley University</t>
  </si>
  <si>
    <t>Orem</t>
  </si>
  <si>
    <t>University of Utah</t>
  </si>
  <si>
    <t>Weber State University</t>
  </si>
  <si>
    <t>Ogden</t>
  </si>
  <si>
    <t>Davis</t>
  </si>
  <si>
    <t>Westminster College</t>
  </si>
  <si>
    <t>the data from RSG, total is used for expansion without concurrent, etc.</t>
  </si>
  <si>
    <t>Source: from 2019 RTP</t>
  </si>
  <si>
    <t>;index</t>
  </si>
  <si>
    <t>LDSBC</t>
  </si>
  <si>
    <t>Westmin</t>
  </si>
  <si>
    <t>UofU_Main</t>
  </si>
  <si>
    <t>UofU_Med</t>
  </si>
  <si>
    <t>WSU_West</t>
  </si>
  <si>
    <t>SLCC_TL</t>
  </si>
  <si>
    <t>SLCC_Mead</t>
  </si>
  <si>
    <t>SLCC_LB</t>
  </si>
  <si>
    <t>SLCC_HL</t>
  </si>
  <si>
    <t>SLCC_Airp</t>
  </si>
  <si>
    <t>SLCC_West</t>
  </si>
  <si>
    <t>SLCC_HM</t>
  </si>
  <si>
    <t>UVU_main</t>
  </si>
  <si>
    <t>UVU_Geneva</t>
  </si>
  <si>
    <t>UVU_ThankP</t>
  </si>
  <si>
    <t>UVU_VINE</t>
  </si>
  <si>
    <t>UVU_PAYSON</t>
  </si>
  <si>
    <t>Var_Name</t>
  </si>
  <si>
    <t>Pct_Remove</t>
  </si>
  <si>
    <t>FTERate</t>
  </si>
  <si>
    <t>HBCRates</t>
  </si>
  <si>
    <t>Concurrent</t>
  </si>
  <si>
    <t>Prev Control</t>
  </si>
  <si>
    <t>New Control</t>
  </si>
  <si>
    <t>HBC Rates</t>
  </si>
  <si>
    <t>;INDEX</t>
  </si>
  <si>
    <t>Note:</t>
  </si>
  <si>
    <t>Removal means concurrent, online degree etc.</t>
  </si>
  <si>
    <t>FTERate = FTE / Total Headcount,  Total Headcount includes online and concurrent enrollment</t>
  </si>
  <si>
    <t>Enrollment (2021)</t>
  </si>
  <si>
    <t>Enrollment (2022)</t>
  </si>
  <si>
    <t>Enrollment (2023)</t>
  </si>
  <si>
    <t>Data Source</t>
  </si>
  <si>
    <t>https://datausa.io/profile/university/brigham-young-university#enrollment</t>
  </si>
  <si>
    <t>ID University (2021)</t>
  </si>
  <si>
    <t>ID University (2022)</t>
  </si>
  <si>
    <t>ID University (2023)</t>
  </si>
  <si>
    <t>University (2021)</t>
  </si>
  <si>
    <t>University (2022)</t>
  </si>
  <si>
    <t>University (2023)</t>
  </si>
  <si>
    <t>*USHE not currently releasing updates forecasts</t>
  </si>
  <si>
    <t>Probably from College Survey</t>
  </si>
  <si>
    <t>Brigham Young University</t>
  </si>
  <si>
    <t>UofU</t>
  </si>
  <si>
    <t>Salt Lake Community College</t>
  </si>
  <si>
    <t>Ensign College</t>
  </si>
  <si>
    <t>Source: USHE Enrollment data by Zip (Base Distribution: 2-Public Enrollment Data 2020 by Zip Code.ipynb)</t>
  </si>
  <si>
    <t>Source: IPEDS as Calculated in 5-CollegeEnrollmentIPEDS.qmd (intermediate/Fall_Enrollment_1997_2023.csv), old data (&lt;2000 from 2019 RTP)</t>
  </si>
  <si>
    <t>Old Data from 2019 RTP:</t>
  </si>
  <si>
    <t>(Data Last Updated: 2026/01/02)</t>
  </si>
  <si>
    <t>Headcount (Source: IPEDS/5-CollegeEnrollmentIPEDS.qmd)</t>
  </si>
  <si>
    <t>FTE (Source: IPEDS/5-CollegeEnrollmentIPEDS.qmd)</t>
  </si>
  <si>
    <t>Source: from 2019 RTP (Not used in calculation)</t>
  </si>
  <si>
    <t>Old</t>
  </si>
  <si>
    <t>USHE Projections</t>
  </si>
  <si>
    <t>Interpolation to Target</t>
  </si>
  <si>
    <t>MAG Forecast</t>
  </si>
  <si>
    <t>RTP 2027</t>
  </si>
  <si>
    <t>RTP 2023</t>
  </si>
  <si>
    <t>RTP 2019</t>
  </si>
  <si>
    <t>Historical (IPEDS)</t>
  </si>
  <si>
    <t>Historical (USHE)</t>
  </si>
  <si>
    <t>MAG</t>
  </si>
  <si>
    <t>AJ</t>
  </si>
  <si>
    <t>AK</t>
  </si>
  <si>
    <t>AL</t>
  </si>
  <si>
    <t>AM</t>
  </si>
  <si>
    <t>AN</t>
  </si>
  <si>
    <t>AO</t>
  </si>
  <si>
    <t>AP</t>
  </si>
  <si>
    <t>Historical (Corrected - ENSIGN)</t>
  </si>
  <si>
    <t>ABB</t>
  </si>
  <si>
    <t>NAME</t>
  </si>
  <si>
    <t>IPEDS ID</t>
  </si>
  <si>
    <t>Table 3: College-Age Population with Change by County, 2020 and 2060</t>
  </si>
  <si>
    <r>
      <rPr>
        <b/>
        <sz val="8"/>
        <color rgb="FFFFFFFF"/>
        <rFont val="Myriad Pro"/>
        <family val="2"/>
      </rPr>
      <t>County</t>
    </r>
  </si>
  <si>
    <r>
      <rPr>
        <b/>
        <sz val="8"/>
        <color rgb="FF010202"/>
        <rFont val="Myriad Pro"/>
        <family val="2"/>
      </rPr>
      <t>State of Utah</t>
    </r>
  </si>
  <si>
    <r>
      <rPr>
        <sz val="8"/>
        <color rgb="FF010202"/>
        <rFont val="Myriad Pro"/>
        <family val="2"/>
      </rPr>
      <t>Beaver County</t>
    </r>
  </si>
  <si>
    <r>
      <rPr>
        <sz val="8"/>
        <color rgb="FF010202"/>
        <rFont val="Myriad Pro"/>
        <family val="2"/>
      </rPr>
      <t>Box Elder County</t>
    </r>
  </si>
  <si>
    <r>
      <rPr>
        <sz val="8"/>
        <color rgb="FF010202"/>
        <rFont val="Myriad Pro"/>
        <family val="2"/>
      </rPr>
      <t>Cache County</t>
    </r>
  </si>
  <si>
    <r>
      <rPr>
        <sz val="8"/>
        <color rgb="FF010202"/>
        <rFont val="Myriad Pro"/>
        <family val="2"/>
      </rPr>
      <t>Carbon County</t>
    </r>
  </si>
  <si>
    <r>
      <rPr>
        <sz val="8"/>
        <color rgb="FF010202"/>
        <rFont val="Myriad Pro"/>
        <family val="2"/>
      </rPr>
      <t>Daggett County</t>
    </r>
  </si>
  <si>
    <r>
      <rPr>
        <sz val="8"/>
        <color rgb="FF010202"/>
        <rFont val="Myriad Pro"/>
        <family val="2"/>
      </rPr>
      <t>Davis County</t>
    </r>
  </si>
  <si>
    <r>
      <rPr>
        <sz val="8"/>
        <color rgb="FF010202"/>
        <rFont val="Myriad Pro"/>
        <family val="2"/>
      </rPr>
      <t>Duchesne County</t>
    </r>
  </si>
  <si>
    <r>
      <rPr>
        <sz val="8"/>
        <color rgb="FF010202"/>
        <rFont val="Myriad Pro"/>
        <family val="2"/>
      </rPr>
      <t>Emery County</t>
    </r>
  </si>
  <si>
    <r>
      <rPr>
        <sz val="8"/>
        <color rgb="FF010202"/>
        <rFont val="Myriad Pro"/>
        <family val="2"/>
      </rPr>
      <t>Garfield County</t>
    </r>
  </si>
  <si>
    <r>
      <rPr>
        <sz val="8"/>
        <color rgb="FF010202"/>
        <rFont val="Myriad Pro"/>
        <family val="2"/>
      </rPr>
      <t>Grand County</t>
    </r>
  </si>
  <si>
    <r>
      <rPr>
        <sz val="8"/>
        <color rgb="FF010202"/>
        <rFont val="Myriad Pro"/>
        <family val="2"/>
      </rPr>
      <t>Iron County</t>
    </r>
  </si>
  <si>
    <r>
      <rPr>
        <sz val="8"/>
        <color rgb="FF010202"/>
        <rFont val="Myriad Pro"/>
        <family val="2"/>
      </rPr>
      <t>Juab County</t>
    </r>
  </si>
  <si>
    <r>
      <rPr>
        <sz val="8"/>
        <color rgb="FF010202"/>
        <rFont val="Myriad Pro"/>
        <family val="2"/>
      </rPr>
      <t>Kane County</t>
    </r>
  </si>
  <si>
    <r>
      <rPr>
        <sz val="8"/>
        <color rgb="FF010202"/>
        <rFont val="Myriad Pro"/>
        <family val="2"/>
      </rPr>
      <t>Millard County</t>
    </r>
  </si>
  <si>
    <r>
      <rPr>
        <sz val="8"/>
        <color rgb="FF010202"/>
        <rFont val="Myriad Pro"/>
        <family val="2"/>
      </rPr>
      <t>Morgan County</t>
    </r>
  </si>
  <si>
    <r>
      <rPr>
        <sz val="8"/>
        <color rgb="FF010202"/>
        <rFont val="Myriad Pro"/>
        <family val="2"/>
      </rPr>
      <t>Piute County</t>
    </r>
  </si>
  <si>
    <r>
      <rPr>
        <sz val="8"/>
        <color rgb="FF010202"/>
        <rFont val="Myriad Pro"/>
        <family val="2"/>
      </rPr>
      <t>Rich County</t>
    </r>
  </si>
  <si>
    <r>
      <rPr>
        <sz val="8"/>
        <color rgb="FF010202"/>
        <rFont val="Myriad Pro"/>
        <family val="2"/>
      </rPr>
      <t>Salt Lake County</t>
    </r>
  </si>
  <si>
    <r>
      <rPr>
        <sz val="8"/>
        <color rgb="FF010202"/>
        <rFont val="Myriad Pro"/>
        <family val="2"/>
      </rPr>
      <t>San Juan County</t>
    </r>
  </si>
  <si>
    <r>
      <rPr>
        <sz val="8"/>
        <color rgb="FF010202"/>
        <rFont val="Myriad Pro"/>
        <family val="2"/>
      </rPr>
      <t>Sanpete County</t>
    </r>
  </si>
  <si>
    <r>
      <rPr>
        <sz val="8"/>
        <color rgb="FF010202"/>
        <rFont val="Myriad Pro"/>
        <family val="2"/>
      </rPr>
      <t>Sevier County</t>
    </r>
  </si>
  <si>
    <r>
      <rPr>
        <sz val="8"/>
        <color rgb="FF010202"/>
        <rFont val="Myriad Pro"/>
        <family val="2"/>
      </rPr>
      <t>Summit County</t>
    </r>
  </si>
  <si>
    <r>
      <rPr>
        <sz val="8"/>
        <color rgb="FF010202"/>
        <rFont val="Myriad Pro"/>
        <family val="2"/>
      </rPr>
      <t>Tooele County</t>
    </r>
  </si>
  <si>
    <r>
      <rPr>
        <sz val="8"/>
        <color rgb="FF010202"/>
        <rFont val="Myriad Pro"/>
        <family val="2"/>
      </rPr>
      <t>Uintah County</t>
    </r>
  </si>
  <si>
    <r>
      <rPr>
        <sz val="8"/>
        <color rgb="FF010202"/>
        <rFont val="Myriad Pro"/>
        <family val="2"/>
      </rPr>
      <t>Utah County</t>
    </r>
  </si>
  <si>
    <r>
      <rPr>
        <sz val="8"/>
        <color rgb="FF010202"/>
        <rFont val="Myriad Pro"/>
        <family val="2"/>
      </rPr>
      <t>Wasatch County</t>
    </r>
  </si>
  <si>
    <r>
      <rPr>
        <sz val="8"/>
        <color rgb="FF010202"/>
        <rFont val="Myriad Pro"/>
        <family val="2"/>
      </rPr>
      <t>Washington County</t>
    </r>
  </si>
  <si>
    <r>
      <rPr>
        <sz val="8"/>
        <color rgb="FF010202"/>
        <rFont val="Myriad Pro"/>
        <family val="2"/>
      </rPr>
      <t>Wayne County</t>
    </r>
  </si>
  <si>
    <r>
      <rPr>
        <sz val="8"/>
        <color rgb="FF010202"/>
        <rFont val="Myriad Pro"/>
        <family val="2"/>
      </rPr>
      <t>Weber County</t>
    </r>
  </si>
  <si>
    <t>https://d36oiwf74r1rap.cloudfront.net/wp-content/uploads/SchColAgeFS-Dec2022.pdf</t>
  </si>
  <si>
    <t>Absolute Change
2020-2060</t>
  </si>
  <si>
    <t>Percent Change
2020-2060</t>
  </si>
  <si>
    <r>
      <rPr>
        <b/>
        <sz val="8"/>
        <color rgb="FFFFFFFF"/>
        <rFont val="Myriad Pro"/>
        <family val="2"/>
      </rPr>
      <t>Year</t>
    </r>
  </si>
  <si>
    <r>
      <rPr>
        <b/>
        <sz val="8"/>
        <color rgb="FFFFFFFF"/>
        <rFont val="Myriad Pro"/>
        <family val="2"/>
      </rPr>
      <t>Total Population</t>
    </r>
  </si>
  <si>
    <r>
      <rPr>
        <b/>
        <sz val="8"/>
        <color rgb="FFFFFFFF"/>
        <rFont val="Myriad Pro"/>
        <family val="2"/>
      </rPr>
      <t>School-Age Population (5-17)</t>
    </r>
  </si>
  <si>
    <r>
      <rPr>
        <b/>
        <sz val="8"/>
        <color rgb="FFFFFFFF"/>
        <rFont val="Myriad Pro"/>
        <family val="2"/>
      </rPr>
      <t>College-Age Population (18-24)</t>
    </r>
  </si>
  <si>
    <r>
      <rPr>
        <b/>
        <sz val="8"/>
        <color rgb="FFFFFFFF"/>
        <rFont val="Myriad Pro"/>
        <family val="2"/>
      </rPr>
      <t>Total</t>
    </r>
  </si>
  <si>
    <r>
      <rPr>
        <b/>
        <sz val="8"/>
        <color rgb="FFFFFFFF"/>
        <rFont val="Myriad Pro"/>
        <family val="2"/>
      </rPr>
      <t>Absolute Growth</t>
    </r>
  </si>
  <si>
    <r>
      <rPr>
        <b/>
        <sz val="8"/>
        <color rgb="FFFFFFFF"/>
        <rFont val="Myriad Pro"/>
        <family val="2"/>
      </rPr>
      <t>Growth Rate</t>
    </r>
  </si>
  <si>
    <r>
      <rPr>
        <b/>
        <sz val="8"/>
        <color rgb="FFFFFFFF"/>
        <rFont val="Myriad Pro"/>
        <family val="2"/>
      </rPr>
      <t>Share of Total Pop.</t>
    </r>
  </si>
  <si>
    <t>Note: College-age reflects population ages 18 to 24.</t>
  </si>
  <si>
    <t>Source: Kem C. Gardner Policy Institute, 2020–2060 Projections</t>
  </si>
  <si>
    <t xml:space="preserve">Note: School-age reflects population ages 5 to 17. College-age reflects population ages 18 to 24.									</t>
  </si>
  <si>
    <t>WF-TDM Counties</t>
  </si>
  <si>
    <t>Growth_Ratio</t>
  </si>
  <si>
    <t>Salt Lake</t>
  </si>
  <si>
    <t>Utah</t>
  </si>
  <si>
    <t>Weber</t>
  </si>
  <si>
    <t>Box Elder</t>
  </si>
  <si>
    <t>County Level Trend of College-Age Population</t>
  </si>
  <si>
    <t>Salt Lake, Davis, Utah</t>
  </si>
  <si>
    <t>Salt Lake, Utah</t>
  </si>
  <si>
    <t>Weber, Davis, Box Elder</t>
  </si>
  <si>
    <t>Absolute Change</t>
  </si>
  <si>
    <t>Percent Change</t>
  </si>
  <si>
    <t>Observed</t>
  </si>
  <si>
    <t>Difference</t>
  </si>
  <si>
    <t>Suggested</t>
  </si>
  <si>
    <t xml:space="preserve">Table 1: Utah School-Age and College-Age Population, 2020-2060																																							</t>
  </si>
  <si>
    <t>UPDATE BASED ON ENROLLMENT BY ZIPCODE</t>
  </si>
  <si>
    <t>Institution</t>
  </si>
  <si>
    <t>Site</t>
  </si>
  <si>
    <t>Academic Year</t>
  </si>
  <si>
    <t>Term</t>
  </si>
  <si>
    <t>ZIPCODE</t>
  </si>
  <si>
    <t>Full_or_Part_Time</t>
  </si>
  <si>
    <t>Full-Time</t>
  </si>
  <si>
    <t>Part-Time</t>
  </si>
  <si>
    <t>SLCC - West Valley City</t>
  </si>
  <si>
    <t>SLCC - West Point Center</t>
  </si>
  <si>
    <t>SLCC - South City Center</t>
  </si>
  <si>
    <t>SLCC - Airport Center</t>
  </si>
  <si>
    <t>SLCC - Jordan Campus</t>
  </si>
  <si>
    <t>SLCC - Larry H. Miller Campus</t>
  </si>
  <si>
    <t>SLCC-UU Juniper building at Herriman Campus</t>
  </si>
  <si>
    <t>Correctional Facility--West Valley City</t>
  </si>
  <si>
    <t>Course is taught at Other site, not Owned or Leased   (eg:. Healthcare Clinic, local bowling alley, ect)</t>
  </si>
  <si>
    <t>University Of Utah</t>
  </si>
  <si>
    <t>UU - Sandy Center</t>
  </si>
  <si>
    <t>UU - St. George Center</t>
  </si>
  <si>
    <t>Course taught from other leased site</t>
  </si>
  <si>
    <t>Course taught from an out of country site</t>
  </si>
  <si>
    <t>USU - Brigham Center</t>
  </si>
  <si>
    <t>USU - Tremonton Center</t>
  </si>
  <si>
    <t>USU - Ogden Center</t>
  </si>
  <si>
    <t>USU - Salt Lake Center</t>
  </si>
  <si>
    <t>USU - Delta Center</t>
  </si>
  <si>
    <t>USU - Tooele Center</t>
  </si>
  <si>
    <t>USU - Moab Center</t>
  </si>
  <si>
    <t>USU - Blanding Center</t>
  </si>
  <si>
    <t>USU - Roosevelt Center</t>
  </si>
  <si>
    <t>USU - Vernal Center</t>
  </si>
  <si>
    <t>USU - Orem Center</t>
  </si>
  <si>
    <t>USUE - Price</t>
  </si>
  <si>
    <t>USUE - Workforce Education</t>
  </si>
  <si>
    <t>Course taught from Public Education Site (i.e. High School)</t>
  </si>
  <si>
    <t>Technical College Campus--Uintah Basin</t>
  </si>
  <si>
    <t>Course taught from other owned site</t>
  </si>
  <si>
    <t>This portion of the course is taught online</t>
  </si>
  <si>
    <t>UVU - Heber City Center</t>
  </si>
  <si>
    <t>WSU - Davis Center</t>
  </si>
  <si>
    <t>WSU - Farmington Station</t>
  </si>
  <si>
    <t>University Center--SLCC</t>
  </si>
  <si>
    <t>Technical College Campus--Davis</t>
  </si>
  <si>
    <t>Technical College Campus--Ogden-Weber</t>
  </si>
  <si>
    <t>Technical College Campus--Bridgerland</t>
  </si>
  <si>
    <t>Course taught from an out of state site</t>
  </si>
  <si>
    <t>Source: USHE 2025 Enrollment Data</t>
  </si>
  <si>
    <t>Source: https://secure.utah.gov/datarequest/zipcodes.html</t>
  </si>
  <si>
    <t>County</t>
  </si>
  <si>
    <t>Zip Code</t>
  </si>
  <si>
    <t>City</t>
  </si>
  <si>
    <t>Beaver</t>
  </si>
  <si>
    <t>Beaver City</t>
  </si>
  <si>
    <t>Greenville</t>
  </si>
  <si>
    <t>Milford</t>
  </si>
  <si>
    <t>Minersville</t>
  </si>
  <si>
    <t>Bear River</t>
  </si>
  <si>
    <t>Brigham City</t>
  </si>
  <si>
    <t>Collinston</t>
  </si>
  <si>
    <t>Corinne</t>
  </si>
  <si>
    <t>Deweyville</t>
  </si>
  <si>
    <t>Fielding</t>
  </si>
  <si>
    <t>Garland</t>
  </si>
  <si>
    <t>Grouse Creek</t>
  </si>
  <si>
    <t>Howell</t>
  </si>
  <si>
    <t>Honeyville</t>
  </si>
  <si>
    <t>Mantua</t>
  </si>
  <si>
    <t>Park Valley</t>
  </si>
  <si>
    <t>Plymouth</t>
  </si>
  <si>
    <t>Portage</t>
  </si>
  <si>
    <t>Snowville</t>
  </si>
  <si>
    <t>Tremonton</t>
  </si>
  <si>
    <t>Willard</t>
  </si>
  <si>
    <t>Cache</t>
  </si>
  <si>
    <t>Cache Junction</t>
  </si>
  <si>
    <t>Clarkston</t>
  </si>
  <si>
    <t>Cornish</t>
  </si>
  <si>
    <t>Hyde Park</t>
  </si>
  <si>
    <t>Hyrum</t>
  </si>
  <si>
    <t>Lewiston</t>
  </si>
  <si>
    <t>Mendon</t>
  </si>
  <si>
    <t>Millville</t>
  </si>
  <si>
    <t>Newton</t>
  </si>
  <si>
    <t>Paradise</t>
  </si>
  <si>
    <t>Providence</t>
  </si>
  <si>
    <t>Richmond</t>
  </si>
  <si>
    <t>Riverside</t>
  </si>
  <si>
    <t>Smithfield</t>
  </si>
  <si>
    <t>Trenton</t>
  </si>
  <si>
    <t>Wellsville</t>
  </si>
  <si>
    <t>Carbon</t>
  </si>
  <si>
    <t>East Carbon</t>
  </si>
  <si>
    <t>Helper</t>
  </si>
  <si>
    <t>Hiawatha</t>
  </si>
  <si>
    <t>Kenilworth</t>
  </si>
  <si>
    <t>Price</t>
  </si>
  <si>
    <t>Sunnyside</t>
  </si>
  <si>
    <t>Wellington</t>
  </si>
  <si>
    <t>Daggett</t>
  </si>
  <si>
    <t>Dutch John</t>
  </si>
  <si>
    <t>Manilla</t>
  </si>
  <si>
    <t>Bountiful</t>
  </si>
  <si>
    <t>Centerville</t>
  </si>
  <si>
    <t>Clearfield</t>
  </si>
  <si>
    <t>Farmington</t>
  </si>
  <si>
    <t>Kaysville</t>
  </si>
  <si>
    <t>Layton</t>
  </si>
  <si>
    <t>North Salt Lake</t>
  </si>
  <si>
    <t>Syracuse</t>
  </si>
  <si>
    <t>Woods Cross</t>
  </si>
  <si>
    <t>Duchesne</t>
  </si>
  <si>
    <t>Altamont</t>
  </si>
  <si>
    <t>Altonah</t>
  </si>
  <si>
    <t>Bluebell</t>
  </si>
  <si>
    <t>Fruitland</t>
  </si>
  <si>
    <t>Hanna</t>
  </si>
  <si>
    <t>Mountain Home</t>
  </si>
  <si>
    <t>Myton</t>
  </si>
  <si>
    <t>Neola</t>
  </si>
  <si>
    <t>Roosevelt</t>
  </si>
  <si>
    <t>Tabiona</t>
  </si>
  <si>
    <t>Talmage</t>
  </si>
  <si>
    <t>Emery</t>
  </si>
  <si>
    <t>Castle Dale</t>
  </si>
  <si>
    <t>Clawson</t>
  </si>
  <si>
    <t>Cleveland</t>
  </si>
  <si>
    <t>Elmo</t>
  </si>
  <si>
    <t>Ferron</t>
  </si>
  <si>
    <t>Green River</t>
  </si>
  <si>
    <t>Huntington</t>
  </si>
  <si>
    <t>Orangeville</t>
  </si>
  <si>
    <t>Garfield</t>
  </si>
  <si>
    <t>Antimony</t>
  </si>
  <si>
    <t>Boulder</t>
  </si>
  <si>
    <t>Bryce</t>
  </si>
  <si>
    <t>Bryce Canyon</t>
  </si>
  <si>
    <t>Cannonville</t>
  </si>
  <si>
    <t>Escalante</t>
  </si>
  <si>
    <t>Hatch</t>
  </si>
  <si>
    <t>Henrieville</t>
  </si>
  <si>
    <t>Panguitch</t>
  </si>
  <si>
    <t>Tropic</t>
  </si>
  <si>
    <t>Grand</t>
  </si>
  <si>
    <t>Cisco</t>
  </si>
  <si>
    <t>Moab</t>
  </si>
  <si>
    <t>Thompson</t>
  </si>
  <si>
    <t>Iron</t>
  </si>
  <si>
    <t>Beryl</t>
  </si>
  <si>
    <t>Brian Head</t>
  </si>
  <si>
    <t>Cedar City</t>
  </si>
  <si>
    <t>Kanarraville</t>
  </si>
  <si>
    <t>Modena</t>
  </si>
  <si>
    <t>Newcastle</t>
  </si>
  <si>
    <t>Paragonah</t>
  </si>
  <si>
    <t>Parowan</t>
  </si>
  <si>
    <t>Summit</t>
  </si>
  <si>
    <t>Juab</t>
  </si>
  <si>
    <t>Eureka</t>
  </si>
  <si>
    <t>Levan</t>
  </si>
  <si>
    <t>Mona</t>
  </si>
  <si>
    <t>Nephi</t>
  </si>
  <si>
    <t>Kane</t>
  </si>
  <si>
    <t>Alton</t>
  </si>
  <si>
    <t>Duck Creek Village</t>
  </si>
  <si>
    <t>Glendale</t>
  </si>
  <si>
    <t>Kanab</t>
  </si>
  <si>
    <t>Mount Carmel</t>
  </si>
  <si>
    <t>Orderville</t>
  </si>
  <si>
    <t>Millard</t>
  </si>
  <si>
    <t>Delta</t>
  </si>
  <si>
    <t>Fillmore</t>
  </si>
  <si>
    <t>Garrison</t>
  </si>
  <si>
    <t>Hinckley</t>
  </si>
  <si>
    <t>Holden</t>
  </si>
  <si>
    <t>Kanosh</t>
  </si>
  <si>
    <t>Leamington</t>
  </si>
  <si>
    <t>Lynndyl</t>
  </si>
  <si>
    <t>Meadow</t>
  </si>
  <si>
    <t>Oak City</t>
  </si>
  <si>
    <t>Oasis</t>
  </si>
  <si>
    <t>Scipio</t>
  </si>
  <si>
    <t>Morgan</t>
  </si>
  <si>
    <t>Croydon</t>
  </si>
  <si>
    <t>Piute</t>
  </si>
  <si>
    <t>Circleville</t>
  </si>
  <si>
    <t>Greenwich</t>
  </si>
  <si>
    <t>Junction</t>
  </si>
  <si>
    <t>Kingston</t>
  </si>
  <si>
    <t>Marysvale</t>
  </si>
  <si>
    <t>Rich</t>
  </si>
  <si>
    <t>Garden City</t>
  </si>
  <si>
    <t>Laketown</t>
  </si>
  <si>
    <t>Randolph</t>
  </si>
  <si>
    <t>Woodruff</t>
  </si>
  <si>
    <t>Bingham Canyon</t>
  </si>
  <si>
    <t>Holladay (SLC)</t>
  </si>
  <si>
    <t>Magna</t>
  </si>
  <si>
    <t>Midvale</t>
  </si>
  <si>
    <t>Murray (SLC)</t>
  </si>
  <si>
    <t>Riverton</t>
  </si>
  <si>
    <t>Salt Lake City</t>
  </si>
  <si>
    <t>Sandy</t>
  </si>
  <si>
    <t>South Jordan</t>
  </si>
  <si>
    <t>South SL (SLC)</t>
  </si>
  <si>
    <t>Taylorsville (SLC)</t>
  </si>
  <si>
    <t>West Jordan</t>
  </si>
  <si>
    <t>West Valley (SLC)</t>
  </si>
  <si>
    <t>San Juan</t>
  </si>
  <si>
    <t>Aneth</t>
  </si>
  <si>
    <t>Blanding</t>
  </si>
  <si>
    <t>Bluff</t>
  </si>
  <si>
    <t>Lake Powell</t>
  </si>
  <si>
    <t>La Sal</t>
  </si>
  <si>
    <t>Mexican Hat</t>
  </si>
  <si>
    <t>Montezuma Creek</t>
  </si>
  <si>
    <t>Monticello</t>
  </si>
  <si>
    <t>Monument Valley</t>
  </si>
  <si>
    <t>Sanpete</t>
  </si>
  <si>
    <t>Axtell</t>
  </si>
  <si>
    <t>Centerfield</t>
  </si>
  <si>
    <t>Chester</t>
  </si>
  <si>
    <t>Ephraim</t>
  </si>
  <si>
    <t>Fairview</t>
  </si>
  <si>
    <t>Fayette</t>
  </si>
  <si>
    <t>Fountain Green</t>
  </si>
  <si>
    <t>Gunnison</t>
  </si>
  <si>
    <t>Manti</t>
  </si>
  <si>
    <t>Mayfield</t>
  </si>
  <si>
    <t>Moroni</t>
  </si>
  <si>
    <t>Mount Pleasant</t>
  </si>
  <si>
    <t>Spring City</t>
  </si>
  <si>
    <t>Sterling</t>
  </si>
  <si>
    <t>Wales</t>
  </si>
  <si>
    <t>Sevier</t>
  </si>
  <si>
    <t>Annabella</t>
  </si>
  <si>
    <t>Aurora</t>
  </si>
  <si>
    <t>Elsinore</t>
  </si>
  <si>
    <t>Glenwood</t>
  </si>
  <si>
    <t>Joseph</t>
  </si>
  <si>
    <t>Koosharem</t>
  </si>
  <si>
    <t>Monroe</t>
  </si>
  <si>
    <t>Redmond</t>
  </si>
  <si>
    <t>Richfield</t>
  </si>
  <si>
    <t>Salina</t>
  </si>
  <si>
    <t>Sigurd</t>
  </si>
  <si>
    <t>Coalville</t>
  </si>
  <si>
    <t>Echo</t>
  </si>
  <si>
    <t>Henefer</t>
  </si>
  <si>
    <t>Kamas</t>
  </si>
  <si>
    <t>Oakley</t>
  </si>
  <si>
    <t>Park City</t>
  </si>
  <si>
    <t>Peoa</t>
  </si>
  <si>
    <t>Tooele</t>
  </si>
  <si>
    <t>Dugway</t>
  </si>
  <si>
    <t>Grantsville</t>
  </si>
  <si>
    <t>Ibapah</t>
  </si>
  <si>
    <t>Rush Valley</t>
  </si>
  <si>
    <t>Stockton</t>
  </si>
  <si>
    <t>Vernon</t>
  </si>
  <si>
    <t>Wendover</t>
  </si>
  <si>
    <t>Uintah</t>
  </si>
  <si>
    <t>Bonanza</t>
  </si>
  <si>
    <t>Fort Duchesne</t>
  </si>
  <si>
    <t>Gusher</t>
  </si>
  <si>
    <t>Jensen</t>
  </si>
  <si>
    <t>Lapoint</t>
  </si>
  <si>
    <t>Randlett</t>
  </si>
  <si>
    <t>Tridell</t>
  </si>
  <si>
    <t>Vernal</t>
  </si>
  <si>
    <t>Whiterocks</t>
  </si>
  <si>
    <t>Alpine</t>
  </si>
  <si>
    <t>American Fork</t>
  </si>
  <si>
    <t>Cedar Fort</t>
  </si>
  <si>
    <t>Elberta</t>
  </si>
  <si>
    <t>Goshen</t>
  </si>
  <si>
    <t>Lehi</t>
  </si>
  <si>
    <t>Lindon</t>
  </si>
  <si>
    <t>Mapleton</t>
  </si>
  <si>
    <t>Payson</t>
  </si>
  <si>
    <t>Pleasant Grove</t>
  </si>
  <si>
    <t>Provo</t>
  </si>
  <si>
    <t>Salem</t>
  </si>
  <si>
    <t>Santaquin</t>
  </si>
  <si>
    <t>Spanish Fork</t>
  </si>
  <si>
    <t>Springville</t>
  </si>
  <si>
    <t>Wasatch</t>
  </si>
  <si>
    <t>Heber City</t>
  </si>
  <si>
    <t>Midway</t>
  </si>
  <si>
    <t>Wallsburg</t>
  </si>
  <si>
    <t>Washington</t>
  </si>
  <si>
    <t>Central</t>
  </si>
  <si>
    <t>Dammeron Valley</t>
  </si>
  <si>
    <t>Enterprise</t>
  </si>
  <si>
    <t>Gunlock</t>
  </si>
  <si>
    <t>Hildale</t>
  </si>
  <si>
    <t>Hurricane</t>
  </si>
  <si>
    <t>Ivins</t>
  </si>
  <si>
    <t>La Verkin</t>
  </si>
  <si>
    <t>Leeds</t>
  </si>
  <si>
    <t>New Harmony</t>
  </si>
  <si>
    <t>Pine Valley</t>
  </si>
  <si>
    <t>Rockville</t>
  </si>
  <si>
    <t>Saint George</t>
  </si>
  <si>
    <t>Santa Clara</t>
  </si>
  <si>
    <t>Springdale</t>
  </si>
  <si>
    <t>Toquerville</t>
  </si>
  <si>
    <t>Veyo</t>
  </si>
  <si>
    <t>Virgin</t>
  </si>
  <si>
    <t>Wayne</t>
  </si>
  <si>
    <t>Bicknell</t>
  </si>
  <si>
    <t>Hanksville</t>
  </si>
  <si>
    <t>Loa</t>
  </si>
  <si>
    <t>Lyman</t>
  </si>
  <si>
    <t>Teasdale</t>
  </si>
  <si>
    <t>Torrey</t>
  </si>
  <si>
    <t>Eden</t>
  </si>
  <si>
    <t>Hill AFB</t>
  </si>
  <si>
    <t>Hooper</t>
  </si>
  <si>
    <t>Huntsville</t>
  </si>
  <si>
    <t>Roy</t>
  </si>
  <si>
    <t>zip</t>
  </si>
  <si>
    <t>city</t>
  </si>
  <si>
    <t>county</t>
  </si>
  <si>
    <t>stateCode</t>
  </si>
  <si>
    <t>population</t>
  </si>
  <si>
    <t>state</t>
  </si>
  <si>
    <t>Utah County</t>
  </si>
  <si>
    <t>UT</t>
  </si>
  <si>
    <t>Herriman</t>
  </si>
  <si>
    <t>Salt Lake County</t>
  </si>
  <si>
    <t>Davis County</t>
  </si>
  <si>
    <t>Weber County</t>
  </si>
  <si>
    <t>Tooele County</t>
  </si>
  <si>
    <t>Washington County</t>
  </si>
  <si>
    <t>West Valley City</t>
  </si>
  <si>
    <t>Cache County</t>
  </si>
  <si>
    <t>Eagle Mountain</t>
  </si>
  <si>
    <t>Saratoga Springs</t>
  </si>
  <si>
    <t>Uintah County</t>
  </si>
  <si>
    <t>Iron County</t>
  </si>
  <si>
    <t>Box Elder County</t>
  </si>
  <si>
    <t>Wasatch County</t>
  </si>
  <si>
    <t>Summit County</t>
  </si>
  <si>
    <t>Vineyard</t>
  </si>
  <si>
    <t>Duchesne County</t>
  </si>
  <si>
    <t>Carbon County</t>
  </si>
  <si>
    <t>Morgan County</t>
  </si>
  <si>
    <t>Grand County</t>
  </si>
  <si>
    <t>Sevier County</t>
  </si>
  <si>
    <t>Juab County</t>
  </si>
  <si>
    <t>Sanpete County</t>
  </si>
  <si>
    <t>Kane County</t>
  </si>
  <si>
    <t>Millard County</t>
  </si>
  <si>
    <t>Beaver County</t>
  </si>
  <si>
    <t>San Juan County</t>
  </si>
  <si>
    <t>Hill Afb</t>
  </si>
  <si>
    <t>Emery County</t>
  </si>
  <si>
    <t>Garfield County</t>
  </si>
  <si>
    <t>Monument Valley New</t>
  </si>
  <si>
    <t>Rich County</t>
  </si>
  <si>
    <t>Bear River City</t>
  </si>
  <si>
    <t>Wayne County</t>
  </si>
  <si>
    <t>Cedar Valley</t>
  </si>
  <si>
    <t>Manila</t>
  </si>
  <si>
    <t>Daggett County</t>
  </si>
  <si>
    <t>Piute County</t>
  </si>
  <si>
    <t>Source: https://worldpopulationreview.com/zips/utah</t>
  </si>
  <si>
    <t>County (WPR)</t>
  </si>
  <si>
    <t>County (Utah.gov)</t>
  </si>
  <si>
    <t>Row Labels</t>
  </si>
  <si>
    <t>Grand Total</t>
  </si>
  <si>
    <t>Column Labels</t>
  </si>
  <si>
    <t>Sum of Headcount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</si>
</sst>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_(* #,##0_);_(* \(#,##0\);_(* &quot;-&quot;??_);_(@_)"/>
    <numFmt numFmtId="167" formatCode="0.000"/>
    <numFmt numFmtId="168" formatCode="#,##0;\-#,##0;\-"/>
    <numFmt numFmtId="169" formatCode="0.0000"/>
    <numFmt numFmtId="170" formatCode="_(* #,##0.0000_);_(* \(#,##0.0000\);_(* &quot;-&quot;??_);_(@_)"/>
  </numFmts>
  <fonts count="34">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u/>
      <sz val="11"/>
      <color theme="10"/>
      <name val="Calibri"/>
      <family val="2"/>
      <scheme val="minor"/>
    </font>
    <font>
      <sz val="11"/>
      <color rgb="FFFF0000"/>
      <name val="Segoe UI"/>
      <family val="2"/>
    </font>
    <font>
      <strike/>
      <sz val="11"/>
      <color theme="1"/>
      <name val="Calibri"/>
      <family val="2"/>
      <scheme val="minor"/>
    </font>
    <font>
      <sz val="11"/>
      <color rgb="FF0000FF"/>
      <name val="Calibri"/>
      <family val="2"/>
      <scheme val="minor"/>
    </font>
    <font>
      <sz val="11"/>
      <name val="Calibri"/>
      <family val="2"/>
      <scheme val="minor"/>
    </font>
    <font>
      <sz val="11"/>
      <color rgb="FF008000"/>
      <name val="Calibri"/>
      <family val="2"/>
      <scheme val="minor"/>
    </font>
    <font>
      <i/>
      <sz val="11"/>
      <color theme="1"/>
      <name val="Calibri"/>
      <family val="2"/>
      <scheme val="minor"/>
    </font>
    <font>
      <sz val="10"/>
      <color theme="1"/>
      <name val="Arial Narrow"/>
      <family val="2"/>
    </font>
    <font>
      <sz val="11"/>
      <color theme="1"/>
      <name val="Arial Narrow"/>
      <family val="2"/>
    </font>
    <font>
      <b/>
      <sz val="11"/>
      <name val="Calibri"/>
      <family val="2"/>
    </font>
    <font>
      <b/>
      <sz val="11"/>
      <color theme="1"/>
      <name val="Arial Narrow"/>
      <family val="2"/>
    </font>
    <font>
      <sz val="11"/>
      <name val="Calibri"/>
      <family val="2"/>
    </font>
    <font>
      <i/>
      <sz val="11"/>
      <color rgb="FFFF0000"/>
      <name val="Calibri"/>
      <family val="2"/>
      <scheme val="minor"/>
    </font>
    <font>
      <i/>
      <sz val="11"/>
      <color theme="0" tint="-0.499984740745262"/>
      <name val="Calibri"/>
      <family val="2"/>
      <scheme val="minor"/>
    </font>
    <font>
      <sz val="11"/>
      <color theme="5" tint="-0.249977111117893"/>
      <name val="Calibri"/>
      <family val="2"/>
      <scheme val="minor"/>
    </font>
    <font>
      <b/>
      <sz val="11"/>
      <color theme="0"/>
      <name val="Calibri"/>
      <family val="2"/>
      <scheme val="minor"/>
    </font>
    <font>
      <sz val="11"/>
      <color theme="0"/>
      <name val="Calibri"/>
      <family val="2"/>
      <scheme val="minor"/>
    </font>
    <font>
      <sz val="10"/>
      <color rgb="FF000000"/>
      <name val="Times New Roman"/>
      <family val="1"/>
    </font>
    <font>
      <sz val="8"/>
      <name val="Myriad Pro"/>
    </font>
    <font>
      <b/>
      <sz val="8"/>
      <name val="Myriad Pro"/>
    </font>
    <font>
      <sz val="8"/>
      <color rgb="FF231F20"/>
      <name val="Myriad Pro"/>
      <family val="2"/>
    </font>
    <font>
      <b/>
      <sz val="8"/>
      <color rgb="FFFFFFFF"/>
      <name val="Myriad Pro"/>
      <family val="2"/>
    </font>
    <font>
      <b/>
      <sz val="8"/>
      <color rgb="FF010202"/>
      <name val="Myriad Pro"/>
      <family val="2"/>
    </font>
    <font>
      <sz val="8"/>
      <color rgb="FF010202"/>
      <name val="Myriad Pro"/>
      <family val="2"/>
    </font>
    <font>
      <sz val="10"/>
      <color rgb="FF000000"/>
      <name val="Times New Roman"/>
      <charset val="204"/>
    </font>
    <font>
      <b/>
      <sz val="11"/>
      <color rgb="FFFF0000"/>
      <name val="Calibri"/>
      <family val="2"/>
      <scheme val="minor"/>
    </font>
    <font>
      <b/>
      <sz val="8"/>
      <color theme="0"/>
      <name val="Myriad Pro"/>
    </font>
    <font>
      <sz val="9"/>
      <color indexed="81"/>
      <name val="Tahoma"/>
      <family val="2"/>
    </font>
    <font>
      <b/>
      <sz val="9"/>
      <color indexed="81"/>
      <name val="Tahoma"/>
      <family val="2"/>
    </font>
    <font>
      <b/>
      <sz val="11"/>
      <color theme="1"/>
      <name val="Aptos"/>
      <family val="2"/>
    </font>
  </fonts>
  <fills count="19">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7" tint="0.399975585192419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rgb="FFFFFFCC"/>
        <bgColor indexed="64"/>
      </patternFill>
    </fill>
    <fill>
      <patternFill patternType="solid">
        <fgColor theme="4" tint="0.79998168889431442"/>
        <bgColor indexed="64"/>
      </patternFill>
    </fill>
    <fill>
      <patternFill patternType="solid">
        <fgColor theme="2"/>
        <bgColor indexed="64"/>
      </patternFill>
    </fill>
    <fill>
      <patternFill patternType="solid">
        <fgColor theme="5" tint="0.79998168889431442"/>
        <bgColor indexed="64"/>
      </patternFill>
    </fill>
    <fill>
      <patternFill patternType="solid">
        <fgColor rgb="FFC4122F"/>
      </patternFill>
    </fill>
    <fill>
      <patternFill patternType="solid">
        <fgColor rgb="FFF1F2F2"/>
      </patternFill>
    </fill>
    <fill>
      <patternFill patternType="solid">
        <fgColor rgb="FFBF2026"/>
      </patternFill>
    </fill>
    <fill>
      <patternFill patternType="solid">
        <fgColor rgb="FFBFBFBF"/>
      </patternFill>
    </fill>
    <fill>
      <patternFill patternType="solid">
        <fgColor theme="2" tint="-9.9978637043366805E-2"/>
        <bgColor indexed="64"/>
      </patternFill>
    </fill>
  </fills>
  <borders count="27">
    <border>
      <left/>
      <right/>
      <top/>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style="medium">
        <color indexed="64"/>
      </left>
      <right/>
      <top/>
      <bottom/>
      <diagonal/>
    </border>
    <border>
      <left/>
      <right style="medium">
        <color indexed="64"/>
      </right>
      <top/>
      <bottom/>
      <diagonal/>
    </border>
    <border>
      <left/>
      <right style="thin">
        <color indexed="64"/>
      </right>
      <top/>
      <bottom/>
      <diagonal/>
    </border>
    <border>
      <left style="thin">
        <color rgb="FF231F20"/>
      </left>
      <right/>
      <top style="thin">
        <color rgb="FF231F20"/>
      </top>
      <bottom/>
      <diagonal/>
    </border>
    <border>
      <left style="thin">
        <color rgb="FF231F20"/>
      </left>
      <right/>
      <top/>
      <bottom style="thin">
        <color rgb="FF231F20"/>
      </bottom>
      <diagonal/>
    </border>
    <border>
      <left style="thin">
        <color rgb="FF231F20"/>
      </left>
      <right/>
      <top style="thin">
        <color rgb="FF231F20"/>
      </top>
      <bottom style="thin">
        <color rgb="FF231F20"/>
      </bottom>
      <diagonal/>
    </border>
    <border>
      <left/>
      <right/>
      <top style="thin">
        <color rgb="FF231F20"/>
      </top>
      <bottom style="thin">
        <color rgb="FF231F20"/>
      </bottom>
      <diagonal/>
    </border>
    <border>
      <left style="thin">
        <color rgb="FF010202"/>
      </left>
      <right/>
      <top style="thin">
        <color rgb="FF010202"/>
      </top>
      <bottom style="thin">
        <color rgb="FF010202"/>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rgb="FF010202"/>
      </bottom>
      <diagonal/>
    </border>
    <border>
      <left style="thin">
        <color rgb="FF010202"/>
      </left>
      <right/>
      <top style="thin">
        <color indexed="64"/>
      </top>
      <bottom style="thin">
        <color rgb="FF010202"/>
      </bottom>
      <diagonal/>
    </border>
    <border>
      <left style="thin">
        <color rgb="FF010202"/>
      </left>
      <right style="thin">
        <color indexed="64"/>
      </right>
      <top style="thin">
        <color indexed="64"/>
      </top>
      <bottom style="thin">
        <color rgb="FF010202"/>
      </bottom>
      <diagonal/>
    </border>
    <border>
      <left style="thin">
        <color indexed="64"/>
      </left>
      <right/>
      <top style="thin">
        <color rgb="FF010202"/>
      </top>
      <bottom style="thin">
        <color rgb="FF010202"/>
      </bottom>
      <diagonal/>
    </border>
    <border>
      <left style="thin">
        <color rgb="FF010202"/>
      </left>
      <right style="thin">
        <color indexed="64"/>
      </right>
      <top style="thin">
        <color rgb="FF010202"/>
      </top>
      <bottom style="thin">
        <color rgb="FF010202"/>
      </bottom>
      <diagonal/>
    </border>
    <border>
      <left style="thin">
        <color indexed="64"/>
      </left>
      <right/>
      <top style="thin">
        <color rgb="FF010202"/>
      </top>
      <bottom style="thin">
        <color indexed="64"/>
      </bottom>
      <diagonal/>
    </border>
    <border>
      <left style="thin">
        <color rgb="FF010202"/>
      </left>
      <right/>
      <top style="thin">
        <color rgb="FF010202"/>
      </top>
      <bottom style="thin">
        <color indexed="64"/>
      </bottom>
      <diagonal/>
    </border>
    <border>
      <left style="thin">
        <color rgb="FF010202"/>
      </left>
      <right style="thin">
        <color indexed="64"/>
      </right>
      <top style="thin">
        <color rgb="FF010202"/>
      </top>
      <bottom style="thin">
        <color indexed="64"/>
      </bottom>
      <diagonal/>
    </border>
    <border>
      <left style="thin">
        <color rgb="FF231F20"/>
      </left>
      <right/>
      <top/>
      <bottom/>
      <diagonal/>
    </border>
  </borders>
  <cellStyleXfs count="6">
    <xf numFmtId="0" fontId="0" fillId="0" borderId="0"/>
    <xf numFmtId="9" fontId="1" fillId="0" borderId="0" applyFont="0" applyFill="0" applyBorder="0" applyAlignment="0" applyProtection="0"/>
    <xf numFmtId="0" fontId="4" fillId="0" borderId="0" applyNumberFormat="0" applyFill="0" applyBorder="0" applyAlignment="0" applyProtection="0"/>
    <xf numFmtId="43" fontId="1" fillId="0" borderId="0" applyFont="0" applyFill="0" applyBorder="0" applyAlignment="0" applyProtection="0"/>
    <xf numFmtId="0" fontId="21" fillId="0" borderId="0"/>
    <xf numFmtId="0" fontId="28" fillId="0" borderId="0"/>
  </cellStyleXfs>
  <cellXfs count="183">
    <xf numFmtId="0" fontId="0" fillId="0" borderId="0" xfId="0"/>
    <xf numFmtId="0" fontId="4" fillId="2" borderId="0" xfId="2" applyFill="1"/>
    <xf numFmtId="0" fontId="0" fillId="2" borderId="0" xfId="0" applyFill="1"/>
    <xf numFmtId="0" fontId="0" fillId="4" borderId="0" xfId="0" applyFill="1" applyAlignment="1">
      <alignment horizontal="center"/>
    </xf>
    <xf numFmtId="3" fontId="0" fillId="3" borderId="0" xfId="0" applyNumberFormat="1" applyFill="1" applyAlignment="1">
      <alignment horizontal="center"/>
    </xf>
    <xf numFmtId="0" fontId="3" fillId="2" borderId="0" xfId="0" applyFont="1" applyFill="1"/>
    <xf numFmtId="0" fontId="0" fillId="4" borderId="0" xfId="0" applyFill="1" applyAlignment="1">
      <alignment horizontal="center" wrapText="1"/>
    </xf>
    <xf numFmtId="0" fontId="0" fillId="2" borderId="0" xfId="0" applyFill="1" applyAlignment="1">
      <alignment horizontal="center"/>
    </xf>
    <xf numFmtId="0" fontId="0" fillId="4" borderId="1" xfId="0" applyFill="1" applyBorder="1" applyAlignment="1">
      <alignment horizontal="center" wrapText="1"/>
    </xf>
    <xf numFmtId="164" fontId="0" fillId="2" borderId="0" xfId="0" applyNumberFormat="1" applyFill="1" applyAlignment="1">
      <alignment horizontal="center"/>
    </xf>
    <xf numFmtId="164" fontId="0" fillId="2" borderId="1" xfId="0" applyNumberFormat="1" applyFill="1" applyBorder="1" applyAlignment="1">
      <alignment horizontal="center"/>
    </xf>
    <xf numFmtId="0" fontId="0" fillId="2" borderId="0" xfId="0" applyFill="1" applyAlignment="1">
      <alignment horizontal="left"/>
    </xf>
    <xf numFmtId="3" fontId="5" fillId="3" borderId="0" xfId="0" applyNumberFormat="1" applyFont="1" applyFill="1" applyAlignment="1">
      <alignment horizontal="right" vertical="center" wrapText="1"/>
    </xf>
    <xf numFmtId="3" fontId="5" fillId="3" borderId="2" xfId="0" applyNumberFormat="1" applyFont="1" applyFill="1" applyBorder="1" applyAlignment="1">
      <alignment horizontal="right" vertical="center" wrapText="1"/>
    </xf>
    <xf numFmtId="3" fontId="5" fillId="3" borderId="4" xfId="0" applyNumberFormat="1" applyFont="1" applyFill="1" applyBorder="1" applyAlignment="1">
      <alignment horizontal="right" vertical="center" wrapText="1"/>
    </xf>
    <xf numFmtId="3" fontId="5" fillId="3" borderId="3" xfId="0" applyNumberFormat="1" applyFont="1" applyFill="1" applyBorder="1" applyAlignment="1">
      <alignment horizontal="right" vertical="center" wrapText="1"/>
    </xf>
    <xf numFmtId="0" fontId="0" fillId="4" borderId="0" xfId="0" applyFill="1"/>
    <xf numFmtId="0" fontId="0" fillId="4" borderId="0" xfId="0" applyFill="1" applyAlignment="1">
      <alignment horizontal="left"/>
    </xf>
    <xf numFmtId="3" fontId="2" fillId="3" borderId="0" xfId="0" applyNumberFormat="1" applyFont="1" applyFill="1" applyAlignment="1">
      <alignment horizontal="center"/>
    </xf>
    <xf numFmtId="3" fontId="2" fillId="5" borderId="0" xfId="0" applyNumberFormat="1" applyFont="1" applyFill="1" applyAlignment="1">
      <alignment horizontal="center"/>
    </xf>
    <xf numFmtId="3" fontId="7" fillId="3" borderId="0" xfId="0" applyNumberFormat="1" applyFont="1" applyFill="1" applyAlignment="1">
      <alignment horizontal="center"/>
    </xf>
    <xf numFmtId="0" fontId="2" fillId="3" borderId="0" xfId="0" applyFont="1" applyFill="1"/>
    <xf numFmtId="3" fontId="2" fillId="3" borderId="0" xfId="0" applyNumberFormat="1" applyFont="1" applyFill="1"/>
    <xf numFmtId="3" fontId="0" fillId="3" borderId="0" xfId="0" applyNumberFormat="1" applyFill="1"/>
    <xf numFmtId="0" fontId="0" fillId="3" borderId="0" xfId="0" applyFill="1" applyAlignment="1">
      <alignment horizontal="right"/>
    </xf>
    <xf numFmtId="0" fontId="0" fillId="5" borderId="0" xfId="0" applyFill="1"/>
    <xf numFmtId="3" fontId="8" fillId="3" borderId="0" xfId="0" applyNumberFormat="1" applyFont="1" applyFill="1" applyAlignment="1">
      <alignment horizontal="center"/>
    </xf>
    <xf numFmtId="3" fontId="2" fillId="7" borderId="0" xfId="0" applyNumberFormat="1" applyFont="1" applyFill="1" applyAlignment="1">
      <alignment horizontal="center"/>
    </xf>
    <xf numFmtId="0" fontId="0" fillId="7" borderId="0" xfId="0" applyFill="1"/>
    <xf numFmtId="0" fontId="0" fillId="5" borderId="0" xfId="0" applyFill="1" applyAlignment="1">
      <alignment horizontal="center"/>
    </xf>
    <xf numFmtId="0" fontId="0" fillId="7" borderId="0" xfId="0" applyFill="1" applyAlignment="1">
      <alignment horizontal="center"/>
    </xf>
    <xf numFmtId="0" fontId="0" fillId="3" borderId="0" xfId="0" applyFill="1" applyAlignment="1">
      <alignment horizontal="center"/>
    </xf>
    <xf numFmtId="0" fontId="7" fillId="3" borderId="0" xfId="0" applyFont="1" applyFill="1" applyAlignment="1">
      <alignment horizontal="center"/>
    </xf>
    <xf numFmtId="165" fontId="2" fillId="7" borderId="0" xfId="1" applyNumberFormat="1" applyFont="1" applyFill="1" applyAlignment="1">
      <alignment horizontal="center"/>
    </xf>
    <xf numFmtId="0" fontId="3" fillId="2" borderId="0" xfId="0" applyFont="1" applyFill="1" applyAlignment="1">
      <alignment horizontal="left" vertical="center"/>
    </xf>
    <xf numFmtId="3" fontId="7" fillId="8" borderId="0" xfId="0" applyNumberFormat="1" applyFont="1" applyFill="1" applyAlignment="1">
      <alignment horizontal="center"/>
    </xf>
    <xf numFmtId="0" fontId="7" fillId="8" borderId="0" xfId="0" applyFont="1" applyFill="1" applyAlignment="1">
      <alignment horizontal="center"/>
    </xf>
    <xf numFmtId="0" fontId="2" fillId="3" borderId="0" xfId="0" applyFont="1" applyFill="1" applyAlignment="1">
      <alignment horizontal="center"/>
    </xf>
    <xf numFmtId="0" fontId="8" fillId="4" borderId="0" xfId="0" applyFont="1" applyFill="1"/>
    <xf numFmtId="0" fontId="8" fillId="4" borderId="0" xfId="0" applyFont="1" applyFill="1" applyAlignment="1">
      <alignment horizontal="center"/>
    </xf>
    <xf numFmtId="0" fontId="2" fillId="2" borderId="0" xfId="0" applyFont="1" applyFill="1"/>
    <xf numFmtId="164" fontId="2" fillId="3" borderId="1" xfId="0" applyNumberFormat="1" applyFont="1" applyFill="1" applyBorder="1" applyAlignment="1">
      <alignment horizontal="center"/>
    </xf>
    <xf numFmtId="164" fontId="2" fillId="3" borderId="0" xfId="0" applyNumberFormat="1" applyFont="1" applyFill="1" applyAlignment="1">
      <alignment horizontal="center"/>
    </xf>
    <xf numFmtId="4" fontId="7" fillId="3" borderId="0" xfId="0" applyNumberFormat="1" applyFont="1" applyFill="1" applyAlignment="1">
      <alignment horizontal="center"/>
    </xf>
    <xf numFmtId="166" fontId="2" fillId="3" borderId="0" xfId="3" applyNumberFormat="1" applyFont="1" applyFill="1"/>
    <xf numFmtId="9" fontId="2" fillId="3" borderId="0" xfId="1" applyFont="1" applyFill="1"/>
    <xf numFmtId="165" fontId="2" fillId="3" borderId="0" xfId="1" applyNumberFormat="1" applyFont="1" applyFill="1"/>
    <xf numFmtId="167" fontId="9" fillId="3" borderId="0" xfId="0" applyNumberFormat="1" applyFont="1" applyFill="1" applyAlignment="1">
      <alignment horizontal="center"/>
    </xf>
    <xf numFmtId="167" fontId="9" fillId="9" borderId="0" xfId="0" applyNumberFormat="1" applyFont="1" applyFill="1" applyAlignment="1">
      <alignment horizontal="center"/>
    </xf>
    <xf numFmtId="167" fontId="2" fillId="3" borderId="1" xfId="0" applyNumberFormat="1" applyFont="1" applyFill="1" applyBorder="1"/>
    <xf numFmtId="167" fontId="2" fillId="3" borderId="0" xfId="3" applyNumberFormat="1" applyFont="1" applyFill="1"/>
    <xf numFmtId="0" fontId="0" fillId="3" borderId="0" xfId="0" applyFill="1"/>
    <xf numFmtId="167" fontId="7" fillId="3" borderId="0" xfId="0" applyNumberFormat="1" applyFont="1" applyFill="1" applyAlignment="1">
      <alignment horizontal="center"/>
    </xf>
    <xf numFmtId="0" fontId="10" fillId="2" borderId="0" xfId="0" applyFont="1" applyFill="1" applyAlignment="1">
      <alignment horizontal="center"/>
    </xf>
    <xf numFmtId="0" fontId="3" fillId="4" borderId="0" xfId="0" applyFont="1" applyFill="1" applyAlignment="1">
      <alignment horizontal="left"/>
    </xf>
    <xf numFmtId="0" fontId="3" fillId="4" borderId="0" xfId="0" applyFont="1" applyFill="1" applyAlignment="1">
      <alignment horizontal="center"/>
    </xf>
    <xf numFmtId="4" fontId="7" fillId="5" borderId="0" xfId="0" applyNumberFormat="1" applyFont="1" applyFill="1" applyAlignment="1">
      <alignment horizontal="center"/>
    </xf>
    <xf numFmtId="0" fontId="11" fillId="3" borderId="0" xfId="0" applyFont="1" applyFill="1"/>
    <xf numFmtId="0" fontId="11" fillId="3" borderId="0" xfId="0" applyFont="1" applyFill="1" applyAlignment="1">
      <alignment horizontal="center"/>
    </xf>
    <xf numFmtId="0" fontId="0" fillId="3" borderId="0" xfId="0" applyFill="1" applyAlignment="1">
      <alignment horizontal="left"/>
    </xf>
    <xf numFmtId="0" fontId="12" fillId="3" borderId="0" xfId="0" applyFont="1" applyFill="1"/>
    <xf numFmtId="0" fontId="12" fillId="3" borderId="0" xfId="0" applyFont="1" applyFill="1" applyAlignment="1">
      <alignment horizontal="center"/>
    </xf>
    <xf numFmtId="0" fontId="13" fillId="3" borderId="0" xfId="0" applyFont="1" applyFill="1" applyAlignment="1">
      <alignment horizontal="center"/>
    </xf>
    <xf numFmtId="0" fontId="13" fillId="3" borderId="0" xfId="0" applyFont="1" applyFill="1" applyAlignment="1">
      <alignment horizontal="center" wrapText="1"/>
    </xf>
    <xf numFmtId="1" fontId="13" fillId="3" borderId="0" xfId="0" applyNumberFormat="1" applyFont="1" applyFill="1" applyAlignment="1">
      <alignment horizontal="center" wrapText="1"/>
    </xf>
    <xf numFmtId="0" fontId="14" fillId="3" borderId="0" xfId="0" applyFont="1" applyFill="1" applyAlignment="1">
      <alignment horizontal="center"/>
    </xf>
    <xf numFmtId="0" fontId="15" fillId="3" borderId="5" xfId="0" applyFont="1" applyFill="1" applyBorder="1" applyAlignment="1">
      <alignment horizontal="center"/>
    </xf>
    <xf numFmtId="168" fontId="15" fillId="3" borderId="6" xfId="0" applyNumberFormat="1" applyFont="1" applyFill="1" applyBorder="1" applyAlignment="1">
      <alignment horizontal="center"/>
    </xf>
    <xf numFmtId="168" fontId="15" fillId="3" borderId="7" xfId="0" applyNumberFormat="1" applyFont="1" applyFill="1" applyBorder="1" applyAlignment="1">
      <alignment horizontal="center"/>
    </xf>
    <xf numFmtId="168" fontId="15" fillId="3" borderId="8" xfId="0" applyNumberFormat="1" applyFont="1" applyFill="1" applyBorder="1" applyAlignment="1">
      <alignment horizontal="center"/>
    </xf>
    <xf numFmtId="167" fontId="0" fillId="3" borderId="0" xfId="0" applyNumberFormat="1" applyFill="1" applyAlignment="1">
      <alignment horizontal="center"/>
    </xf>
    <xf numFmtId="0" fontId="15" fillId="3" borderId="9" xfId="0" applyFont="1" applyFill="1" applyBorder="1" applyAlignment="1">
      <alignment horizontal="center"/>
    </xf>
    <xf numFmtId="168" fontId="15" fillId="3" borderId="0" xfId="0" applyNumberFormat="1" applyFont="1" applyFill="1" applyAlignment="1">
      <alignment horizontal="center"/>
    </xf>
    <xf numFmtId="168" fontId="15" fillId="3" borderId="10" xfId="0" applyNumberFormat="1" applyFont="1" applyFill="1" applyBorder="1" applyAlignment="1">
      <alignment horizontal="center"/>
    </xf>
    <xf numFmtId="0" fontId="2" fillId="3" borderId="1" xfId="0" applyFont="1" applyFill="1" applyBorder="1" applyAlignment="1">
      <alignment horizontal="center"/>
    </xf>
    <xf numFmtId="0" fontId="16" fillId="3" borderId="0" xfId="0" applyFont="1" applyFill="1"/>
    <xf numFmtId="0" fontId="7" fillId="4" borderId="0" xfId="0" applyFont="1" applyFill="1" applyAlignment="1">
      <alignment horizontal="center"/>
    </xf>
    <xf numFmtId="165" fontId="7" fillId="4" borderId="0" xfId="1" applyNumberFormat="1" applyFont="1" applyFill="1" applyAlignment="1">
      <alignment horizontal="center"/>
    </xf>
    <xf numFmtId="165" fontId="7" fillId="8" borderId="0" xfId="1" applyNumberFormat="1" applyFont="1" applyFill="1" applyAlignment="1">
      <alignment horizontal="center"/>
    </xf>
    <xf numFmtId="0" fontId="5" fillId="3" borderId="0" xfId="0" applyFont="1" applyFill="1" applyAlignment="1">
      <alignment vertical="top" wrapText="1"/>
    </xf>
    <xf numFmtId="0" fontId="5" fillId="3" borderId="0" xfId="0" applyFont="1" applyFill="1" applyAlignment="1">
      <alignment horizontal="left" vertical="top" wrapText="1"/>
    </xf>
    <xf numFmtId="165" fontId="5" fillId="3" borderId="0" xfId="1" applyNumberFormat="1" applyFont="1" applyFill="1" applyBorder="1" applyAlignment="1">
      <alignment horizontal="right" vertical="top" wrapText="1"/>
    </xf>
    <xf numFmtId="0" fontId="5" fillId="3" borderId="0" xfId="0" applyFont="1" applyFill="1" applyAlignment="1">
      <alignment horizontal="left" vertical="center" wrapText="1"/>
    </xf>
    <xf numFmtId="165" fontId="5" fillId="3" borderId="0" xfId="1" applyNumberFormat="1" applyFont="1" applyFill="1" applyBorder="1" applyAlignment="1">
      <alignment horizontal="right" vertical="center" wrapText="1"/>
    </xf>
    <xf numFmtId="0" fontId="5" fillId="3" borderId="2" xfId="0" applyFont="1" applyFill="1" applyBorder="1" applyAlignment="1">
      <alignment vertical="top" wrapText="1"/>
    </xf>
    <xf numFmtId="0" fontId="5" fillId="3" borderId="2" xfId="0" applyFont="1" applyFill="1" applyBorder="1" applyAlignment="1">
      <alignment horizontal="left" vertical="center" wrapText="1"/>
    </xf>
    <xf numFmtId="165" fontId="5" fillId="3" borderId="2" xfId="1" applyNumberFormat="1" applyFont="1" applyFill="1" applyBorder="1" applyAlignment="1">
      <alignment horizontal="right" vertical="center" wrapText="1"/>
    </xf>
    <xf numFmtId="0" fontId="5" fillId="3" borderId="4" xfId="0" applyFont="1" applyFill="1" applyBorder="1" applyAlignment="1">
      <alignment horizontal="left" vertical="top" wrapText="1"/>
    </xf>
    <xf numFmtId="165" fontId="5" fillId="3" borderId="4" xfId="1" applyNumberFormat="1" applyFont="1" applyFill="1" applyBorder="1" applyAlignment="1">
      <alignment horizontal="right" vertical="top" wrapText="1"/>
    </xf>
    <xf numFmtId="0" fontId="5" fillId="3" borderId="3" xfId="0" applyFont="1" applyFill="1" applyBorder="1" applyAlignment="1">
      <alignment horizontal="left" vertical="top" wrapText="1"/>
    </xf>
    <xf numFmtId="165" fontId="5" fillId="3" borderId="3" xfId="1" applyNumberFormat="1" applyFont="1" applyFill="1" applyBorder="1" applyAlignment="1">
      <alignment horizontal="right" vertical="top" wrapText="1"/>
    </xf>
    <xf numFmtId="0" fontId="3" fillId="2" borderId="0" xfId="0" applyFont="1" applyFill="1" applyAlignment="1">
      <alignment horizontal="left"/>
    </xf>
    <xf numFmtId="0" fontId="0" fillId="10" borderId="0" xfId="0" applyFill="1" applyAlignment="1">
      <alignment horizontal="center"/>
    </xf>
    <xf numFmtId="0" fontId="17" fillId="2" borderId="0" xfId="0" applyFont="1" applyFill="1"/>
    <xf numFmtId="0" fontId="17" fillId="2" borderId="0" xfId="0" applyFont="1" applyFill="1" applyAlignment="1">
      <alignment horizontal="left" indent="1"/>
    </xf>
    <xf numFmtId="167" fontId="8" fillId="3" borderId="0" xfId="0" applyNumberFormat="1" applyFont="1" applyFill="1" applyAlignment="1">
      <alignment horizontal="center"/>
    </xf>
    <xf numFmtId="15" fontId="0" fillId="2" borderId="0" xfId="0" applyNumberFormat="1" applyFill="1"/>
    <xf numFmtId="0" fontId="0" fillId="4" borderId="11" xfId="0" applyFill="1" applyBorder="1" applyAlignment="1">
      <alignment horizontal="center"/>
    </xf>
    <xf numFmtId="14" fontId="0" fillId="2" borderId="0" xfId="0" applyNumberFormat="1" applyFill="1"/>
    <xf numFmtId="3" fontId="0" fillId="2" borderId="0" xfId="0" applyNumberFormat="1" applyFill="1"/>
    <xf numFmtId="0" fontId="10" fillId="2" borderId="0" xfId="0" applyFont="1" applyFill="1"/>
    <xf numFmtId="0" fontId="2" fillId="2" borderId="0" xfId="0" applyFont="1" applyFill="1" applyAlignment="1">
      <alignment horizontal="left"/>
    </xf>
    <xf numFmtId="0" fontId="3" fillId="0" borderId="0" xfId="0" applyFont="1"/>
    <xf numFmtId="0" fontId="18" fillId="2" borderId="0" xfId="0" applyFont="1" applyFill="1"/>
    <xf numFmtId="3" fontId="7" fillId="11" borderId="0" xfId="0" applyNumberFormat="1" applyFont="1" applyFill="1" applyAlignment="1">
      <alignment horizontal="center"/>
    </xf>
    <xf numFmtId="3" fontId="7" fillId="3" borderId="0" xfId="0" applyNumberFormat="1" applyFont="1" applyFill="1" applyAlignment="1">
      <alignment horizontal="left"/>
    </xf>
    <xf numFmtId="3" fontId="2" fillId="5" borderId="0" xfId="0" applyNumberFormat="1" applyFont="1" applyFill="1" applyAlignment="1">
      <alignment horizontal="left"/>
    </xf>
    <xf numFmtId="3" fontId="7" fillId="6" borderId="0" xfId="0" applyNumberFormat="1" applyFont="1" applyFill="1" applyAlignment="1">
      <alignment horizontal="left"/>
    </xf>
    <xf numFmtId="3" fontId="7" fillId="11" borderId="0" xfId="0" applyNumberFormat="1" applyFont="1" applyFill="1" applyAlignment="1">
      <alignment horizontal="left"/>
    </xf>
    <xf numFmtId="3" fontId="7" fillId="8" borderId="0" xfId="0" applyNumberFormat="1" applyFont="1" applyFill="1" applyAlignment="1">
      <alignment horizontal="left"/>
    </xf>
    <xf numFmtId="0" fontId="19" fillId="2" borderId="0" xfId="0" applyFont="1" applyFill="1"/>
    <xf numFmtId="3" fontId="7" fillId="12" borderId="0" xfId="0" applyNumberFormat="1" applyFont="1" applyFill="1" applyAlignment="1">
      <alignment horizontal="left"/>
    </xf>
    <xf numFmtId="3" fontId="7" fillId="12" borderId="0" xfId="0" applyNumberFormat="1" applyFont="1" applyFill="1" applyAlignment="1">
      <alignment horizontal="center"/>
    </xf>
    <xf numFmtId="3" fontId="7" fillId="13" borderId="0" xfId="0" applyNumberFormat="1" applyFont="1" applyFill="1" applyAlignment="1">
      <alignment horizontal="center"/>
    </xf>
    <xf numFmtId="166" fontId="7" fillId="3" borderId="0" xfId="3" applyNumberFormat="1" applyFont="1" applyFill="1" applyAlignment="1">
      <alignment horizontal="center"/>
    </xf>
    <xf numFmtId="166" fontId="7" fillId="8" borderId="0" xfId="3" applyNumberFormat="1" applyFont="1" applyFill="1" applyAlignment="1">
      <alignment horizontal="center"/>
    </xf>
    <xf numFmtId="166" fontId="0" fillId="3" borderId="0" xfId="3" applyNumberFormat="1" applyFont="1" applyFill="1" applyAlignment="1">
      <alignment horizontal="center"/>
    </xf>
    <xf numFmtId="166" fontId="8" fillId="3" borderId="0" xfId="3" applyNumberFormat="1" applyFont="1" applyFill="1" applyAlignment="1">
      <alignment horizontal="center"/>
    </xf>
    <xf numFmtId="0" fontId="19" fillId="2" borderId="0" xfId="0" applyFont="1" applyFill="1" applyAlignment="1">
      <alignment horizontal="center"/>
    </xf>
    <xf numFmtId="0" fontId="20" fillId="2" borderId="0" xfId="0" applyFont="1" applyFill="1" applyAlignment="1">
      <alignment horizontal="left"/>
    </xf>
    <xf numFmtId="0" fontId="20" fillId="2" borderId="0" xfId="0" applyFont="1" applyFill="1"/>
    <xf numFmtId="0" fontId="20" fillId="2" borderId="0" xfId="0" applyFont="1" applyFill="1" applyAlignment="1">
      <alignment horizontal="center"/>
    </xf>
    <xf numFmtId="3" fontId="26" fillId="17" borderId="16" xfId="4" applyNumberFormat="1" applyFont="1" applyFill="1" applyBorder="1" applyAlignment="1">
      <alignment horizontal="right" vertical="top" shrinkToFit="1"/>
    </xf>
    <xf numFmtId="1" fontId="27" fillId="15" borderId="16" xfId="4" applyNumberFormat="1" applyFont="1" applyFill="1" applyBorder="1" applyAlignment="1">
      <alignment horizontal="right" vertical="top" shrinkToFit="1"/>
    </xf>
    <xf numFmtId="3" fontId="27" fillId="0" borderId="16" xfId="4" applyNumberFormat="1" applyFont="1" applyBorder="1" applyAlignment="1">
      <alignment horizontal="right" vertical="top" shrinkToFit="1"/>
    </xf>
    <xf numFmtId="3" fontId="27" fillId="15" borderId="16" xfId="4" applyNumberFormat="1" applyFont="1" applyFill="1" applyBorder="1" applyAlignment="1">
      <alignment horizontal="right" vertical="top" shrinkToFit="1"/>
    </xf>
    <xf numFmtId="1" fontId="27" fillId="0" borderId="16" xfId="4" applyNumberFormat="1" applyFont="1" applyBorder="1" applyAlignment="1">
      <alignment horizontal="right" vertical="top" shrinkToFit="1"/>
    </xf>
    <xf numFmtId="0" fontId="23" fillId="16" borderId="18" xfId="4" applyFont="1" applyFill="1" applyBorder="1" applyAlignment="1">
      <alignment horizontal="left" vertical="center" wrapText="1"/>
    </xf>
    <xf numFmtId="1" fontId="25" fillId="16" borderId="19" xfId="4" applyNumberFormat="1" applyFont="1" applyFill="1" applyBorder="1" applyAlignment="1">
      <alignment horizontal="center" vertical="center" shrinkToFit="1"/>
    </xf>
    <xf numFmtId="0" fontId="23" fillId="17" borderId="21" xfId="4" applyFont="1" applyFill="1" applyBorder="1" applyAlignment="1">
      <alignment horizontal="left" vertical="top" wrapText="1"/>
    </xf>
    <xf numFmtId="0" fontId="22" fillId="15" borderId="21" xfId="4" applyFont="1" applyFill="1" applyBorder="1" applyAlignment="1">
      <alignment horizontal="left" vertical="top" wrapText="1"/>
    </xf>
    <xf numFmtId="0" fontId="22" fillId="0" borderId="21" xfId="4" applyFont="1" applyBorder="1" applyAlignment="1">
      <alignment horizontal="left" vertical="top" wrapText="1"/>
    </xf>
    <xf numFmtId="9" fontId="26" fillId="17" borderId="22" xfId="1" applyFont="1" applyFill="1" applyBorder="1" applyAlignment="1">
      <alignment horizontal="right" vertical="top" shrinkToFit="1"/>
    </xf>
    <xf numFmtId="9" fontId="27" fillId="15" borderId="22" xfId="1" applyFont="1" applyFill="1" applyBorder="1" applyAlignment="1">
      <alignment horizontal="right" vertical="top" shrinkToFit="1"/>
    </xf>
    <xf numFmtId="9" fontId="27" fillId="0" borderId="22" xfId="1" applyFont="1" applyBorder="1" applyAlignment="1">
      <alignment horizontal="right" vertical="top" shrinkToFit="1"/>
    </xf>
    <xf numFmtId="0" fontId="0" fillId="0" borderId="0" xfId="0" applyAlignment="1">
      <alignment wrapText="1"/>
    </xf>
    <xf numFmtId="0" fontId="4" fillId="0" borderId="0" xfId="2"/>
    <xf numFmtId="0" fontId="25" fillId="16" borderId="19" xfId="4" applyFont="1" applyFill="1" applyBorder="1" applyAlignment="1">
      <alignment horizontal="center" vertical="top" wrapText="1"/>
    </xf>
    <xf numFmtId="0" fontId="25" fillId="16" borderId="20" xfId="4" applyFont="1" applyFill="1" applyBorder="1" applyAlignment="1">
      <alignment horizontal="center" vertical="center" wrapText="1"/>
    </xf>
    <xf numFmtId="1" fontId="24" fillId="15" borderId="14" xfId="5" applyNumberFormat="1" applyFont="1" applyFill="1" applyBorder="1" applyAlignment="1">
      <alignment horizontal="left" vertical="top" shrinkToFit="1"/>
    </xf>
    <xf numFmtId="3" fontId="24" fillId="15" borderId="14" xfId="5" applyNumberFormat="1" applyFont="1" applyFill="1" applyBorder="1" applyAlignment="1">
      <alignment horizontal="right" vertical="top" shrinkToFit="1"/>
    </xf>
    <xf numFmtId="165" fontId="24" fillId="15" borderId="14" xfId="5" applyNumberFormat="1" applyFont="1" applyFill="1" applyBorder="1" applyAlignment="1">
      <alignment horizontal="right" vertical="top" shrinkToFit="1"/>
    </xf>
    <xf numFmtId="1" fontId="24" fillId="0" borderId="14" xfId="5" applyNumberFormat="1" applyFont="1" applyBorder="1" applyAlignment="1">
      <alignment horizontal="left" vertical="top" shrinkToFit="1"/>
    </xf>
    <xf numFmtId="3" fontId="24" fillId="0" borderId="14" xfId="5" applyNumberFormat="1" applyFont="1" applyBorder="1" applyAlignment="1">
      <alignment horizontal="right" vertical="top" shrinkToFit="1"/>
    </xf>
    <xf numFmtId="165" fontId="24" fillId="0" borderId="14" xfId="5" applyNumberFormat="1" applyFont="1" applyBorder="1" applyAlignment="1">
      <alignment horizontal="right" vertical="top" shrinkToFit="1"/>
    </xf>
    <xf numFmtId="1" fontId="24" fillId="0" borderId="14" xfId="5" applyNumberFormat="1" applyFont="1" applyBorder="1" applyAlignment="1">
      <alignment horizontal="right" vertical="top" shrinkToFit="1"/>
    </xf>
    <xf numFmtId="1" fontId="24" fillId="15" borderId="14" xfId="5" applyNumberFormat="1" applyFont="1" applyFill="1" applyBorder="1" applyAlignment="1">
      <alignment horizontal="right" vertical="top" shrinkToFit="1"/>
    </xf>
    <xf numFmtId="0" fontId="23" fillId="14" borderId="14" xfId="5" applyFont="1" applyFill="1" applyBorder="1" applyAlignment="1">
      <alignment horizontal="center" vertical="top" wrapText="1"/>
    </xf>
    <xf numFmtId="0" fontId="23" fillId="14" borderId="14" xfId="5" applyFont="1" applyFill="1" applyBorder="1" applyAlignment="1">
      <alignment horizontal="center" vertical="center" wrapText="1"/>
    </xf>
    <xf numFmtId="0" fontId="22" fillId="5" borderId="21" xfId="4" applyFont="1" applyFill="1" applyBorder="1" applyAlignment="1">
      <alignment horizontal="left" vertical="top" wrapText="1"/>
    </xf>
    <xf numFmtId="3" fontId="27" fillId="5" borderId="16" xfId="4" applyNumberFormat="1" applyFont="1" applyFill="1" applyBorder="1" applyAlignment="1">
      <alignment horizontal="right" vertical="top" shrinkToFit="1"/>
    </xf>
    <xf numFmtId="9" fontId="27" fillId="5" borderId="22" xfId="1" applyFont="1" applyFill="1" applyBorder="1" applyAlignment="1">
      <alignment horizontal="right" vertical="top" shrinkToFit="1"/>
    </xf>
    <xf numFmtId="0" fontId="22" fillId="5" borderId="23" xfId="4" applyFont="1" applyFill="1" applyBorder="1" applyAlignment="1">
      <alignment horizontal="left" vertical="top" wrapText="1"/>
    </xf>
    <xf numFmtId="3" fontId="27" fillId="5" borderId="24" xfId="4" applyNumberFormat="1" applyFont="1" applyFill="1" applyBorder="1" applyAlignment="1">
      <alignment horizontal="right" vertical="top" shrinkToFit="1"/>
    </xf>
    <xf numFmtId="9" fontId="27" fillId="5" borderId="25" xfId="1" applyFont="1" applyFill="1" applyBorder="1" applyAlignment="1">
      <alignment horizontal="right" vertical="top" shrinkToFit="1"/>
    </xf>
    <xf numFmtId="0" fontId="29" fillId="5" borderId="0" xfId="0" applyFont="1" applyFill="1"/>
    <xf numFmtId="3" fontId="29" fillId="5" borderId="0" xfId="0" applyNumberFormat="1" applyFont="1" applyFill="1"/>
    <xf numFmtId="9" fontId="29" fillId="5" borderId="0" xfId="1" applyFont="1" applyFill="1"/>
    <xf numFmtId="169" fontId="0" fillId="0" borderId="0" xfId="0" applyNumberFormat="1"/>
    <xf numFmtId="0" fontId="30" fillId="14" borderId="26" xfId="5" applyFont="1" applyFill="1" applyBorder="1" applyAlignment="1">
      <alignment horizontal="center" vertical="center" wrapText="1"/>
    </xf>
    <xf numFmtId="0" fontId="30" fillId="14" borderId="12" xfId="5" applyFont="1" applyFill="1" applyBorder="1" applyAlignment="1">
      <alignment horizontal="center" vertical="center" wrapText="1"/>
    </xf>
    <xf numFmtId="166" fontId="0" fillId="0" borderId="17" xfId="3" applyNumberFormat="1" applyFont="1" applyBorder="1"/>
    <xf numFmtId="170" fontId="16" fillId="5" borderId="0" xfId="3" applyNumberFormat="1" applyFont="1" applyFill="1"/>
    <xf numFmtId="0" fontId="30" fillId="14" borderId="0" xfId="5" applyFont="1" applyFill="1" applyAlignment="1">
      <alignment horizontal="center" vertical="center" wrapText="1"/>
    </xf>
    <xf numFmtId="166" fontId="0" fillId="0" borderId="0" xfId="0" applyNumberFormat="1"/>
    <xf numFmtId="165" fontId="0" fillId="0" borderId="0" xfId="1" applyNumberFormat="1" applyFont="1"/>
    <xf numFmtId="166" fontId="0" fillId="18" borderId="17" xfId="3" applyNumberFormat="1" applyFont="1" applyFill="1" applyBorder="1"/>
    <xf numFmtId="0" fontId="0" fillId="0" borderId="17" xfId="0" applyBorder="1"/>
    <xf numFmtId="0" fontId="30" fillId="14" borderId="17" xfId="5" applyFont="1" applyFill="1" applyBorder="1" applyAlignment="1">
      <alignment horizontal="center" vertical="center" wrapText="1"/>
    </xf>
    <xf numFmtId="166" fontId="0" fillId="4" borderId="17" xfId="3" applyNumberFormat="1" applyFont="1" applyFill="1" applyBorder="1"/>
    <xf numFmtId="0" fontId="0" fillId="0" borderId="4" xfId="0" applyBorder="1" applyAlignment="1">
      <alignment horizontal="left" wrapText="1"/>
    </xf>
    <xf numFmtId="0" fontId="23" fillId="14" borderId="12" xfId="5" applyFont="1" applyFill="1" applyBorder="1" applyAlignment="1">
      <alignment horizontal="center" vertical="center" wrapText="1"/>
    </xf>
    <xf numFmtId="0" fontId="23" fillId="14" borderId="13" xfId="5" applyFont="1" applyFill="1" applyBorder="1" applyAlignment="1">
      <alignment horizontal="center" vertical="center" wrapText="1"/>
    </xf>
    <xf numFmtId="0" fontId="23" fillId="14" borderId="14" xfId="5" applyFont="1" applyFill="1" applyBorder="1" applyAlignment="1">
      <alignment horizontal="center" vertical="top" wrapText="1"/>
    </xf>
    <xf numFmtId="0" fontId="23" fillId="14" borderId="15" xfId="5" applyFont="1" applyFill="1" applyBorder="1" applyAlignment="1">
      <alignment horizontal="center" vertical="top" wrapText="1"/>
    </xf>
    <xf numFmtId="0" fontId="0" fillId="4" borderId="1" xfId="0" applyFill="1" applyBorder="1" applyAlignment="1">
      <alignment horizontal="center"/>
    </xf>
    <xf numFmtId="0" fontId="0" fillId="4" borderId="0" xfId="0" applyFill="1" applyAlignment="1">
      <alignment horizontal="center"/>
    </xf>
    <xf numFmtId="0" fontId="0" fillId="3" borderId="0" xfId="0" applyFill="1" applyAlignment="1">
      <alignment horizontal="left" vertical="top" wrapText="1"/>
    </xf>
    <xf numFmtId="0" fontId="2" fillId="5" borderId="0" xfId="0" applyFont="1" applyFill="1"/>
    <xf numFmtId="0" fontId="33" fillId="0" borderId="0" xfId="0" applyFont="1"/>
    <xf numFmtId="0" fontId="0" fillId="0" borderId="0" xfId="0" pivotButton="1"/>
    <xf numFmtId="0" fontId="0" fillId="0" borderId="0" xfId="0" applyAlignment="1">
      <alignment horizontal="left"/>
    </xf>
    <xf numFmtId="0" fontId="0" fillId="0" borderId="0" xfId="0" applyNumberFormat="1"/>
  </cellXfs>
  <cellStyles count="6">
    <cellStyle name="Comma" xfId="3" builtinId="3"/>
    <cellStyle name="Hyperlink" xfId="2" builtinId="8"/>
    <cellStyle name="Normal" xfId="0" builtinId="0"/>
    <cellStyle name="Normal 2" xfId="4" xr:uid="{21AF548D-AB7D-4AFA-B10B-24FFB34A5755}"/>
    <cellStyle name="Normal 3" xfId="5" xr:uid="{DFD537FB-29A8-435E-A068-0A9169B2F9EC}"/>
    <cellStyle name="Percent" xfId="1" builtinId="5"/>
  </cellStyles>
  <dxfs count="4">
    <dxf>
      <numFmt numFmtId="0" formatCode="General"/>
    </dxf>
    <dxf>
      <numFmt numFmtId="0" formatCode="General"/>
    </dxf>
    <dxf>
      <numFmt numFmtId="0" formatCode="General"/>
    </dxf>
    <dxf>
      <font>
        <b/>
        <i val="0"/>
        <strike val="0"/>
        <condense val="0"/>
        <extend val="0"/>
        <outline val="0"/>
        <shadow val="0"/>
        <u val="none"/>
        <vertAlign val="baseline"/>
        <sz val="11"/>
        <color theme="1"/>
        <name val="Aptos"/>
        <family val="2"/>
        <scheme val="none"/>
      </font>
    </dxf>
  </dxfs>
  <tableStyles count="0" defaultTableStyle="TableStyleMedium2" defaultPivotStyle="PivotStyleLight16"/>
  <colors>
    <mruColors>
      <color rgb="FFFFFFCC"/>
      <color rgb="FF0000FF"/>
      <color rgb="FF0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College Control Total Enrollment by Campus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'Campus Enrol Disaggregation'!$P$4</c:f>
              <c:strCache>
                <c:ptCount val="1"/>
                <c:pt idx="0">
                  <c:v>BYU</c:v>
                </c:pt>
              </c:strCache>
            </c:strRef>
          </c:tx>
          <c:spPr>
            <a:ln w="28575" cap="rnd">
              <a:solidFill>
                <a:schemeClr val="accent1"/>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Disaggregation'!$P$5:$P$75</c:f>
              <c:numCache>
                <c:formatCode>_(* #,##0_);_(* \(#,##0\);_(* "-"??_);_(@_)</c:formatCode>
                <c:ptCount val="71"/>
                <c:pt idx="0">
                  <c:v>30450</c:v>
                </c:pt>
                <c:pt idx="1">
                  <c:v>31100</c:v>
                </c:pt>
                <c:pt idx="2">
                  <c:v>31100</c:v>
                </c:pt>
                <c:pt idx="3">
                  <c:v>30550</c:v>
                </c:pt>
                <c:pt idx="4">
                  <c:v>30400</c:v>
                </c:pt>
                <c:pt idx="5">
                  <c:v>30450</c:v>
                </c:pt>
                <c:pt idx="6">
                  <c:v>30550</c:v>
                </c:pt>
                <c:pt idx="7">
                  <c:v>31250</c:v>
                </c:pt>
                <c:pt idx="8">
                  <c:v>32200</c:v>
                </c:pt>
                <c:pt idx="9">
                  <c:v>32750</c:v>
                </c:pt>
                <c:pt idx="10">
                  <c:v>32550</c:v>
                </c:pt>
                <c:pt idx="11">
                  <c:v>32750</c:v>
                </c:pt>
                <c:pt idx="12">
                  <c:v>32400</c:v>
                </c:pt>
                <c:pt idx="13">
                  <c:v>33000</c:v>
                </c:pt>
                <c:pt idx="14">
                  <c:v>34350</c:v>
                </c:pt>
                <c:pt idx="15">
                  <c:v>34050</c:v>
                </c:pt>
                <c:pt idx="16">
                  <c:v>34200</c:v>
                </c:pt>
                <c:pt idx="17">
                  <c:v>34150</c:v>
                </c:pt>
                <c:pt idx="18">
                  <c:v>34250</c:v>
                </c:pt>
                <c:pt idx="19">
                  <c:v>34150</c:v>
                </c:pt>
                <c:pt idx="20">
                  <c:v>33850</c:v>
                </c:pt>
                <c:pt idx="21">
                  <c:v>34100</c:v>
                </c:pt>
                <c:pt idx="22">
                  <c:v>34400</c:v>
                </c:pt>
                <c:pt idx="23">
                  <c:v>31100</c:v>
                </c:pt>
                <c:pt idx="24">
                  <c:v>30500</c:v>
                </c:pt>
                <c:pt idx="25">
                  <c:v>33450</c:v>
                </c:pt>
                <c:pt idx="26">
                  <c:v>34250</c:v>
                </c:pt>
                <c:pt idx="27">
                  <c:v>34350</c:v>
                </c:pt>
                <c:pt idx="28">
                  <c:v>34500</c:v>
                </c:pt>
                <c:pt idx="29">
                  <c:v>34300</c:v>
                </c:pt>
                <c:pt idx="30">
                  <c:v>36450</c:v>
                </c:pt>
                <c:pt idx="31">
                  <c:v>34800</c:v>
                </c:pt>
                <c:pt idx="32">
                  <c:v>34450</c:v>
                </c:pt>
                <c:pt idx="33">
                  <c:v>35050</c:v>
                </c:pt>
                <c:pt idx="34">
                  <c:v>36900</c:v>
                </c:pt>
                <c:pt idx="35">
                  <c:v>37500</c:v>
                </c:pt>
                <c:pt idx="36">
                  <c:v>37500</c:v>
                </c:pt>
                <c:pt idx="37">
                  <c:v>37550</c:v>
                </c:pt>
                <c:pt idx="38">
                  <c:v>37600</c:v>
                </c:pt>
                <c:pt idx="39">
                  <c:v>37650</c:v>
                </c:pt>
                <c:pt idx="40">
                  <c:v>37650</c:v>
                </c:pt>
                <c:pt idx="41">
                  <c:v>37700</c:v>
                </c:pt>
                <c:pt idx="42">
                  <c:v>37750</c:v>
                </c:pt>
                <c:pt idx="43">
                  <c:v>37750</c:v>
                </c:pt>
                <c:pt idx="44">
                  <c:v>37800</c:v>
                </c:pt>
                <c:pt idx="45">
                  <c:v>37850</c:v>
                </c:pt>
                <c:pt idx="46">
                  <c:v>37900</c:v>
                </c:pt>
                <c:pt idx="47">
                  <c:v>37900</c:v>
                </c:pt>
                <c:pt idx="48">
                  <c:v>37950</c:v>
                </c:pt>
                <c:pt idx="49">
                  <c:v>38000</c:v>
                </c:pt>
                <c:pt idx="50">
                  <c:v>38050</c:v>
                </c:pt>
                <c:pt idx="51">
                  <c:v>38050</c:v>
                </c:pt>
                <c:pt idx="52">
                  <c:v>38100</c:v>
                </c:pt>
                <c:pt idx="53">
                  <c:v>38150</c:v>
                </c:pt>
                <c:pt idx="54">
                  <c:v>38500</c:v>
                </c:pt>
                <c:pt idx="55">
                  <c:v>38900</c:v>
                </c:pt>
                <c:pt idx="56">
                  <c:v>39300</c:v>
                </c:pt>
                <c:pt idx="57">
                  <c:v>39300</c:v>
                </c:pt>
                <c:pt idx="58">
                  <c:v>39300</c:v>
                </c:pt>
                <c:pt idx="59">
                  <c:v>39300</c:v>
                </c:pt>
                <c:pt idx="60">
                  <c:v>39300</c:v>
                </c:pt>
                <c:pt idx="61">
                  <c:v>39300</c:v>
                </c:pt>
                <c:pt idx="62">
                  <c:v>39300</c:v>
                </c:pt>
                <c:pt idx="63">
                  <c:v>39300</c:v>
                </c:pt>
                <c:pt idx="64">
                  <c:v>39300</c:v>
                </c:pt>
                <c:pt idx="65">
                  <c:v>39300</c:v>
                </c:pt>
                <c:pt idx="66">
                  <c:v>39300</c:v>
                </c:pt>
                <c:pt idx="67">
                  <c:v>39300</c:v>
                </c:pt>
                <c:pt idx="68">
                  <c:v>39300</c:v>
                </c:pt>
                <c:pt idx="69">
                  <c:v>39300</c:v>
                </c:pt>
                <c:pt idx="70">
                  <c:v>39300</c:v>
                </c:pt>
              </c:numCache>
            </c:numRef>
          </c:val>
          <c:smooth val="0"/>
          <c:extLst>
            <c:ext xmlns:c16="http://schemas.microsoft.com/office/drawing/2014/chart" uri="{C3380CC4-5D6E-409C-BE32-E72D297353CC}">
              <c16:uniqueId val="{00000000-6C95-4AF9-9677-75D0BF8DBF4A}"/>
            </c:ext>
          </c:extLst>
        </c:ser>
        <c:ser>
          <c:idx val="1"/>
          <c:order val="1"/>
          <c:tx>
            <c:strRef>
              <c:f>'Campus Enrol Disaggregation'!$Q$4</c:f>
              <c:strCache>
                <c:ptCount val="1"/>
                <c:pt idx="0">
                  <c:v>ENSIGN</c:v>
                </c:pt>
              </c:strCache>
            </c:strRef>
          </c:tx>
          <c:spPr>
            <a:ln w="28575" cap="rnd">
              <a:solidFill>
                <a:schemeClr val="accent2"/>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Disaggregation'!$Q$5:$Q$75</c:f>
              <c:numCache>
                <c:formatCode>_(* #,##0_);_(* \(#,##0\);_(* "-"??_);_(@_)</c:formatCode>
                <c:ptCount val="71"/>
                <c:pt idx="0">
                  <c:v>0</c:v>
                </c:pt>
                <c:pt idx="1">
                  <c:v>0</c:v>
                </c:pt>
                <c:pt idx="2">
                  <c:v>0</c:v>
                </c:pt>
                <c:pt idx="3">
                  <c:v>0</c:v>
                </c:pt>
                <c:pt idx="4">
                  <c:v>0</c:v>
                </c:pt>
                <c:pt idx="5">
                  <c:v>0</c:v>
                </c:pt>
                <c:pt idx="6">
                  <c:v>0</c:v>
                </c:pt>
                <c:pt idx="7">
                  <c:v>0</c:v>
                </c:pt>
                <c:pt idx="8">
                  <c:v>0</c:v>
                </c:pt>
                <c:pt idx="9">
                  <c:v>0</c:v>
                </c:pt>
                <c:pt idx="10">
                  <c:v>800</c:v>
                </c:pt>
                <c:pt idx="11">
                  <c:v>1050</c:v>
                </c:pt>
                <c:pt idx="12">
                  <c:v>1100</c:v>
                </c:pt>
                <c:pt idx="13">
                  <c:v>1250</c:v>
                </c:pt>
                <c:pt idx="14">
                  <c:v>1250</c:v>
                </c:pt>
                <c:pt idx="15">
                  <c:v>1250</c:v>
                </c:pt>
                <c:pt idx="16">
                  <c:v>1300</c:v>
                </c:pt>
                <c:pt idx="17">
                  <c:v>1300</c:v>
                </c:pt>
                <c:pt idx="18">
                  <c:v>1400</c:v>
                </c:pt>
                <c:pt idx="19">
                  <c:v>1600</c:v>
                </c:pt>
                <c:pt idx="20">
                  <c:v>1800</c:v>
                </c:pt>
                <c:pt idx="21">
                  <c:v>2000</c:v>
                </c:pt>
                <c:pt idx="22">
                  <c:v>2200</c:v>
                </c:pt>
                <c:pt idx="23">
                  <c:v>2050</c:v>
                </c:pt>
                <c:pt idx="24">
                  <c:v>2000</c:v>
                </c:pt>
                <c:pt idx="25">
                  <c:v>2150</c:v>
                </c:pt>
                <c:pt idx="26">
                  <c:v>2100</c:v>
                </c:pt>
                <c:pt idx="27">
                  <c:v>2050</c:v>
                </c:pt>
                <c:pt idx="28">
                  <c:v>2000</c:v>
                </c:pt>
                <c:pt idx="29">
                  <c:v>1950</c:v>
                </c:pt>
                <c:pt idx="30">
                  <c:v>1850</c:v>
                </c:pt>
                <c:pt idx="31">
                  <c:v>1750</c:v>
                </c:pt>
                <c:pt idx="32">
                  <c:v>1600</c:v>
                </c:pt>
                <c:pt idx="33">
                  <c:v>1850</c:v>
                </c:pt>
                <c:pt idx="34">
                  <c:v>1950</c:v>
                </c:pt>
                <c:pt idx="35">
                  <c:v>1950</c:v>
                </c:pt>
                <c:pt idx="36">
                  <c:v>2000</c:v>
                </c:pt>
                <c:pt idx="37">
                  <c:v>2050</c:v>
                </c:pt>
                <c:pt idx="38">
                  <c:v>2100</c:v>
                </c:pt>
                <c:pt idx="39">
                  <c:v>2100</c:v>
                </c:pt>
                <c:pt idx="40">
                  <c:v>2150</c:v>
                </c:pt>
                <c:pt idx="41">
                  <c:v>2200</c:v>
                </c:pt>
                <c:pt idx="42">
                  <c:v>2200</c:v>
                </c:pt>
                <c:pt idx="43">
                  <c:v>2250</c:v>
                </c:pt>
                <c:pt idx="44">
                  <c:v>2300</c:v>
                </c:pt>
                <c:pt idx="45">
                  <c:v>2300</c:v>
                </c:pt>
                <c:pt idx="46">
                  <c:v>2350</c:v>
                </c:pt>
                <c:pt idx="47">
                  <c:v>2400</c:v>
                </c:pt>
                <c:pt idx="48">
                  <c:v>2450</c:v>
                </c:pt>
                <c:pt idx="49">
                  <c:v>2450</c:v>
                </c:pt>
                <c:pt idx="50">
                  <c:v>2500</c:v>
                </c:pt>
                <c:pt idx="51">
                  <c:v>2550</c:v>
                </c:pt>
                <c:pt idx="52">
                  <c:v>2550</c:v>
                </c:pt>
                <c:pt idx="53">
                  <c:v>2600</c:v>
                </c:pt>
                <c:pt idx="54">
                  <c:v>2650</c:v>
                </c:pt>
                <c:pt idx="55">
                  <c:v>2650</c:v>
                </c:pt>
                <c:pt idx="56">
                  <c:v>2700</c:v>
                </c:pt>
                <c:pt idx="57">
                  <c:v>2750</c:v>
                </c:pt>
                <c:pt idx="58">
                  <c:v>2800</c:v>
                </c:pt>
                <c:pt idx="59">
                  <c:v>2800</c:v>
                </c:pt>
                <c:pt idx="60">
                  <c:v>2850</c:v>
                </c:pt>
                <c:pt idx="61">
                  <c:v>2900</c:v>
                </c:pt>
                <c:pt idx="62">
                  <c:v>2900</c:v>
                </c:pt>
                <c:pt idx="63">
                  <c:v>2950</c:v>
                </c:pt>
                <c:pt idx="64">
                  <c:v>3000</c:v>
                </c:pt>
                <c:pt idx="65">
                  <c:v>3000</c:v>
                </c:pt>
                <c:pt idx="66">
                  <c:v>3050</c:v>
                </c:pt>
                <c:pt idx="67">
                  <c:v>3100</c:v>
                </c:pt>
                <c:pt idx="68">
                  <c:v>3150</c:v>
                </c:pt>
                <c:pt idx="69">
                  <c:v>3150</c:v>
                </c:pt>
                <c:pt idx="70">
                  <c:v>3200</c:v>
                </c:pt>
              </c:numCache>
            </c:numRef>
          </c:val>
          <c:smooth val="0"/>
          <c:extLst>
            <c:ext xmlns:c16="http://schemas.microsoft.com/office/drawing/2014/chart" uri="{C3380CC4-5D6E-409C-BE32-E72D297353CC}">
              <c16:uniqueId val="{00000001-6C95-4AF9-9677-75D0BF8DBF4A}"/>
            </c:ext>
          </c:extLst>
        </c:ser>
        <c:ser>
          <c:idx val="2"/>
          <c:order val="2"/>
          <c:tx>
            <c:strRef>
              <c:f>'Campus Enrol Disaggregation'!$R$4</c:f>
              <c:strCache>
                <c:ptCount val="1"/>
                <c:pt idx="0">
                  <c:v>SLCC_MAIN</c:v>
                </c:pt>
              </c:strCache>
            </c:strRef>
          </c:tx>
          <c:spPr>
            <a:ln w="28575" cap="rnd">
              <a:solidFill>
                <a:schemeClr val="accent3"/>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Disaggregation'!$R$5:$R$75</c:f>
              <c:numCache>
                <c:formatCode>_(* #,##0_);_(* \(#,##0\);_(* "-"??_);_(@_)</c:formatCode>
                <c:ptCount val="71"/>
                <c:pt idx="0">
                  <c:v>9150</c:v>
                </c:pt>
                <c:pt idx="1">
                  <c:v>10950</c:v>
                </c:pt>
                <c:pt idx="2">
                  <c:v>12150</c:v>
                </c:pt>
                <c:pt idx="3">
                  <c:v>12550</c:v>
                </c:pt>
                <c:pt idx="4">
                  <c:v>13300</c:v>
                </c:pt>
                <c:pt idx="5">
                  <c:v>14250</c:v>
                </c:pt>
                <c:pt idx="6">
                  <c:v>15300</c:v>
                </c:pt>
                <c:pt idx="7">
                  <c:v>16650</c:v>
                </c:pt>
                <c:pt idx="8">
                  <c:v>13500</c:v>
                </c:pt>
                <c:pt idx="9">
                  <c:v>14550</c:v>
                </c:pt>
                <c:pt idx="10">
                  <c:v>14750</c:v>
                </c:pt>
                <c:pt idx="11">
                  <c:v>16200</c:v>
                </c:pt>
                <c:pt idx="12">
                  <c:v>15950</c:v>
                </c:pt>
                <c:pt idx="13">
                  <c:v>16450</c:v>
                </c:pt>
                <c:pt idx="14">
                  <c:v>16900</c:v>
                </c:pt>
                <c:pt idx="15">
                  <c:v>16500</c:v>
                </c:pt>
                <c:pt idx="16">
                  <c:v>16600</c:v>
                </c:pt>
                <c:pt idx="17">
                  <c:v>17250</c:v>
                </c:pt>
                <c:pt idx="18">
                  <c:v>20100</c:v>
                </c:pt>
                <c:pt idx="19">
                  <c:v>23900</c:v>
                </c:pt>
                <c:pt idx="20">
                  <c:v>23700</c:v>
                </c:pt>
                <c:pt idx="21">
                  <c:v>22850</c:v>
                </c:pt>
                <c:pt idx="22">
                  <c:v>20500</c:v>
                </c:pt>
                <c:pt idx="23">
                  <c:v>21900</c:v>
                </c:pt>
                <c:pt idx="24">
                  <c:v>20700</c:v>
                </c:pt>
                <c:pt idx="25">
                  <c:v>20100</c:v>
                </c:pt>
                <c:pt idx="26">
                  <c:v>20450</c:v>
                </c:pt>
                <c:pt idx="27">
                  <c:v>20250</c:v>
                </c:pt>
                <c:pt idx="28">
                  <c:v>19950</c:v>
                </c:pt>
                <c:pt idx="29">
                  <c:v>20200</c:v>
                </c:pt>
                <c:pt idx="30">
                  <c:v>18650</c:v>
                </c:pt>
                <c:pt idx="31">
                  <c:v>18600</c:v>
                </c:pt>
                <c:pt idx="32">
                  <c:v>18000</c:v>
                </c:pt>
                <c:pt idx="33">
                  <c:v>18300</c:v>
                </c:pt>
                <c:pt idx="34">
                  <c:v>22250</c:v>
                </c:pt>
                <c:pt idx="35">
                  <c:v>22250</c:v>
                </c:pt>
                <c:pt idx="36">
                  <c:v>22250</c:v>
                </c:pt>
                <c:pt idx="37">
                  <c:v>22150</c:v>
                </c:pt>
                <c:pt idx="38">
                  <c:v>22050</c:v>
                </c:pt>
                <c:pt idx="39">
                  <c:v>22250</c:v>
                </c:pt>
                <c:pt idx="40">
                  <c:v>22500</c:v>
                </c:pt>
                <c:pt idx="41">
                  <c:v>22750</c:v>
                </c:pt>
                <c:pt idx="42">
                  <c:v>22950</c:v>
                </c:pt>
                <c:pt idx="43">
                  <c:v>23200</c:v>
                </c:pt>
                <c:pt idx="44">
                  <c:v>23400</c:v>
                </c:pt>
                <c:pt idx="45">
                  <c:v>23650</c:v>
                </c:pt>
                <c:pt idx="46">
                  <c:v>23900</c:v>
                </c:pt>
                <c:pt idx="47">
                  <c:v>24100</c:v>
                </c:pt>
                <c:pt idx="48">
                  <c:v>24350</c:v>
                </c:pt>
                <c:pt idx="49">
                  <c:v>24600</c:v>
                </c:pt>
                <c:pt idx="50">
                  <c:v>24800</c:v>
                </c:pt>
                <c:pt idx="51">
                  <c:v>25050</c:v>
                </c:pt>
                <c:pt idx="52">
                  <c:v>25250</c:v>
                </c:pt>
                <c:pt idx="53">
                  <c:v>25500</c:v>
                </c:pt>
                <c:pt idx="54">
                  <c:v>25750</c:v>
                </c:pt>
                <c:pt idx="55">
                  <c:v>25950</c:v>
                </c:pt>
                <c:pt idx="56">
                  <c:v>26200</c:v>
                </c:pt>
                <c:pt idx="57">
                  <c:v>26400</c:v>
                </c:pt>
                <c:pt idx="58">
                  <c:v>26650</c:v>
                </c:pt>
                <c:pt idx="59">
                  <c:v>26900</c:v>
                </c:pt>
                <c:pt idx="60">
                  <c:v>27100</c:v>
                </c:pt>
                <c:pt idx="61">
                  <c:v>27350</c:v>
                </c:pt>
                <c:pt idx="62">
                  <c:v>27550</c:v>
                </c:pt>
                <c:pt idx="63">
                  <c:v>27800</c:v>
                </c:pt>
                <c:pt idx="64">
                  <c:v>28050</c:v>
                </c:pt>
                <c:pt idx="65">
                  <c:v>28250</c:v>
                </c:pt>
                <c:pt idx="66">
                  <c:v>28500</c:v>
                </c:pt>
                <c:pt idx="67">
                  <c:v>28750</c:v>
                </c:pt>
                <c:pt idx="68">
                  <c:v>28950</c:v>
                </c:pt>
                <c:pt idx="69">
                  <c:v>29200</c:v>
                </c:pt>
                <c:pt idx="70">
                  <c:v>29400</c:v>
                </c:pt>
              </c:numCache>
            </c:numRef>
          </c:val>
          <c:smooth val="0"/>
          <c:extLst>
            <c:ext xmlns:c16="http://schemas.microsoft.com/office/drawing/2014/chart" uri="{C3380CC4-5D6E-409C-BE32-E72D297353CC}">
              <c16:uniqueId val="{00000002-6C95-4AF9-9677-75D0BF8DBF4A}"/>
            </c:ext>
          </c:extLst>
        </c:ser>
        <c:ser>
          <c:idx val="3"/>
          <c:order val="3"/>
          <c:tx>
            <c:strRef>
              <c:f>'Campus Enrol Disaggregation'!$S$4</c:f>
              <c:strCache>
                <c:ptCount val="1"/>
                <c:pt idx="0">
                  <c:v>SLCC_JD</c:v>
                </c:pt>
              </c:strCache>
            </c:strRef>
          </c:tx>
          <c:spPr>
            <a:ln w="28575" cap="rnd">
              <a:solidFill>
                <a:schemeClr val="accent4"/>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Disaggregation'!$S$5:$S$75</c:f>
              <c:numCache>
                <c:formatCode>_(* #,##0_);_(* \(#,##0\);_(* "-"??_);_(@_)</c:formatCode>
                <c:ptCount val="71"/>
                <c:pt idx="0">
                  <c:v>1800</c:v>
                </c:pt>
                <c:pt idx="1">
                  <c:v>2150</c:v>
                </c:pt>
                <c:pt idx="2">
                  <c:v>2350</c:v>
                </c:pt>
                <c:pt idx="3">
                  <c:v>2450</c:v>
                </c:pt>
                <c:pt idx="4">
                  <c:v>2600</c:v>
                </c:pt>
                <c:pt idx="5">
                  <c:v>2800</c:v>
                </c:pt>
                <c:pt idx="6">
                  <c:v>3000</c:v>
                </c:pt>
                <c:pt idx="7">
                  <c:v>3250</c:v>
                </c:pt>
                <c:pt idx="8">
                  <c:v>2650</c:v>
                </c:pt>
                <c:pt idx="9">
                  <c:v>2850</c:v>
                </c:pt>
                <c:pt idx="10">
                  <c:v>2900</c:v>
                </c:pt>
                <c:pt idx="11">
                  <c:v>3150</c:v>
                </c:pt>
                <c:pt idx="12">
                  <c:v>3100</c:v>
                </c:pt>
                <c:pt idx="13">
                  <c:v>3200</c:v>
                </c:pt>
                <c:pt idx="14">
                  <c:v>3300</c:v>
                </c:pt>
                <c:pt idx="15">
                  <c:v>3200</c:v>
                </c:pt>
                <c:pt idx="16">
                  <c:v>3250</c:v>
                </c:pt>
                <c:pt idx="17">
                  <c:v>3350</c:v>
                </c:pt>
                <c:pt idx="18">
                  <c:v>3900</c:v>
                </c:pt>
                <c:pt idx="19">
                  <c:v>4650</c:v>
                </c:pt>
                <c:pt idx="20">
                  <c:v>4600</c:v>
                </c:pt>
                <c:pt idx="21">
                  <c:v>4450</c:v>
                </c:pt>
                <c:pt idx="22">
                  <c:v>4000</c:v>
                </c:pt>
                <c:pt idx="23">
                  <c:v>4250</c:v>
                </c:pt>
                <c:pt idx="24">
                  <c:v>4050</c:v>
                </c:pt>
                <c:pt idx="25">
                  <c:v>3900</c:v>
                </c:pt>
                <c:pt idx="26">
                  <c:v>4000</c:v>
                </c:pt>
                <c:pt idx="27">
                  <c:v>3950</c:v>
                </c:pt>
                <c:pt idx="28">
                  <c:v>3900</c:v>
                </c:pt>
                <c:pt idx="29">
                  <c:v>3950</c:v>
                </c:pt>
                <c:pt idx="30">
                  <c:v>3650</c:v>
                </c:pt>
                <c:pt idx="31">
                  <c:v>3650</c:v>
                </c:pt>
                <c:pt idx="32">
                  <c:v>3500</c:v>
                </c:pt>
                <c:pt idx="33">
                  <c:v>3550</c:v>
                </c:pt>
                <c:pt idx="34">
                  <c:v>4350</c:v>
                </c:pt>
                <c:pt idx="35">
                  <c:v>4350</c:v>
                </c:pt>
                <c:pt idx="36">
                  <c:v>4350</c:v>
                </c:pt>
                <c:pt idx="37">
                  <c:v>4300</c:v>
                </c:pt>
                <c:pt idx="38">
                  <c:v>4300</c:v>
                </c:pt>
                <c:pt idx="39">
                  <c:v>4350</c:v>
                </c:pt>
                <c:pt idx="40">
                  <c:v>4400</c:v>
                </c:pt>
                <c:pt idx="41">
                  <c:v>4450</c:v>
                </c:pt>
                <c:pt idx="42">
                  <c:v>4500</c:v>
                </c:pt>
                <c:pt idx="43">
                  <c:v>4500</c:v>
                </c:pt>
                <c:pt idx="44">
                  <c:v>4550</c:v>
                </c:pt>
                <c:pt idx="45">
                  <c:v>4600</c:v>
                </c:pt>
                <c:pt idx="46">
                  <c:v>4650</c:v>
                </c:pt>
                <c:pt idx="47">
                  <c:v>4700</c:v>
                </c:pt>
                <c:pt idx="48">
                  <c:v>4750</c:v>
                </c:pt>
                <c:pt idx="49">
                  <c:v>4800</c:v>
                </c:pt>
                <c:pt idx="50">
                  <c:v>4850</c:v>
                </c:pt>
                <c:pt idx="51">
                  <c:v>4900</c:v>
                </c:pt>
                <c:pt idx="52">
                  <c:v>4950</c:v>
                </c:pt>
                <c:pt idx="53">
                  <c:v>4950</c:v>
                </c:pt>
                <c:pt idx="54">
                  <c:v>5000</c:v>
                </c:pt>
                <c:pt idx="55">
                  <c:v>5050</c:v>
                </c:pt>
                <c:pt idx="56">
                  <c:v>5100</c:v>
                </c:pt>
                <c:pt idx="57">
                  <c:v>5150</c:v>
                </c:pt>
                <c:pt idx="58">
                  <c:v>5200</c:v>
                </c:pt>
                <c:pt idx="59">
                  <c:v>5250</c:v>
                </c:pt>
                <c:pt idx="60">
                  <c:v>5300</c:v>
                </c:pt>
                <c:pt idx="61">
                  <c:v>5350</c:v>
                </c:pt>
                <c:pt idx="62">
                  <c:v>5400</c:v>
                </c:pt>
                <c:pt idx="63">
                  <c:v>5400</c:v>
                </c:pt>
                <c:pt idx="64">
                  <c:v>5450</c:v>
                </c:pt>
                <c:pt idx="65">
                  <c:v>5500</c:v>
                </c:pt>
                <c:pt idx="66">
                  <c:v>5550</c:v>
                </c:pt>
                <c:pt idx="67">
                  <c:v>5600</c:v>
                </c:pt>
                <c:pt idx="68">
                  <c:v>5650</c:v>
                </c:pt>
                <c:pt idx="69">
                  <c:v>5700</c:v>
                </c:pt>
                <c:pt idx="70">
                  <c:v>5750</c:v>
                </c:pt>
              </c:numCache>
            </c:numRef>
          </c:val>
          <c:smooth val="0"/>
          <c:extLst>
            <c:ext xmlns:c16="http://schemas.microsoft.com/office/drawing/2014/chart" uri="{C3380CC4-5D6E-409C-BE32-E72D297353CC}">
              <c16:uniqueId val="{00000003-6C95-4AF9-9677-75D0BF8DBF4A}"/>
            </c:ext>
          </c:extLst>
        </c:ser>
        <c:ser>
          <c:idx val="4"/>
          <c:order val="4"/>
          <c:tx>
            <c:strRef>
              <c:f>'Campus Enrol Disaggregation'!$T$4</c:f>
              <c:strCache>
                <c:ptCount val="1"/>
                <c:pt idx="0">
                  <c:v>SLCC_ML</c:v>
                </c:pt>
              </c:strCache>
            </c:strRef>
          </c:tx>
          <c:spPr>
            <a:ln w="28575" cap="rnd">
              <a:solidFill>
                <a:schemeClr val="accent5"/>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Disaggregation'!$T$5:$T$75</c:f>
              <c:numCache>
                <c:formatCode>_(* #,##0_);_(* \(#,##0\);_(* "-"??_);_(@_)</c:formatCode>
                <c:ptCount val="71"/>
                <c:pt idx="0">
                  <c:v>200</c:v>
                </c:pt>
                <c:pt idx="1">
                  <c:v>250</c:v>
                </c:pt>
                <c:pt idx="2">
                  <c:v>300</c:v>
                </c:pt>
                <c:pt idx="3">
                  <c:v>300</c:v>
                </c:pt>
                <c:pt idx="4">
                  <c:v>300</c:v>
                </c:pt>
                <c:pt idx="5">
                  <c:v>350</c:v>
                </c:pt>
                <c:pt idx="6">
                  <c:v>350</c:v>
                </c:pt>
                <c:pt idx="7">
                  <c:v>400</c:v>
                </c:pt>
                <c:pt idx="8">
                  <c:v>300</c:v>
                </c:pt>
                <c:pt idx="9">
                  <c:v>350</c:v>
                </c:pt>
                <c:pt idx="10">
                  <c:v>350</c:v>
                </c:pt>
                <c:pt idx="11">
                  <c:v>400</c:v>
                </c:pt>
                <c:pt idx="12">
                  <c:v>400</c:v>
                </c:pt>
                <c:pt idx="13">
                  <c:v>400</c:v>
                </c:pt>
                <c:pt idx="14">
                  <c:v>400</c:v>
                </c:pt>
                <c:pt idx="15">
                  <c:v>400</c:v>
                </c:pt>
                <c:pt idx="16">
                  <c:v>400</c:v>
                </c:pt>
                <c:pt idx="17">
                  <c:v>400</c:v>
                </c:pt>
                <c:pt idx="18">
                  <c:v>500</c:v>
                </c:pt>
                <c:pt idx="19">
                  <c:v>550</c:v>
                </c:pt>
                <c:pt idx="20">
                  <c:v>550</c:v>
                </c:pt>
                <c:pt idx="21">
                  <c:v>550</c:v>
                </c:pt>
                <c:pt idx="22">
                  <c:v>500</c:v>
                </c:pt>
                <c:pt idx="23">
                  <c:v>500</c:v>
                </c:pt>
                <c:pt idx="24">
                  <c:v>500</c:v>
                </c:pt>
                <c:pt idx="25">
                  <c:v>450</c:v>
                </c:pt>
                <c:pt idx="26">
                  <c:v>500</c:v>
                </c:pt>
                <c:pt idx="27">
                  <c:v>500</c:v>
                </c:pt>
                <c:pt idx="28">
                  <c:v>450</c:v>
                </c:pt>
                <c:pt idx="29">
                  <c:v>500</c:v>
                </c:pt>
                <c:pt idx="30">
                  <c:v>450</c:v>
                </c:pt>
                <c:pt idx="31">
                  <c:v>450</c:v>
                </c:pt>
                <c:pt idx="32">
                  <c:v>450</c:v>
                </c:pt>
                <c:pt idx="33">
                  <c:v>450</c:v>
                </c:pt>
                <c:pt idx="34">
                  <c:v>550</c:v>
                </c:pt>
                <c:pt idx="35">
                  <c:v>550</c:v>
                </c:pt>
                <c:pt idx="36">
                  <c:v>550</c:v>
                </c:pt>
                <c:pt idx="37">
                  <c:v>500</c:v>
                </c:pt>
                <c:pt idx="38">
                  <c:v>500</c:v>
                </c:pt>
                <c:pt idx="39">
                  <c:v>550</c:v>
                </c:pt>
                <c:pt idx="40">
                  <c:v>550</c:v>
                </c:pt>
                <c:pt idx="41">
                  <c:v>550</c:v>
                </c:pt>
                <c:pt idx="42">
                  <c:v>550</c:v>
                </c:pt>
                <c:pt idx="43">
                  <c:v>550</c:v>
                </c:pt>
                <c:pt idx="44">
                  <c:v>550</c:v>
                </c:pt>
                <c:pt idx="45">
                  <c:v>550</c:v>
                </c:pt>
                <c:pt idx="46">
                  <c:v>550</c:v>
                </c:pt>
                <c:pt idx="47">
                  <c:v>550</c:v>
                </c:pt>
                <c:pt idx="48">
                  <c:v>600</c:v>
                </c:pt>
                <c:pt idx="49">
                  <c:v>600</c:v>
                </c:pt>
                <c:pt idx="50">
                  <c:v>600</c:v>
                </c:pt>
                <c:pt idx="51">
                  <c:v>600</c:v>
                </c:pt>
                <c:pt idx="52">
                  <c:v>600</c:v>
                </c:pt>
                <c:pt idx="53">
                  <c:v>600</c:v>
                </c:pt>
                <c:pt idx="54">
                  <c:v>600</c:v>
                </c:pt>
                <c:pt idx="55">
                  <c:v>600</c:v>
                </c:pt>
                <c:pt idx="56">
                  <c:v>600</c:v>
                </c:pt>
                <c:pt idx="57">
                  <c:v>600</c:v>
                </c:pt>
                <c:pt idx="58">
                  <c:v>650</c:v>
                </c:pt>
                <c:pt idx="59">
                  <c:v>650</c:v>
                </c:pt>
                <c:pt idx="60">
                  <c:v>650</c:v>
                </c:pt>
                <c:pt idx="61">
                  <c:v>650</c:v>
                </c:pt>
                <c:pt idx="62">
                  <c:v>650</c:v>
                </c:pt>
                <c:pt idx="63">
                  <c:v>650</c:v>
                </c:pt>
                <c:pt idx="64">
                  <c:v>650</c:v>
                </c:pt>
                <c:pt idx="65">
                  <c:v>650</c:v>
                </c:pt>
                <c:pt idx="66">
                  <c:v>650</c:v>
                </c:pt>
                <c:pt idx="67">
                  <c:v>700</c:v>
                </c:pt>
                <c:pt idx="68">
                  <c:v>700</c:v>
                </c:pt>
                <c:pt idx="69">
                  <c:v>700</c:v>
                </c:pt>
                <c:pt idx="70">
                  <c:v>700</c:v>
                </c:pt>
              </c:numCache>
            </c:numRef>
          </c:val>
          <c:smooth val="0"/>
          <c:extLst>
            <c:ext xmlns:c16="http://schemas.microsoft.com/office/drawing/2014/chart" uri="{C3380CC4-5D6E-409C-BE32-E72D297353CC}">
              <c16:uniqueId val="{00000004-6C95-4AF9-9677-75D0BF8DBF4A}"/>
            </c:ext>
          </c:extLst>
        </c:ser>
        <c:ser>
          <c:idx val="5"/>
          <c:order val="5"/>
          <c:tx>
            <c:strRef>
              <c:f>'Campus Enrol Disaggregation'!$U$4</c:f>
              <c:strCache>
                <c:ptCount val="1"/>
                <c:pt idx="0">
                  <c:v>SLCC_SC</c:v>
                </c:pt>
              </c:strCache>
            </c:strRef>
          </c:tx>
          <c:spPr>
            <a:ln w="28575" cap="rnd">
              <a:solidFill>
                <a:schemeClr val="accent6"/>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Disaggregation'!$U$5:$U$75</c:f>
              <c:numCache>
                <c:formatCode>_(* #,##0_);_(* \(#,##0\);_(* "-"??_);_(@_)</c:formatCode>
                <c:ptCount val="71"/>
                <c:pt idx="0">
                  <c:v>1350</c:v>
                </c:pt>
                <c:pt idx="1">
                  <c:v>1650</c:v>
                </c:pt>
                <c:pt idx="2">
                  <c:v>1800</c:v>
                </c:pt>
                <c:pt idx="3">
                  <c:v>1850</c:v>
                </c:pt>
                <c:pt idx="4">
                  <c:v>2000</c:v>
                </c:pt>
                <c:pt idx="5">
                  <c:v>2100</c:v>
                </c:pt>
                <c:pt idx="6">
                  <c:v>2300</c:v>
                </c:pt>
                <c:pt idx="7">
                  <c:v>2450</c:v>
                </c:pt>
                <c:pt idx="8">
                  <c:v>2000</c:v>
                </c:pt>
                <c:pt idx="9">
                  <c:v>2150</c:v>
                </c:pt>
                <c:pt idx="10">
                  <c:v>2200</c:v>
                </c:pt>
                <c:pt idx="11">
                  <c:v>2400</c:v>
                </c:pt>
                <c:pt idx="12">
                  <c:v>2400</c:v>
                </c:pt>
                <c:pt idx="13">
                  <c:v>2450</c:v>
                </c:pt>
                <c:pt idx="14">
                  <c:v>2500</c:v>
                </c:pt>
                <c:pt idx="15">
                  <c:v>2450</c:v>
                </c:pt>
                <c:pt idx="16">
                  <c:v>2450</c:v>
                </c:pt>
                <c:pt idx="17">
                  <c:v>2550</c:v>
                </c:pt>
                <c:pt idx="18">
                  <c:v>3000</c:v>
                </c:pt>
                <c:pt idx="19">
                  <c:v>3550</c:v>
                </c:pt>
                <c:pt idx="20">
                  <c:v>3550</c:v>
                </c:pt>
                <c:pt idx="21">
                  <c:v>3400</c:v>
                </c:pt>
                <c:pt idx="22">
                  <c:v>3050</c:v>
                </c:pt>
                <c:pt idx="23">
                  <c:v>3250</c:v>
                </c:pt>
                <c:pt idx="24">
                  <c:v>3100</c:v>
                </c:pt>
                <c:pt idx="25">
                  <c:v>3000</c:v>
                </c:pt>
                <c:pt idx="26">
                  <c:v>3050</c:v>
                </c:pt>
                <c:pt idx="27">
                  <c:v>3000</c:v>
                </c:pt>
                <c:pt idx="28">
                  <c:v>2950</c:v>
                </c:pt>
                <c:pt idx="29">
                  <c:v>3000</c:v>
                </c:pt>
                <c:pt idx="30">
                  <c:v>2800</c:v>
                </c:pt>
                <c:pt idx="31">
                  <c:v>2750</c:v>
                </c:pt>
                <c:pt idx="32">
                  <c:v>2700</c:v>
                </c:pt>
                <c:pt idx="33">
                  <c:v>2700</c:v>
                </c:pt>
                <c:pt idx="34">
                  <c:v>3300</c:v>
                </c:pt>
                <c:pt idx="35">
                  <c:v>3300</c:v>
                </c:pt>
                <c:pt idx="36">
                  <c:v>3300</c:v>
                </c:pt>
                <c:pt idx="37">
                  <c:v>3300</c:v>
                </c:pt>
                <c:pt idx="38">
                  <c:v>3300</c:v>
                </c:pt>
                <c:pt idx="39">
                  <c:v>3300</c:v>
                </c:pt>
                <c:pt idx="40">
                  <c:v>3350</c:v>
                </c:pt>
                <c:pt idx="41">
                  <c:v>3400</c:v>
                </c:pt>
                <c:pt idx="42">
                  <c:v>3400</c:v>
                </c:pt>
                <c:pt idx="43">
                  <c:v>3450</c:v>
                </c:pt>
                <c:pt idx="44">
                  <c:v>3500</c:v>
                </c:pt>
                <c:pt idx="45">
                  <c:v>3500</c:v>
                </c:pt>
                <c:pt idx="46">
                  <c:v>3550</c:v>
                </c:pt>
                <c:pt idx="47">
                  <c:v>3600</c:v>
                </c:pt>
                <c:pt idx="48">
                  <c:v>3600</c:v>
                </c:pt>
                <c:pt idx="49">
                  <c:v>3650</c:v>
                </c:pt>
                <c:pt idx="50">
                  <c:v>3700</c:v>
                </c:pt>
                <c:pt idx="51">
                  <c:v>3700</c:v>
                </c:pt>
                <c:pt idx="52">
                  <c:v>3750</c:v>
                </c:pt>
                <c:pt idx="53">
                  <c:v>3800</c:v>
                </c:pt>
                <c:pt idx="54">
                  <c:v>3850</c:v>
                </c:pt>
                <c:pt idx="55">
                  <c:v>3850</c:v>
                </c:pt>
                <c:pt idx="56">
                  <c:v>3900</c:v>
                </c:pt>
                <c:pt idx="57">
                  <c:v>3950</c:v>
                </c:pt>
                <c:pt idx="58">
                  <c:v>3950</c:v>
                </c:pt>
                <c:pt idx="59">
                  <c:v>4000</c:v>
                </c:pt>
                <c:pt idx="60">
                  <c:v>4050</c:v>
                </c:pt>
                <c:pt idx="61">
                  <c:v>4050</c:v>
                </c:pt>
                <c:pt idx="62">
                  <c:v>4100</c:v>
                </c:pt>
                <c:pt idx="63">
                  <c:v>4150</c:v>
                </c:pt>
                <c:pt idx="64">
                  <c:v>4150</c:v>
                </c:pt>
                <c:pt idx="65">
                  <c:v>4200</c:v>
                </c:pt>
                <c:pt idx="66">
                  <c:v>4250</c:v>
                </c:pt>
                <c:pt idx="67">
                  <c:v>4250</c:v>
                </c:pt>
                <c:pt idx="68">
                  <c:v>4300</c:v>
                </c:pt>
                <c:pt idx="69">
                  <c:v>4350</c:v>
                </c:pt>
                <c:pt idx="70">
                  <c:v>4400</c:v>
                </c:pt>
              </c:numCache>
            </c:numRef>
          </c:val>
          <c:smooth val="0"/>
          <c:extLst>
            <c:ext xmlns:c16="http://schemas.microsoft.com/office/drawing/2014/chart" uri="{C3380CC4-5D6E-409C-BE32-E72D297353CC}">
              <c16:uniqueId val="{00000005-6C95-4AF9-9677-75D0BF8DBF4A}"/>
            </c:ext>
          </c:extLst>
        </c:ser>
        <c:ser>
          <c:idx val="6"/>
          <c:order val="6"/>
          <c:tx>
            <c:strRef>
              <c:f>'Campus Enrol Disaggregation'!$V$4</c:f>
              <c:strCache>
                <c:ptCount val="1"/>
                <c:pt idx="0">
                  <c:v>UOFU_Main</c:v>
                </c:pt>
              </c:strCache>
            </c:strRef>
          </c:tx>
          <c:spPr>
            <a:ln w="28575" cap="rnd">
              <a:solidFill>
                <a:schemeClr val="accent1">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Disaggregation'!$V$5:$V$75</c:f>
              <c:numCache>
                <c:formatCode>_(* #,##0_);_(* \(#,##0\);_(* "-"??_);_(@_)</c:formatCode>
                <c:ptCount val="71"/>
                <c:pt idx="0">
                  <c:v>23550</c:v>
                </c:pt>
                <c:pt idx="1">
                  <c:v>24750</c:v>
                </c:pt>
                <c:pt idx="2">
                  <c:v>25050</c:v>
                </c:pt>
                <c:pt idx="3">
                  <c:v>25150</c:v>
                </c:pt>
                <c:pt idx="4">
                  <c:v>24850</c:v>
                </c:pt>
                <c:pt idx="5">
                  <c:v>25950</c:v>
                </c:pt>
                <c:pt idx="6">
                  <c:v>25250</c:v>
                </c:pt>
                <c:pt idx="7">
                  <c:v>25050</c:v>
                </c:pt>
                <c:pt idx="8">
                  <c:v>24200</c:v>
                </c:pt>
                <c:pt idx="9">
                  <c:v>24950</c:v>
                </c:pt>
                <c:pt idx="10">
                  <c:v>24150</c:v>
                </c:pt>
                <c:pt idx="11">
                  <c:v>26800</c:v>
                </c:pt>
                <c:pt idx="12">
                  <c:v>27450</c:v>
                </c:pt>
                <c:pt idx="13">
                  <c:v>27550</c:v>
                </c:pt>
                <c:pt idx="14">
                  <c:v>28000</c:v>
                </c:pt>
                <c:pt idx="15">
                  <c:v>29600</c:v>
                </c:pt>
                <c:pt idx="16">
                  <c:v>29550</c:v>
                </c:pt>
                <c:pt idx="17">
                  <c:v>27150</c:v>
                </c:pt>
                <c:pt idx="18">
                  <c:v>27300</c:v>
                </c:pt>
                <c:pt idx="19">
                  <c:v>28350</c:v>
                </c:pt>
                <c:pt idx="20">
                  <c:v>29850</c:v>
                </c:pt>
                <c:pt idx="21">
                  <c:v>30650</c:v>
                </c:pt>
                <c:pt idx="22">
                  <c:v>31350</c:v>
                </c:pt>
                <c:pt idx="23">
                  <c:v>31050</c:v>
                </c:pt>
                <c:pt idx="24">
                  <c:v>30500</c:v>
                </c:pt>
                <c:pt idx="25">
                  <c:v>30600</c:v>
                </c:pt>
                <c:pt idx="26">
                  <c:v>30850</c:v>
                </c:pt>
                <c:pt idx="27">
                  <c:v>31750</c:v>
                </c:pt>
                <c:pt idx="28">
                  <c:v>31950</c:v>
                </c:pt>
                <c:pt idx="29">
                  <c:v>31800</c:v>
                </c:pt>
                <c:pt idx="30">
                  <c:v>32050</c:v>
                </c:pt>
                <c:pt idx="31">
                  <c:v>33350</c:v>
                </c:pt>
                <c:pt idx="32">
                  <c:v>33650</c:v>
                </c:pt>
                <c:pt idx="33">
                  <c:v>34150</c:v>
                </c:pt>
                <c:pt idx="34">
                  <c:v>35400</c:v>
                </c:pt>
                <c:pt idx="35">
                  <c:v>35700</c:v>
                </c:pt>
                <c:pt idx="36">
                  <c:v>35900</c:v>
                </c:pt>
                <c:pt idx="37">
                  <c:v>36100</c:v>
                </c:pt>
                <c:pt idx="38">
                  <c:v>36150</c:v>
                </c:pt>
                <c:pt idx="39">
                  <c:v>36450</c:v>
                </c:pt>
                <c:pt idx="40">
                  <c:v>36700</c:v>
                </c:pt>
                <c:pt idx="41">
                  <c:v>37000</c:v>
                </c:pt>
                <c:pt idx="42">
                  <c:v>37300</c:v>
                </c:pt>
                <c:pt idx="43">
                  <c:v>37600</c:v>
                </c:pt>
                <c:pt idx="44">
                  <c:v>37900</c:v>
                </c:pt>
                <c:pt idx="45">
                  <c:v>38200</c:v>
                </c:pt>
                <c:pt idx="46">
                  <c:v>38500</c:v>
                </c:pt>
                <c:pt idx="47">
                  <c:v>38750</c:v>
                </c:pt>
                <c:pt idx="48">
                  <c:v>39050</c:v>
                </c:pt>
                <c:pt idx="49">
                  <c:v>39350</c:v>
                </c:pt>
                <c:pt idx="50">
                  <c:v>39650</c:v>
                </c:pt>
                <c:pt idx="51">
                  <c:v>39950</c:v>
                </c:pt>
                <c:pt idx="52">
                  <c:v>40250</c:v>
                </c:pt>
                <c:pt idx="53">
                  <c:v>40550</c:v>
                </c:pt>
                <c:pt idx="54">
                  <c:v>40800</c:v>
                </c:pt>
                <c:pt idx="55">
                  <c:v>41100</c:v>
                </c:pt>
                <c:pt idx="56">
                  <c:v>41400</c:v>
                </c:pt>
                <c:pt idx="57">
                  <c:v>41700</c:v>
                </c:pt>
                <c:pt idx="58">
                  <c:v>42000</c:v>
                </c:pt>
                <c:pt idx="59">
                  <c:v>42300</c:v>
                </c:pt>
                <c:pt idx="60">
                  <c:v>42600</c:v>
                </c:pt>
                <c:pt idx="61">
                  <c:v>42850</c:v>
                </c:pt>
                <c:pt idx="62">
                  <c:v>43150</c:v>
                </c:pt>
                <c:pt idx="63">
                  <c:v>43450</c:v>
                </c:pt>
                <c:pt idx="64">
                  <c:v>43750</c:v>
                </c:pt>
                <c:pt idx="65">
                  <c:v>44050</c:v>
                </c:pt>
                <c:pt idx="66">
                  <c:v>44350</c:v>
                </c:pt>
                <c:pt idx="67">
                  <c:v>44650</c:v>
                </c:pt>
                <c:pt idx="68">
                  <c:v>44900</c:v>
                </c:pt>
                <c:pt idx="69">
                  <c:v>45200</c:v>
                </c:pt>
                <c:pt idx="70">
                  <c:v>45500</c:v>
                </c:pt>
              </c:numCache>
            </c:numRef>
          </c:val>
          <c:smooth val="0"/>
          <c:extLst>
            <c:ext xmlns:c16="http://schemas.microsoft.com/office/drawing/2014/chart" uri="{C3380CC4-5D6E-409C-BE32-E72D297353CC}">
              <c16:uniqueId val="{00000006-6C95-4AF9-9677-75D0BF8DBF4A}"/>
            </c:ext>
          </c:extLst>
        </c:ser>
        <c:ser>
          <c:idx val="7"/>
          <c:order val="7"/>
          <c:tx>
            <c:strRef>
              <c:f>'Campus Enrol Disaggregation'!$W$4</c:f>
              <c:strCache>
                <c:ptCount val="1"/>
                <c:pt idx="0">
                  <c:v>UVU_Main</c:v>
                </c:pt>
              </c:strCache>
            </c:strRef>
          </c:tx>
          <c:spPr>
            <a:ln w="28575" cap="rnd">
              <a:solidFill>
                <a:schemeClr val="accent2">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Disaggregation'!$W$5:$W$75</c:f>
              <c:numCache>
                <c:formatCode>_(* #,##0_);_(* \(#,##0\);_(* "-"??_);_(@_)</c:formatCode>
                <c:ptCount val="71"/>
                <c:pt idx="0">
                  <c:v>7900</c:v>
                </c:pt>
                <c:pt idx="1">
                  <c:v>8800</c:v>
                </c:pt>
                <c:pt idx="2">
                  <c:v>9600</c:v>
                </c:pt>
                <c:pt idx="3">
                  <c:v>10500</c:v>
                </c:pt>
                <c:pt idx="4">
                  <c:v>13300</c:v>
                </c:pt>
                <c:pt idx="5">
                  <c:v>14050</c:v>
                </c:pt>
                <c:pt idx="6">
                  <c:v>14750</c:v>
                </c:pt>
                <c:pt idx="7">
                  <c:v>16000</c:v>
                </c:pt>
                <c:pt idx="8">
                  <c:v>18150</c:v>
                </c:pt>
                <c:pt idx="9">
                  <c:v>20050</c:v>
                </c:pt>
                <c:pt idx="10">
                  <c:v>20950</c:v>
                </c:pt>
                <c:pt idx="11">
                  <c:v>22600</c:v>
                </c:pt>
                <c:pt idx="12">
                  <c:v>23600</c:v>
                </c:pt>
                <c:pt idx="13">
                  <c:v>23800</c:v>
                </c:pt>
                <c:pt idx="14">
                  <c:v>24150</c:v>
                </c:pt>
                <c:pt idx="15">
                  <c:v>24500</c:v>
                </c:pt>
                <c:pt idx="16">
                  <c:v>23300</c:v>
                </c:pt>
                <c:pt idx="17">
                  <c:v>23850</c:v>
                </c:pt>
                <c:pt idx="18">
                  <c:v>27050</c:v>
                </c:pt>
                <c:pt idx="19">
                  <c:v>29050</c:v>
                </c:pt>
                <c:pt idx="20">
                  <c:v>31750</c:v>
                </c:pt>
                <c:pt idx="21">
                  <c:v>32750</c:v>
                </c:pt>
                <c:pt idx="22">
                  <c:v>31800</c:v>
                </c:pt>
                <c:pt idx="23">
                  <c:v>30900</c:v>
                </c:pt>
                <c:pt idx="24">
                  <c:v>31600</c:v>
                </c:pt>
                <c:pt idx="25">
                  <c:v>33550</c:v>
                </c:pt>
                <c:pt idx="26">
                  <c:v>35150</c:v>
                </c:pt>
                <c:pt idx="27">
                  <c:v>37800</c:v>
                </c:pt>
                <c:pt idx="28">
                  <c:v>39950</c:v>
                </c:pt>
                <c:pt idx="29">
                  <c:v>40300</c:v>
                </c:pt>
                <c:pt idx="30">
                  <c:v>39450</c:v>
                </c:pt>
                <c:pt idx="31">
                  <c:v>39700</c:v>
                </c:pt>
                <c:pt idx="32">
                  <c:v>41500</c:v>
                </c:pt>
                <c:pt idx="33">
                  <c:v>43100</c:v>
                </c:pt>
                <c:pt idx="34">
                  <c:v>44700</c:v>
                </c:pt>
                <c:pt idx="35">
                  <c:v>46400</c:v>
                </c:pt>
                <c:pt idx="36">
                  <c:v>47150</c:v>
                </c:pt>
                <c:pt idx="37">
                  <c:v>48100</c:v>
                </c:pt>
                <c:pt idx="38">
                  <c:v>48850</c:v>
                </c:pt>
                <c:pt idx="39">
                  <c:v>48850</c:v>
                </c:pt>
                <c:pt idx="40">
                  <c:v>49750</c:v>
                </c:pt>
                <c:pt idx="41">
                  <c:v>50650</c:v>
                </c:pt>
                <c:pt idx="42">
                  <c:v>51600</c:v>
                </c:pt>
                <c:pt idx="43">
                  <c:v>52500</c:v>
                </c:pt>
                <c:pt idx="44">
                  <c:v>53400</c:v>
                </c:pt>
                <c:pt idx="45">
                  <c:v>54300</c:v>
                </c:pt>
                <c:pt idx="46">
                  <c:v>55250</c:v>
                </c:pt>
                <c:pt idx="47">
                  <c:v>56150</c:v>
                </c:pt>
                <c:pt idx="48">
                  <c:v>57050</c:v>
                </c:pt>
                <c:pt idx="49">
                  <c:v>57950</c:v>
                </c:pt>
                <c:pt idx="50">
                  <c:v>58850</c:v>
                </c:pt>
                <c:pt idx="51">
                  <c:v>59800</c:v>
                </c:pt>
                <c:pt idx="52">
                  <c:v>60700</c:v>
                </c:pt>
                <c:pt idx="53">
                  <c:v>61600</c:v>
                </c:pt>
                <c:pt idx="54">
                  <c:v>62500</c:v>
                </c:pt>
                <c:pt idx="55">
                  <c:v>63450</c:v>
                </c:pt>
                <c:pt idx="56">
                  <c:v>64350</c:v>
                </c:pt>
                <c:pt idx="57">
                  <c:v>65250</c:v>
                </c:pt>
                <c:pt idx="58">
                  <c:v>66150</c:v>
                </c:pt>
                <c:pt idx="59">
                  <c:v>67050</c:v>
                </c:pt>
                <c:pt idx="60">
                  <c:v>68000</c:v>
                </c:pt>
                <c:pt idx="61">
                  <c:v>68000</c:v>
                </c:pt>
                <c:pt idx="62">
                  <c:v>68000</c:v>
                </c:pt>
                <c:pt idx="63">
                  <c:v>68000</c:v>
                </c:pt>
                <c:pt idx="64">
                  <c:v>68000</c:v>
                </c:pt>
                <c:pt idx="65">
                  <c:v>68000</c:v>
                </c:pt>
                <c:pt idx="66">
                  <c:v>68000</c:v>
                </c:pt>
                <c:pt idx="67">
                  <c:v>68000</c:v>
                </c:pt>
                <c:pt idx="68">
                  <c:v>68000</c:v>
                </c:pt>
                <c:pt idx="69">
                  <c:v>68000</c:v>
                </c:pt>
                <c:pt idx="70">
                  <c:v>68000</c:v>
                </c:pt>
              </c:numCache>
            </c:numRef>
          </c:val>
          <c:smooth val="0"/>
          <c:extLst>
            <c:ext xmlns:c16="http://schemas.microsoft.com/office/drawing/2014/chart" uri="{C3380CC4-5D6E-409C-BE32-E72D297353CC}">
              <c16:uniqueId val="{00000007-6C95-4AF9-9677-75D0BF8DBF4A}"/>
            </c:ext>
          </c:extLst>
        </c:ser>
        <c:ser>
          <c:idx val="8"/>
          <c:order val="8"/>
          <c:tx>
            <c:strRef>
              <c:f>'Campus Enrol Disaggregation'!$X$4</c:f>
              <c:strCache>
                <c:ptCount val="1"/>
                <c:pt idx="0">
                  <c:v>UVU_Lehi</c:v>
                </c:pt>
              </c:strCache>
            </c:strRef>
          </c:tx>
          <c:spPr>
            <a:ln w="28575" cap="rnd">
              <a:solidFill>
                <a:schemeClr val="accent3">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Disaggregation'!$X$5:$X$75</c:f>
              <c:numCache>
                <c:formatCode>_(* #,##0_);_(* \(#,##0\);_(* "-"??_);_(@_)</c:formatCode>
                <c:ptCount val="7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1300</c:v>
                </c:pt>
                <c:pt idx="30">
                  <c:v>1350</c:v>
                </c:pt>
                <c:pt idx="31">
                  <c:v>1400</c:v>
                </c:pt>
                <c:pt idx="32">
                  <c:v>1450</c:v>
                </c:pt>
                <c:pt idx="33">
                  <c:v>1450</c:v>
                </c:pt>
                <c:pt idx="34">
                  <c:v>1500</c:v>
                </c:pt>
                <c:pt idx="35">
                  <c:v>1550</c:v>
                </c:pt>
                <c:pt idx="36">
                  <c:v>1600</c:v>
                </c:pt>
                <c:pt idx="37">
                  <c:v>1650</c:v>
                </c:pt>
                <c:pt idx="38">
                  <c:v>1700</c:v>
                </c:pt>
                <c:pt idx="39">
                  <c:v>1700</c:v>
                </c:pt>
                <c:pt idx="40">
                  <c:v>1750</c:v>
                </c:pt>
                <c:pt idx="41">
                  <c:v>1800</c:v>
                </c:pt>
                <c:pt idx="42">
                  <c:v>1850</c:v>
                </c:pt>
                <c:pt idx="43">
                  <c:v>1900</c:v>
                </c:pt>
                <c:pt idx="44">
                  <c:v>1950</c:v>
                </c:pt>
                <c:pt idx="45">
                  <c:v>1950</c:v>
                </c:pt>
                <c:pt idx="46">
                  <c:v>2000</c:v>
                </c:pt>
                <c:pt idx="47">
                  <c:v>2050</c:v>
                </c:pt>
                <c:pt idx="48">
                  <c:v>2100</c:v>
                </c:pt>
                <c:pt idx="49">
                  <c:v>2150</c:v>
                </c:pt>
                <c:pt idx="50">
                  <c:v>2200</c:v>
                </c:pt>
                <c:pt idx="51">
                  <c:v>2200</c:v>
                </c:pt>
                <c:pt idx="52">
                  <c:v>2250</c:v>
                </c:pt>
                <c:pt idx="53">
                  <c:v>2300</c:v>
                </c:pt>
                <c:pt idx="54">
                  <c:v>2350</c:v>
                </c:pt>
                <c:pt idx="55">
                  <c:v>2400</c:v>
                </c:pt>
                <c:pt idx="56">
                  <c:v>2450</c:v>
                </c:pt>
                <c:pt idx="57">
                  <c:v>2450</c:v>
                </c:pt>
                <c:pt idx="58">
                  <c:v>2500</c:v>
                </c:pt>
                <c:pt idx="59">
                  <c:v>2550</c:v>
                </c:pt>
                <c:pt idx="60">
                  <c:v>2600</c:v>
                </c:pt>
                <c:pt idx="61">
                  <c:v>2600</c:v>
                </c:pt>
                <c:pt idx="62">
                  <c:v>2600</c:v>
                </c:pt>
                <c:pt idx="63">
                  <c:v>2600</c:v>
                </c:pt>
                <c:pt idx="64">
                  <c:v>2600</c:v>
                </c:pt>
                <c:pt idx="65">
                  <c:v>2600</c:v>
                </c:pt>
                <c:pt idx="66">
                  <c:v>2600</c:v>
                </c:pt>
                <c:pt idx="67">
                  <c:v>2600</c:v>
                </c:pt>
                <c:pt idx="68">
                  <c:v>2600</c:v>
                </c:pt>
                <c:pt idx="69">
                  <c:v>2600</c:v>
                </c:pt>
                <c:pt idx="70">
                  <c:v>2600</c:v>
                </c:pt>
              </c:numCache>
            </c:numRef>
          </c:val>
          <c:smooth val="0"/>
          <c:extLst>
            <c:ext xmlns:c16="http://schemas.microsoft.com/office/drawing/2014/chart" uri="{C3380CC4-5D6E-409C-BE32-E72D297353CC}">
              <c16:uniqueId val="{00000008-6C95-4AF9-9677-75D0BF8DBF4A}"/>
            </c:ext>
          </c:extLst>
        </c:ser>
        <c:ser>
          <c:idx val="9"/>
          <c:order val="9"/>
          <c:tx>
            <c:strRef>
              <c:f>'Campus Enrol Disaggregation'!$Y$4</c:f>
              <c:strCache>
                <c:ptCount val="1"/>
                <c:pt idx="0">
                  <c:v>UVU_Payson</c:v>
                </c:pt>
              </c:strCache>
            </c:strRef>
          </c:tx>
          <c:spPr>
            <a:ln w="28575" cap="rnd">
              <a:solidFill>
                <a:schemeClr val="accent4">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Disaggregation'!$Y$5:$Y$75</c:f>
              <c:numCache>
                <c:formatCode>_(* #,##0_);_(* \(#,##0\);_(* "-"??_);_(@_)</c:formatCode>
                <c:ptCount val="7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650</c:v>
                </c:pt>
                <c:pt idx="40">
                  <c:v>750</c:v>
                </c:pt>
                <c:pt idx="41">
                  <c:v>850</c:v>
                </c:pt>
                <c:pt idx="42">
                  <c:v>1000</c:v>
                </c:pt>
                <c:pt idx="43">
                  <c:v>1100</c:v>
                </c:pt>
                <c:pt idx="44">
                  <c:v>1200</c:v>
                </c:pt>
                <c:pt idx="45">
                  <c:v>1300</c:v>
                </c:pt>
                <c:pt idx="46">
                  <c:v>1450</c:v>
                </c:pt>
                <c:pt idx="47">
                  <c:v>1550</c:v>
                </c:pt>
                <c:pt idx="48">
                  <c:v>1650</c:v>
                </c:pt>
                <c:pt idx="49">
                  <c:v>1750</c:v>
                </c:pt>
                <c:pt idx="50">
                  <c:v>1900</c:v>
                </c:pt>
                <c:pt idx="51">
                  <c:v>2000</c:v>
                </c:pt>
                <c:pt idx="52">
                  <c:v>2100</c:v>
                </c:pt>
                <c:pt idx="53">
                  <c:v>2200</c:v>
                </c:pt>
                <c:pt idx="54">
                  <c:v>2350</c:v>
                </c:pt>
                <c:pt idx="55">
                  <c:v>2450</c:v>
                </c:pt>
                <c:pt idx="56">
                  <c:v>2550</c:v>
                </c:pt>
                <c:pt idx="57">
                  <c:v>2650</c:v>
                </c:pt>
                <c:pt idx="58">
                  <c:v>2800</c:v>
                </c:pt>
                <c:pt idx="59">
                  <c:v>2900</c:v>
                </c:pt>
                <c:pt idx="60">
                  <c:v>3000</c:v>
                </c:pt>
                <c:pt idx="61">
                  <c:v>3000</c:v>
                </c:pt>
                <c:pt idx="62">
                  <c:v>3000</c:v>
                </c:pt>
                <c:pt idx="63">
                  <c:v>3000</c:v>
                </c:pt>
                <c:pt idx="64">
                  <c:v>3000</c:v>
                </c:pt>
                <c:pt idx="65">
                  <c:v>3000</c:v>
                </c:pt>
                <c:pt idx="66">
                  <c:v>3000</c:v>
                </c:pt>
                <c:pt idx="67">
                  <c:v>3000</c:v>
                </c:pt>
                <c:pt idx="68">
                  <c:v>3000</c:v>
                </c:pt>
                <c:pt idx="69">
                  <c:v>3000</c:v>
                </c:pt>
                <c:pt idx="70">
                  <c:v>3000</c:v>
                </c:pt>
              </c:numCache>
            </c:numRef>
          </c:val>
          <c:smooth val="0"/>
          <c:extLst>
            <c:ext xmlns:c16="http://schemas.microsoft.com/office/drawing/2014/chart" uri="{C3380CC4-5D6E-409C-BE32-E72D297353CC}">
              <c16:uniqueId val="{00000009-6C95-4AF9-9677-75D0BF8DBF4A}"/>
            </c:ext>
          </c:extLst>
        </c:ser>
        <c:ser>
          <c:idx val="10"/>
          <c:order val="10"/>
          <c:tx>
            <c:strRef>
              <c:f>'Campus Enrol Disaggregation'!$Z$4</c:f>
              <c:strCache>
                <c:ptCount val="1"/>
                <c:pt idx="0">
                  <c:v>UVU_Vineyard</c:v>
                </c:pt>
              </c:strCache>
            </c:strRef>
          </c:tx>
          <c:spPr>
            <a:ln w="28575" cap="rnd">
              <a:solidFill>
                <a:schemeClr val="accent5">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Disaggregation'!$Z$5:$Z$75</c:f>
              <c:numCache>
                <c:formatCode>_(* #,##0_);_(* \(#,##0\);_(* "-"??_);_(@_)</c:formatCode>
                <c:ptCount val="7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550</c:v>
                </c:pt>
                <c:pt idx="37">
                  <c:v>750</c:v>
                </c:pt>
                <c:pt idx="38">
                  <c:v>900</c:v>
                </c:pt>
                <c:pt idx="39">
                  <c:v>1050</c:v>
                </c:pt>
                <c:pt idx="40">
                  <c:v>1200</c:v>
                </c:pt>
                <c:pt idx="41">
                  <c:v>1350</c:v>
                </c:pt>
                <c:pt idx="42">
                  <c:v>1500</c:v>
                </c:pt>
                <c:pt idx="43">
                  <c:v>1650</c:v>
                </c:pt>
                <c:pt idx="44">
                  <c:v>1800</c:v>
                </c:pt>
                <c:pt idx="45">
                  <c:v>1950</c:v>
                </c:pt>
                <c:pt idx="46">
                  <c:v>2100</c:v>
                </c:pt>
                <c:pt idx="47">
                  <c:v>2250</c:v>
                </c:pt>
                <c:pt idx="48">
                  <c:v>2400</c:v>
                </c:pt>
                <c:pt idx="49">
                  <c:v>2600</c:v>
                </c:pt>
                <c:pt idx="50">
                  <c:v>2750</c:v>
                </c:pt>
                <c:pt idx="51">
                  <c:v>2900</c:v>
                </c:pt>
                <c:pt idx="52">
                  <c:v>3050</c:v>
                </c:pt>
                <c:pt idx="53">
                  <c:v>3200</c:v>
                </c:pt>
                <c:pt idx="54">
                  <c:v>3350</c:v>
                </c:pt>
                <c:pt idx="55">
                  <c:v>3500</c:v>
                </c:pt>
                <c:pt idx="56">
                  <c:v>3650</c:v>
                </c:pt>
                <c:pt idx="57">
                  <c:v>3800</c:v>
                </c:pt>
                <c:pt idx="58">
                  <c:v>3950</c:v>
                </c:pt>
                <c:pt idx="59">
                  <c:v>4100</c:v>
                </c:pt>
                <c:pt idx="60">
                  <c:v>4300</c:v>
                </c:pt>
                <c:pt idx="61">
                  <c:v>4300</c:v>
                </c:pt>
                <c:pt idx="62">
                  <c:v>4300</c:v>
                </c:pt>
                <c:pt idx="63">
                  <c:v>4300</c:v>
                </c:pt>
                <c:pt idx="64">
                  <c:v>4300</c:v>
                </c:pt>
                <c:pt idx="65">
                  <c:v>4300</c:v>
                </c:pt>
                <c:pt idx="66">
                  <c:v>4300</c:v>
                </c:pt>
                <c:pt idx="67">
                  <c:v>4300</c:v>
                </c:pt>
                <c:pt idx="68">
                  <c:v>4300</c:v>
                </c:pt>
                <c:pt idx="69">
                  <c:v>4300</c:v>
                </c:pt>
                <c:pt idx="70">
                  <c:v>4300</c:v>
                </c:pt>
              </c:numCache>
            </c:numRef>
          </c:val>
          <c:smooth val="0"/>
          <c:extLst>
            <c:ext xmlns:c16="http://schemas.microsoft.com/office/drawing/2014/chart" uri="{C3380CC4-5D6E-409C-BE32-E72D297353CC}">
              <c16:uniqueId val="{0000000A-6C95-4AF9-9677-75D0BF8DBF4A}"/>
            </c:ext>
          </c:extLst>
        </c:ser>
        <c:ser>
          <c:idx val="11"/>
          <c:order val="11"/>
          <c:tx>
            <c:strRef>
              <c:f>'Campus Enrol Disaggregation'!$AA$4</c:f>
              <c:strCache>
                <c:ptCount val="1"/>
                <c:pt idx="0">
                  <c:v>WSU_Main</c:v>
                </c:pt>
              </c:strCache>
            </c:strRef>
          </c:tx>
          <c:spPr>
            <a:ln w="28575" cap="rnd">
              <a:solidFill>
                <a:schemeClr val="accent6">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Disaggregation'!$AA$5:$AA$75</c:f>
              <c:numCache>
                <c:formatCode>_(* #,##0_);_(* \(#,##0\);_(* "-"??_);_(@_)</c:formatCode>
                <c:ptCount val="71"/>
                <c:pt idx="0">
                  <c:v>10900</c:v>
                </c:pt>
                <c:pt idx="1">
                  <c:v>11750</c:v>
                </c:pt>
                <c:pt idx="2">
                  <c:v>12150</c:v>
                </c:pt>
                <c:pt idx="3">
                  <c:v>11700</c:v>
                </c:pt>
                <c:pt idx="4">
                  <c:v>11550</c:v>
                </c:pt>
                <c:pt idx="5">
                  <c:v>11350</c:v>
                </c:pt>
                <c:pt idx="6">
                  <c:v>11300</c:v>
                </c:pt>
                <c:pt idx="7">
                  <c:v>11850</c:v>
                </c:pt>
                <c:pt idx="8">
                  <c:v>11300</c:v>
                </c:pt>
                <c:pt idx="9">
                  <c:v>12150</c:v>
                </c:pt>
                <c:pt idx="10">
                  <c:v>13000</c:v>
                </c:pt>
                <c:pt idx="11">
                  <c:v>13700</c:v>
                </c:pt>
                <c:pt idx="12">
                  <c:v>14650</c:v>
                </c:pt>
                <c:pt idx="13">
                  <c:v>15250</c:v>
                </c:pt>
                <c:pt idx="14">
                  <c:v>15000</c:v>
                </c:pt>
                <c:pt idx="15">
                  <c:v>14700</c:v>
                </c:pt>
                <c:pt idx="16">
                  <c:v>14850</c:v>
                </c:pt>
                <c:pt idx="17">
                  <c:v>14650</c:v>
                </c:pt>
                <c:pt idx="18">
                  <c:v>17350</c:v>
                </c:pt>
                <c:pt idx="19">
                  <c:v>18650</c:v>
                </c:pt>
                <c:pt idx="20">
                  <c:v>19500</c:v>
                </c:pt>
                <c:pt idx="21">
                  <c:v>20550</c:v>
                </c:pt>
                <c:pt idx="22">
                  <c:v>21550</c:v>
                </c:pt>
                <c:pt idx="23">
                  <c:v>20400</c:v>
                </c:pt>
                <c:pt idx="24">
                  <c:v>21050</c:v>
                </c:pt>
                <c:pt idx="25">
                  <c:v>21050</c:v>
                </c:pt>
                <c:pt idx="26">
                  <c:v>21750</c:v>
                </c:pt>
                <c:pt idx="27">
                  <c:v>22700</c:v>
                </c:pt>
                <c:pt idx="28">
                  <c:v>22900</c:v>
                </c:pt>
                <c:pt idx="29">
                  <c:v>24050</c:v>
                </c:pt>
                <c:pt idx="30">
                  <c:v>24000</c:v>
                </c:pt>
                <c:pt idx="31">
                  <c:v>24150</c:v>
                </c:pt>
                <c:pt idx="32">
                  <c:v>24250</c:v>
                </c:pt>
                <c:pt idx="33">
                  <c:v>24800</c:v>
                </c:pt>
                <c:pt idx="34">
                  <c:v>25800</c:v>
                </c:pt>
                <c:pt idx="35">
                  <c:v>26000</c:v>
                </c:pt>
                <c:pt idx="36">
                  <c:v>26250</c:v>
                </c:pt>
                <c:pt idx="37">
                  <c:v>26550</c:v>
                </c:pt>
                <c:pt idx="38">
                  <c:v>26850</c:v>
                </c:pt>
                <c:pt idx="39">
                  <c:v>27200</c:v>
                </c:pt>
                <c:pt idx="40">
                  <c:v>27600</c:v>
                </c:pt>
                <c:pt idx="41">
                  <c:v>27950</c:v>
                </c:pt>
                <c:pt idx="42">
                  <c:v>28350</c:v>
                </c:pt>
                <c:pt idx="43">
                  <c:v>28750</c:v>
                </c:pt>
                <c:pt idx="44">
                  <c:v>29100</c:v>
                </c:pt>
                <c:pt idx="45">
                  <c:v>29500</c:v>
                </c:pt>
                <c:pt idx="46">
                  <c:v>29850</c:v>
                </c:pt>
                <c:pt idx="47">
                  <c:v>30250</c:v>
                </c:pt>
                <c:pt idx="48">
                  <c:v>30600</c:v>
                </c:pt>
                <c:pt idx="49">
                  <c:v>31000</c:v>
                </c:pt>
                <c:pt idx="50">
                  <c:v>31400</c:v>
                </c:pt>
                <c:pt idx="51">
                  <c:v>31750</c:v>
                </c:pt>
                <c:pt idx="52">
                  <c:v>32150</c:v>
                </c:pt>
                <c:pt idx="53">
                  <c:v>32500</c:v>
                </c:pt>
                <c:pt idx="54">
                  <c:v>32900</c:v>
                </c:pt>
                <c:pt idx="55">
                  <c:v>33250</c:v>
                </c:pt>
                <c:pt idx="56">
                  <c:v>33650</c:v>
                </c:pt>
                <c:pt idx="57">
                  <c:v>34050</c:v>
                </c:pt>
                <c:pt idx="58">
                  <c:v>34400</c:v>
                </c:pt>
                <c:pt idx="59">
                  <c:v>34800</c:v>
                </c:pt>
                <c:pt idx="60">
                  <c:v>35150</c:v>
                </c:pt>
                <c:pt idx="61">
                  <c:v>35550</c:v>
                </c:pt>
                <c:pt idx="62">
                  <c:v>35900</c:v>
                </c:pt>
                <c:pt idx="63">
                  <c:v>36300</c:v>
                </c:pt>
                <c:pt idx="64">
                  <c:v>36700</c:v>
                </c:pt>
                <c:pt idx="65">
                  <c:v>37050</c:v>
                </c:pt>
                <c:pt idx="66">
                  <c:v>37450</c:v>
                </c:pt>
                <c:pt idx="67">
                  <c:v>37800</c:v>
                </c:pt>
                <c:pt idx="68">
                  <c:v>38200</c:v>
                </c:pt>
                <c:pt idx="69">
                  <c:v>38550</c:v>
                </c:pt>
                <c:pt idx="70">
                  <c:v>38950</c:v>
                </c:pt>
              </c:numCache>
            </c:numRef>
          </c:val>
          <c:smooth val="0"/>
          <c:extLst>
            <c:ext xmlns:c16="http://schemas.microsoft.com/office/drawing/2014/chart" uri="{C3380CC4-5D6E-409C-BE32-E72D297353CC}">
              <c16:uniqueId val="{0000000B-6C95-4AF9-9677-75D0BF8DBF4A}"/>
            </c:ext>
          </c:extLst>
        </c:ser>
        <c:ser>
          <c:idx val="12"/>
          <c:order val="12"/>
          <c:tx>
            <c:strRef>
              <c:f>'Campus Enrol Disaggregation'!$AB$4</c:f>
              <c:strCache>
                <c:ptCount val="1"/>
                <c:pt idx="0">
                  <c:v>WSU_Davis</c:v>
                </c:pt>
              </c:strCache>
            </c:strRef>
          </c:tx>
          <c:spPr>
            <a:ln w="28575" cap="rnd">
              <a:solidFill>
                <a:schemeClr val="accent1">
                  <a:lumMod val="80000"/>
                  <a:lumOff val="2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Disaggregation'!$AB$5:$AB$75</c:f>
              <c:numCache>
                <c:formatCode>_(* #,##0_);_(* \(#,##0\);_(* "-"??_);_(@_)</c:formatCode>
                <c:ptCount val="71"/>
                <c:pt idx="0">
                  <c:v>2200</c:v>
                </c:pt>
                <c:pt idx="1">
                  <c:v>2350</c:v>
                </c:pt>
                <c:pt idx="2">
                  <c:v>2450</c:v>
                </c:pt>
                <c:pt idx="3">
                  <c:v>2350</c:v>
                </c:pt>
                <c:pt idx="4">
                  <c:v>2300</c:v>
                </c:pt>
                <c:pt idx="5">
                  <c:v>2300</c:v>
                </c:pt>
                <c:pt idx="6">
                  <c:v>2250</c:v>
                </c:pt>
                <c:pt idx="7">
                  <c:v>2400</c:v>
                </c:pt>
                <c:pt idx="8">
                  <c:v>2250</c:v>
                </c:pt>
                <c:pt idx="9">
                  <c:v>2450</c:v>
                </c:pt>
                <c:pt idx="10">
                  <c:v>2600</c:v>
                </c:pt>
                <c:pt idx="11">
                  <c:v>2750</c:v>
                </c:pt>
                <c:pt idx="12">
                  <c:v>2950</c:v>
                </c:pt>
                <c:pt idx="13">
                  <c:v>3050</c:v>
                </c:pt>
                <c:pt idx="14">
                  <c:v>3000</c:v>
                </c:pt>
                <c:pt idx="15">
                  <c:v>2950</c:v>
                </c:pt>
                <c:pt idx="16">
                  <c:v>3000</c:v>
                </c:pt>
                <c:pt idx="17">
                  <c:v>2950</c:v>
                </c:pt>
                <c:pt idx="18">
                  <c:v>3500</c:v>
                </c:pt>
                <c:pt idx="19">
                  <c:v>3750</c:v>
                </c:pt>
                <c:pt idx="20">
                  <c:v>3900</c:v>
                </c:pt>
                <c:pt idx="21">
                  <c:v>4100</c:v>
                </c:pt>
                <c:pt idx="22">
                  <c:v>4300</c:v>
                </c:pt>
                <c:pt idx="23">
                  <c:v>4100</c:v>
                </c:pt>
                <c:pt idx="24">
                  <c:v>4250</c:v>
                </c:pt>
                <c:pt idx="25">
                  <c:v>4250</c:v>
                </c:pt>
                <c:pt idx="26">
                  <c:v>4350</c:v>
                </c:pt>
                <c:pt idx="27">
                  <c:v>4550</c:v>
                </c:pt>
                <c:pt idx="28">
                  <c:v>4600</c:v>
                </c:pt>
                <c:pt idx="29">
                  <c:v>4850</c:v>
                </c:pt>
                <c:pt idx="30">
                  <c:v>4800</c:v>
                </c:pt>
                <c:pt idx="31">
                  <c:v>4850</c:v>
                </c:pt>
                <c:pt idx="32">
                  <c:v>4850</c:v>
                </c:pt>
                <c:pt idx="33">
                  <c:v>4950</c:v>
                </c:pt>
                <c:pt idx="34">
                  <c:v>5200</c:v>
                </c:pt>
                <c:pt idx="35">
                  <c:v>5200</c:v>
                </c:pt>
                <c:pt idx="36">
                  <c:v>5250</c:v>
                </c:pt>
                <c:pt idx="37">
                  <c:v>5350</c:v>
                </c:pt>
                <c:pt idx="38">
                  <c:v>5400</c:v>
                </c:pt>
                <c:pt idx="39">
                  <c:v>5450</c:v>
                </c:pt>
                <c:pt idx="40">
                  <c:v>5550</c:v>
                </c:pt>
                <c:pt idx="41">
                  <c:v>5600</c:v>
                </c:pt>
                <c:pt idx="42">
                  <c:v>5700</c:v>
                </c:pt>
                <c:pt idx="43">
                  <c:v>5750</c:v>
                </c:pt>
                <c:pt idx="44">
                  <c:v>5850</c:v>
                </c:pt>
                <c:pt idx="45">
                  <c:v>5900</c:v>
                </c:pt>
                <c:pt idx="46">
                  <c:v>6000</c:v>
                </c:pt>
                <c:pt idx="47">
                  <c:v>6050</c:v>
                </c:pt>
                <c:pt idx="48">
                  <c:v>6150</c:v>
                </c:pt>
                <c:pt idx="49">
                  <c:v>6200</c:v>
                </c:pt>
                <c:pt idx="50">
                  <c:v>6300</c:v>
                </c:pt>
                <c:pt idx="51">
                  <c:v>6350</c:v>
                </c:pt>
                <c:pt idx="52">
                  <c:v>6450</c:v>
                </c:pt>
                <c:pt idx="53">
                  <c:v>6500</c:v>
                </c:pt>
                <c:pt idx="54">
                  <c:v>6600</c:v>
                </c:pt>
                <c:pt idx="55">
                  <c:v>6700</c:v>
                </c:pt>
                <c:pt idx="56">
                  <c:v>6750</c:v>
                </c:pt>
                <c:pt idx="57">
                  <c:v>6850</c:v>
                </c:pt>
                <c:pt idx="58">
                  <c:v>6900</c:v>
                </c:pt>
                <c:pt idx="59">
                  <c:v>7000</c:v>
                </c:pt>
                <c:pt idx="60">
                  <c:v>7050</c:v>
                </c:pt>
                <c:pt idx="61">
                  <c:v>7150</c:v>
                </c:pt>
                <c:pt idx="62">
                  <c:v>7200</c:v>
                </c:pt>
                <c:pt idx="63">
                  <c:v>7300</c:v>
                </c:pt>
                <c:pt idx="64">
                  <c:v>7350</c:v>
                </c:pt>
                <c:pt idx="65">
                  <c:v>7450</c:v>
                </c:pt>
                <c:pt idx="66">
                  <c:v>7500</c:v>
                </c:pt>
                <c:pt idx="67">
                  <c:v>7600</c:v>
                </c:pt>
                <c:pt idx="68">
                  <c:v>7650</c:v>
                </c:pt>
                <c:pt idx="69">
                  <c:v>7750</c:v>
                </c:pt>
                <c:pt idx="70">
                  <c:v>7800</c:v>
                </c:pt>
              </c:numCache>
            </c:numRef>
          </c:val>
          <c:smooth val="0"/>
          <c:extLst>
            <c:ext xmlns:c16="http://schemas.microsoft.com/office/drawing/2014/chart" uri="{C3380CC4-5D6E-409C-BE32-E72D297353CC}">
              <c16:uniqueId val="{0000000C-6C95-4AF9-9677-75D0BF8DBF4A}"/>
            </c:ext>
          </c:extLst>
        </c:ser>
        <c:ser>
          <c:idx val="13"/>
          <c:order val="13"/>
          <c:tx>
            <c:strRef>
              <c:f>'Campus Enrol Disaggregation'!$AC$4</c:f>
              <c:strCache>
                <c:ptCount val="1"/>
                <c:pt idx="0">
                  <c:v>WESTMIN</c:v>
                </c:pt>
              </c:strCache>
            </c:strRef>
          </c:tx>
          <c:spPr>
            <a:ln w="28575" cap="rnd">
              <a:solidFill>
                <a:schemeClr val="accent2">
                  <a:lumMod val="80000"/>
                  <a:lumOff val="2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Disaggregation'!$AC$5:$AC$75</c:f>
              <c:numCache>
                <c:formatCode>_(* #,##0_);_(* \(#,##0\);_(* "-"??_);_(@_)</c:formatCode>
                <c:ptCount val="71"/>
                <c:pt idx="0">
                  <c:v>0</c:v>
                </c:pt>
                <c:pt idx="1">
                  <c:v>0</c:v>
                </c:pt>
                <c:pt idx="2">
                  <c:v>0</c:v>
                </c:pt>
                <c:pt idx="3">
                  <c:v>0</c:v>
                </c:pt>
                <c:pt idx="4">
                  <c:v>0</c:v>
                </c:pt>
                <c:pt idx="5">
                  <c:v>0</c:v>
                </c:pt>
                <c:pt idx="6">
                  <c:v>0</c:v>
                </c:pt>
                <c:pt idx="7">
                  <c:v>0</c:v>
                </c:pt>
                <c:pt idx="8">
                  <c:v>0</c:v>
                </c:pt>
                <c:pt idx="9">
                  <c:v>0</c:v>
                </c:pt>
                <c:pt idx="10">
                  <c:v>2400</c:v>
                </c:pt>
                <c:pt idx="11">
                  <c:v>2450</c:v>
                </c:pt>
                <c:pt idx="12">
                  <c:v>2350</c:v>
                </c:pt>
                <c:pt idx="13">
                  <c:v>2450</c:v>
                </c:pt>
                <c:pt idx="14">
                  <c:v>2400</c:v>
                </c:pt>
                <c:pt idx="15">
                  <c:v>2450</c:v>
                </c:pt>
                <c:pt idx="16">
                  <c:v>2500</c:v>
                </c:pt>
                <c:pt idx="17">
                  <c:v>2650</c:v>
                </c:pt>
                <c:pt idx="18">
                  <c:v>2850</c:v>
                </c:pt>
                <c:pt idx="19">
                  <c:v>3050</c:v>
                </c:pt>
                <c:pt idx="20">
                  <c:v>3150</c:v>
                </c:pt>
                <c:pt idx="21">
                  <c:v>3350</c:v>
                </c:pt>
                <c:pt idx="22">
                  <c:v>3300</c:v>
                </c:pt>
                <c:pt idx="23">
                  <c:v>3100</c:v>
                </c:pt>
                <c:pt idx="24">
                  <c:v>3000</c:v>
                </c:pt>
                <c:pt idx="25">
                  <c:v>2800</c:v>
                </c:pt>
                <c:pt idx="26">
                  <c:v>2700</c:v>
                </c:pt>
                <c:pt idx="27">
                  <c:v>2550</c:v>
                </c:pt>
                <c:pt idx="28">
                  <c:v>2500</c:v>
                </c:pt>
                <c:pt idx="29">
                  <c:v>2200</c:v>
                </c:pt>
                <c:pt idx="30">
                  <c:v>1850</c:v>
                </c:pt>
                <c:pt idx="31">
                  <c:v>1550</c:v>
                </c:pt>
                <c:pt idx="32">
                  <c:v>1300</c:v>
                </c:pt>
                <c:pt idx="33">
                  <c:v>1200</c:v>
                </c:pt>
                <c:pt idx="34">
                  <c:v>1300</c:v>
                </c:pt>
                <c:pt idx="35">
                  <c:v>1350</c:v>
                </c:pt>
                <c:pt idx="36">
                  <c:v>1400</c:v>
                </c:pt>
                <c:pt idx="37">
                  <c:v>1450</c:v>
                </c:pt>
                <c:pt idx="38">
                  <c:v>1500</c:v>
                </c:pt>
                <c:pt idx="39">
                  <c:v>1600</c:v>
                </c:pt>
                <c:pt idx="40">
                  <c:v>1650</c:v>
                </c:pt>
                <c:pt idx="41">
                  <c:v>1700</c:v>
                </c:pt>
                <c:pt idx="42">
                  <c:v>1750</c:v>
                </c:pt>
                <c:pt idx="43">
                  <c:v>1850</c:v>
                </c:pt>
                <c:pt idx="44">
                  <c:v>1900</c:v>
                </c:pt>
                <c:pt idx="45">
                  <c:v>1950</c:v>
                </c:pt>
                <c:pt idx="46">
                  <c:v>2000</c:v>
                </c:pt>
                <c:pt idx="47">
                  <c:v>2100</c:v>
                </c:pt>
                <c:pt idx="48">
                  <c:v>2150</c:v>
                </c:pt>
                <c:pt idx="49">
                  <c:v>2200</c:v>
                </c:pt>
                <c:pt idx="50">
                  <c:v>2250</c:v>
                </c:pt>
                <c:pt idx="51">
                  <c:v>2350</c:v>
                </c:pt>
                <c:pt idx="52">
                  <c:v>2400</c:v>
                </c:pt>
                <c:pt idx="53">
                  <c:v>2450</c:v>
                </c:pt>
                <c:pt idx="54">
                  <c:v>2500</c:v>
                </c:pt>
                <c:pt idx="55">
                  <c:v>2600</c:v>
                </c:pt>
                <c:pt idx="56">
                  <c:v>2650</c:v>
                </c:pt>
                <c:pt idx="57">
                  <c:v>2700</c:v>
                </c:pt>
                <c:pt idx="58">
                  <c:v>2750</c:v>
                </c:pt>
                <c:pt idx="59">
                  <c:v>2800</c:v>
                </c:pt>
                <c:pt idx="60">
                  <c:v>2900</c:v>
                </c:pt>
                <c:pt idx="61">
                  <c:v>2950</c:v>
                </c:pt>
                <c:pt idx="62">
                  <c:v>3000</c:v>
                </c:pt>
                <c:pt idx="63">
                  <c:v>3050</c:v>
                </c:pt>
                <c:pt idx="64">
                  <c:v>3150</c:v>
                </c:pt>
                <c:pt idx="65">
                  <c:v>3200</c:v>
                </c:pt>
                <c:pt idx="66">
                  <c:v>3250</c:v>
                </c:pt>
                <c:pt idx="67">
                  <c:v>3300</c:v>
                </c:pt>
                <c:pt idx="68">
                  <c:v>3400</c:v>
                </c:pt>
                <c:pt idx="69">
                  <c:v>3450</c:v>
                </c:pt>
                <c:pt idx="70">
                  <c:v>3500</c:v>
                </c:pt>
              </c:numCache>
            </c:numRef>
          </c:val>
          <c:smooth val="0"/>
          <c:extLst>
            <c:ext xmlns:c16="http://schemas.microsoft.com/office/drawing/2014/chart" uri="{C3380CC4-5D6E-409C-BE32-E72D297353CC}">
              <c16:uniqueId val="{0000000D-6C95-4AF9-9677-75D0BF8DBF4A}"/>
            </c:ext>
          </c:extLst>
        </c:ser>
        <c:dLbls>
          <c:showLegendKey val="0"/>
          <c:showVal val="0"/>
          <c:showCatName val="0"/>
          <c:showSerName val="0"/>
          <c:showPercent val="0"/>
          <c:showBubbleSize val="0"/>
        </c:dLbls>
        <c:smooth val="0"/>
        <c:axId val="423547728"/>
        <c:axId val="423549296"/>
      </c:lineChart>
      <c:catAx>
        <c:axId val="423547728"/>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423549296"/>
        <c:crosses val="autoZero"/>
        <c:auto val="1"/>
        <c:lblAlgn val="ctr"/>
        <c:lblOffset val="100"/>
        <c:tickLblSkip val="5"/>
        <c:tickMarkSkip val="5"/>
        <c:noMultiLvlLbl val="0"/>
      </c:catAx>
      <c:valAx>
        <c:axId val="423549296"/>
        <c:scaling>
          <c:orientation val="minMax"/>
          <c:max val="700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3547728"/>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College Enrollment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'Campus Enrol Disaggregation'!$AD$4</c:f>
              <c:strCache>
                <c:ptCount val="1"/>
                <c:pt idx="0">
                  <c:v>Total</c:v>
                </c:pt>
              </c:strCache>
            </c:strRef>
          </c:tx>
          <c:spPr>
            <a:ln w="28575" cap="rnd">
              <a:solidFill>
                <a:schemeClr val="accent1"/>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Disaggregation'!$AD$5:$AD$75</c:f>
              <c:numCache>
                <c:formatCode>_(* #,##0_);_(* \(#,##0\);_(* "-"??_);_(@_)</c:formatCode>
                <c:ptCount val="71"/>
                <c:pt idx="0">
                  <c:v>87500</c:v>
                </c:pt>
                <c:pt idx="1">
                  <c:v>93750</c:v>
                </c:pt>
                <c:pt idx="2">
                  <c:v>96950</c:v>
                </c:pt>
                <c:pt idx="3">
                  <c:v>97400</c:v>
                </c:pt>
                <c:pt idx="4">
                  <c:v>100600</c:v>
                </c:pt>
                <c:pt idx="5">
                  <c:v>103600</c:v>
                </c:pt>
                <c:pt idx="6">
                  <c:v>105050</c:v>
                </c:pt>
                <c:pt idx="7">
                  <c:v>109300</c:v>
                </c:pt>
                <c:pt idx="8">
                  <c:v>106550</c:v>
                </c:pt>
                <c:pt idx="9">
                  <c:v>112250</c:v>
                </c:pt>
                <c:pt idx="10">
                  <c:v>116650</c:v>
                </c:pt>
                <c:pt idx="11">
                  <c:v>124250</c:v>
                </c:pt>
                <c:pt idx="12">
                  <c:v>126350</c:v>
                </c:pt>
                <c:pt idx="13">
                  <c:v>128850</c:v>
                </c:pt>
                <c:pt idx="14">
                  <c:v>131250</c:v>
                </c:pt>
                <c:pt idx="15">
                  <c:v>132050</c:v>
                </c:pt>
                <c:pt idx="16">
                  <c:v>131400</c:v>
                </c:pt>
                <c:pt idx="17">
                  <c:v>130250</c:v>
                </c:pt>
                <c:pt idx="18">
                  <c:v>141200</c:v>
                </c:pt>
                <c:pt idx="19">
                  <c:v>151250</c:v>
                </c:pt>
                <c:pt idx="20">
                  <c:v>156200</c:v>
                </c:pt>
                <c:pt idx="21">
                  <c:v>158750</c:v>
                </c:pt>
                <c:pt idx="22">
                  <c:v>156950</c:v>
                </c:pt>
                <c:pt idx="23">
                  <c:v>152600</c:v>
                </c:pt>
                <c:pt idx="24">
                  <c:v>151250</c:v>
                </c:pt>
                <c:pt idx="25">
                  <c:v>155300</c:v>
                </c:pt>
                <c:pt idx="26">
                  <c:v>159150</c:v>
                </c:pt>
                <c:pt idx="27">
                  <c:v>163450</c:v>
                </c:pt>
                <c:pt idx="28">
                  <c:v>165650</c:v>
                </c:pt>
                <c:pt idx="29">
                  <c:v>168400</c:v>
                </c:pt>
                <c:pt idx="30">
                  <c:v>167350</c:v>
                </c:pt>
                <c:pt idx="31">
                  <c:v>167000</c:v>
                </c:pt>
                <c:pt idx="32">
                  <c:v>167700</c:v>
                </c:pt>
                <c:pt idx="33">
                  <c:v>171550</c:v>
                </c:pt>
                <c:pt idx="34">
                  <c:v>183200</c:v>
                </c:pt>
                <c:pt idx="35">
                  <c:v>186100</c:v>
                </c:pt>
                <c:pt idx="36">
                  <c:v>188050</c:v>
                </c:pt>
                <c:pt idx="37">
                  <c:v>189800</c:v>
                </c:pt>
                <c:pt idx="38">
                  <c:v>191200</c:v>
                </c:pt>
                <c:pt idx="39">
                  <c:v>193150</c:v>
                </c:pt>
                <c:pt idx="40">
                  <c:v>195550</c:v>
                </c:pt>
                <c:pt idx="41">
                  <c:v>197950</c:v>
                </c:pt>
                <c:pt idx="42">
                  <c:v>200400</c:v>
                </c:pt>
                <c:pt idx="43">
                  <c:v>202800</c:v>
                </c:pt>
                <c:pt idx="44">
                  <c:v>205200</c:v>
                </c:pt>
                <c:pt idx="45">
                  <c:v>207500</c:v>
                </c:pt>
                <c:pt idx="46">
                  <c:v>210050</c:v>
                </c:pt>
                <c:pt idx="47">
                  <c:v>212400</c:v>
                </c:pt>
                <c:pt idx="48">
                  <c:v>214850</c:v>
                </c:pt>
                <c:pt idx="49">
                  <c:v>217300</c:v>
                </c:pt>
                <c:pt idx="50">
                  <c:v>219800</c:v>
                </c:pt>
                <c:pt idx="51">
                  <c:v>222150</c:v>
                </c:pt>
                <c:pt idx="52">
                  <c:v>224550</c:v>
                </c:pt>
                <c:pt idx="53">
                  <c:v>226900</c:v>
                </c:pt>
                <c:pt idx="54">
                  <c:v>229700</c:v>
                </c:pt>
                <c:pt idx="55">
                  <c:v>232450</c:v>
                </c:pt>
                <c:pt idx="56">
                  <c:v>235250</c:v>
                </c:pt>
                <c:pt idx="57">
                  <c:v>237600</c:v>
                </c:pt>
                <c:pt idx="58">
                  <c:v>240000</c:v>
                </c:pt>
                <c:pt idx="59">
                  <c:v>242400</c:v>
                </c:pt>
                <c:pt idx="60">
                  <c:v>244850</c:v>
                </c:pt>
                <c:pt idx="61">
                  <c:v>246000</c:v>
                </c:pt>
                <c:pt idx="62">
                  <c:v>247050</c:v>
                </c:pt>
                <c:pt idx="63">
                  <c:v>248250</c:v>
                </c:pt>
                <c:pt idx="64">
                  <c:v>249450</c:v>
                </c:pt>
                <c:pt idx="65">
                  <c:v>250550</c:v>
                </c:pt>
                <c:pt idx="66">
                  <c:v>251750</c:v>
                </c:pt>
                <c:pt idx="67">
                  <c:v>252950</c:v>
                </c:pt>
                <c:pt idx="68">
                  <c:v>254100</c:v>
                </c:pt>
                <c:pt idx="69">
                  <c:v>255250</c:v>
                </c:pt>
                <c:pt idx="70">
                  <c:v>256400</c:v>
                </c:pt>
              </c:numCache>
            </c:numRef>
          </c:val>
          <c:smooth val="0"/>
          <c:extLst>
            <c:ext xmlns:c16="http://schemas.microsoft.com/office/drawing/2014/chart" uri="{C3380CC4-5D6E-409C-BE32-E72D297353CC}">
              <c16:uniqueId val="{00000000-7425-44AD-8193-F239116FDCF5}"/>
            </c:ext>
          </c:extLst>
        </c:ser>
        <c:dLbls>
          <c:showLegendKey val="0"/>
          <c:showVal val="0"/>
          <c:showCatName val="0"/>
          <c:showSerName val="0"/>
          <c:showPercent val="0"/>
          <c:showBubbleSize val="0"/>
        </c:dLbls>
        <c:smooth val="0"/>
        <c:axId val="420270800"/>
        <c:axId val="420271976"/>
      </c:lineChart>
      <c:catAx>
        <c:axId val="4202708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1976"/>
        <c:crosses val="autoZero"/>
        <c:auto val="1"/>
        <c:lblAlgn val="ctr"/>
        <c:lblOffset val="100"/>
        <c:tickLblSkip val="5"/>
        <c:tickMarkSkip val="5"/>
        <c:noMultiLvlLbl val="0"/>
      </c:catAx>
      <c:valAx>
        <c:axId val="420271976"/>
        <c:scaling>
          <c:orientation val="minMax"/>
          <c:max val="250000"/>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080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College Enrollment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'Campus Enrol Disaggregation'!$AD$4</c:f>
              <c:strCache>
                <c:ptCount val="1"/>
                <c:pt idx="0">
                  <c:v>Total</c:v>
                </c:pt>
              </c:strCache>
            </c:strRef>
          </c:tx>
          <c:spPr>
            <a:ln w="28575" cap="rnd">
              <a:solidFill>
                <a:schemeClr val="accent1"/>
              </a:solidFill>
              <a:round/>
            </a:ln>
            <a:effectLst/>
          </c:spPr>
          <c:marker>
            <c:symbol val="none"/>
          </c:marker>
          <c:cat>
            <c:numRef>
              <c:f>'Campus Enrol Disaggregation'!$O$35:$O$75</c:f>
              <c:numCache>
                <c:formatCode>General</c:formatCode>
                <c:ptCount val="4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numCache>
            </c:numRef>
          </c:cat>
          <c:val>
            <c:numRef>
              <c:f>'Campus Enrol Disaggregation'!$AD$35:$AD$75</c:f>
              <c:numCache>
                <c:formatCode>_(* #,##0_);_(* \(#,##0\);_(* "-"??_);_(@_)</c:formatCode>
                <c:ptCount val="41"/>
                <c:pt idx="0">
                  <c:v>167350</c:v>
                </c:pt>
                <c:pt idx="1">
                  <c:v>167000</c:v>
                </c:pt>
                <c:pt idx="2">
                  <c:v>167700</c:v>
                </c:pt>
                <c:pt idx="3">
                  <c:v>171550</c:v>
                </c:pt>
                <c:pt idx="4">
                  <c:v>183200</c:v>
                </c:pt>
                <c:pt idx="5">
                  <c:v>186100</c:v>
                </c:pt>
                <c:pt idx="6">
                  <c:v>188050</c:v>
                </c:pt>
                <c:pt idx="7">
                  <c:v>189800</c:v>
                </c:pt>
                <c:pt idx="8">
                  <c:v>191200</c:v>
                </c:pt>
                <c:pt idx="9">
                  <c:v>193150</c:v>
                </c:pt>
                <c:pt idx="10">
                  <c:v>195550</c:v>
                </c:pt>
                <c:pt idx="11">
                  <c:v>197950</c:v>
                </c:pt>
                <c:pt idx="12">
                  <c:v>200400</c:v>
                </c:pt>
                <c:pt idx="13">
                  <c:v>202800</c:v>
                </c:pt>
                <c:pt idx="14">
                  <c:v>205200</c:v>
                </c:pt>
                <c:pt idx="15">
                  <c:v>207500</c:v>
                </c:pt>
                <c:pt idx="16">
                  <c:v>210050</c:v>
                </c:pt>
                <c:pt idx="17">
                  <c:v>212400</c:v>
                </c:pt>
                <c:pt idx="18">
                  <c:v>214850</c:v>
                </c:pt>
                <c:pt idx="19">
                  <c:v>217300</c:v>
                </c:pt>
                <c:pt idx="20">
                  <c:v>219800</c:v>
                </c:pt>
                <c:pt idx="21">
                  <c:v>222150</c:v>
                </c:pt>
                <c:pt idx="22">
                  <c:v>224550</c:v>
                </c:pt>
                <c:pt idx="23">
                  <c:v>226900</c:v>
                </c:pt>
                <c:pt idx="24">
                  <c:v>229700</c:v>
                </c:pt>
                <c:pt idx="25">
                  <c:v>232450</c:v>
                </c:pt>
                <c:pt idx="26">
                  <c:v>235250</c:v>
                </c:pt>
                <c:pt idx="27">
                  <c:v>237600</c:v>
                </c:pt>
                <c:pt idx="28">
                  <c:v>240000</c:v>
                </c:pt>
                <c:pt idx="29">
                  <c:v>242400</c:v>
                </c:pt>
                <c:pt idx="30">
                  <c:v>244850</c:v>
                </c:pt>
                <c:pt idx="31">
                  <c:v>246000</c:v>
                </c:pt>
                <c:pt idx="32">
                  <c:v>247050</c:v>
                </c:pt>
                <c:pt idx="33">
                  <c:v>248250</c:v>
                </c:pt>
                <c:pt idx="34">
                  <c:v>249450</c:v>
                </c:pt>
                <c:pt idx="35">
                  <c:v>250550</c:v>
                </c:pt>
                <c:pt idx="36">
                  <c:v>251750</c:v>
                </c:pt>
                <c:pt idx="37">
                  <c:v>252950</c:v>
                </c:pt>
                <c:pt idx="38">
                  <c:v>254100</c:v>
                </c:pt>
                <c:pt idx="39">
                  <c:v>255250</c:v>
                </c:pt>
                <c:pt idx="40">
                  <c:v>256400</c:v>
                </c:pt>
              </c:numCache>
            </c:numRef>
          </c:val>
          <c:smooth val="0"/>
          <c:extLst>
            <c:ext xmlns:c16="http://schemas.microsoft.com/office/drawing/2014/chart" uri="{C3380CC4-5D6E-409C-BE32-E72D297353CC}">
              <c16:uniqueId val="{00000000-54C9-4473-BE7D-5D3B04CD9771}"/>
            </c:ext>
          </c:extLst>
        </c:ser>
        <c:dLbls>
          <c:showLegendKey val="0"/>
          <c:showVal val="0"/>
          <c:showCatName val="0"/>
          <c:showSerName val="0"/>
          <c:showPercent val="0"/>
          <c:showBubbleSize val="0"/>
        </c:dLbls>
        <c:smooth val="0"/>
        <c:axId val="420274720"/>
        <c:axId val="420275112"/>
      </c:lineChart>
      <c:catAx>
        <c:axId val="42027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5112"/>
        <c:crosses val="autoZero"/>
        <c:auto val="1"/>
        <c:lblAlgn val="ctr"/>
        <c:lblOffset val="100"/>
        <c:tickLblSkip val="5"/>
        <c:tickMarkSkip val="5"/>
        <c:noMultiLvlLbl val="0"/>
      </c:catAx>
      <c:valAx>
        <c:axId val="420275112"/>
        <c:scaling>
          <c:orientation val="minMax"/>
          <c:max val="250000"/>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472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Projections'!$AI$2:$AI$36</c:f>
              <c:numCache>
                <c:formatCode>General</c:formatCode>
                <c:ptCount val="35"/>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xVal>
          <c:yVal>
            <c:numRef>
              <c:f>'College Enrollment Projections'!$AL$2:$AL$36</c:f>
              <c:numCache>
                <c:formatCode>#,##0</c:formatCode>
                <c:ptCount val="35"/>
                <c:pt idx="0">
                  <c:v>7885</c:v>
                </c:pt>
                <c:pt idx="1">
                  <c:v>8777</c:v>
                </c:pt>
                <c:pt idx="2">
                  <c:v>9623</c:v>
                </c:pt>
                <c:pt idx="3">
                  <c:v>10512</c:v>
                </c:pt>
                <c:pt idx="4">
                  <c:v>13293</c:v>
                </c:pt>
                <c:pt idx="5">
                  <c:v>14040</c:v>
                </c:pt>
                <c:pt idx="6">
                  <c:v>14756</c:v>
                </c:pt>
                <c:pt idx="7">
                  <c:v>15994</c:v>
                </c:pt>
                <c:pt idx="8">
                  <c:v>18174</c:v>
                </c:pt>
                <c:pt idx="9">
                  <c:v>20062</c:v>
                </c:pt>
                <c:pt idx="10">
                  <c:v>20946</c:v>
                </c:pt>
                <c:pt idx="11">
                  <c:v>22609</c:v>
                </c:pt>
                <c:pt idx="12">
                  <c:v>23609</c:v>
                </c:pt>
                <c:pt idx="13">
                  <c:v>23803</c:v>
                </c:pt>
                <c:pt idx="14">
                  <c:v>24149</c:v>
                </c:pt>
                <c:pt idx="15">
                  <c:v>24180</c:v>
                </c:pt>
                <c:pt idx="16">
                  <c:v>23305</c:v>
                </c:pt>
                <c:pt idx="17">
                  <c:v>23840</c:v>
                </c:pt>
                <c:pt idx="18">
                  <c:v>26696</c:v>
                </c:pt>
                <c:pt idx="19">
                  <c:v>28765</c:v>
                </c:pt>
                <c:pt idx="20">
                  <c:v>32670</c:v>
                </c:pt>
                <c:pt idx="21">
                  <c:v>33395</c:v>
                </c:pt>
                <c:pt idx="22">
                  <c:v>31562</c:v>
                </c:pt>
                <c:pt idx="23">
                  <c:v>30564</c:v>
                </c:pt>
                <c:pt idx="24">
                  <c:v>31332</c:v>
                </c:pt>
                <c:pt idx="25">
                  <c:v>33211</c:v>
                </c:pt>
                <c:pt idx="26">
                  <c:v>34978</c:v>
                </c:pt>
                <c:pt idx="27">
                  <c:v>37282</c:v>
                </c:pt>
                <c:pt idx="28">
                  <c:v>39931</c:v>
                </c:pt>
                <c:pt idx="29">
                  <c:v>41728</c:v>
                </c:pt>
                <c:pt idx="30">
                  <c:v>40936</c:v>
                </c:pt>
                <c:pt idx="31">
                  <c:v>41262</c:v>
                </c:pt>
                <c:pt idx="32">
                  <c:v>43099</c:v>
                </c:pt>
                <c:pt idx="33">
                  <c:v>44651</c:v>
                </c:pt>
                <c:pt idx="34">
                  <c:v>46412</c:v>
                </c:pt>
              </c:numCache>
            </c:numRef>
          </c:yVal>
          <c:smooth val="0"/>
          <c:extLst>
            <c:ext xmlns:c16="http://schemas.microsoft.com/office/drawing/2014/chart" uri="{C3380CC4-5D6E-409C-BE32-E72D297353CC}">
              <c16:uniqueId val="{00000000-1282-4053-85BF-D36622F55D0B}"/>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Projections'!$AI$37:$AI$40</c:f>
              <c:numCache>
                <c:formatCode>General</c:formatCode>
                <c:ptCount val="4"/>
                <c:pt idx="0">
                  <c:v>2025</c:v>
                </c:pt>
                <c:pt idx="1">
                  <c:v>2026</c:v>
                </c:pt>
                <c:pt idx="2">
                  <c:v>2027</c:v>
                </c:pt>
                <c:pt idx="3">
                  <c:v>2028</c:v>
                </c:pt>
              </c:numCache>
            </c:numRef>
          </c:xVal>
          <c:yVal>
            <c:numRef>
              <c:f>'College Enrollment Projections'!$AL$37:$AL$40</c:f>
              <c:numCache>
                <c:formatCode>#,##0</c:formatCode>
                <c:ptCount val="4"/>
                <c:pt idx="0">
                  <c:v>48161</c:v>
                </c:pt>
                <c:pt idx="1">
                  <c:v>49562</c:v>
                </c:pt>
                <c:pt idx="2">
                  <c:v>50678</c:v>
                </c:pt>
                <c:pt idx="3">
                  <c:v>51665</c:v>
                </c:pt>
              </c:numCache>
            </c:numRef>
          </c:yVal>
          <c:smooth val="0"/>
          <c:extLst>
            <c:ext xmlns:c16="http://schemas.microsoft.com/office/drawing/2014/chart" uri="{C3380CC4-5D6E-409C-BE32-E72D297353CC}">
              <c16:uniqueId val="{00000001-1282-4053-85BF-D36622F55D0B}"/>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Projections'!$AL$31:$AL$40</c:f>
              <c:numCache>
                <c:formatCode>#,##0</c:formatCode>
                <c:ptCount val="10"/>
                <c:pt idx="0">
                  <c:v>41728</c:v>
                </c:pt>
                <c:pt idx="1">
                  <c:v>40936</c:v>
                </c:pt>
                <c:pt idx="2">
                  <c:v>41262</c:v>
                </c:pt>
                <c:pt idx="3">
                  <c:v>43099</c:v>
                </c:pt>
                <c:pt idx="4">
                  <c:v>44651</c:v>
                </c:pt>
                <c:pt idx="5">
                  <c:v>46412</c:v>
                </c:pt>
                <c:pt idx="6">
                  <c:v>48161</c:v>
                </c:pt>
                <c:pt idx="7">
                  <c:v>49562</c:v>
                </c:pt>
                <c:pt idx="8">
                  <c:v>50678</c:v>
                </c:pt>
                <c:pt idx="9">
                  <c:v>51665</c:v>
                </c:pt>
              </c:numCache>
            </c:numRef>
          </c:yVal>
          <c:smooth val="0"/>
          <c:extLst>
            <c:ext xmlns:c16="http://schemas.microsoft.com/office/drawing/2014/chart" uri="{C3380CC4-5D6E-409C-BE32-E72D297353CC}">
              <c16:uniqueId val="{00000005-1282-4053-85BF-D36622F55D0B}"/>
            </c:ext>
          </c:extLst>
        </c:ser>
        <c:ser>
          <c:idx val="5"/>
          <c:order val="4"/>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Projections'!$AL$73</c:f>
              <c:numCache>
                <c:formatCode>#,##0</c:formatCode>
                <c:ptCount val="1"/>
                <c:pt idx="0">
                  <c:v>78431</c:v>
                </c:pt>
              </c:numCache>
            </c:numRef>
          </c:yVal>
          <c:smooth val="0"/>
          <c:extLst>
            <c:ext xmlns:c16="http://schemas.microsoft.com/office/drawing/2014/chart" uri="{C3380CC4-5D6E-409C-BE32-E72D297353CC}">
              <c16:uniqueId val="{00000003-90F2-4A09-9FF9-96BEBDE66B0C}"/>
            </c:ext>
          </c:extLst>
        </c:ser>
        <c:ser>
          <c:idx val="4"/>
          <c:order val="5"/>
          <c:tx>
            <c:v>2027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Projections'!$AI$41:$AI$72</c:f>
              <c:numCache>
                <c:formatCode>General</c:formatCode>
                <c:ptCount val="3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pt idx="22">
                  <c:v>2051</c:v>
                </c:pt>
                <c:pt idx="23">
                  <c:v>2052</c:v>
                </c:pt>
                <c:pt idx="24">
                  <c:v>2053</c:v>
                </c:pt>
                <c:pt idx="25">
                  <c:v>2054</c:v>
                </c:pt>
                <c:pt idx="26">
                  <c:v>2055</c:v>
                </c:pt>
                <c:pt idx="27">
                  <c:v>2056</c:v>
                </c:pt>
                <c:pt idx="28">
                  <c:v>2057</c:v>
                </c:pt>
                <c:pt idx="29">
                  <c:v>2058</c:v>
                </c:pt>
                <c:pt idx="30">
                  <c:v>2059</c:v>
                </c:pt>
                <c:pt idx="31">
                  <c:v>2060</c:v>
                </c:pt>
              </c:numCache>
            </c:numRef>
          </c:xVal>
          <c:yVal>
            <c:numRef>
              <c:f>'College Enrollment Projections'!$AL$41:$AL$72</c:f>
              <c:numCache>
                <c:formatCode>#,##0</c:formatCode>
                <c:ptCount val="32"/>
                <c:pt idx="0">
                  <c:v>52522</c:v>
                </c:pt>
                <c:pt idx="1">
                  <c:v>53756</c:v>
                </c:pt>
                <c:pt idx="2">
                  <c:v>54990</c:v>
                </c:pt>
                <c:pt idx="3">
                  <c:v>56223</c:v>
                </c:pt>
                <c:pt idx="4">
                  <c:v>57457</c:v>
                </c:pt>
                <c:pt idx="5">
                  <c:v>58691</c:v>
                </c:pt>
                <c:pt idx="6">
                  <c:v>59925</c:v>
                </c:pt>
                <c:pt idx="7">
                  <c:v>61158</c:v>
                </c:pt>
                <c:pt idx="8">
                  <c:v>62392</c:v>
                </c:pt>
                <c:pt idx="9">
                  <c:v>63626</c:v>
                </c:pt>
                <c:pt idx="10">
                  <c:v>64860</c:v>
                </c:pt>
                <c:pt idx="11">
                  <c:v>66093</c:v>
                </c:pt>
                <c:pt idx="12">
                  <c:v>67327</c:v>
                </c:pt>
                <c:pt idx="13">
                  <c:v>68561</c:v>
                </c:pt>
                <c:pt idx="14">
                  <c:v>69795</c:v>
                </c:pt>
                <c:pt idx="15">
                  <c:v>71028</c:v>
                </c:pt>
                <c:pt idx="16">
                  <c:v>72262</c:v>
                </c:pt>
                <c:pt idx="17">
                  <c:v>73496</c:v>
                </c:pt>
                <c:pt idx="18">
                  <c:v>74730</c:v>
                </c:pt>
                <c:pt idx="19">
                  <c:v>75963</c:v>
                </c:pt>
                <c:pt idx="20">
                  <c:v>77197</c:v>
                </c:pt>
                <c:pt idx="21">
                  <c:v>78431</c:v>
                </c:pt>
                <c:pt idx="22">
                  <c:v>78431</c:v>
                </c:pt>
                <c:pt idx="23">
                  <c:v>78431</c:v>
                </c:pt>
                <c:pt idx="24">
                  <c:v>78431</c:v>
                </c:pt>
                <c:pt idx="25">
                  <c:v>78431</c:v>
                </c:pt>
                <c:pt idx="26">
                  <c:v>78431</c:v>
                </c:pt>
                <c:pt idx="27">
                  <c:v>78431</c:v>
                </c:pt>
                <c:pt idx="28">
                  <c:v>78431</c:v>
                </c:pt>
                <c:pt idx="29">
                  <c:v>78431</c:v>
                </c:pt>
                <c:pt idx="30">
                  <c:v>78431</c:v>
                </c:pt>
                <c:pt idx="31">
                  <c:v>78431</c:v>
                </c:pt>
              </c:numCache>
            </c:numRef>
          </c:yVal>
          <c:smooth val="0"/>
          <c:extLst>
            <c:ext xmlns:c16="http://schemas.microsoft.com/office/drawing/2014/chart" uri="{C3380CC4-5D6E-409C-BE32-E72D297353CC}">
              <c16:uniqueId val="{00000003-5579-4878-B9E0-D9341EFE46CF}"/>
            </c:ext>
          </c:extLst>
        </c:ser>
        <c:dLbls>
          <c:showLegendKey val="0"/>
          <c:showVal val="0"/>
          <c:showCatName val="0"/>
          <c:showSerName val="0"/>
          <c:showPercent val="0"/>
          <c:showBubbleSize val="0"/>
        </c:dLbls>
        <c:axId val="194120528"/>
        <c:axId val="194120920"/>
        <c:extLst>
          <c:ext xmlns:c15="http://schemas.microsoft.com/office/drawing/2012/chart" uri="{02D57815-91ED-43cb-92C2-25804820EDAC}">
            <c15:filteredScatterSeries>
              <c15:ser>
                <c:idx val="2"/>
                <c:order val="3"/>
                <c:tx>
                  <c:v>2019 RTP Target</c:v>
                </c:tx>
                <c:spPr>
                  <a:ln w="25400" cap="rnd">
                    <a:noFill/>
                    <a:round/>
                  </a:ln>
                  <a:effectLst/>
                </c:spPr>
                <c:marker>
                  <c:symbol val="circle"/>
                  <c:size val="8"/>
                  <c:spPr>
                    <a:solidFill>
                      <a:schemeClr val="accent3"/>
                    </a:solidFill>
                    <a:ln w="9525">
                      <a:solidFill>
                        <a:schemeClr val="accent3"/>
                      </a:solidFill>
                    </a:ln>
                    <a:effectLst/>
                  </c:spPr>
                </c:marker>
                <c:xVal>
                  <c:numRef>
                    <c:extLst>
                      <c:ext uri="{02D57815-91ED-43cb-92C2-25804820EDAC}">
                        <c15:formulaRef>
                          <c15:sqref>'College Enrollment Projections'!$AI$74</c15:sqref>
                        </c15:formulaRef>
                      </c:ext>
                    </c:extLst>
                    <c:numCache>
                      <c:formatCode>General</c:formatCode>
                      <c:ptCount val="1"/>
                      <c:pt idx="0">
                        <c:v>2050</c:v>
                      </c:pt>
                    </c:numCache>
                  </c:numRef>
                </c:xVal>
                <c:yVal>
                  <c:numRef>
                    <c:extLst>
                      <c:ext uri="{02D57815-91ED-43cb-92C2-25804820EDAC}">
                        <c15:formulaRef>
                          <c15:sqref>'College Enrollment Projections'!$AL$74</c15:sqref>
                        </c15:formulaRef>
                      </c:ext>
                    </c:extLst>
                    <c:numCache>
                      <c:formatCode>#,##0</c:formatCode>
                      <c:ptCount val="1"/>
                      <c:pt idx="0">
                        <c:v>67000</c:v>
                      </c:pt>
                    </c:numCache>
                  </c:numRef>
                </c:yVal>
                <c:smooth val="0"/>
                <c:extLst>
                  <c:ext xmlns:c16="http://schemas.microsoft.com/office/drawing/2014/chart" uri="{C3380CC4-5D6E-409C-BE32-E72D297353CC}">
                    <c16:uniqueId val="{00000004-1282-4053-85BF-D36622F55D0B}"/>
                  </c:ext>
                </c:extLst>
              </c15:ser>
            </c15:filteredScatterSeries>
          </c:ext>
        </c:extLst>
      </c:scatterChart>
      <c:valAx>
        <c:axId val="194120528"/>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20920"/>
        <c:crosses val="autoZero"/>
        <c:crossBetween val="midCat"/>
      </c:valAx>
      <c:valAx>
        <c:axId val="194120920"/>
        <c:scaling>
          <c:orientation val="minMax"/>
          <c:max val="8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20528"/>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Projections'!$AI$2:$AI$36</c:f>
              <c:numCache>
                <c:formatCode>General</c:formatCode>
                <c:ptCount val="35"/>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xVal>
          <c:yVal>
            <c:numRef>
              <c:f>'College Enrollment Projections'!$AJ$2:$AJ$36</c:f>
              <c:numCache>
                <c:formatCode>#,##0</c:formatCode>
                <c:ptCount val="35"/>
                <c:pt idx="0">
                  <c:v>24311</c:v>
                </c:pt>
                <c:pt idx="1">
                  <c:v>25581</c:v>
                </c:pt>
                <c:pt idx="2">
                  <c:v>25868</c:v>
                </c:pt>
                <c:pt idx="3">
                  <c:v>25982</c:v>
                </c:pt>
                <c:pt idx="4">
                  <c:v>25645</c:v>
                </c:pt>
                <c:pt idx="5">
                  <c:v>26810</c:v>
                </c:pt>
                <c:pt idx="6">
                  <c:v>26079</c:v>
                </c:pt>
                <c:pt idx="7">
                  <c:v>25895</c:v>
                </c:pt>
                <c:pt idx="8">
                  <c:v>25018</c:v>
                </c:pt>
                <c:pt idx="9">
                  <c:v>25781</c:v>
                </c:pt>
                <c:pt idx="10">
                  <c:v>24948</c:v>
                </c:pt>
                <c:pt idx="11">
                  <c:v>27668</c:v>
                </c:pt>
                <c:pt idx="12">
                  <c:v>28369</c:v>
                </c:pt>
                <c:pt idx="13">
                  <c:v>28436</c:v>
                </c:pt>
                <c:pt idx="14">
                  <c:v>28933</c:v>
                </c:pt>
                <c:pt idx="15">
                  <c:v>30558</c:v>
                </c:pt>
                <c:pt idx="16">
                  <c:v>30511</c:v>
                </c:pt>
                <c:pt idx="17">
                  <c:v>28025</c:v>
                </c:pt>
                <c:pt idx="18">
                  <c:v>28211</c:v>
                </c:pt>
                <c:pt idx="19">
                  <c:v>29284</c:v>
                </c:pt>
                <c:pt idx="20">
                  <c:v>30819</c:v>
                </c:pt>
                <c:pt idx="21">
                  <c:v>31660</c:v>
                </c:pt>
                <c:pt idx="22">
                  <c:v>32388</c:v>
                </c:pt>
                <c:pt idx="23">
                  <c:v>32077</c:v>
                </c:pt>
                <c:pt idx="24">
                  <c:v>31515</c:v>
                </c:pt>
                <c:pt idx="25">
                  <c:v>31592</c:v>
                </c:pt>
                <c:pt idx="26">
                  <c:v>31860</c:v>
                </c:pt>
                <c:pt idx="27">
                  <c:v>32800</c:v>
                </c:pt>
                <c:pt idx="28">
                  <c:v>33023</c:v>
                </c:pt>
                <c:pt idx="29">
                  <c:v>32852</c:v>
                </c:pt>
                <c:pt idx="30">
                  <c:v>33081</c:v>
                </c:pt>
                <c:pt idx="31">
                  <c:v>34464</c:v>
                </c:pt>
                <c:pt idx="32">
                  <c:v>34734</c:v>
                </c:pt>
                <c:pt idx="33">
                  <c:v>35260</c:v>
                </c:pt>
                <c:pt idx="34">
                  <c:v>36571</c:v>
                </c:pt>
              </c:numCache>
            </c:numRef>
          </c:yVal>
          <c:smooth val="0"/>
          <c:extLst>
            <c:ext xmlns:c16="http://schemas.microsoft.com/office/drawing/2014/chart" uri="{C3380CC4-5D6E-409C-BE32-E72D297353CC}">
              <c16:uniqueId val="{00000001-437D-441E-8CA1-A3C31C8FEFD5}"/>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Projections'!$AI$37:$AI$40</c:f>
              <c:numCache>
                <c:formatCode>General</c:formatCode>
                <c:ptCount val="4"/>
                <c:pt idx="0">
                  <c:v>2025</c:v>
                </c:pt>
                <c:pt idx="1">
                  <c:v>2026</c:v>
                </c:pt>
                <c:pt idx="2">
                  <c:v>2027</c:v>
                </c:pt>
                <c:pt idx="3">
                  <c:v>2028</c:v>
                </c:pt>
              </c:numCache>
            </c:numRef>
          </c:xVal>
          <c:yVal>
            <c:numRef>
              <c:f>'College Enrollment Projections'!$AJ$37:$AJ$40</c:f>
              <c:numCache>
                <c:formatCode>#,##0</c:formatCode>
                <c:ptCount val="4"/>
                <c:pt idx="0">
                  <c:v>36873</c:v>
                </c:pt>
                <c:pt idx="1">
                  <c:v>37086</c:v>
                </c:pt>
                <c:pt idx="2">
                  <c:v>37266</c:v>
                </c:pt>
                <c:pt idx="3">
                  <c:v>37324</c:v>
                </c:pt>
              </c:numCache>
            </c:numRef>
          </c:yVal>
          <c:smooth val="0"/>
          <c:extLst>
            <c:ext xmlns:c16="http://schemas.microsoft.com/office/drawing/2014/chart" uri="{C3380CC4-5D6E-409C-BE32-E72D297353CC}">
              <c16:uniqueId val="{00000003-437D-441E-8CA1-A3C31C8FEFD5}"/>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Projections'!$AJ$31:$AJ$40</c:f>
              <c:numCache>
                <c:formatCode>#,##0</c:formatCode>
                <c:ptCount val="10"/>
                <c:pt idx="0">
                  <c:v>32852</c:v>
                </c:pt>
                <c:pt idx="1">
                  <c:v>33081</c:v>
                </c:pt>
                <c:pt idx="2">
                  <c:v>34464</c:v>
                </c:pt>
                <c:pt idx="3">
                  <c:v>34734</c:v>
                </c:pt>
                <c:pt idx="4">
                  <c:v>35260</c:v>
                </c:pt>
                <c:pt idx="5">
                  <c:v>36571</c:v>
                </c:pt>
                <c:pt idx="6">
                  <c:v>36873</c:v>
                </c:pt>
                <c:pt idx="7">
                  <c:v>37086</c:v>
                </c:pt>
                <c:pt idx="8">
                  <c:v>37266</c:v>
                </c:pt>
                <c:pt idx="9">
                  <c:v>37324</c:v>
                </c:pt>
              </c:numCache>
            </c:numRef>
          </c:yVal>
          <c:smooth val="0"/>
          <c:extLst>
            <c:ext xmlns:c16="http://schemas.microsoft.com/office/drawing/2014/chart" uri="{C3380CC4-5D6E-409C-BE32-E72D297353CC}">
              <c16:uniqueId val="{00000005-437D-441E-8CA1-A3C31C8FEFD5}"/>
            </c:ext>
          </c:extLst>
        </c:ser>
        <c:ser>
          <c:idx val="5"/>
          <c:order val="3"/>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Projections'!$AJ$73</c:f>
              <c:numCache>
                <c:formatCode>#,##0</c:formatCode>
                <c:ptCount val="1"/>
                <c:pt idx="0">
                  <c:v>43000</c:v>
                </c:pt>
              </c:numCache>
            </c:numRef>
          </c:yVal>
          <c:smooth val="0"/>
          <c:extLst>
            <c:ext xmlns:c16="http://schemas.microsoft.com/office/drawing/2014/chart" uri="{C3380CC4-5D6E-409C-BE32-E72D297353CC}">
              <c16:uniqueId val="{00000004-CDF1-422C-A052-2192D1AF5A2B}"/>
            </c:ext>
          </c:extLst>
        </c:ser>
        <c:ser>
          <c:idx val="4"/>
          <c:order val="4"/>
          <c:tx>
            <c:v>2027 RTP</c:v>
          </c:tx>
          <c:spPr>
            <a:ln w="25400" cap="rnd">
              <a:noFill/>
              <a:round/>
            </a:ln>
            <a:effectLst/>
          </c:spPr>
          <c:marker>
            <c:symbol val="circle"/>
            <c:size val="5"/>
            <c:spPr>
              <a:solidFill>
                <a:srgbClr val="00B050"/>
              </a:solidFill>
              <a:ln w="9525">
                <a:noFill/>
              </a:ln>
              <a:effectLst/>
            </c:spPr>
          </c:marker>
          <c:xVal>
            <c:numRef>
              <c:f>'College Enrollment Projections'!$AI$41:$AI$72</c:f>
              <c:numCache>
                <c:formatCode>General</c:formatCode>
                <c:ptCount val="3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pt idx="22">
                  <c:v>2051</c:v>
                </c:pt>
                <c:pt idx="23">
                  <c:v>2052</c:v>
                </c:pt>
                <c:pt idx="24">
                  <c:v>2053</c:v>
                </c:pt>
                <c:pt idx="25">
                  <c:v>2054</c:v>
                </c:pt>
                <c:pt idx="26">
                  <c:v>2055</c:v>
                </c:pt>
                <c:pt idx="27">
                  <c:v>2056</c:v>
                </c:pt>
                <c:pt idx="28">
                  <c:v>2057</c:v>
                </c:pt>
                <c:pt idx="29">
                  <c:v>2058</c:v>
                </c:pt>
                <c:pt idx="30">
                  <c:v>2059</c:v>
                </c:pt>
                <c:pt idx="31">
                  <c:v>2060</c:v>
                </c:pt>
              </c:numCache>
            </c:numRef>
          </c:xVal>
          <c:yVal>
            <c:numRef>
              <c:f>'College Enrollment Projections'!$AJ$41:$AJ$72</c:f>
              <c:numCache>
                <c:formatCode>#,##0</c:formatCode>
                <c:ptCount val="32"/>
                <c:pt idx="0">
                  <c:v>37626</c:v>
                </c:pt>
                <c:pt idx="1">
                  <c:v>37928</c:v>
                </c:pt>
                <c:pt idx="2">
                  <c:v>38230</c:v>
                </c:pt>
                <c:pt idx="3">
                  <c:v>38532</c:v>
                </c:pt>
                <c:pt idx="4">
                  <c:v>38834</c:v>
                </c:pt>
                <c:pt idx="5">
                  <c:v>39136</c:v>
                </c:pt>
                <c:pt idx="6">
                  <c:v>39438</c:v>
                </c:pt>
                <c:pt idx="7">
                  <c:v>39740</c:v>
                </c:pt>
                <c:pt idx="8">
                  <c:v>40043</c:v>
                </c:pt>
                <c:pt idx="9">
                  <c:v>40345</c:v>
                </c:pt>
                <c:pt idx="10">
                  <c:v>40648</c:v>
                </c:pt>
                <c:pt idx="11">
                  <c:v>40950</c:v>
                </c:pt>
                <c:pt idx="12">
                  <c:v>41253</c:v>
                </c:pt>
                <c:pt idx="13">
                  <c:v>41555</c:v>
                </c:pt>
                <c:pt idx="14">
                  <c:v>41858</c:v>
                </c:pt>
                <c:pt idx="15">
                  <c:v>42160</c:v>
                </c:pt>
                <c:pt idx="16">
                  <c:v>42463</c:v>
                </c:pt>
                <c:pt idx="17">
                  <c:v>42765</c:v>
                </c:pt>
                <c:pt idx="18">
                  <c:v>43068</c:v>
                </c:pt>
                <c:pt idx="19">
                  <c:v>43370</c:v>
                </c:pt>
                <c:pt idx="20">
                  <c:v>43673</c:v>
                </c:pt>
                <c:pt idx="21">
                  <c:v>43975</c:v>
                </c:pt>
                <c:pt idx="22">
                  <c:v>44278</c:v>
                </c:pt>
                <c:pt idx="23">
                  <c:v>44580</c:v>
                </c:pt>
                <c:pt idx="24">
                  <c:v>44883</c:v>
                </c:pt>
                <c:pt idx="25">
                  <c:v>45185</c:v>
                </c:pt>
                <c:pt idx="26">
                  <c:v>45488</c:v>
                </c:pt>
                <c:pt idx="27">
                  <c:v>45790</c:v>
                </c:pt>
                <c:pt idx="28">
                  <c:v>46093</c:v>
                </c:pt>
                <c:pt idx="29">
                  <c:v>46395</c:v>
                </c:pt>
                <c:pt idx="30">
                  <c:v>46698</c:v>
                </c:pt>
                <c:pt idx="31">
                  <c:v>47000</c:v>
                </c:pt>
              </c:numCache>
            </c:numRef>
          </c:yVal>
          <c:smooth val="0"/>
          <c:extLst>
            <c:ext xmlns:c16="http://schemas.microsoft.com/office/drawing/2014/chart" uri="{C3380CC4-5D6E-409C-BE32-E72D297353CC}">
              <c16:uniqueId val="{00000003-8291-4C9C-9FB1-308A80325282}"/>
            </c:ext>
          </c:extLst>
        </c:ser>
        <c:dLbls>
          <c:showLegendKey val="0"/>
          <c:showVal val="0"/>
          <c:showCatName val="0"/>
          <c:showSerName val="0"/>
          <c:showPercent val="0"/>
          <c:showBubbleSize val="0"/>
        </c:dLbls>
        <c:axId val="524457488"/>
        <c:axId val="524457096"/>
        <c:extLst>
          <c:ext xmlns:c15="http://schemas.microsoft.com/office/drawing/2012/chart" uri="{02D57815-91ED-43cb-92C2-25804820EDAC}">
            <c15:filteredScatterSeries>
              <c15:ser>
                <c:idx val="2"/>
                <c:order val="5"/>
                <c:tx>
                  <c:v>2019 RTP Target</c:v>
                </c:tx>
                <c:spPr>
                  <a:ln w="25400" cap="rnd">
                    <a:noFill/>
                    <a:round/>
                  </a:ln>
                  <a:effectLst/>
                </c:spPr>
                <c:marker>
                  <c:symbol val="circle"/>
                  <c:size val="8"/>
                  <c:spPr>
                    <a:solidFill>
                      <a:schemeClr val="accent3"/>
                    </a:solidFill>
                    <a:ln w="9525">
                      <a:solidFill>
                        <a:schemeClr val="accent3"/>
                      </a:solidFill>
                    </a:ln>
                    <a:effectLst/>
                  </c:spPr>
                </c:marker>
                <c:xVal>
                  <c:numRef>
                    <c:extLst>
                      <c:ext uri="{02D57815-91ED-43cb-92C2-25804820EDAC}">
                        <c15:formulaRef>
                          <c15:sqref>'College Enrollment Projections'!$AI$74</c15:sqref>
                        </c15:formulaRef>
                      </c:ext>
                    </c:extLst>
                    <c:numCache>
                      <c:formatCode>General</c:formatCode>
                      <c:ptCount val="1"/>
                      <c:pt idx="0">
                        <c:v>2050</c:v>
                      </c:pt>
                    </c:numCache>
                  </c:numRef>
                </c:xVal>
                <c:yVal>
                  <c:numRef>
                    <c:extLst>
                      <c:ext uri="{02D57815-91ED-43cb-92C2-25804820EDAC}">
                        <c15:formulaRef>
                          <c15:sqref>'College Enrollment Projections'!$AJ$74</c15:sqref>
                        </c15:formulaRef>
                      </c:ext>
                    </c:extLst>
                    <c:numCache>
                      <c:formatCode>#,##0</c:formatCode>
                      <c:ptCount val="1"/>
                      <c:pt idx="0">
                        <c:v>42000</c:v>
                      </c:pt>
                    </c:numCache>
                  </c:numRef>
                </c:yVal>
                <c:smooth val="0"/>
                <c:extLst>
                  <c:ext xmlns:c16="http://schemas.microsoft.com/office/drawing/2014/chart" uri="{C3380CC4-5D6E-409C-BE32-E72D297353CC}">
                    <c16:uniqueId val="{00000006-437D-441E-8CA1-A3C31C8FEFD5}"/>
                  </c:ext>
                </c:extLst>
              </c15:ser>
            </c15:filteredScatterSeries>
          </c:ext>
        </c:extLst>
      </c:scatterChart>
      <c:valAx>
        <c:axId val="524457488"/>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096"/>
        <c:crosses val="autoZero"/>
        <c:crossBetween val="midCat"/>
      </c:valAx>
      <c:valAx>
        <c:axId val="524457096"/>
        <c:scaling>
          <c:orientation val="minMax"/>
          <c:max val="6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488"/>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Projections'!$AI$2:$AI$36</c:f>
              <c:numCache>
                <c:formatCode>General</c:formatCode>
                <c:ptCount val="35"/>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xVal>
          <c:yVal>
            <c:numRef>
              <c:f>'College Enrollment Projections'!$AK$2:$AK$36</c:f>
              <c:numCache>
                <c:formatCode>#,##0</c:formatCode>
                <c:ptCount val="35"/>
                <c:pt idx="0">
                  <c:v>13449</c:v>
                </c:pt>
                <c:pt idx="1">
                  <c:v>14495</c:v>
                </c:pt>
                <c:pt idx="2">
                  <c:v>14993</c:v>
                </c:pt>
                <c:pt idx="3">
                  <c:v>14447</c:v>
                </c:pt>
                <c:pt idx="4">
                  <c:v>14230</c:v>
                </c:pt>
                <c:pt idx="5">
                  <c:v>13996</c:v>
                </c:pt>
                <c:pt idx="6">
                  <c:v>13906</c:v>
                </c:pt>
                <c:pt idx="7">
                  <c:v>14613</c:v>
                </c:pt>
                <c:pt idx="8">
                  <c:v>13900</c:v>
                </c:pt>
                <c:pt idx="9">
                  <c:v>14984</c:v>
                </c:pt>
                <c:pt idx="10">
                  <c:v>16050</c:v>
                </c:pt>
                <c:pt idx="11">
                  <c:v>16873</c:v>
                </c:pt>
                <c:pt idx="12">
                  <c:v>18059</c:v>
                </c:pt>
                <c:pt idx="13">
                  <c:v>18821</c:v>
                </c:pt>
                <c:pt idx="14">
                  <c:v>18498</c:v>
                </c:pt>
                <c:pt idx="15">
                  <c:v>18142</c:v>
                </c:pt>
                <c:pt idx="16">
                  <c:v>18303</c:v>
                </c:pt>
                <c:pt idx="17">
                  <c:v>18081</c:v>
                </c:pt>
                <c:pt idx="18">
                  <c:v>21388</c:v>
                </c:pt>
                <c:pt idx="19">
                  <c:v>23001</c:v>
                </c:pt>
                <c:pt idx="20">
                  <c:v>24048</c:v>
                </c:pt>
                <c:pt idx="21">
                  <c:v>25301</c:v>
                </c:pt>
                <c:pt idx="22">
                  <c:v>26532</c:v>
                </c:pt>
                <c:pt idx="23">
                  <c:v>25155</c:v>
                </c:pt>
                <c:pt idx="24">
                  <c:v>25954</c:v>
                </c:pt>
                <c:pt idx="25">
                  <c:v>25955</c:v>
                </c:pt>
                <c:pt idx="26">
                  <c:v>26809</c:v>
                </c:pt>
                <c:pt idx="27">
                  <c:v>27949</c:v>
                </c:pt>
                <c:pt idx="28">
                  <c:v>28247</c:v>
                </c:pt>
                <c:pt idx="29">
                  <c:v>29644</c:v>
                </c:pt>
                <c:pt idx="30">
                  <c:v>29596</c:v>
                </c:pt>
                <c:pt idx="31">
                  <c:v>29774</c:v>
                </c:pt>
                <c:pt idx="32">
                  <c:v>29914</c:v>
                </c:pt>
                <c:pt idx="33">
                  <c:v>30536</c:v>
                </c:pt>
                <c:pt idx="34">
                  <c:v>31784</c:v>
                </c:pt>
              </c:numCache>
            </c:numRef>
          </c:yVal>
          <c:smooth val="0"/>
          <c:extLst>
            <c:ext xmlns:c16="http://schemas.microsoft.com/office/drawing/2014/chart" uri="{C3380CC4-5D6E-409C-BE32-E72D297353CC}">
              <c16:uniqueId val="{00000001-262C-4D1B-BB8B-E4F7AB8B87B9}"/>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Projections'!$AI$37:$AI$40</c:f>
              <c:numCache>
                <c:formatCode>General</c:formatCode>
                <c:ptCount val="4"/>
                <c:pt idx="0">
                  <c:v>2025</c:v>
                </c:pt>
                <c:pt idx="1">
                  <c:v>2026</c:v>
                </c:pt>
                <c:pt idx="2">
                  <c:v>2027</c:v>
                </c:pt>
                <c:pt idx="3">
                  <c:v>2028</c:v>
                </c:pt>
              </c:numCache>
            </c:numRef>
          </c:xVal>
          <c:yVal>
            <c:numRef>
              <c:f>'College Enrollment Projections'!$AK$37:$AK$40</c:f>
              <c:numCache>
                <c:formatCode>#,##0</c:formatCode>
                <c:ptCount val="4"/>
                <c:pt idx="0">
                  <c:v>32055</c:v>
                </c:pt>
                <c:pt idx="1">
                  <c:v>32380</c:v>
                </c:pt>
                <c:pt idx="2">
                  <c:v>32709</c:v>
                </c:pt>
                <c:pt idx="3">
                  <c:v>33073</c:v>
                </c:pt>
              </c:numCache>
            </c:numRef>
          </c:yVal>
          <c:smooth val="0"/>
          <c:extLst>
            <c:ext xmlns:c16="http://schemas.microsoft.com/office/drawing/2014/chart" uri="{C3380CC4-5D6E-409C-BE32-E72D297353CC}">
              <c16:uniqueId val="{00000003-262C-4D1B-BB8B-E4F7AB8B87B9}"/>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Projections'!$AK$31:$AK$40</c:f>
              <c:numCache>
                <c:formatCode>#,##0</c:formatCode>
                <c:ptCount val="10"/>
                <c:pt idx="0">
                  <c:v>29644</c:v>
                </c:pt>
                <c:pt idx="1">
                  <c:v>29596</c:v>
                </c:pt>
                <c:pt idx="2">
                  <c:v>29774</c:v>
                </c:pt>
                <c:pt idx="3">
                  <c:v>29914</c:v>
                </c:pt>
                <c:pt idx="4">
                  <c:v>30536</c:v>
                </c:pt>
                <c:pt idx="5">
                  <c:v>31784</c:v>
                </c:pt>
                <c:pt idx="6">
                  <c:v>32055</c:v>
                </c:pt>
                <c:pt idx="7">
                  <c:v>32380</c:v>
                </c:pt>
                <c:pt idx="8">
                  <c:v>32709</c:v>
                </c:pt>
                <c:pt idx="9">
                  <c:v>33073</c:v>
                </c:pt>
              </c:numCache>
            </c:numRef>
          </c:yVal>
          <c:smooth val="0"/>
          <c:extLst>
            <c:ext xmlns:c16="http://schemas.microsoft.com/office/drawing/2014/chart" uri="{C3380CC4-5D6E-409C-BE32-E72D297353CC}">
              <c16:uniqueId val="{00000005-262C-4D1B-BB8B-E4F7AB8B87B9}"/>
            </c:ext>
          </c:extLst>
        </c:ser>
        <c:ser>
          <c:idx val="2"/>
          <c:order val="3"/>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Projections'!$AK$73</c:f>
              <c:numCache>
                <c:formatCode>#,##0</c:formatCode>
                <c:ptCount val="1"/>
                <c:pt idx="0">
                  <c:v>43000</c:v>
                </c:pt>
              </c:numCache>
            </c:numRef>
          </c:yVal>
          <c:smooth val="0"/>
          <c:extLst>
            <c:ext xmlns:c16="http://schemas.microsoft.com/office/drawing/2014/chart" uri="{C3380CC4-5D6E-409C-BE32-E72D297353CC}">
              <c16:uniqueId val="{00000006-262C-4D1B-BB8B-E4F7AB8B87B9}"/>
            </c:ext>
          </c:extLst>
        </c:ser>
        <c:ser>
          <c:idx val="4"/>
          <c:order val="4"/>
          <c:tx>
            <c:v>2027 RTP</c:v>
          </c:tx>
          <c:spPr>
            <a:ln w="25400" cap="rnd">
              <a:noFill/>
              <a:round/>
            </a:ln>
            <a:effectLst/>
          </c:spPr>
          <c:marker>
            <c:symbol val="circle"/>
            <c:size val="5"/>
            <c:spPr>
              <a:solidFill>
                <a:srgbClr val="00B050"/>
              </a:solidFill>
              <a:ln w="9525">
                <a:solidFill>
                  <a:schemeClr val="accent5"/>
                </a:solidFill>
              </a:ln>
              <a:effectLst/>
            </c:spPr>
          </c:marker>
          <c:xVal>
            <c:numRef>
              <c:f>'College Enrollment Projections'!$AI$41:$AI$72</c:f>
              <c:numCache>
                <c:formatCode>General</c:formatCode>
                <c:ptCount val="3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pt idx="22">
                  <c:v>2051</c:v>
                </c:pt>
                <c:pt idx="23">
                  <c:v>2052</c:v>
                </c:pt>
                <c:pt idx="24">
                  <c:v>2053</c:v>
                </c:pt>
                <c:pt idx="25">
                  <c:v>2054</c:v>
                </c:pt>
                <c:pt idx="26">
                  <c:v>2055</c:v>
                </c:pt>
                <c:pt idx="27">
                  <c:v>2056</c:v>
                </c:pt>
                <c:pt idx="28">
                  <c:v>2057</c:v>
                </c:pt>
                <c:pt idx="29">
                  <c:v>2058</c:v>
                </c:pt>
                <c:pt idx="30">
                  <c:v>2059</c:v>
                </c:pt>
                <c:pt idx="31">
                  <c:v>2060</c:v>
                </c:pt>
              </c:numCache>
            </c:numRef>
          </c:xVal>
          <c:yVal>
            <c:numRef>
              <c:f>'College Enrollment Projections'!$AK$41:$AK$72</c:f>
              <c:numCache>
                <c:formatCode>#,##0</c:formatCode>
                <c:ptCount val="32"/>
                <c:pt idx="0">
                  <c:v>33539</c:v>
                </c:pt>
                <c:pt idx="1">
                  <c:v>34005</c:v>
                </c:pt>
                <c:pt idx="2">
                  <c:v>34472</c:v>
                </c:pt>
                <c:pt idx="3">
                  <c:v>34938</c:v>
                </c:pt>
                <c:pt idx="4">
                  <c:v>35405</c:v>
                </c:pt>
                <c:pt idx="5">
                  <c:v>35871</c:v>
                </c:pt>
                <c:pt idx="6">
                  <c:v>36338</c:v>
                </c:pt>
                <c:pt idx="7">
                  <c:v>36804</c:v>
                </c:pt>
                <c:pt idx="8">
                  <c:v>37271</c:v>
                </c:pt>
                <c:pt idx="9">
                  <c:v>37737</c:v>
                </c:pt>
                <c:pt idx="10">
                  <c:v>38204</c:v>
                </c:pt>
                <c:pt idx="11">
                  <c:v>38670</c:v>
                </c:pt>
                <c:pt idx="12">
                  <c:v>39137</c:v>
                </c:pt>
                <c:pt idx="13">
                  <c:v>39603</c:v>
                </c:pt>
                <c:pt idx="14">
                  <c:v>40070</c:v>
                </c:pt>
                <c:pt idx="15">
                  <c:v>40536</c:v>
                </c:pt>
                <c:pt idx="16">
                  <c:v>41003</c:v>
                </c:pt>
                <c:pt idx="17">
                  <c:v>41469</c:v>
                </c:pt>
                <c:pt idx="18">
                  <c:v>41936</c:v>
                </c:pt>
                <c:pt idx="19">
                  <c:v>42402</c:v>
                </c:pt>
                <c:pt idx="20">
                  <c:v>42869</c:v>
                </c:pt>
                <c:pt idx="21">
                  <c:v>43335</c:v>
                </c:pt>
                <c:pt idx="22">
                  <c:v>43802</c:v>
                </c:pt>
                <c:pt idx="23">
                  <c:v>44268</c:v>
                </c:pt>
                <c:pt idx="24">
                  <c:v>44735</c:v>
                </c:pt>
                <c:pt idx="25">
                  <c:v>45201</c:v>
                </c:pt>
                <c:pt idx="26">
                  <c:v>45668</c:v>
                </c:pt>
                <c:pt idx="27">
                  <c:v>46134</c:v>
                </c:pt>
                <c:pt idx="28">
                  <c:v>46601</c:v>
                </c:pt>
                <c:pt idx="29">
                  <c:v>47067</c:v>
                </c:pt>
                <c:pt idx="30">
                  <c:v>47534</c:v>
                </c:pt>
                <c:pt idx="31">
                  <c:v>48000</c:v>
                </c:pt>
              </c:numCache>
            </c:numRef>
          </c:yVal>
          <c:smooth val="0"/>
          <c:extLst>
            <c:ext xmlns:c16="http://schemas.microsoft.com/office/drawing/2014/chart" uri="{C3380CC4-5D6E-409C-BE32-E72D297353CC}">
              <c16:uniqueId val="{00000003-7773-4901-91E0-F1EA12BDB5F6}"/>
            </c:ext>
          </c:extLst>
        </c:ser>
        <c:dLbls>
          <c:showLegendKey val="0"/>
          <c:showVal val="0"/>
          <c:showCatName val="0"/>
          <c:showSerName val="0"/>
          <c:showPercent val="0"/>
          <c:showBubbleSize val="0"/>
        </c:dLbls>
        <c:axId val="524457880"/>
        <c:axId val="524458272"/>
      </c:scatterChart>
      <c:valAx>
        <c:axId val="524457880"/>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8272"/>
        <c:crosses val="autoZero"/>
        <c:crossBetween val="midCat"/>
      </c:valAx>
      <c:valAx>
        <c:axId val="524458272"/>
        <c:scaling>
          <c:orientation val="minMax"/>
          <c:max val="6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880"/>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Projections'!$AI$2:$AI$36</c:f>
              <c:numCache>
                <c:formatCode>General</c:formatCode>
                <c:ptCount val="35"/>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xVal>
          <c:yVal>
            <c:numRef>
              <c:f>'College Enrollment Projections'!$AM$2:$AM$36</c:f>
              <c:numCache>
                <c:formatCode>#,##0</c:formatCode>
                <c:ptCount val="35"/>
                <c:pt idx="0">
                  <c:v>13344</c:v>
                </c:pt>
                <c:pt idx="1">
                  <c:v>15972</c:v>
                </c:pt>
                <c:pt idx="2">
                  <c:v>17766</c:v>
                </c:pt>
                <c:pt idx="3">
                  <c:v>18311</c:v>
                </c:pt>
                <c:pt idx="4">
                  <c:v>19440</c:v>
                </c:pt>
                <c:pt idx="5">
                  <c:v>20834</c:v>
                </c:pt>
                <c:pt idx="6">
                  <c:v>22394</c:v>
                </c:pt>
                <c:pt idx="7">
                  <c:v>24307</c:v>
                </c:pt>
                <c:pt idx="8">
                  <c:v>19754</c:v>
                </c:pt>
                <c:pt idx="9">
                  <c:v>21273</c:v>
                </c:pt>
                <c:pt idx="10">
                  <c:v>21596</c:v>
                </c:pt>
                <c:pt idx="11">
                  <c:v>23701</c:v>
                </c:pt>
                <c:pt idx="12">
                  <c:v>23347</c:v>
                </c:pt>
                <c:pt idx="13">
                  <c:v>24056</c:v>
                </c:pt>
                <c:pt idx="14">
                  <c:v>24725</c:v>
                </c:pt>
                <c:pt idx="15">
                  <c:v>24111</c:v>
                </c:pt>
                <c:pt idx="16">
                  <c:v>24241</c:v>
                </c:pt>
                <c:pt idx="17">
                  <c:v>25235</c:v>
                </c:pt>
                <c:pt idx="18">
                  <c:v>29396</c:v>
                </c:pt>
                <c:pt idx="19">
                  <c:v>34966</c:v>
                </c:pt>
                <c:pt idx="20">
                  <c:v>34654</c:v>
                </c:pt>
                <c:pt idx="21">
                  <c:v>33420</c:v>
                </c:pt>
                <c:pt idx="22">
                  <c:v>29997</c:v>
                </c:pt>
                <c:pt idx="23">
                  <c:v>32003</c:v>
                </c:pt>
                <c:pt idx="24">
                  <c:v>30248</c:v>
                </c:pt>
                <c:pt idx="25">
                  <c:v>29350</c:v>
                </c:pt>
                <c:pt idx="26">
                  <c:v>29901</c:v>
                </c:pt>
                <c:pt idx="27">
                  <c:v>29620</c:v>
                </c:pt>
                <c:pt idx="28">
                  <c:v>29156</c:v>
                </c:pt>
                <c:pt idx="29">
                  <c:v>29517</c:v>
                </c:pt>
                <c:pt idx="30">
                  <c:v>27293</c:v>
                </c:pt>
                <c:pt idx="31">
                  <c:v>27225</c:v>
                </c:pt>
                <c:pt idx="32">
                  <c:v>26300</c:v>
                </c:pt>
                <c:pt idx="33">
                  <c:v>26764</c:v>
                </c:pt>
                <c:pt idx="34">
                  <c:v>32552</c:v>
                </c:pt>
              </c:numCache>
            </c:numRef>
          </c:yVal>
          <c:smooth val="0"/>
          <c:extLst>
            <c:ext xmlns:c16="http://schemas.microsoft.com/office/drawing/2014/chart" uri="{C3380CC4-5D6E-409C-BE32-E72D297353CC}">
              <c16:uniqueId val="{00000001-B831-4F91-A79F-255456EFB6C8}"/>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Projections'!$AI$37:$AI$40</c:f>
              <c:numCache>
                <c:formatCode>General</c:formatCode>
                <c:ptCount val="4"/>
                <c:pt idx="0">
                  <c:v>2025</c:v>
                </c:pt>
                <c:pt idx="1">
                  <c:v>2026</c:v>
                </c:pt>
                <c:pt idx="2">
                  <c:v>2027</c:v>
                </c:pt>
                <c:pt idx="3">
                  <c:v>2028</c:v>
                </c:pt>
              </c:numCache>
            </c:numRef>
          </c:xVal>
          <c:yVal>
            <c:numRef>
              <c:f>'College Enrollment Projections'!$AM$37:$AM$40</c:f>
              <c:numCache>
                <c:formatCode>#,##0</c:formatCode>
                <c:ptCount val="4"/>
                <c:pt idx="0">
                  <c:v>32557</c:v>
                </c:pt>
                <c:pt idx="1">
                  <c:v>32490</c:v>
                </c:pt>
                <c:pt idx="2">
                  <c:v>32395</c:v>
                </c:pt>
                <c:pt idx="3">
                  <c:v>32219</c:v>
                </c:pt>
              </c:numCache>
            </c:numRef>
          </c:yVal>
          <c:smooth val="0"/>
          <c:extLst>
            <c:ext xmlns:c16="http://schemas.microsoft.com/office/drawing/2014/chart" uri="{C3380CC4-5D6E-409C-BE32-E72D297353CC}">
              <c16:uniqueId val="{00000003-B831-4F91-A79F-255456EFB6C8}"/>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Projections'!$AM$31:$AM$40</c:f>
              <c:numCache>
                <c:formatCode>#,##0</c:formatCode>
                <c:ptCount val="10"/>
                <c:pt idx="0">
                  <c:v>29517</c:v>
                </c:pt>
                <c:pt idx="1">
                  <c:v>27293</c:v>
                </c:pt>
                <c:pt idx="2">
                  <c:v>27225</c:v>
                </c:pt>
                <c:pt idx="3">
                  <c:v>26300</c:v>
                </c:pt>
                <c:pt idx="4">
                  <c:v>26764</c:v>
                </c:pt>
                <c:pt idx="5">
                  <c:v>32552</c:v>
                </c:pt>
                <c:pt idx="6">
                  <c:v>32557</c:v>
                </c:pt>
                <c:pt idx="7">
                  <c:v>32490</c:v>
                </c:pt>
                <c:pt idx="8">
                  <c:v>32395</c:v>
                </c:pt>
                <c:pt idx="9">
                  <c:v>32219</c:v>
                </c:pt>
              </c:numCache>
            </c:numRef>
          </c:yVal>
          <c:smooth val="0"/>
          <c:extLst>
            <c:ext xmlns:c16="http://schemas.microsoft.com/office/drawing/2014/chart" uri="{C3380CC4-5D6E-409C-BE32-E72D297353CC}">
              <c16:uniqueId val="{00000005-B831-4F91-A79F-255456EFB6C8}"/>
            </c:ext>
          </c:extLst>
        </c:ser>
        <c:ser>
          <c:idx val="2"/>
          <c:order val="3"/>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Projections'!$AM$73</c:f>
              <c:numCache>
                <c:formatCode>#,##0</c:formatCode>
                <c:ptCount val="1"/>
                <c:pt idx="0">
                  <c:v>40000</c:v>
                </c:pt>
              </c:numCache>
            </c:numRef>
          </c:yVal>
          <c:smooth val="0"/>
          <c:extLst>
            <c:ext xmlns:c16="http://schemas.microsoft.com/office/drawing/2014/chart" uri="{C3380CC4-5D6E-409C-BE32-E72D297353CC}">
              <c16:uniqueId val="{00000006-B831-4F91-A79F-255456EFB6C8}"/>
            </c:ext>
          </c:extLst>
        </c:ser>
        <c:ser>
          <c:idx val="4"/>
          <c:order val="4"/>
          <c:tx>
            <c:v>2027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Projections'!$AI$41:$AI$72</c:f>
              <c:numCache>
                <c:formatCode>General</c:formatCode>
                <c:ptCount val="3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pt idx="22">
                  <c:v>2051</c:v>
                </c:pt>
                <c:pt idx="23">
                  <c:v>2052</c:v>
                </c:pt>
                <c:pt idx="24">
                  <c:v>2053</c:v>
                </c:pt>
                <c:pt idx="25">
                  <c:v>2054</c:v>
                </c:pt>
                <c:pt idx="26">
                  <c:v>2055</c:v>
                </c:pt>
                <c:pt idx="27">
                  <c:v>2056</c:v>
                </c:pt>
                <c:pt idx="28">
                  <c:v>2057</c:v>
                </c:pt>
                <c:pt idx="29">
                  <c:v>2058</c:v>
                </c:pt>
                <c:pt idx="30">
                  <c:v>2059</c:v>
                </c:pt>
                <c:pt idx="31">
                  <c:v>2060</c:v>
                </c:pt>
              </c:numCache>
            </c:numRef>
          </c:xVal>
          <c:yVal>
            <c:numRef>
              <c:f>'College Enrollment Projections'!$AM$41:$AM$72</c:f>
              <c:numCache>
                <c:formatCode>#,##0</c:formatCode>
                <c:ptCount val="32"/>
                <c:pt idx="0">
                  <c:v>32556</c:v>
                </c:pt>
                <c:pt idx="1">
                  <c:v>32893</c:v>
                </c:pt>
                <c:pt idx="2">
                  <c:v>33230</c:v>
                </c:pt>
                <c:pt idx="3">
                  <c:v>33567</c:v>
                </c:pt>
                <c:pt idx="4">
                  <c:v>33904</c:v>
                </c:pt>
                <c:pt idx="5">
                  <c:v>34241</c:v>
                </c:pt>
                <c:pt idx="6">
                  <c:v>34578</c:v>
                </c:pt>
                <c:pt idx="7">
                  <c:v>34915</c:v>
                </c:pt>
                <c:pt idx="8">
                  <c:v>35252</c:v>
                </c:pt>
                <c:pt idx="9">
                  <c:v>35589</c:v>
                </c:pt>
                <c:pt idx="10">
                  <c:v>35926</c:v>
                </c:pt>
                <c:pt idx="11">
                  <c:v>36263</c:v>
                </c:pt>
                <c:pt idx="12">
                  <c:v>36600</c:v>
                </c:pt>
                <c:pt idx="13">
                  <c:v>36937</c:v>
                </c:pt>
                <c:pt idx="14">
                  <c:v>37274</c:v>
                </c:pt>
                <c:pt idx="15">
                  <c:v>37611</c:v>
                </c:pt>
                <c:pt idx="16">
                  <c:v>37948</c:v>
                </c:pt>
                <c:pt idx="17">
                  <c:v>38285</c:v>
                </c:pt>
                <c:pt idx="18">
                  <c:v>38622</c:v>
                </c:pt>
                <c:pt idx="19">
                  <c:v>38959</c:v>
                </c:pt>
                <c:pt idx="20">
                  <c:v>39296</c:v>
                </c:pt>
                <c:pt idx="21">
                  <c:v>39633</c:v>
                </c:pt>
                <c:pt idx="22">
                  <c:v>39970</c:v>
                </c:pt>
                <c:pt idx="23">
                  <c:v>40307</c:v>
                </c:pt>
                <c:pt idx="24">
                  <c:v>40644</c:v>
                </c:pt>
                <c:pt idx="25">
                  <c:v>40981</c:v>
                </c:pt>
                <c:pt idx="26">
                  <c:v>41318</c:v>
                </c:pt>
                <c:pt idx="27">
                  <c:v>41654</c:v>
                </c:pt>
                <c:pt idx="28">
                  <c:v>41991</c:v>
                </c:pt>
                <c:pt idx="29">
                  <c:v>42327</c:v>
                </c:pt>
                <c:pt idx="30">
                  <c:v>42664</c:v>
                </c:pt>
                <c:pt idx="31">
                  <c:v>43000</c:v>
                </c:pt>
              </c:numCache>
            </c:numRef>
          </c:yVal>
          <c:smooth val="0"/>
          <c:extLst>
            <c:ext xmlns:c16="http://schemas.microsoft.com/office/drawing/2014/chart" uri="{C3380CC4-5D6E-409C-BE32-E72D297353CC}">
              <c16:uniqueId val="{00000004-94A6-487E-A6F0-693E2BB8A9D8}"/>
            </c:ext>
          </c:extLst>
        </c:ser>
        <c:dLbls>
          <c:showLegendKey val="0"/>
          <c:showVal val="0"/>
          <c:showCatName val="0"/>
          <c:showSerName val="0"/>
          <c:showPercent val="0"/>
          <c:showBubbleSize val="0"/>
        </c:dLbls>
        <c:axId val="524456312"/>
        <c:axId val="524454352"/>
      </c:scatterChart>
      <c:valAx>
        <c:axId val="524456312"/>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4352"/>
        <c:crosses val="autoZero"/>
        <c:crossBetween val="midCat"/>
      </c:valAx>
      <c:valAx>
        <c:axId val="52445435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6312"/>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Projections'!$AI$2:$AI$40</c:f>
              <c:numCache>
                <c:formatCode>General</c:formatCode>
                <c:ptCount val="39"/>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numCache>
            </c:numRef>
          </c:xVal>
          <c:yVal>
            <c:numRef>
              <c:f>'College Enrollment Projections'!$AN$2:$AN$40</c:f>
              <c:numCache>
                <c:formatCode>#,##0</c:formatCode>
                <c:ptCount val="39"/>
                <c:pt idx="0">
                  <c:v>30465</c:v>
                </c:pt>
                <c:pt idx="1">
                  <c:v>31101</c:v>
                </c:pt>
                <c:pt idx="2">
                  <c:v>31108</c:v>
                </c:pt>
                <c:pt idx="3">
                  <c:v>30547</c:v>
                </c:pt>
                <c:pt idx="4">
                  <c:v>30413</c:v>
                </c:pt>
                <c:pt idx="5">
                  <c:v>30465</c:v>
                </c:pt>
                <c:pt idx="6">
                  <c:v>30563</c:v>
                </c:pt>
                <c:pt idx="7">
                  <c:v>31249</c:v>
                </c:pt>
                <c:pt idx="8">
                  <c:v>32202</c:v>
                </c:pt>
                <c:pt idx="9">
                  <c:v>32731</c:v>
                </c:pt>
                <c:pt idx="10">
                  <c:v>32554</c:v>
                </c:pt>
                <c:pt idx="11">
                  <c:v>32771</c:v>
                </c:pt>
                <c:pt idx="12">
                  <c:v>32408</c:v>
                </c:pt>
                <c:pt idx="13">
                  <c:v>33008</c:v>
                </c:pt>
                <c:pt idx="14">
                  <c:v>34347</c:v>
                </c:pt>
                <c:pt idx="15">
                  <c:v>34067</c:v>
                </c:pt>
                <c:pt idx="16">
                  <c:v>34185</c:v>
                </c:pt>
                <c:pt idx="17">
                  <c:v>34174</c:v>
                </c:pt>
                <c:pt idx="18">
                  <c:v>34244</c:v>
                </c:pt>
                <c:pt idx="19">
                  <c:v>34130</c:v>
                </c:pt>
                <c:pt idx="20">
                  <c:v>33841</c:v>
                </c:pt>
                <c:pt idx="21">
                  <c:v>34101</c:v>
                </c:pt>
                <c:pt idx="22">
                  <c:v>34409</c:v>
                </c:pt>
                <c:pt idx="23">
                  <c:v>31123</c:v>
                </c:pt>
                <c:pt idx="24">
                  <c:v>30484</c:v>
                </c:pt>
                <c:pt idx="25">
                  <c:v>33469</c:v>
                </c:pt>
                <c:pt idx="26">
                  <c:v>34240</c:v>
                </c:pt>
                <c:pt idx="27">
                  <c:v>34334</c:v>
                </c:pt>
                <c:pt idx="28">
                  <c:v>34499</c:v>
                </c:pt>
                <c:pt idx="29">
                  <c:v>34318</c:v>
                </c:pt>
                <c:pt idx="30">
                  <c:v>36461</c:v>
                </c:pt>
                <c:pt idx="31">
                  <c:v>34811</c:v>
                </c:pt>
                <c:pt idx="32">
                  <c:v>34464</c:v>
                </c:pt>
                <c:pt idx="33">
                  <c:v>35074</c:v>
                </c:pt>
                <c:pt idx="34">
                  <c:v>36921</c:v>
                </c:pt>
                <c:pt idx="35">
                  <c:v>37477</c:v>
                </c:pt>
                <c:pt idx="36">
                  <c:v>37514</c:v>
                </c:pt>
                <c:pt idx="37">
                  <c:v>37551</c:v>
                </c:pt>
                <c:pt idx="38">
                  <c:v>37588</c:v>
                </c:pt>
              </c:numCache>
            </c:numRef>
          </c:yVal>
          <c:smooth val="0"/>
          <c:extLst>
            <c:ext xmlns:c16="http://schemas.microsoft.com/office/drawing/2014/chart" uri="{C3380CC4-5D6E-409C-BE32-E72D297353CC}">
              <c16:uniqueId val="{00000001-3A74-4781-ACED-B1A98497F406}"/>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Projections'!$AN$31:$AN$40</c:f>
              <c:numCache>
                <c:formatCode>#,##0</c:formatCode>
                <c:ptCount val="10"/>
                <c:pt idx="0">
                  <c:v>34318</c:v>
                </c:pt>
                <c:pt idx="1">
                  <c:v>36461</c:v>
                </c:pt>
                <c:pt idx="2">
                  <c:v>34811</c:v>
                </c:pt>
                <c:pt idx="3">
                  <c:v>34464</c:v>
                </c:pt>
                <c:pt idx="4">
                  <c:v>35074</c:v>
                </c:pt>
                <c:pt idx="5">
                  <c:v>36921</c:v>
                </c:pt>
                <c:pt idx="6">
                  <c:v>37477</c:v>
                </c:pt>
                <c:pt idx="7">
                  <c:v>37514</c:v>
                </c:pt>
                <c:pt idx="8">
                  <c:v>37551</c:v>
                </c:pt>
                <c:pt idx="9">
                  <c:v>37588</c:v>
                </c:pt>
              </c:numCache>
            </c:numRef>
          </c:yVal>
          <c:smooth val="0"/>
          <c:extLst>
            <c:ext xmlns:c16="http://schemas.microsoft.com/office/drawing/2014/chart" uri="{C3380CC4-5D6E-409C-BE32-E72D297353CC}">
              <c16:uniqueId val="{00000005-3A74-4781-ACED-B1A98497F406}"/>
            </c:ext>
          </c:extLst>
        </c:ser>
        <c:ser>
          <c:idx val="4"/>
          <c:order val="2"/>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Projections'!$AN$73</c:f>
              <c:numCache>
                <c:formatCode>#,##0</c:formatCode>
                <c:ptCount val="1"/>
                <c:pt idx="0">
                  <c:v>39315</c:v>
                </c:pt>
              </c:numCache>
            </c:numRef>
          </c:yVal>
          <c:smooth val="0"/>
          <c:extLst>
            <c:ext xmlns:c16="http://schemas.microsoft.com/office/drawing/2014/chart" uri="{C3380CC4-5D6E-409C-BE32-E72D297353CC}">
              <c16:uniqueId val="{00000002-4482-4E6F-BE3A-CE1DA51CB1BD}"/>
            </c:ext>
          </c:extLst>
        </c:ser>
        <c:ser>
          <c:idx val="1"/>
          <c:order val="3"/>
          <c:tx>
            <c:v>2027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Projections'!$AI$41:$AI$72</c:f>
              <c:numCache>
                <c:formatCode>General</c:formatCode>
                <c:ptCount val="3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pt idx="22">
                  <c:v>2051</c:v>
                </c:pt>
                <c:pt idx="23">
                  <c:v>2052</c:v>
                </c:pt>
                <c:pt idx="24">
                  <c:v>2053</c:v>
                </c:pt>
                <c:pt idx="25">
                  <c:v>2054</c:v>
                </c:pt>
                <c:pt idx="26">
                  <c:v>2055</c:v>
                </c:pt>
                <c:pt idx="27">
                  <c:v>2056</c:v>
                </c:pt>
                <c:pt idx="28">
                  <c:v>2057</c:v>
                </c:pt>
                <c:pt idx="29">
                  <c:v>2058</c:v>
                </c:pt>
                <c:pt idx="30">
                  <c:v>2059</c:v>
                </c:pt>
                <c:pt idx="31">
                  <c:v>2060</c:v>
                </c:pt>
              </c:numCache>
            </c:numRef>
          </c:xVal>
          <c:yVal>
            <c:numRef>
              <c:f>'College Enrollment Projections'!$AN$41:$AN$72</c:f>
              <c:numCache>
                <c:formatCode>#,##0</c:formatCode>
                <c:ptCount val="32"/>
                <c:pt idx="0">
                  <c:v>37625</c:v>
                </c:pt>
                <c:pt idx="1">
                  <c:v>37662</c:v>
                </c:pt>
                <c:pt idx="2">
                  <c:v>37699</c:v>
                </c:pt>
                <c:pt idx="3">
                  <c:v>37736</c:v>
                </c:pt>
                <c:pt idx="4">
                  <c:v>37773</c:v>
                </c:pt>
                <c:pt idx="5">
                  <c:v>37810</c:v>
                </c:pt>
                <c:pt idx="6">
                  <c:v>37847</c:v>
                </c:pt>
                <c:pt idx="7">
                  <c:v>37884</c:v>
                </c:pt>
                <c:pt idx="8">
                  <c:v>37921</c:v>
                </c:pt>
                <c:pt idx="9">
                  <c:v>37958</c:v>
                </c:pt>
                <c:pt idx="10">
                  <c:v>37995</c:v>
                </c:pt>
                <c:pt idx="11">
                  <c:v>38032</c:v>
                </c:pt>
                <c:pt idx="12">
                  <c:v>38069</c:v>
                </c:pt>
                <c:pt idx="13">
                  <c:v>38106</c:v>
                </c:pt>
                <c:pt idx="14">
                  <c:v>38143</c:v>
                </c:pt>
                <c:pt idx="15">
                  <c:v>38524</c:v>
                </c:pt>
                <c:pt idx="16">
                  <c:v>38910</c:v>
                </c:pt>
                <c:pt idx="17">
                  <c:v>39299</c:v>
                </c:pt>
                <c:pt idx="18">
                  <c:v>39303</c:v>
                </c:pt>
                <c:pt idx="19">
                  <c:v>39307</c:v>
                </c:pt>
                <c:pt idx="20">
                  <c:v>39311</c:v>
                </c:pt>
                <c:pt idx="21">
                  <c:v>39315</c:v>
                </c:pt>
                <c:pt idx="22">
                  <c:v>39315</c:v>
                </c:pt>
                <c:pt idx="23">
                  <c:v>39315</c:v>
                </c:pt>
                <c:pt idx="24">
                  <c:v>39315</c:v>
                </c:pt>
                <c:pt idx="25">
                  <c:v>39315</c:v>
                </c:pt>
                <c:pt idx="26">
                  <c:v>39315</c:v>
                </c:pt>
                <c:pt idx="27">
                  <c:v>39315</c:v>
                </c:pt>
                <c:pt idx="28">
                  <c:v>39315</c:v>
                </c:pt>
                <c:pt idx="29">
                  <c:v>39315</c:v>
                </c:pt>
                <c:pt idx="30">
                  <c:v>39315</c:v>
                </c:pt>
                <c:pt idx="31">
                  <c:v>39315</c:v>
                </c:pt>
              </c:numCache>
            </c:numRef>
          </c:yVal>
          <c:smooth val="0"/>
          <c:extLst>
            <c:ext xmlns:c16="http://schemas.microsoft.com/office/drawing/2014/chart" uri="{C3380CC4-5D6E-409C-BE32-E72D297353CC}">
              <c16:uniqueId val="{00000002-C237-4535-B7C7-31175CD4A089}"/>
            </c:ext>
          </c:extLst>
        </c:ser>
        <c:dLbls>
          <c:showLegendKey val="0"/>
          <c:showVal val="0"/>
          <c:showCatName val="0"/>
          <c:showSerName val="0"/>
          <c:showPercent val="0"/>
          <c:showBubbleSize val="0"/>
        </c:dLbls>
        <c:axId val="524455136"/>
        <c:axId val="524453568"/>
        <c:extLst>
          <c:ext xmlns:c15="http://schemas.microsoft.com/office/drawing/2012/chart" uri="{02D57815-91ED-43cb-92C2-25804820EDAC}">
            <c15:filteredScatterSeries>
              <c15:ser>
                <c:idx val="2"/>
                <c:order val="4"/>
                <c:tx>
                  <c:v>2019 RTP Target</c:v>
                </c:tx>
                <c:spPr>
                  <a:ln w="25400" cap="rnd">
                    <a:noFill/>
                    <a:round/>
                  </a:ln>
                  <a:effectLst/>
                </c:spPr>
                <c:marker>
                  <c:symbol val="circle"/>
                  <c:size val="8"/>
                  <c:spPr>
                    <a:solidFill>
                      <a:schemeClr val="accent3"/>
                    </a:solidFill>
                    <a:ln w="9525">
                      <a:solidFill>
                        <a:schemeClr val="accent3"/>
                      </a:solidFill>
                    </a:ln>
                    <a:effectLst/>
                  </c:spPr>
                </c:marker>
                <c:xVal>
                  <c:numRef>
                    <c:extLst>
                      <c:ext uri="{02D57815-91ED-43cb-92C2-25804820EDAC}">
                        <c15:formulaRef>
                          <c15:sqref>'College Enrollment Projections'!$AI$74</c15:sqref>
                        </c15:formulaRef>
                      </c:ext>
                    </c:extLst>
                    <c:numCache>
                      <c:formatCode>General</c:formatCode>
                      <c:ptCount val="1"/>
                      <c:pt idx="0">
                        <c:v>2050</c:v>
                      </c:pt>
                    </c:numCache>
                  </c:numRef>
                </c:xVal>
                <c:yVal>
                  <c:numRef>
                    <c:extLst>
                      <c:ext uri="{02D57815-91ED-43cb-92C2-25804820EDAC}">
                        <c15:formulaRef>
                          <c15:sqref>'College Enrollment Projections'!$AN$74</c15:sqref>
                        </c15:formulaRef>
                      </c:ext>
                    </c:extLst>
                    <c:numCache>
                      <c:formatCode>#,##0</c:formatCode>
                      <c:ptCount val="1"/>
                      <c:pt idx="0">
                        <c:v>34000</c:v>
                      </c:pt>
                    </c:numCache>
                  </c:numRef>
                </c:yVal>
                <c:smooth val="0"/>
                <c:extLst>
                  <c:ext xmlns:c16="http://schemas.microsoft.com/office/drawing/2014/chart" uri="{C3380CC4-5D6E-409C-BE32-E72D297353CC}">
                    <c16:uniqueId val="{00000006-3A74-4781-ACED-B1A98497F406}"/>
                  </c:ext>
                </c:extLst>
              </c15:ser>
            </c15:filteredScatterSeries>
          </c:ext>
        </c:extLst>
      </c:scatterChart>
      <c:valAx>
        <c:axId val="524455136"/>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3568"/>
        <c:crosses val="autoZero"/>
        <c:crossBetween val="midCat"/>
      </c:valAx>
      <c:valAx>
        <c:axId val="524453568"/>
        <c:scaling>
          <c:orientation val="minMax"/>
          <c:max val="6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5136"/>
        <c:crosses val="autoZero"/>
        <c:crossBetween val="midCat"/>
      </c:valAx>
      <c:spPr>
        <a:noFill/>
        <a:ln>
          <a:noFill/>
        </a:ln>
        <a:effectLst/>
      </c:spPr>
    </c:plotArea>
    <c:legend>
      <c:legendPos val="t"/>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Projections'!$AI$12:$AI$36</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xVal>
          <c:yVal>
            <c:numRef>
              <c:f>'College Enrollment Projections'!$AO$12:$AO$36</c:f>
              <c:numCache>
                <c:formatCode>#,##0</c:formatCode>
                <c:ptCount val="25"/>
                <c:pt idx="0">
                  <c:v>824</c:v>
                </c:pt>
                <c:pt idx="1">
                  <c:v>1025</c:v>
                </c:pt>
                <c:pt idx="2">
                  <c:v>1124</c:v>
                </c:pt>
                <c:pt idx="3">
                  <c:v>1258</c:v>
                </c:pt>
                <c:pt idx="4">
                  <c:v>1248</c:v>
                </c:pt>
                <c:pt idx="5">
                  <c:v>1235</c:v>
                </c:pt>
                <c:pt idx="6">
                  <c:v>1317</c:v>
                </c:pt>
                <c:pt idx="7">
                  <c:v>1316</c:v>
                </c:pt>
                <c:pt idx="8">
                  <c:v>1377</c:v>
                </c:pt>
                <c:pt idx="9">
                  <c:v>1589</c:v>
                </c:pt>
                <c:pt idx="10">
                  <c:v>1809</c:v>
                </c:pt>
                <c:pt idx="11">
                  <c:v>1987</c:v>
                </c:pt>
                <c:pt idx="12">
                  <c:v>2191</c:v>
                </c:pt>
                <c:pt idx="13">
                  <c:v>2036</c:v>
                </c:pt>
                <c:pt idx="14">
                  <c:v>2006</c:v>
                </c:pt>
                <c:pt idx="15">
                  <c:v>2153</c:v>
                </c:pt>
                <c:pt idx="16">
                  <c:v>2119</c:v>
                </c:pt>
                <c:pt idx="17">
                  <c:v>2045</c:v>
                </c:pt>
                <c:pt idx="18">
                  <c:v>1996</c:v>
                </c:pt>
                <c:pt idx="19">
                  <c:v>1929</c:v>
                </c:pt>
                <c:pt idx="20">
                  <c:v>1829</c:v>
                </c:pt>
                <c:pt idx="21">
                  <c:v>1731</c:v>
                </c:pt>
                <c:pt idx="22">
                  <c:v>1618</c:v>
                </c:pt>
                <c:pt idx="23">
                  <c:v>1831</c:v>
                </c:pt>
                <c:pt idx="24">
                  <c:v>1937</c:v>
                </c:pt>
              </c:numCache>
            </c:numRef>
          </c:yVal>
          <c:smooth val="0"/>
          <c:extLst>
            <c:ext xmlns:c16="http://schemas.microsoft.com/office/drawing/2014/chart" uri="{C3380CC4-5D6E-409C-BE32-E72D297353CC}">
              <c16:uniqueId val="{00000001-BC61-47BB-8BCF-8D1D611131B5}"/>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5"/>
            <c:dispRSqr val="0"/>
            <c:dispEq val="0"/>
          </c:trendline>
          <c:xVal>
            <c:numRef>
              <c:f>'College Enrollment Projections'!$AI$24:$AI$34</c:f>
              <c:numCache>
                <c:formatCode>General</c:formatCode>
                <c:ptCount val="11"/>
                <c:pt idx="0">
                  <c:v>2012</c:v>
                </c:pt>
                <c:pt idx="1">
                  <c:v>2013</c:v>
                </c:pt>
                <c:pt idx="2">
                  <c:v>2014</c:v>
                </c:pt>
                <c:pt idx="3">
                  <c:v>2015</c:v>
                </c:pt>
                <c:pt idx="4">
                  <c:v>2016</c:v>
                </c:pt>
                <c:pt idx="5">
                  <c:v>2017</c:v>
                </c:pt>
                <c:pt idx="6">
                  <c:v>2018</c:v>
                </c:pt>
                <c:pt idx="7">
                  <c:v>2019</c:v>
                </c:pt>
                <c:pt idx="8">
                  <c:v>2020</c:v>
                </c:pt>
                <c:pt idx="9">
                  <c:v>2021</c:v>
                </c:pt>
                <c:pt idx="10">
                  <c:v>2022</c:v>
                </c:pt>
              </c:numCache>
            </c:numRef>
          </c:xVal>
          <c:yVal>
            <c:numRef>
              <c:f>'College Enrollment Projections'!$AO$24:$AO$34</c:f>
              <c:numCache>
                <c:formatCode>#,##0</c:formatCode>
                <c:ptCount val="11"/>
                <c:pt idx="0">
                  <c:v>2191</c:v>
                </c:pt>
                <c:pt idx="1">
                  <c:v>2036</c:v>
                </c:pt>
                <c:pt idx="2">
                  <c:v>2006</c:v>
                </c:pt>
                <c:pt idx="3">
                  <c:v>2153</c:v>
                </c:pt>
                <c:pt idx="4">
                  <c:v>2119</c:v>
                </c:pt>
                <c:pt idx="5">
                  <c:v>2045</c:v>
                </c:pt>
                <c:pt idx="6">
                  <c:v>1996</c:v>
                </c:pt>
                <c:pt idx="7">
                  <c:v>1929</c:v>
                </c:pt>
                <c:pt idx="8">
                  <c:v>1829</c:v>
                </c:pt>
                <c:pt idx="9">
                  <c:v>1731</c:v>
                </c:pt>
                <c:pt idx="10">
                  <c:v>1618</c:v>
                </c:pt>
              </c:numCache>
            </c:numRef>
          </c:yVal>
          <c:smooth val="0"/>
          <c:extLst>
            <c:ext xmlns:c16="http://schemas.microsoft.com/office/drawing/2014/chart" uri="{C3380CC4-5D6E-409C-BE32-E72D297353CC}">
              <c16:uniqueId val="{00000007-BC61-47BB-8BCF-8D1D611131B5}"/>
            </c:ext>
          </c:extLst>
        </c:ser>
        <c:ser>
          <c:idx val="2"/>
          <c:order val="2"/>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Projections'!$AO$73</c:f>
              <c:numCache>
                <c:formatCode>#,##0</c:formatCode>
                <c:ptCount val="1"/>
                <c:pt idx="0">
                  <c:v>2000</c:v>
                </c:pt>
              </c:numCache>
            </c:numRef>
          </c:yVal>
          <c:smooth val="0"/>
          <c:extLst>
            <c:ext xmlns:c16="http://schemas.microsoft.com/office/drawing/2014/chart" uri="{C3380CC4-5D6E-409C-BE32-E72D297353CC}">
              <c16:uniqueId val="{00000006-BC61-47BB-8BCF-8D1D611131B5}"/>
            </c:ext>
          </c:extLst>
        </c:ser>
        <c:ser>
          <c:idx val="4"/>
          <c:order val="3"/>
          <c:tx>
            <c:v>2027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Projections'!$AI$35:$AI$72</c:f>
              <c:numCache>
                <c:formatCode>General</c:formatCode>
                <c:ptCount val="3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pt idx="28">
                  <c:v>2051</c:v>
                </c:pt>
                <c:pt idx="29">
                  <c:v>2052</c:v>
                </c:pt>
                <c:pt idx="30">
                  <c:v>2053</c:v>
                </c:pt>
                <c:pt idx="31">
                  <c:v>2054</c:v>
                </c:pt>
                <c:pt idx="32">
                  <c:v>2055</c:v>
                </c:pt>
                <c:pt idx="33">
                  <c:v>2056</c:v>
                </c:pt>
                <c:pt idx="34">
                  <c:v>2057</c:v>
                </c:pt>
                <c:pt idx="35">
                  <c:v>2058</c:v>
                </c:pt>
                <c:pt idx="36">
                  <c:v>2059</c:v>
                </c:pt>
                <c:pt idx="37">
                  <c:v>2060</c:v>
                </c:pt>
              </c:numCache>
            </c:numRef>
          </c:xVal>
          <c:yVal>
            <c:numRef>
              <c:f>'College Enrollment Projections'!$AO$35:$AO$72</c:f>
              <c:numCache>
                <c:formatCode>#,##0</c:formatCode>
                <c:ptCount val="38"/>
                <c:pt idx="0">
                  <c:v>1831</c:v>
                </c:pt>
                <c:pt idx="1">
                  <c:v>1937</c:v>
                </c:pt>
                <c:pt idx="2">
                  <c:v>1972</c:v>
                </c:pt>
                <c:pt idx="3">
                  <c:v>2007</c:v>
                </c:pt>
                <c:pt idx="4">
                  <c:v>2042</c:v>
                </c:pt>
                <c:pt idx="5">
                  <c:v>2077</c:v>
                </c:pt>
                <c:pt idx="6">
                  <c:v>2112</c:v>
                </c:pt>
                <c:pt idx="7">
                  <c:v>2147</c:v>
                </c:pt>
                <c:pt idx="8">
                  <c:v>2182</c:v>
                </c:pt>
                <c:pt idx="9">
                  <c:v>2217</c:v>
                </c:pt>
                <c:pt idx="10">
                  <c:v>2252</c:v>
                </c:pt>
                <c:pt idx="11">
                  <c:v>2287</c:v>
                </c:pt>
                <c:pt idx="12">
                  <c:v>2322</c:v>
                </c:pt>
                <c:pt idx="13">
                  <c:v>2357</c:v>
                </c:pt>
                <c:pt idx="14">
                  <c:v>2392</c:v>
                </c:pt>
                <c:pt idx="15">
                  <c:v>2427</c:v>
                </c:pt>
                <c:pt idx="16">
                  <c:v>2462</c:v>
                </c:pt>
                <c:pt idx="17">
                  <c:v>2497</c:v>
                </c:pt>
                <c:pt idx="18">
                  <c:v>2532</c:v>
                </c:pt>
                <c:pt idx="19">
                  <c:v>2567</c:v>
                </c:pt>
                <c:pt idx="20">
                  <c:v>2602</c:v>
                </c:pt>
                <c:pt idx="21">
                  <c:v>2637</c:v>
                </c:pt>
                <c:pt idx="22">
                  <c:v>2672</c:v>
                </c:pt>
                <c:pt idx="23">
                  <c:v>2707</c:v>
                </c:pt>
                <c:pt idx="24">
                  <c:v>2742</c:v>
                </c:pt>
                <c:pt idx="25">
                  <c:v>2777</c:v>
                </c:pt>
                <c:pt idx="26">
                  <c:v>2812</c:v>
                </c:pt>
                <c:pt idx="27">
                  <c:v>2847</c:v>
                </c:pt>
                <c:pt idx="28">
                  <c:v>2882</c:v>
                </c:pt>
                <c:pt idx="29">
                  <c:v>2917</c:v>
                </c:pt>
                <c:pt idx="30">
                  <c:v>2952</c:v>
                </c:pt>
                <c:pt idx="31">
                  <c:v>2987</c:v>
                </c:pt>
                <c:pt idx="32">
                  <c:v>3023</c:v>
                </c:pt>
                <c:pt idx="33">
                  <c:v>3058</c:v>
                </c:pt>
                <c:pt idx="34">
                  <c:v>3094</c:v>
                </c:pt>
                <c:pt idx="35">
                  <c:v>3129</c:v>
                </c:pt>
                <c:pt idx="36">
                  <c:v>3165</c:v>
                </c:pt>
                <c:pt idx="37">
                  <c:v>3200</c:v>
                </c:pt>
              </c:numCache>
            </c:numRef>
          </c:yVal>
          <c:smooth val="0"/>
          <c:extLst>
            <c:ext xmlns:c16="http://schemas.microsoft.com/office/drawing/2014/chart" uri="{C3380CC4-5D6E-409C-BE32-E72D297353CC}">
              <c16:uniqueId val="{00000003-330F-41CF-8E17-74E90AC63C64}"/>
            </c:ext>
          </c:extLst>
        </c:ser>
        <c:dLbls>
          <c:showLegendKey val="0"/>
          <c:showVal val="0"/>
          <c:showCatName val="0"/>
          <c:showSerName val="0"/>
          <c:showPercent val="0"/>
          <c:showBubbleSize val="0"/>
        </c:dLbls>
        <c:axId val="524451216"/>
        <c:axId val="524456704"/>
      </c:scatterChart>
      <c:valAx>
        <c:axId val="524451216"/>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6704"/>
        <c:crosses val="autoZero"/>
        <c:crossBetween val="midCat"/>
      </c:valAx>
      <c:valAx>
        <c:axId val="524456704"/>
        <c:scaling>
          <c:orientation val="minMax"/>
          <c:max val="70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1216"/>
        <c:crosses val="autoZero"/>
        <c:crossBetween val="midCat"/>
      </c:valAx>
      <c:spPr>
        <a:noFill/>
        <a:ln>
          <a:noFill/>
        </a:ln>
        <a:effectLst/>
      </c:spPr>
    </c:plotArea>
    <c:legend>
      <c:legendPos val="t"/>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Projections'!$AI$12:$AI$36</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xVal>
          <c:yVal>
            <c:numRef>
              <c:f>'College Enrollment Projections'!$AP$12:$AP$36</c:f>
              <c:numCache>
                <c:formatCode>#,##0</c:formatCode>
                <c:ptCount val="25"/>
                <c:pt idx="0">
                  <c:v>2403</c:v>
                </c:pt>
                <c:pt idx="1">
                  <c:v>2474</c:v>
                </c:pt>
                <c:pt idx="2">
                  <c:v>2353</c:v>
                </c:pt>
                <c:pt idx="3">
                  <c:v>2471</c:v>
                </c:pt>
                <c:pt idx="4">
                  <c:v>2417</c:v>
                </c:pt>
                <c:pt idx="5">
                  <c:v>2455</c:v>
                </c:pt>
                <c:pt idx="6">
                  <c:v>2479</c:v>
                </c:pt>
                <c:pt idx="7">
                  <c:v>2661</c:v>
                </c:pt>
                <c:pt idx="8">
                  <c:v>2859</c:v>
                </c:pt>
                <c:pt idx="9">
                  <c:v>3037</c:v>
                </c:pt>
                <c:pt idx="10">
                  <c:v>3163</c:v>
                </c:pt>
                <c:pt idx="11">
                  <c:v>3358</c:v>
                </c:pt>
                <c:pt idx="12">
                  <c:v>3301</c:v>
                </c:pt>
                <c:pt idx="13">
                  <c:v>3108</c:v>
                </c:pt>
                <c:pt idx="14">
                  <c:v>2991</c:v>
                </c:pt>
                <c:pt idx="15">
                  <c:v>2821</c:v>
                </c:pt>
                <c:pt idx="16">
                  <c:v>2694</c:v>
                </c:pt>
                <c:pt idx="17">
                  <c:v>2570</c:v>
                </c:pt>
                <c:pt idx="18">
                  <c:v>2477</c:v>
                </c:pt>
                <c:pt idx="19">
                  <c:v>2215</c:v>
                </c:pt>
                <c:pt idx="20">
                  <c:v>1849</c:v>
                </c:pt>
                <c:pt idx="21">
                  <c:v>1535</c:v>
                </c:pt>
                <c:pt idx="22">
                  <c:v>1280</c:v>
                </c:pt>
                <c:pt idx="23">
                  <c:v>1214</c:v>
                </c:pt>
                <c:pt idx="24">
                  <c:v>1276</c:v>
                </c:pt>
              </c:numCache>
            </c:numRef>
          </c:yVal>
          <c:smooth val="0"/>
          <c:extLst>
            <c:ext xmlns:c16="http://schemas.microsoft.com/office/drawing/2014/chart" uri="{C3380CC4-5D6E-409C-BE32-E72D297353CC}">
              <c16:uniqueId val="{00000001-F488-4F6F-B8FC-239954948267}"/>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Projections'!$AI$27:$AI$36</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xVal>
          <c:yVal>
            <c:numRef>
              <c:f>'College Enrollment Projections'!$AP$27:$AP$36</c:f>
              <c:numCache>
                <c:formatCode>#,##0</c:formatCode>
                <c:ptCount val="10"/>
                <c:pt idx="0">
                  <c:v>2821</c:v>
                </c:pt>
                <c:pt idx="1">
                  <c:v>2694</c:v>
                </c:pt>
                <c:pt idx="2">
                  <c:v>2570</c:v>
                </c:pt>
                <c:pt idx="3">
                  <c:v>2477</c:v>
                </c:pt>
                <c:pt idx="4">
                  <c:v>2215</c:v>
                </c:pt>
                <c:pt idx="5">
                  <c:v>1849</c:v>
                </c:pt>
                <c:pt idx="6">
                  <c:v>1535</c:v>
                </c:pt>
                <c:pt idx="7">
                  <c:v>1280</c:v>
                </c:pt>
                <c:pt idx="8">
                  <c:v>1214</c:v>
                </c:pt>
                <c:pt idx="9">
                  <c:v>1276</c:v>
                </c:pt>
              </c:numCache>
            </c:numRef>
          </c:yVal>
          <c:smooth val="0"/>
          <c:extLst>
            <c:ext xmlns:c16="http://schemas.microsoft.com/office/drawing/2014/chart" uri="{C3380CC4-5D6E-409C-BE32-E72D297353CC}">
              <c16:uniqueId val="{00000005-F488-4F6F-B8FC-239954948267}"/>
            </c:ext>
          </c:extLst>
        </c:ser>
        <c:ser>
          <c:idx val="2"/>
          <c:order val="2"/>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Projections'!$AP$73</c:f>
              <c:numCache>
                <c:formatCode>#,##0</c:formatCode>
                <c:ptCount val="1"/>
                <c:pt idx="0">
                  <c:v>3000</c:v>
                </c:pt>
              </c:numCache>
            </c:numRef>
          </c:yVal>
          <c:smooth val="0"/>
          <c:extLst>
            <c:ext xmlns:c16="http://schemas.microsoft.com/office/drawing/2014/chart" uri="{C3380CC4-5D6E-409C-BE32-E72D297353CC}">
              <c16:uniqueId val="{00000006-F488-4F6F-B8FC-239954948267}"/>
            </c:ext>
          </c:extLst>
        </c:ser>
        <c:ser>
          <c:idx val="1"/>
          <c:order val="3"/>
          <c:tx>
            <c:v>2027 RTP</c:v>
          </c:tx>
          <c:spPr>
            <a:ln w="25400" cap="rnd">
              <a:noFill/>
              <a:round/>
            </a:ln>
            <a:effectLst/>
          </c:spPr>
          <c:marker>
            <c:symbol val="circle"/>
            <c:size val="5"/>
            <c:spPr>
              <a:solidFill>
                <a:schemeClr val="accent2"/>
              </a:solidFill>
              <a:ln w="9525">
                <a:solidFill>
                  <a:schemeClr val="accent2"/>
                </a:solidFill>
              </a:ln>
              <a:effectLst/>
            </c:spPr>
          </c:marker>
          <c:xVal>
            <c:numRef>
              <c:f>'College Enrollment Projections'!$AI$37:$AI$72</c:f>
              <c:numCache>
                <c:formatCode>General</c:formatCode>
                <c:ptCount val="3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pt idx="31">
                  <c:v>2056</c:v>
                </c:pt>
                <c:pt idx="32">
                  <c:v>2057</c:v>
                </c:pt>
                <c:pt idx="33">
                  <c:v>2058</c:v>
                </c:pt>
                <c:pt idx="34">
                  <c:v>2059</c:v>
                </c:pt>
                <c:pt idx="35">
                  <c:v>2060</c:v>
                </c:pt>
              </c:numCache>
            </c:numRef>
          </c:xVal>
          <c:yVal>
            <c:numRef>
              <c:f>'College Enrollment Projections'!$AP$37:$AP$72</c:f>
              <c:numCache>
                <c:formatCode>#,##0</c:formatCode>
                <c:ptCount val="36"/>
                <c:pt idx="0">
                  <c:v>1338</c:v>
                </c:pt>
                <c:pt idx="1">
                  <c:v>1400</c:v>
                </c:pt>
                <c:pt idx="2">
                  <c:v>1462</c:v>
                </c:pt>
                <c:pt idx="3">
                  <c:v>1524</c:v>
                </c:pt>
                <c:pt idx="4">
                  <c:v>1586</c:v>
                </c:pt>
                <c:pt idx="5">
                  <c:v>1648</c:v>
                </c:pt>
                <c:pt idx="6">
                  <c:v>1710</c:v>
                </c:pt>
                <c:pt idx="7">
                  <c:v>1772</c:v>
                </c:pt>
                <c:pt idx="8">
                  <c:v>1834</c:v>
                </c:pt>
                <c:pt idx="9">
                  <c:v>1896</c:v>
                </c:pt>
                <c:pt idx="10">
                  <c:v>1958</c:v>
                </c:pt>
                <c:pt idx="11">
                  <c:v>2020</c:v>
                </c:pt>
                <c:pt idx="12">
                  <c:v>2082</c:v>
                </c:pt>
                <c:pt idx="13">
                  <c:v>2144</c:v>
                </c:pt>
                <c:pt idx="14">
                  <c:v>2206</c:v>
                </c:pt>
                <c:pt idx="15">
                  <c:v>2268</c:v>
                </c:pt>
                <c:pt idx="16">
                  <c:v>2330</c:v>
                </c:pt>
                <c:pt idx="17">
                  <c:v>2392</c:v>
                </c:pt>
                <c:pt idx="18">
                  <c:v>2454</c:v>
                </c:pt>
                <c:pt idx="19">
                  <c:v>2516</c:v>
                </c:pt>
                <c:pt idx="20">
                  <c:v>2578</c:v>
                </c:pt>
                <c:pt idx="21">
                  <c:v>2639</c:v>
                </c:pt>
                <c:pt idx="22">
                  <c:v>2701</c:v>
                </c:pt>
                <c:pt idx="23">
                  <c:v>2762</c:v>
                </c:pt>
                <c:pt idx="24">
                  <c:v>2824</c:v>
                </c:pt>
                <c:pt idx="25">
                  <c:v>2885</c:v>
                </c:pt>
                <c:pt idx="26">
                  <c:v>2947</c:v>
                </c:pt>
                <c:pt idx="27">
                  <c:v>3008</c:v>
                </c:pt>
                <c:pt idx="28">
                  <c:v>3070</c:v>
                </c:pt>
                <c:pt idx="29">
                  <c:v>3131</c:v>
                </c:pt>
                <c:pt idx="30">
                  <c:v>3193</c:v>
                </c:pt>
                <c:pt idx="31">
                  <c:v>3254</c:v>
                </c:pt>
                <c:pt idx="32">
                  <c:v>3316</c:v>
                </c:pt>
                <c:pt idx="33">
                  <c:v>3377</c:v>
                </c:pt>
                <c:pt idx="34">
                  <c:v>3439</c:v>
                </c:pt>
                <c:pt idx="35">
                  <c:v>3500</c:v>
                </c:pt>
              </c:numCache>
            </c:numRef>
          </c:yVal>
          <c:smooth val="0"/>
          <c:extLst>
            <c:ext xmlns:c16="http://schemas.microsoft.com/office/drawing/2014/chart" uri="{C3380CC4-5D6E-409C-BE32-E72D297353CC}">
              <c16:uniqueId val="{00000002-9DD6-48A5-BA59-1EDEEA739F36}"/>
            </c:ext>
          </c:extLst>
        </c:ser>
        <c:dLbls>
          <c:showLegendKey val="0"/>
          <c:showVal val="0"/>
          <c:showCatName val="0"/>
          <c:showSerName val="0"/>
          <c:showPercent val="0"/>
          <c:showBubbleSize val="0"/>
        </c:dLbls>
        <c:axId val="524452392"/>
        <c:axId val="524452784"/>
      </c:scatterChart>
      <c:valAx>
        <c:axId val="524452392"/>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2784"/>
        <c:crosses val="autoZero"/>
        <c:crossBetween val="midCat"/>
      </c:valAx>
      <c:valAx>
        <c:axId val="524452784"/>
        <c:scaling>
          <c:orientation val="minMax"/>
          <c:max val="40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2392"/>
        <c:crosses val="autoZero"/>
        <c:crossBetween val="midCat"/>
      </c:valAx>
      <c:spPr>
        <a:noFill/>
        <a:ln>
          <a:noFill/>
        </a:ln>
        <a:effectLst/>
      </c:spPr>
    </c:plotArea>
    <c:legend>
      <c:legendPos val="t"/>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College Enrollment Trend (2020-2060)</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'GPI College-Age Population'!$Z$3</c:f>
              <c:strCache>
                <c:ptCount val="1"/>
                <c:pt idx="0">
                  <c:v>UOFU</c:v>
                </c:pt>
              </c:strCache>
            </c:strRef>
          </c:tx>
          <c:spPr>
            <a:ln w="28575" cap="rnd">
              <a:solidFill>
                <a:schemeClr val="accent1"/>
              </a:solidFill>
              <a:round/>
            </a:ln>
            <a:effectLst/>
          </c:spPr>
          <c:marker>
            <c:symbol val="none"/>
          </c:marker>
          <c:cat>
            <c:numRef>
              <c:f>'GPI College-Age Population'!$Y$4:$Y$44</c:f>
              <c:numCache>
                <c:formatCode>0</c:formatCode>
                <c:ptCount val="4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numCache>
            </c:numRef>
          </c:cat>
          <c:val>
            <c:numRef>
              <c:f>'GPI College-Age Population'!$Z$4:$Z$44</c:f>
              <c:numCache>
                <c:formatCode>_(* #,##0_);_(* \(#,##0\);_(* "-"??_);_(@_)</c:formatCode>
                <c:ptCount val="41"/>
                <c:pt idx="0">
                  <c:v>33081</c:v>
                </c:pt>
                <c:pt idx="1">
                  <c:v>34464</c:v>
                </c:pt>
                <c:pt idx="2">
                  <c:v>34734</c:v>
                </c:pt>
                <c:pt idx="3">
                  <c:v>35260</c:v>
                </c:pt>
                <c:pt idx="4">
                  <c:v>36648</c:v>
                </c:pt>
                <c:pt idx="5">
                  <c:v>37963</c:v>
                </c:pt>
                <c:pt idx="6">
                  <c:v>39519</c:v>
                </c:pt>
                <c:pt idx="7">
                  <c:v>40746</c:v>
                </c:pt>
                <c:pt idx="8">
                  <c:v>41282</c:v>
                </c:pt>
                <c:pt idx="9">
                  <c:v>41589</c:v>
                </c:pt>
                <c:pt idx="10">
                  <c:v>41699</c:v>
                </c:pt>
                <c:pt idx="11">
                  <c:v>41731</c:v>
                </c:pt>
                <c:pt idx="12">
                  <c:v>41639</c:v>
                </c:pt>
                <c:pt idx="13">
                  <c:v>41499</c:v>
                </c:pt>
                <c:pt idx="14">
                  <c:v>41318</c:v>
                </c:pt>
                <c:pt idx="15">
                  <c:v>41071</c:v>
                </c:pt>
                <c:pt idx="16">
                  <c:v>40741</c:v>
                </c:pt>
                <c:pt idx="17">
                  <c:v>40443</c:v>
                </c:pt>
                <c:pt idx="18">
                  <c:v>40044</c:v>
                </c:pt>
                <c:pt idx="19">
                  <c:v>39596</c:v>
                </c:pt>
                <c:pt idx="20">
                  <c:v>39094</c:v>
                </c:pt>
                <c:pt idx="21">
                  <c:v>38595</c:v>
                </c:pt>
                <c:pt idx="22">
                  <c:v>38182</c:v>
                </c:pt>
                <c:pt idx="23">
                  <c:v>37953</c:v>
                </c:pt>
                <c:pt idx="24">
                  <c:v>37860</c:v>
                </c:pt>
                <c:pt idx="25">
                  <c:v>37891</c:v>
                </c:pt>
                <c:pt idx="26">
                  <c:v>38042</c:v>
                </c:pt>
                <c:pt idx="27">
                  <c:v>38322</c:v>
                </c:pt>
                <c:pt idx="28">
                  <c:v>38729</c:v>
                </c:pt>
                <c:pt idx="29">
                  <c:v>39225</c:v>
                </c:pt>
                <c:pt idx="30">
                  <c:v>39788</c:v>
                </c:pt>
                <c:pt idx="31">
                  <c:v>40403</c:v>
                </c:pt>
                <c:pt idx="32">
                  <c:v>41048</c:v>
                </c:pt>
                <c:pt idx="33">
                  <c:v>41699</c:v>
                </c:pt>
                <c:pt idx="34">
                  <c:v>42333</c:v>
                </c:pt>
                <c:pt idx="35">
                  <c:v>42931</c:v>
                </c:pt>
                <c:pt idx="36">
                  <c:v>43481</c:v>
                </c:pt>
                <c:pt idx="37">
                  <c:v>43968</c:v>
                </c:pt>
                <c:pt idx="38">
                  <c:v>44392</c:v>
                </c:pt>
                <c:pt idx="39">
                  <c:v>44742</c:v>
                </c:pt>
                <c:pt idx="40">
                  <c:v>45009</c:v>
                </c:pt>
              </c:numCache>
            </c:numRef>
          </c:val>
          <c:smooth val="0"/>
          <c:extLst>
            <c:ext xmlns:c16="http://schemas.microsoft.com/office/drawing/2014/chart" uri="{C3380CC4-5D6E-409C-BE32-E72D297353CC}">
              <c16:uniqueId val="{00000000-F95A-4BCB-AEEB-E9DED50B9672}"/>
            </c:ext>
          </c:extLst>
        </c:ser>
        <c:ser>
          <c:idx val="1"/>
          <c:order val="1"/>
          <c:tx>
            <c:strRef>
              <c:f>'GPI College-Age Population'!$AA$3</c:f>
              <c:strCache>
                <c:ptCount val="1"/>
                <c:pt idx="0">
                  <c:v>WSU</c:v>
                </c:pt>
              </c:strCache>
            </c:strRef>
          </c:tx>
          <c:spPr>
            <a:ln w="28575" cap="rnd">
              <a:solidFill>
                <a:schemeClr val="accent2"/>
              </a:solidFill>
              <a:round/>
            </a:ln>
            <a:effectLst/>
          </c:spPr>
          <c:marker>
            <c:symbol val="none"/>
          </c:marker>
          <c:cat>
            <c:numRef>
              <c:f>'GPI College-Age Population'!$Y$4:$Y$44</c:f>
              <c:numCache>
                <c:formatCode>0</c:formatCode>
                <c:ptCount val="4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numCache>
            </c:numRef>
          </c:cat>
          <c:val>
            <c:numRef>
              <c:f>'GPI College-Age Population'!$AA$4:$AA$44</c:f>
              <c:numCache>
                <c:formatCode>_(* #,##0_);_(* \(#,##0\);_(* "-"??_);_(@_)</c:formatCode>
                <c:ptCount val="41"/>
                <c:pt idx="0">
                  <c:v>29596</c:v>
                </c:pt>
                <c:pt idx="1">
                  <c:v>29774</c:v>
                </c:pt>
                <c:pt idx="2">
                  <c:v>29914</c:v>
                </c:pt>
                <c:pt idx="3">
                  <c:v>30536</c:v>
                </c:pt>
                <c:pt idx="4">
                  <c:v>32076</c:v>
                </c:pt>
                <c:pt idx="5">
                  <c:v>33535</c:v>
                </c:pt>
                <c:pt idx="6">
                  <c:v>35261</c:v>
                </c:pt>
                <c:pt idx="7">
                  <c:v>36623</c:v>
                </c:pt>
                <c:pt idx="8">
                  <c:v>37218</c:v>
                </c:pt>
                <c:pt idx="9">
                  <c:v>37559</c:v>
                </c:pt>
                <c:pt idx="10">
                  <c:v>37681</c:v>
                </c:pt>
                <c:pt idx="11">
                  <c:v>37716</c:v>
                </c:pt>
                <c:pt idx="12">
                  <c:v>37614</c:v>
                </c:pt>
                <c:pt idx="13">
                  <c:v>37458</c:v>
                </c:pt>
                <c:pt idx="14">
                  <c:v>37258</c:v>
                </c:pt>
                <c:pt idx="15">
                  <c:v>36983</c:v>
                </c:pt>
                <c:pt idx="16">
                  <c:v>36618</c:v>
                </c:pt>
                <c:pt idx="17">
                  <c:v>36287</c:v>
                </c:pt>
                <c:pt idx="18">
                  <c:v>35845</c:v>
                </c:pt>
                <c:pt idx="19">
                  <c:v>35347</c:v>
                </c:pt>
                <c:pt idx="20">
                  <c:v>34790</c:v>
                </c:pt>
                <c:pt idx="21">
                  <c:v>34236</c:v>
                </c:pt>
                <c:pt idx="22">
                  <c:v>33778</c:v>
                </c:pt>
                <c:pt idx="23">
                  <c:v>33524</c:v>
                </c:pt>
                <c:pt idx="24">
                  <c:v>33421</c:v>
                </c:pt>
                <c:pt idx="25">
                  <c:v>33455</c:v>
                </c:pt>
                <c:pt idx="26">
                  <c:v>33623</c:v>
                </c:pt>
                <c:pt idx="27">
                  <c:v>33934</c:v>
                </c:pt>
                <c:pt idx="28">
                  <c:v>34385</c:v>
                </c:pt>
                <c:pt idx="29">
                  <c:v>34935</c:v>
                </c:pt>
                <c:pt idx="30">
                  <c:v>35560</c:v>
                </c:pt>
                <c:pt idx="31">
                  <c:v>36243</c:v>
                </c:pt>
                <c:pt idx="32">
                  <c:v>36958</c:v>
                </c:pt>
                <c:pt idx="33">
                  <c:v>37681</c:v>
                </c:pt>
                <c:pt idx="34">
                  <c:v>38384</c:v>
                </c:pt>
                <c:pt idx="35">
                  <c:v>39048</c:v>
                </c:pt>
                <c:pt idx="36">
                  <c:v>39658</c:v>
                </c:pt>
                <c:pt idx="37">
                  <c:v>40199</c:v>
                </c:pt>
                <c:pt idx="38">
                  <c:v>40669</c:v>
                </c:pt>
                <c:pt idx="39">
                  <c:v>41057</c:v>
                </c:pt>
                <c:pt idx="40">
                  <c:v>41354</c:v>
                </c:pt>
              </c:numCache>
            </c:numRef>
          </c:val>
          <c:smooth val="0"/>
          <c:extLst>
            <c:ext xmlns:c16="http://schemas.microsoft.com/office/drawing/2014/chart" uri="{C3380CC4-5D6E-409C-BE32-E72D297353CC}">
              <c16:uniqueId val="{00000001-F95A-4BCB-AEEB-E9DED50B9672}"/>
            </c:ext>
          </c:extLst>
        </c:ser>
        <c:ser>
          <c:idx val="2"/>
          <c:order val="2"/>
          <c:tx>
            <c:strRef>
              <c:f>'GPI College-Age Population'!$AB$3</c:f>
              <c:strCache>
                <c:ptCount val="1"/>
                <c:pt idx="0">
                  <c:v>UVU</c:v>
                </c:pt>
              </c:strCache>
            </c:strRef>
          </c:tx>
          <c:spPr>
            <a:ln w="28575" cap="rnd">
              <a:solidFill>
                <a:schemeClr val="accent3"/>
              </a:solidFill>
              <a:round/>
            </a:ln>
            <a:effectLst/>
          </c:spPr>
          <c:marker>
            <c:symbol val="none"/>
          </c:marker>
          <c:cat>
            <c:numRef>
              <c:f>'GPI College-Age Population'!$Y$4:$Y$44</c:f>
              <c:numCache>
                <c:formatCode>0</c:formatCode>
                <c:ptCount val="4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numCache>
            </c:numRef>
          </c:cat>
          <c:val>
            <c:numRef>
              <c:f>'GPI College-Age Population'!$AB$4:$AB$44</c:f>
              <c:numCache>
                <c:formatCode>_(* #,##0_);_(* \(#,##0\);_(* "-"??_);_(@_)</c:formatCode>
                <c:ptCount val="41"/>
                <c:pt idx="0">
                  <c:v>40936</c:v>
                </c:pt>
                <c:pt idx="1">
                  <c:v>41262</c:v>
                </c:pt>
                <c:pt idx="2">
                  <c:v>43099</c:v>
                </c:pt>
                <c:pt idx="3">
                  <c:v>44651</c:v>
                </c:pt>
                <c:pt idx="4">
                  <c:v>47047</c:v>
                </c:pt>
                <c:pt idx="5">
                  <c:v>49316</c:v>
                </c:pt>
                <c:pt idx="6">
                  <c:v>52001</c:v>
                </c:pt>
                <c:pt idx="7">
                  <c:v>54118</c:v>
                </c:pt>
                <c:pt idx="8">
                  <c:v>55044</c:v>
                </c:pt>
                <c:pt idx="9">
                  <c:v>55574</c:v>
                </c:pt>
                <c:pt idx="10">
                  <c:v>55763</c:v>
                </c:pt>
                <c:pt idx="11">
                  <c:v>55818</c:v>
                </c:pt>
                <c:pt idx="12">
                  <c:v>55660</c:v>
                </c:pt>
                <c:pt idx="13">
                  <c:v>55418</c:v>
                </c:pt>
                <c:pt idx="14">
                  <c:v>55106</c:v>
                </c:pt>
                <c:pt idx="15">
                  <c:v>54679</c:v>
                </c:pt>
                <c:pt idx="16">
                  <c:v>54111</c:v>
                </c:pt>
                <c:pt idx="17">
                  <c:v>53597</c:v>
                </c:pt>
                <c:pt idx="18">
                  <c:v>52908</c:v>
                </c:pt>
                <c:pt idx="19">
                  <c:v>52134</c:v>
                </c:pt>
                <c:pt idx="20">
                  <c:v>51268</c:v>
                </c:pt>
                <c:pt idx="21">
                  <c:v>50406</c:v>
                </c:pt>
                <c:pt idx="22">
                  <c:v>49693</c:v>
                </c:pt>
                <c:pt idx="23">
                  <c:v>49298</c:v>
                </c:pt>
                <c:pt idx="24">
                  <c:v>49138</c:v>
                </c:pt>
                <c:pt idx="25">
                  <c:v>49191</c:v>
                </c:pt>
                <c:pt idx="26">
                  <c:v>49453</c:v>
                </c:pt>
                <c:pt idx="27">
                  <c:v>49936</c:v>
                </c:pt>
                <c:pt idx="28">
                  <c:v>50637</c:v>
                </c:pt>
                <c:pt idx="29">
                  <c:v>51493</c:v>
                </c:pt>
                <c:pt idx="30">
                  <c:v>52465</c:v>
                </c:pt>
                <c:pt idx="31">
                  <c:v>53527</c:v>
                </c:pt>
                <c:pt idx="32">
                  <c:v>54640</c:v>
                </c:pt>
                <c:pt idx="33">
                  <c:v>55763</c:v>
                </c:pt>
                <c:pt idx="34">
                  <c:v>56857</c:v>
                </c:pt>
                <c:pt idx="35">
                  <c:v>57890</c:v>
                </c:pt>
                <c:pt idx="36">
                  <c:v>58839</c:v>
                </c:pt>
                <c:pt idx="37">
                  <c:v>59680</c:v>
                </c:pt>
                <c:pt idx="38">
                  <c:v>60411</c:v>
                </c:pt>
                <c:pt idx="39">
                  <c:v>61015</c:v>
                </c:pt>
                <c:pt idx="40">
                  <c:v>61476</c:v>
                </c:pt>
              </c:numCache>
            </c:numRef>
          </c:val>
          <c:smooth val="0"/>
          <c:extLst>
            <c:ext xmlns:c16="http://schemas.microsoft.com/office/drawing/2014/chart" uri="{C3380CC4-5D6E-409C-BE32-E72D297353CC}">
              <c16:uniqueId val="{00000002-F95A-4BCB-AEEB-E9DED50B9672}"/>
            </c:ext>
          </c:extLst>
        </c:ser>
        <c:ser>
          <c:idx val="3"/>
          <c:order val="3"/>
          <c:tx>
            <c:strRef>
              <c:f>'GPI College-Age Population'!$AC$3</c:f>
              <c:strCache>
                <c:ptCount val="1"/>
                <c:pt idx="0">
                  <c:v>SLCC</c:v>
                </c:pt>
              </c:strCache>
            </c:strRef>
          </c:tx>
          <c:spPr>
            <a:ln w="28575" cap="rnd">
              <a:solidFill>
                <a:schemeClr val="accent4"/>
              </a:solidFill>
              <a:round/>
            </a:ln>
            <a:effectLst/>
          </c:spPr>
          <c:marker>
            <c:symbol val="none"/>
          </c:marker>
          <c:cat>
            <c:numRef>
              <c:f>'GPI College-Age Population'!$Y$4:$Y$44</c:f>
              <c:numCache>
                <c:formatCode>0</c:formatCode>
                <c:ptCount val="4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numCache>
            </c:numRef>
          </c:cat>
          <c:val>
            <c:numRef>
              <c:f>'GPI College-Age Population'!$AC$4:$AC$44</c:f>
              <c:numCache>
                <c:formatCode>_(* #,##0_);_(* \(#,##0\);_(* "-"??_);_(@_)</c:formatCode>
                <c:ptCount val="41"/>
                <c:pt idx="0">
                  <c:v>27293</c:v>
                </c:pt>
                <c:pt idx="1">
                  <c:v>27225</c:v>
                </c:pt>
                <c:pt idx="2">
                  <c:v>26300</c:v>
                </c:pt>
                <c:pt idx="3">
                  <c:v>26764</c:v>
                </c:pt>
                <c:pt idx="4">
                  <c:v>27795</c:v>
                </c:pt>
                <c:pt idx="5">
                  <c:v>28772</c:v>
                </c:pt>
                <c:pt idx="6">
                  <c:v>29928</c:v>
                </c:pt>
                <c:pt idx="7">
                  <c:v>30840</c:v>
                </c:pt>
                <c:pt idx="8">
                  <c:v>31238</c:v>
                </c:pt>
                <c:pt idx="9">
                  <c:v>31466</c:v>
                </c:pt>
                <c:pt idx="10">
                  <c:v>31548</c:v>
                </c:pt>
                <c:pt idx="11">
                  <c:v>31571</c:v>
                </c:pt>
                <c:pt idx="12">
                  <c:v>31503</c:v>
                </c:pt>
                <c:pt idx="13">
                  <c:v>31399</c:v>
                </c:pt>
                <c:pt idx="14">
                  <c:v>31265</c:v>
                </c:pt>
                <c:pt idx="15">
                  <c:v>31081</c:v>
                </c:pt>
                <c:pt idx="16">
                  <c:v>30836</c:v>
                </c:pt>
                <c:pt idx="17">
                  <c:v>30615</c:v>
                </c:pt>
                <c:pt idx="18">
                  <c:v>30318</c:v>
                </c:pt>
                <c:pt idx="19">
                  <c:v>29985</c:v>
                </c:pt>
                <c:pt idx="20">
                  <c:v>29612</c:v>
                </c:pt>
                <c:pt idx="21">
                  <c:v>29241</c:v>
                </c:pt>
                <c:pt idx="22">
                  <c:v>28935</c:v>
                </c:pt>
                <c:pt idx="23">
                  <c:v>28764</c:v>
                </c:pt>
                <c:pt idx="24">
                  <c:v>28696</c:v>
                </c:pt>
                <c:pt idx="25">
                  <c:v>28719</c:v>
                </c:pt>
                <c:pt idx="26">
                  <c:v>28831</c:v>
                </c:pt>
                <c:pt idx="27">
                  <c:v>29039</c:v>
                </c:pt>
                <c:pt idx="28">
                  <c:v>29341</c:v>
                </c:pt>
                <c:pt idx="29">
                  <c:v>29709</c:v>
                </c:pt>
                <c:pt idx="30">
                  <c:v>30128</c:v>
                </c:pt>
                <c:pt idx="31">
                  <c:v>30585</c:v>
                </c:pt>
                <c:pt idx="32">
                  <c:v>31064</c:v>
                </c:pt>
                <c:pt idx="33">
                  <c:v>31548</c:v>
                </c:pt>
                <c:pt idx="34">
                  <c:v>32019</c:v>
                </c:pt>
                <c:pt idx="35">
                  <c:v>32463</c:v>
                </c:pt>
                <c:pt idx="36">
                  <c:v>32872</c:v>
                </c:pt>
                <c:pt idx="37">
                  <c:v>33234</c:v>
                </c:pt>
                <c:pt idx="38">
                  <c:v>33548</c:v>
                </c:pt>
                <c:pt idx="39">
                  <c:v>33809</c:v>
                </c:pt>
                <c:pt idx="40">
                  <c:v>34007</c:v>
                </c:pt>
              </c:numCache>
            </c:numRef>
          </c:val>
          <c:smooth val="0"/>
          <c:extLst>
            <c:ext xmlns:c16="http://schemas.microsoft.com/office/drawing/2014/chart" uri="{C3380CC4-5D6E-409C-BE32-E72D297353CC}">
              <c16:uniqueId val="{00000003-F95A-4BCB-AEEB-E9DED50B9672}"/>
            </c:ext>
          </c:extLst>
        </c:ser>
        <c:ser>
          <c:idx val="4"/>
          <c:order val="4"/>
          <c:tx>
            <c:strRef>
              <c:f>'GPI College-Age Population'!$AD$3</c:f>
              <c:strCache>
                <c:ptCount val="1"/>
                <c:pt idx="0">
                  <c:v>BYU</c:v>
                </c:pt>
              </c:strCache>
            </c:strRef>
          </c:tx>
          <c:spPr>
            <a:ln w="28575" cap="rnd">
              <a:solidFill>
                <a:schemeClr val="accent5"/>
              </a:solidFill>
              <a:round/>
            </a:ln>
            <a:effectLst/>
          </c:spPr>
          <c:marker>
            <c:symbol val="none"/>
          </c:marker>
          <c:cat>
            <c:numRef>
              <c:f>'GPI College-Age Population'!$Y$4:$Y$44</c:f>
              <c:numCache>
                <c:formatCode>0</c:formatCode>
                <c:ptCount val="4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numCache>
            </c:numRef>
          </c:cat>
          <c:val>
            <c:numRef>
              <c:f>'GPI College-Age Population'!$AD$4:$AD$44</c:f>
              <c:numCache>
                <c:formatCode>_(* #,##0_);_(* \(#,##0\);_(* "-"??_);_(@_)</c:formatCode>
                <c:ptCount val="41"/>
                <c:pt idx="0">
                  <c:v>36461</c:v>
                </c:pt>
                <c:pt idx="1">
                  <c:v>34811</c:v>
                </c:pt>
                <c:pt idx="2">
                  <c:v>34464</c:v>
                </c:pt>
                <c:pt idx="3">
                  <c:v>35074</c:v>
                </c:pt>
                <c:pt idx="4">
                  <c:v>36958</c:v>
                </c:pt>
                <c:pt idx="5">
                  <c:v>38743</c:v>
                </c:pt>
                <c:pt idx="6">
                  <c:v>40854</c:v>
                </c:pt>
                <c:pt idx="7">
                  <c:v>42520</c:v>
                </c:pt>
                <c:pt idx="8">
                  <c:v>43248</c:v>
                </c:pt>
                <c:pt idx="9">
                  <c:v>43665</c:v>
                </c:pt>
                <c:pt idx="10">
                  <c:v>43814</c:v>
                </c:pt>
                <c:pt idx="11">
                  <c:v>43857</c:v>
                </c:pt>
                <c:pt idx="12">
                  <c:v>43732</c:v>
                </c:pt>
                <c:pt idx="13">
                  <c:v>43542</c:v>
                </c:pt>
                <c:pt idx="14">
                  <c:v>43297</c:v>
                </c:pt>
                <c:pt idx="15">
                  <c:v>42961</c:v>
                </c:pt>
                <c:pt idx="16">
                  <c:v>42514</c:v>
                </c:pt>
                <c:pt idx="17">
                  <c:v>42109</c:v>
                </c:pt>
                <c:pt idx="18">
                  <c:v>41568</c:v>
                </c:pt>
                <c:pt idx="19">
                  <c:v>40959</c:v>
                </c:pt>
                <c:pt idx="20">
                  <c:v>40278</c:v>
                </c:pt>
                <c:pt idx="21">
                  <c:v>39600</c:v>
                </c:pt>
                <c:pt idx="22">
                  <c:v>39040</c:v>
                </c:pt>
                <c:pt idx="23">
                  <c:v>38729</c:v>
                </c:pt>
                <c:pt idx="24">
                  <c:v>38603</c:v>
                </c:pt>
                <c:pt idx="25">
                  <c:v>38645</c:v>
                </c:pt>
                <c:pt idx="26">
                  <c:v>38851</c:v>
                </c:pt>
                <c:pt idx="27">
                  <c:v>39230</c:v>
                </c:pt>
                <c:pt idx="28">
                  <c:v>39782</c:v>
                </c:pt>
                <c:pt idx="29">
                  <c:v>40455</c:v>
                </c:pt>
                <c:pt idx="30">
                  <c:v>41219</c:v>
                </c:pt>
                <c:pt idx="31">
                  <c:v>42055</c:v>
                </c:pt>
                <c:pt idx="32">
                  <c:v>42930</c:v>
                </c:pt>
                <c:pt idx="33">
                  <c:v>43813</c:v>
                </c:pt>
                <c:pt idx="34">
                  <c:v>44674</c:v>
                </c:pt>
                <c:pt idx="35">
                  <c:v>45486</c:v>
                </c:pt>
                <c:pt idx="36">
                  <c:v>46232</c:v>
                </c:pt>
                <c:pt idx="37">
                  <c:v>46894</c:v>
                </c:pt>
                <c:pt idx="38">
                  <c:v>47469</c:v>
                </c:pt>
                <c:pt idx="39">
                  <c:v>47944</c:v>
                </c:pt>
                <c:pt idx="40">
                  <c:v>48307</c:v>
                </c:pt>
              </c:numCache>
            </c:numRef>
          </c:val>
          <c:smooth val="0"/>
          <c:extLst>
            <c:ext xmlns:c16="http://schemas.microsoft.com/office/drawing/2014/chart" uri="{C3380CC4-5D6E-409C-BE32-E72D297353CC}">
              <c16:uniqueId val="{00000004-F95A-4BCB-AEEB-E9DED50B9672}"/>
            </c:ext>
          </c:extLst>
        </c:ser>
        <c:ser>
          <c:idx val="5"/>
          <c:order val="5"/>
          <c:tx>
            <c:strRef>
              <c:f>'GPI College-Age Population'!$AE$3</c:f>
              <c:strCache>
                <c:ptCount val="1"/>
                <c:pt idx="0">
                  <c:v>ENSIGN</c:v>
                </c:pt>
              </c:strCache>
            </c:strRef>
          </c:tx>
          <c:spPr>
            <a:ln w="28575" cap="rnd">
              <a:solidFill>
                <a:schemeClr val="accent6"/>
              </a:solidFill>
              <a:round/>
            </a:ln>
            <a:effectLst/>
          </c:spPr>
          <c:marker>
            <c:symbol val="none"/>
          </c:marker>
          <c:cat>
            <c:numRef>
              <c:f>'GPI College-Age Population'!$Y$4:$Y$44</c:f>
              <c:numCache>
                <c:formatCode>0</c:formatCode>
                <c:ptCount val="4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numCache>
            </c:numRef>
          </c:cat>
          <c:val>
            <c:numRef>
              <c:f>'GPI College-Age Population'!$AE$4:$AE$44</c:f>
              <c:numCache>
                <c:formatCode>_(* #,##0_);_(* \(#,##0\);_(* "-"??_);_(@_)</c:formatCode>
                <c:ptCount val="41"/>
                <c:pt idx="0">
                  <c:v>1829</c:v>
                </c:pt>
                <c:pt idx="1">
                  <c:v>1731</c:v>
                </c:pt>
                <c:pt idx="2">
                  <c:v>1618</c:v>
                </c:pt>
                <c:pt idx="3">
                  <c:v>1831</c:v>
                </c:pt>
                <c:pt idx="4">
                  <c:v>1910</c:v>
                </c:pt>
                <c:pt idx="5">
                  <c:v>1986</c:v>
                </c:pt>
                <c:pt idx="6">
                  <c:v>2075</c:v>
                </c:pt>
                <c:pt idx="7">
                  <c:v>2145</c:v>
                </c:pt>
                <c:pt idx="8">
                  <c:v>2175</c:v>
                </c:pt>
                <c:pt idx="9">
                  <c:v>2193</c:v>
                </c:pt>
                <c:pt idx="10">
                  <c:v>2199</c:v>
                </c:pt>
                <c:pt idx="11">
                  <c:v>2201</c:v>
                </c:pt>
                <c:pt idx="12">
                  <c:v>2196</c:v>
                </c:pt>
                <c:pt idx="13">
                  <c:v>2188</c:v>
                </c:pt>
                <c:pt idx="14">
                  <c:v>2177</c:v>
                </c:pt>
                <c:pt idx="15">
                  <c:v>2163</c:v>
                </c:pt>
                <c:pt idx="16">
                  <c:v>2144</c:v>
                </c:pt>
                <c:pt idx="17">
                  <c:v>2127</c:v>
                </c:pt>
                <c:pt idx="18">
                  <c:v>2105</c:v>
                </c:pt>
                <c:pt idx="19">
                  <c:v>2079</c:v>
                </c:pt>
                <c:pt idx="20">
                  <c:v>2050</c:v>
                </c:pt>
                <c:pt idx="21">
                  <c:v>2022</c:v>
                </c:pt>
                <c:pt idx="22">
                  <c:v>1998</c:v>
                </c:pt>
                <c:pt idx="23">
                  <c:v>1985</c:v>
                </c:pt>
                <c:pt idx="24">
                  <c:v>1980</c:v>
                </c:pt>
                <c:pt idx="25">
                  <c:v>1981</c:v>
                </c:pt>
                <c:pt idx="26">
                  <c:v>1990</c:v>
                </c:pt>
                <c:pt idx="27">
                  <c:v>2006</c:v>
                </c:pt>
                <c:pt idx="28">
                  <c:v>2029</c:v>
                </c:pt>
                <c:pt idx="29">
                  <c:v>2058</c:v>
                </c:pt>
                <c:pt idx="30">
                  <c:v>2090</c:v>
                </c:pt>
                <c:pt idx="31">
                  <c:v>2125</c:v>
                </c:pt>
                <c:pt idx="32">
                  <c:v>2162</c:v>
                </c:pt>
                <c:pt idx="33">
                  <c:v>2199</c:v>
                </c:pt>
                <c:pt idx="34">
                  <c:v>2235</c:v>
                </c:pt>
                <c:pt idx="35">
                  <c:v>2270</c:v>
                </c:pt>
                <c:pt idx="36">
                  <c:v>2301</c:v>
                </c:pt>
                <c:pt idx="37">
                  <c:v>2329</c:v>
                </c:pt>
                <c:pt idx="38">
                  <c:v>2353</c:v>
                </c:pt>
                <c:pt idx="39">
                  <c:v>2373</c:v>
                </c:pt>
                <c:pt idx="40">
                  <c:v>2388</c:v>
                </c:pt>
              </c:numCache>
            </c:numRef>
          </c:val>
          <c:smooth val="0"/>
          <c:extLst>
            <c:ext xmlns:c16="http://schemas.microsoft.com/office/drawing/2014/chart" uri="{C3380CC4-5D6E-409C-BE32-E72D297353CC}">
              <c16:uniqueId val="{00000005-F95A-4BCB-AEEB-E9DED50B9672}"/>
            </c:ext>
          </c:extLst>
        </c:ser>
        <c:ser>
          <c:idx val="6"/>
          <c:order val="6"/>
          <c:tx>
            <c:strRef>
              <c:f>'GPI College-Age Population'!$AF$3</c:f>
              <c:strCache>
                <c:ptCount val="1"/>
                <c:pt idx="0">
                  <c:v>WESTMIN</c:v>
                </c:pt>
              </c:strCache>
            </c:strRef>
          </c:tx>
          <c:spPr>
            <a:ln w="28575" cap="rnd">
              <a:solidFill>
                <a:schemeClr val="accent1">
                  <a:lumMod val="60000"/>
                </a:schemeClr>
              </a:solidFill>
              <a:round/>
            </a:ln>
            <a:effectLst/>
          </c:spPr>
          <c:marker>
            <c:symbol val="none"/>
          </c:marker>
          <c:cat>
            <c:numRef>
              <c:f>'GPI College-Age Population'!$Y$4:$Y$44</c:f>
              <c:numCache>
                <c:formatCode>0</c:formatCode>
                <c:ptCount val="4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numCache>
            </c:numRef>
          </c:cat>
          <c:val>
            <c:numRef>
              <c:f>'GPI College-Age Population'!$AF$4:$AF$44</c:f>
              <c:numCache>
                <c:formatCode>_(* #,##0_);_(* \(#,##0\);_(* "-"??_);_(@_)</c:formatCode>
                <c:ptCount val="41"/>
                <c:pt idx="0">
                  <c:v>1849</c:v>
                </c:pt>
                <c:pt idx="1">
                  <c:v>1535</c:v>
                </c:pt>
                <c:pt idx="2">
                  <c:v>1280</c:v>
                </c:pt>
                <c:pt idx="3">
                  <c:v>1214</c:v>
                </c:pt>
                <c:pt idx="4">
                  <c:v>1254</c:v>
                </c:pt>
                <c:pt idx="5">
                  <c:v>1293</c:v>
                </c:pt>
                <c:pt idx="6">
                  <c:v>1338</c:v>
                </c:pt>
                <c:pt idx="7">
                  <c:v>1374</c:v>
                </c:pt>
                <c:pt idx="8">
                  <c:v>1389</c:v>
                </c:pt>
                <c:pt idx="9">
                  <c:v>1398</c:v>
                </c:pt>
                <c:pt idx="10">
                  <c:v>1402</c:v>
                </c:pt>
                <c:pt idx="11">
                  <c:v>1403</c:v>
                </c:pt>
                <c:pt idx="12">
                  <c:v>1400</c:v>
                </c:pt>
                <c:pt idx="13">
                  <c:v>1396</c:v>
                </c:pt>
                <c:pt idx="14">
                  <c:v>1391</c:v>
                </c:pt>
                <c:pt idx="15">
                  <c:v>1383</c:v>
                </c:pt>
                <c:pt idx="16">
                  <c:v>1374</c:v>
                </c:pt>
                <c:pt idx="17">
                  <c:v>1365</c:v>
                </c:pt>
                <c:pt idx="18">
                  <c:v>1353</c:v>
                </c:pt>
                <c:pt idx="19">
                  <c:v>1340</c:v>
                </c:pt>
                <c:pt idx="20">
                  <c:v>1326</c:v>
                </c:pt>
                <c:pt idx="21">
                  <c:v>1311</c:v>
                </c:pt>
                <c:pt idx="22">
                  <c:v>1299</c:v>
                </c:pt>
                <c:pt idx="23">
                  <c:v>1292</c:v>
                </c:pt>
                <c:pt idx="24">
                  <c:v>1290</c:v>
                </c:pt>
                <c:pt idx="25">
                  <c:v>1291</c:v>
                </c:pt>
                <c:pt idx="26">
                  <c:v>1295</c:v>
                </c:pt>
                <c:pt idx="27">
                  <c:v>1303</c:v>
                </c:pt>
                <c:pt idx="28">
                  <c:v>1315</c:v>
                </c:pt>
                <c:pt idx="29">
                  <c:v>1330</c:v>
                </c:pt>
                <c:pt idx="30">
                  <c:v>1346</c:v>
                </c:pt>
                <c:pt idx="31">
                  <c:v>1364</c:v>
                </c:pt>
                <c:pt idx="32">
                  <c:v>1383</c:v>
                </c:pt>
                <c:pt idx="33">
                  <c:v>1402</c:v>
                </c:pt>
                <c:pt idx="34">
                  <c:v>1420</c:v>
                </c:pt>
                <c:pt idx="35">
                  <c:v>1438</c:v>
                </c:pt>
                <c:pt idx="36">
                  <c:v>1454</c:v>
                </c:pt>
                <c:pt idx="37">
                  <c:v>1468</c:v>
                </c:pt>
                <c:pt idx="38">
                  <c:v>1480</c:v>
                </c:pt>
                <c:pt idx="39">
                  <c:v>1490</c:v>
                </c:pt>
                <c:pt idx="40">
                  <c:v>1498</c:v>
                </c:pt>
              </c:numCache>
            </c:numRef>
          </c:val>
          <c:smooth val="0"/>
          <c:extLst>
            <c:ext xmlns:c16="http://schemas.microsoft.com/office/drawing/2014/chart" uri="{C3380CC4-5D6E-409C-BE32-E72D297353CC}">
              <c16:uniqueId val="{00000006-F95A-4BCB-AEEB-E9DED50B9672}"/>
            </c:ext>
          </c:extLst>
        </c:ser>
        <c:dLbls>
          <c:showLegendKey val="0"/>
          <c:showVal val="0"/>
          <c:showCatName val="0"/>
          <c:showSerName val="0"/>
          <c:showPercent val="0"/>
          <c:showBubbleSize val="0"/>
        </c:dLbls>
        <c:smooth val="0"/>
        <c:axId val="1704293759"/>
        <c:axId val="1704296639"/>
      </c:lineChart>
      <c:catAx>
        <c:axId val="1704293759"/>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4296639"/>
        <c:crosses val="autoZero"/>
        <c:auto val="1"/>
        <c:lblAlgn val="ctr"/>
        <c:lblOffset val="100"/>
        <c:noMultiLvlLbl val="0"/>
      </c:catAx>
      <c:valAx>
        <c:axId val="170429663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42937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7" Type="http://schemas.openxmlformats.org/officeDocument/2006/relationships/chart" Target="../charts/chart10.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4" Type="http://schemas.openxmlformats.org/officeDocument/2006/relationships/image" Target="../media/image7.png"/></Relationships>
</file>

<file path=xl/drawings/_rels/drawing7.xml.rels><?xml version="1.0" encoding="UTF-8" standalone="yes"?>
<Relationships xmlns="http://schemas.openxmlformats.org/package/2006/relationships"><Relationship Id="rId8" Type="http://schemas.openxmlformats.org/officeDocument/2006/relationships/image" Target="../media/image15.png"/><Relationship Id="rId3" Type="http://schemas.openxmlformats.org/officeDocument/2006/relationships/image" Target="../media/image10.png"/><Relationship Id="rId7" Type="http://schemas.openxmlformats.org/officeDocument/2006/relationships/image" Target="../media/image14.png"/><Relationship Id="rId2" Type="http://schemas.openxmlformats.org/officeDocument/2006/relationships/image" Target="../media/image9.png"/><Relationship Id="rId1" Type="http://schemas.openxmlformats.org/officeDocument/2006/relationships/image" Target="../media/image8.png"/><Relationship Id="rId6" Type="http://schemas.openxmlformats.org/officeDocument/2006/relationships/image" Target="../media/image13.png"/><Relationship Id="rId5" Type="http://schemas.openxmlformats.org/officeDocument/2006/relationships/image" Target="../media/image12.png"/><Relationship Id="rId10" Type="http://schemas.openxmlformats.org/officeDocument/2006/relationships/image" Target="../media/image17.png"/><Relationship Id="rId4" Type="http://schemas.openxmlformats.org/officeDocument/2006/relationships/image" Target="../media/image11.png"/><Relationship Id="rId9"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190499</xdr:rowOff>
    </xdr:from>
    <xdr:to>
      <xdr:col>13</xdr:col>
      <xdr:colOff>428625</xdr:colOff>
      <xdr:row>27</xdr:row>
      <xdr:rowOff>66674</xdr:rowOff>
    </xdr:to>
    <xdr:graphicFrame macro="">
      <xdr:nvGraphicFramePr>
        <xdr:cNvPr id="5" name="Chart 1">
          <a:extLst>
            <a:ext uri="{FF2B5EF4-FFF2-40B4-BE49-F238E27FC236}">
              <a16:creationId xmlns:a16="http://schemas.microsoft.com/office/drawing/2014/main" id="{C758BB74-C52F-4EAC-94E7-B3D4F20B92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29</xdr:row>
      <xdr:rowOff>0</xdr:rowOff>
    </xdr:from>
    <xdr:to>
      <xdr:col>13</xdr:col>
      <xdr:colOff>428625</xdr:colOff>
      <xdr:row>43</xdr:row>
      <xdr:rowOff>19050</xdr:rowOff>
    </xdr:to>
    <xdr:graphicFrame macro="">
      <xdr:nvGraphicFramePr>
        <xdr:cNvPr id="6" name="Chart 5">
          <a:extLst>
            <a:ext uri="{FF2B5EF4-FFF2-40B4-BE49-F238E27FC236}">
              <a16:creationId xmlns:a16="http://schemas.microsoft.com/office/drawing/2014/main" id="{C94BF622-72F0-4EFA-BC03-32D40E0BBD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44</xdr:row>
      <xdr:rowOff>190499</xdr:rowOff>
    </xdr:from>
    <xdr:to>
      <xdr:col>13</xdr:col>
      <xdr:colOff>428625</xdr:colOff>
      <xdr:row>77</xdr:row>
      <xdr:rowOff>173934</xdr:rowOff>
    </xdr:to>
    <xdr:graphicFrame macro="">
      <xdr:nvGraphicFramePr>
        <xdr:cNvPr id="2" name="Chart 1">
          <a:extLst>
            <a:ext uri="{FF2B5EF4-FFF2-40B4-BE49-F238E27FC236}">
              <a16:creationId xmlns:a16="http://schemas.microsoft.com/office/drawing/2014/main" id="{3BBA52D3-63EA-4037-953A-D61CA982A7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1</xdr:row>
      <xdr:rowOff>0</xdr:rowOff>
    </xdr:from>
    <xdr:to>
      <xdr:col>15</xdr:col>
      <xdr:colOff>381000</xdr:colOff>
      <xdr:row>15</xdr:row>
      <xdr:rowOff>76200</xdr:rowOff>
    </xdr:to>
    <xdr:graphicFrame macro="">
      <xdr:nvGraphicFramePr>
        <xdr:cNvPr id="22" name="Chart 21">
          <a:extLst>
            <a:ext uri="{FF2B5EF4-FFF2-40B4-BE49-F238E27FC236}">
              <a16:creationId xmlns:a16="http://schemas.microsoft.com/office/drawing/2014/main" id="{91CBB898-A0E3-4288-BDC2-BBC243FF98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7</xdr:col>
      <xdr:colOff>381000</xdr:colOff>
      <xdr:row>15</xdr:row>
      <xdr:rowOff>76200</xdr:rowOff>
    </xdr:to>
    <xdr:graphicFrame macro="">
      <xdr:nvGraphicFramePr>
        <xdr:cNvPr id="23" name="Chart 22">
          <a:extLst>
            <a:ext uri="{FF2B5EF4-FFF2-40B4-BE49-F238E27FC236}">
              <a16:creationId xmlns:a16="http://schemas.microsoft.com/office/drawing/2014/main" id="{986BAAD4-A38A-44BC-9BB3-A50EF5713D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17</xdr:row>
      <xdr:rowOff>0</xdr:rowOff>
    </xdr:from>
    <xdr:to>
      <xdr:col>7</xdr:col>
      <xdr:colOff>381000</xdr:colOff>
      <xdr:row>31</xdr:row>
      <xdr:rowOff>76200</xdr:rowOff>
    </xdr:to>
    <xdr:graphicFrame macro="">
      <xdr:nvGraphicFramePr>
        <xdr:cNvPr id="24" name="Chart 23">
          <a:extLst>
            <a:ext uri="{FF2B5EF4-FFF2-40B4-BE49-F238E27FC236}">
              <a16:creationId xmlns:a16="http://schemas.microsoft.com/office/drawing/2014/main" id="{C722CC9E-91F6-4CCE-B1CA-D400ED4373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17</xdr:row>
      <xdr:rowOff>0</xdr:rowOff>
    </xdr:from>
    <xdr:to>
      <xdr:col>15</xdr:col>
      <xdr:colOff>381000</xdr:colOff>
      <xdr:row>31</xdr:row>
      <xdr:rowOff>76200</xdr:rowOff>
    </xdr:to>
    <xdr:graphicFrame macro="">
      <xdr:nvGraphicFramePr>
        <xdr:cNvPr id="25" name="Chart 24">
          <a:extLst>
            <a:ext uri="{FF2B5EF4-FFF2-40B4-BE49-F238E27FC236}">
              <a16:creationId xmlns:a16="http://schemas.microsoft.com/office/drawing/2014/main" id="{E654136D-6A0F-48C7-956E-AB3F5802EF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9525</xdr:colOff>
      <xdr:row>0</xdr:row>
      <xdr:rowOff>161925</xdr:rowOff>
    </xdr:from>
    <xdr:to>
      <xdr:col>23</xdr:col>
      <xdr:colOff>390525</xdr:colOff>
      <xdr:row>15</xdr:row>
      <xdr:rowOff>47625</xdr:rowOff>
    </xdr:to>
    <xdr:graphicFrame macro="">
      <xdr:nvGraphicFramePr>
        <xdr:cNvPr id="26" name="Chart 25">
          <a:extLst>
            <a:ext uri="{FF2B5EF4-FFF2-40B4-BE49-F238E27FC236}">
              <a16:creationId xmlns:a16="http://schemas.microsoft.com/office/drawing/2014/main" id="{4A8DC08F-17BB-4ABD-BD3A-683405BC91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0</xdr:colOff>
      <xdr:row>17</xdr:row>
      <xdr:rowOff>0</xdr:rowOff>
    </xdr:from>
    <xdr:to>
      <xdr:col>23</xdr:col>
      <xdr:colOff>381000</xdr:colOff>
      <xdr:row>31</xdr:row>
      <xdr:rowOff>76200</xdr:rowOff>
    </xdr:to>
    <xdr:graphicFrame macro="">
      <xdr:nvGraphicFramePr>
        <xdr:cNvPr id="27" name="Chart 26">
          <a:extLst>
            <a:ext uri="{FF2B5EF4-FFF2-40B4-BE49-F238E27FC236}">
              <a16:creationId xmlns:a16="http://schemas.microsoft.com/office/drawing/2014/main" id="{EDD82B92-0E97-430E-B1C0-7360767BC5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24</xdr:col>
      <xdr:colOff>0</xdr:colOff>
      <xdr:row>1</xdr:row>
      <xdr:rowOff>0</xdr:rowOff>
    </xdr:from>
    <xdr:to>
      <xdr:col>31</xdr:col>
      <xdr:colOff>381000</xdr:colOff>
      <xdr:row>15</xdr:row>
      <xdr:rowOff>76200</xdr:rowOff>
    </xdr:to>
    <xdr:graphicFrame macro="">
      <xdr:nvGraphicFramePr>
        <xdr:cNvPr id="28" name="Chart 27">
          <a:extLst>
            <a:ext uri="{FF2B5EF4-FFF2-40B4-BE49-F238E27FC236}">
              <a16:creationId xmlns:a16="http://schemas.microsoft.com/office/drawing/2014/main" id="{BD3D5500-528B-4495-824B-EA310EF935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25</xdr:col>
      <xdr:colOff>162410</xdr:colOff>
      <xdr:row>49</xdr:row>
      <xdr:rowOff>4597</xdr:rowOff>
    </xdr:from>
    <xdr:to>
      <xdr:col>31</xdr:col>
      <xdr:colOff>734774</xdr:colOff>
      <xdr:row>63</xdr:row>
      <xdr:rowOff>80797</xdr:rowOff>
    </xdr:to>
    <xdr:graphicFrame macro="">
      <xdr:nvGraphicFramePr>
        <xdr:cNvPr id="2" name="Chart 1">
          <a:extLst>
            <a:ext uri="{FF2B5EF4-FFF2-40B4-BE49-F238E27FC236}">
              <a16:creationId xmlns:a16="http://schemas.microsoft.com/office/drawing/2014/main" id="{C8219F8E-EDEC-DC86-F613-FF6FE13FDE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1</xdr:row>
      <xdr:rowOff>0</xdr:rowOff>
    </xdr:from>
    <xdr:to>
      <xdr:col>19</xdr:col>
      <xdr:colOff>389486</xdr:colOff>
      <xdr:row>31</xdr:row>
      <xdr:rowOff>85000</xdr:rowOff>
    </xdr:to>
    <xdr:pic>
      <xdr:nvPicPr>
        <xdr:cNvPr id="3" name="Picture 2">
          <a:extLst>
            <a:ext uri="{FF2B5EF4-FFF2-40B4-BE49-F238E27FC236}">
              <a16:creationId xmlns:a16="http://schemas.microsoft.com/office/drawing/2014/main" id="{47530349-986F-478B-A6D0-1E72A1F89A82}"/>
            </a:ext>
          </a:extLst>
        </xdr:cNvPr>
        <xdr:cNvPicPr>
          <a:picLocks noChangeAspect="1"/>
        </xdr:cNvPicPr>
      </xdr:nvPicPr>
      <xdr:blipFill>
        <a:blip xmlns:r="http://schemas.openxmlformats.org/officeDocument/2006/relationships" r:embed="rId1"/>
        <a:stretch>
          <a:fillRect/>
        </a:stretch>
      </xdr:blipFill>
      <xdr:spPr>
        <a:xfrm>
          <a:off x="3657600" y="190500"/>
          <a:ext cx="8314286" cy="58000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19</xdr:row>
      <xdr:rowOff>4763</xdr:rowOff>
    </xdr:from>
    <xdr:to>
      <xdr:col>8</xdr:col>
      <xdr:colOff>398143</xdr:colOff>
      <xdr:row>21</xdr:row>
      <xdr:rowOff>123825</xdr:rowOff>
    </xdr:to>
    <xdr:pic>
      <xdr:nvPicPr>
        <xdr:cNvPr id="2" name="Picture 1">
          <a:extLst>
            <a:ext uri="{FF2B5EF4-FFF2-40B4-BE49-F238E27FC236}">
              <a16:creationId xmlns:a16="http://schemas.microsoft.com/office/drawing/2014/main" id="{4531E8D3-0968-B75F-63E7-FF06CB98CD51}"/>
            </a:ext>
          </a:extLst>
        </xdr:cNvPr>
        <xdr:cNvPicPr>
          <a:picLocks noChangeAspect="1"/>
        </xdr:cNvPicPr>
      </xdr:nvPicPr>
      <xdr:blipFill>
        <a:blip xmlns:r="http://schemas.openxmlformats.org/officeDocument/2006/relationships" r:embed="rId1"/>
        <a:stretch>
          <a:fillRect/>
        </a:stretch>
      </xdr:blipFill>
      <xdr:spPr>
        <a:xfrm>
          <a:off x="0" y="3443288"/>
          <a:ext cx="5579743" cy="481012"/>
        </a:xfrm>
        <a:prstGeom prst="rect">
          <a:avLst/>
        </a:prstGeom>
      </xdr:spPr>
    </xdr:pic>
    <xdr:clientData/>
  </xdr:twoCellAnchor>
  <xdr:twoCellAnchor editAs="oneCell">
    <xdr:from>
      <xdr:col>15</xdr:col>
      <xdr:colOff>1</xdr:colOff>
      <xdr:row>19</xdr:row>
      <xdr:rowOff>1</xdr:rowOff>
    </xdr:from>
    <xdr:to>
      <xdr:col>24</xdr:col>
      <xdr:colOff>285750</xdr:colOff>
      <xdr:row>22</xdr:row>
      <xdr:rowOff>141815</xdr:rowOff>
    </xdr:to>
    <xdr:pic>
      <xdr:nvPicPr>
        <xdr:cNvPr id="5" name="Picture 4">
          <a:extLst>
            <a:ext uri="{FF2B5EF4-FFF2-40B4-BE49-F238E27FC236}">
              <a16:creationId xmlns:a16="http://schemas.microsoft.com/office/drawing/2014/main" id="{8FA0C9D7-0378-F096-6D5D-527CEC9544E7}"/>
            </a:ext>
          </a:extLst>
        </xdr:cNvPr>
        <xdr:cNvPicPr>
          <a:picLocks noChangeAspect="1"/>
        </xdr:cNvPicPr>
      </xdr:nvPicPr>
      <xdr:blipFill>
        <a:blip xmlns:r="http://schemas.openxmlformats.org/officeDocument/2006/relationships" r:embed="rId2"/>
        <a:stretch>
          <a:fillRect/>
        </a:stretch>
      </xdr:blipFill>
      <xdr:spPr>
        <a:xfrm>
          <a:off x="5829301" y="3438526"/>
          <a:ext cx="6115050" cy="68473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4</xdr:col>
      <xdr:colOff>534866</xdr:colOff>
      <xdr:row>3</xdr:row>
      <xdr:rowOff>45263</xdr:rowOff>
    </xdr:from>
    <xdr:to>
      <xdr:col>11</xdr:col>
      <xdr:colOff>183173</xdr:colOff>
      <xdr:row>18</xdr:row>
      <xdr:rowOff>77648</xdr:rowOff>
    </xdr:to>
    <xdr:pic>
      <xdr:nvPicPr>
        <xdr:cNvPr id="2" name="Picture 1">
          <a:extLst>
            <a:ext uri="{FF2B5EF4-FFF2-40B4-BE49-F238E27FC236}">
              <a16:creationId xmlns:a16="http://schemas.microsoft.com/office/drawing/2014/main" id="{0781F624-165D-C4E0-0E48-2671E8E54B1B}"/>
            </a:ext>
          </a:extLst>
        </xdr:cNvPr>
        <xdr:cNvPicPr>
          <a:picLocks noChangeAspect="1"/>
        </xdr:cNvPicPr>
      </xdr:nvPicPr>
      <xdr:blipFill>
        <a:blip xmlns:r="http://schemas.openxmlformats.org/officeDocument/2006/relationships" r:embed="rId1"/>
        <a:stretch>
          <a:fillRect/>
        </a:stretch>
      </xdr:blipFill>
      <xdr:spPr>
        <a:xfrm>
          <a:off x="2967404" y="616763"/>
          <a:ext cx="3905250" cy="2889885"/>
        </a:xfrm>
        <a:prstGeom prst="rect">
          <a:avLst/>
        </a:prstGeom>
      </xdr:spPr>
    </xdr:pic>
    <xdr:clientData/>
  </xdr:twoCellAnchor>
  <xdr:twoCellAnchor editAs="oneCell">
    <xdr:from>
      <xdr:col>4</xdr:col>
      <xdr:colOff>500063</xdr:colOff>
      <xdr:row>20</xdr:row>
      <xdr:rowOff>161925</xdr:rowOff>
    </xdr:from>
    <xdr:to>
      <xdr:col>13</xdr:col>
      <xdr:colOff>589451</xdr:colOff>
      <xdr:row>37</xdr:row>
      <xdr:rowOff>151769</xdr:rowOff>
    </xdr:to>
    <xdr:pic>
      <xdr:nvPicPr>
        <xdr:cNvPr id="3" name="Picture 2">
          <a:extLst>
            <a:ext uri="{FF2B5EF4-FFF2-40B4-BE49-F238E27FC236}">
              <a16:creationId xmlns:a16="http://schemas.microsoft.com/office/drawing/2014/main" id="{5A6F2C61-FDAA-4F11-AF09-896FF347EA9E}"/>
            </a:ext>
          </a:extLst>
        </xdr:cNvPr>
        <xdr:cNvPicPr>
          <a:picLocks noChangeAspect="1"/>
        </xdr:cNvPicPr>
      </xdr:nvPicPr>
      <xdr:blipFill>
        <a:blip xmlns:r="http://schemas.openxmlformats.org/officeDocument/2006/relationships" r:embed="rId2"/>
        <a:stretch>
          <a:fillRect/>
        </a:stretch>
      </xdr:blipFill>
      <xdr:spPr>
        <a:xfrm>
          <a:off x="3109913" y="3781425"/>
          <a:ext cx="5961551" cy="3066419"/>
        </a:xfrm>
        <a:prstGeom prst="rect">
          <a:avLst/>
        </a:prstGeom>
      </xdr:spPr>
    </xdr:pic>
    <xdr:clientData/>
  </xdr:twoCellAnchor>
  <xdr:twoCellAnchor editAs="oneCell">
    <xdr:from>
      <xdr:col>13</xdr:col>
      <xdr:colOff>0</xdr:colOff>
      <xdr:row>3</xdr:row>
      <xdr:rowOff>0</xdr:rowOff>
    </xdr:from>
    <xdr:to>
      <xdr:col>19</xdr:col>
      <xdr:colOff>593670</xdr:colOff>
      <xdr:row>13</xdr:row>
      <xdr:rowOff>142874</xdr:rowOff>
    </xdr:to>
    <xdr:pic>
      <xdr:nvPicPr>
        <xdr:cNvPr id="4" name="Picture 3">
          <a:extLst>
            <a:ext uri="{FF2B5EF4-FFF2-40B4-BE49-F238E27FC236}">
              <a16:creationId xmlns:a16="http://schemas.microsoft.com/office/drawing/2014/main" id="{A88477F1-82C0-4588-9DC9-0A2ACFCF53A5}"/>
            </a:ext>
          </a:extLst>
        </xdr:cNvPr>
        <xdr:cNvPicPr>
          <a:picLocks noChangeAspect="1"/>
        </xdr:cNvPicPr>
      </xdr:nvPicPr>
      <xdr:blipFill>
        <a:blip xmlns:r="http://schemas.openxmlformats.org/officeDocument/2006/relationships" r:embed="rId3"/>
        <a:stretch>
          <a:fillRect/>
        </a:stretch>
      </xdr:blipFill>
      <xdr:spPr>
        <a:xfrm>
          <a:off x="7905750" y="571500"/>
          <a:ext cx="4242478" cy="2047874"/>
        </a:xfrm>
        <a:prstGeom prst="rect">
          <a:avLst/>
        </a:prstGeom>
      </xdr:spPr>
    </xdr:pic>
    <xdr:clientData/>
  </xdr:twoCellAnchor>
  <xdr:twoCellAnchor editAs="oneCell">
    <xdr:from>
      <xdr:col>21</xdr:col>
      <xdr:colOff>9525</xdr:colOff>
      <xdr:row>3</xdr:row>
      <xdr:rowOff>19051</xdr:rowOff>
    </xdr:from>
    <xdr:to>
      <xdr:col>29</xdr:col>
      <xdr:colOff>36889</xdr:colOff>
      <xdr:row>13</xdr:row>
      <xdr:rowOff>181435</xdr:rowOff>
    </xdr:to>
    <xdr:pic>
      <xdr:nvPicPr>
        <xdr:cNvPr id="5" name="Pictur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4"/>
        <a:stretch>
          <a:fillRect/>
        </a:stretch>
      </xdr:blipFill>
      <xdr:spPr>
        <a:xfrm>
          <a:off x="12811125" y="590551"/>
          <a:ext cx="4942264" cy="206738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xdr:row>
      <xdr:rowOff>0</xdr:rowOff>
    </xdr:from>
    <xdr:to>
      <xdr:col>17</xdr:col>
      <xdr:colOff>75124</xdr:colOff>
      <xdr:row>13</xdr:row>
      <xdr:rowOff>18762</xdr:rowOff>
    </xdr:to>
    <xdr:pic>
      <xdr:nvPicPr>
        <xdr:cNvPr id="2" name="Picture 1">
          <a:extLst>
            <a:ext uri="{FF2B5EF4-FFF2-40B4-BE49-F238E27FC236}">
              <a16:creationId xmlns:a16="http://schemas.microsoft.com/office/drawing/2014/main" id="{1669A7C5-91D1-386D-B34B-63981ED3867C}"/>
            </a:ext>
          </a:extLst>
        </xdr:cNvPr>
        <xdr:cNvPicPr>
          <a:picLocks noChangeAspect="1"/>
        </xdr:cNvPicPr>
      </xdr:nvPicPr>
      <xdr:blipFill>
        <a:blip xmlns:r="http://schemas.openxmlformats.org/officeDocument/2006/relationships" r:embed="rId1"/>
        <a:stretch>
          <a:fillRect/>
        </a:stretch>
      </xdr:blipFill>
      <xdr:spPr>
        <a:xfrm>
          <a:off x="2438400" y="190500"/>
          <a:ext cx="8609524" cy="2304762"/>
        </a:xfrm>
        <a:prstGeom prst="rect">
          <a:avLst/>
        </a:prstGeom>
      </xdr:spPr>
    </xdr:pic>
    <xdr:clientData/>
  </xdr:twoCellAnchor>
  <xdr:twoCellAnchor editAs="oneCell">
    <xdr:from>
      <xdr:col>3</xdr:col>
      <xdr:colOff>0</xdr:colOff>
      <xdr:row>14</xdr:row>
      <xdr:rowOff>0</xdr:rowOff>
    </xdr:from>
    <xdr:to>
      <xdr:col>17</xdr:col>
      <xdr:colOff>56076</xdr:colOff>
      <xdr:row>26</xdr:row>
      <xdr:rowOff>66381</xdr:rowOff>
    </xdr:to>
    <xdr:pic>
      <xdr:nvPicPr>
        <xdr:cNvPr id="3" name="Picture 2">
          <a:extLst>
            <a:ext uri="{FF2B5EF4-FFF2-40B4-BE49-F238E27FC236}">
              <a16:creationId xmlns:a16="http://schemas.microsoft.com/office/drawing/2014/main" id="{C8870E41-0605-E35C-E6EA-37BDB88F8961}"/>
            </a:ext>
          </a:extLst>
        </xdr:cNvPr>
        <xdr:cNvPicPr>
          <a:picLocks noChangeAspect="1"/>
        </xdr:cNvPicPr>
      </xdr:nvPicPr>
      <xdr:blipFill>
        <a:blip xmlns:r="http://schemas.openxmlformats.org/officeDocument/2006/relationships" r:embed="rId2"/>
        <a:stretch>
          <a:fillRect/>
        </a:stretch>
      </xdr:blipFill>
      <xdr:spPr>
        <a:xfrm>
          <a:off x="2438400" y="2667000"/>
          <a:ext cx="8590476" cy="2352381"/>
        </a:xfrm>
        <a:prstGeom prst="rect">
          <a:avLst/>
        </a:prstGeom>
      </xdr:spPr>
    </xdr:pic>
    <xdr:clientData/>
  </xdr:twoCellAnchor>
  <xdr:twoCellAnchor editAs="oneCell">
    <xdr:from>
      <xdr:col>3</xdr:col>
      <xdr:colOff>0</xdr:colOff>
      <xdr:row>27</xdr:row>
      <xdr:rowOff>0</xdr:rowOff>
    </xdr:from>
    <xdr:to>
      <xdr:col>17</xdr:col>
      <xdr:colOff>37028</xdr:colOff>
      <xdr:row>39</xdr:row>
      <xdr:rowOff>18762</xdr:rowOff>
    </xdr:to>
    <xdr:pic>
      <xdr:nvPicPr>
        <xdr:cNvPr id="6" name="Picture 5">
          <a:extLst>
            <a:ext uri="{FF2B5EF4-FFF2-40B4-BE49-F238E27FC236}">
              <a16:creationId xmlns:a16="http://schemas.microsoft.com/office/drawing/2014/main" id="{98490862-385D-1115-23E8-5ED696D2B097}"/>
            </a:ext>
          </a:extLst>
        </xdr:cNvPr>
        <xdr:cNvPicPr>
          <a:picLocks noChangeAspect="1"/>
        </xdr:cNvPicPr>
      </xdr:nvPicPr>
      <xdr:blipFill>
        <a:blip xmlns:r="http://schemas.openxmlformats.org/officeDocument/2006/relationships" r:embed="rId3"/>
        <a:stretch>
          <a:fillRect/>
        </a:stretch>
      </xdr:blipFill>
      <xdr:spPr>
        <a:xfrm>
          <a:off x="1943100" y="5143500"/>
          <a:ext cx="8571428" cy="2304762"/>
        </a:xfrm>
        <a:prstGeom prst="rect">
          <a:avLst/>
        </a:prstGeom>
      </xdr:spPr>
    </xdr:pic>
    <xdr:clientData/>
  </xdr:twoCellAnchor>
  <xdr:twoCellAnchor editAs="oneCell">
    <xdr:from>
      <xdr:col>3</xdr:col>
      <xdr:colOff>0</xdr:colOff>
      <xdr:row>40</xdr:row>
      <xdr:rowOff>0</xdr:rowOff>
    </xdr:from>
    <xdr:to>
      <xdr:col>17</xdr:col>
      <xdr:colOff>56076</xdr:colOff>
      <xdr:row>52</xdr:row>
      <xdr:rowOff>37809</xdr:rowOff>
    </xdr:to>
    <xdr:pic>
      <xdr:nvPicPr>
        <xdr:cNvPr id="7" name="Picture 6">
          <a:extLst>
            <a:ext uri="{FF2B5EF4-FFF2-40B4-BE49-F238E27FC236}">
              <a16:creationId xmlns:a16="http://schemas.microsoft.com/office/drawing/2014/main" id="{34C79F7D-5658-8BC3-7BC4-72F2AA87B54A}"/>
            </a:ext>
          </a:extLst>
        </xdr:cNvPr>
        <xdr:cNvPicPr>
          <a:picLocks noChangeAspect="1"/>
        </xdr:cNvPicPr>
      </xdr:nvPicPr>
      <xdr:blipFill>
        <a:blip xmlns:r="http://schemas.openxmlformats.org/officeDocument/2006/relationships" r:embed="rId4"/>
        <a:stretch>
          <a:fillRect/>
        </a:stretch>
      </xdr:blipFill>
      <xdr:spPr>
        <a:xfrm>
          <a:off x="1943100" y="7620000"/>
          <a:ext cx="8590476" cy="2323809"/>
        </a:xfrm>
        <a:prstGeom prst="rect">
          <a:avLst/>
        </a:prstGeom>
      </xdr:spPr>
    </xdr:pic>
    <xdr:clientData/>
  </xdr:twoCellAnchor>
  <xdr:twoCellAnchor editAs="oneCell">
    <xdr:from>
      <xdr:col>3</xdr:col>
      <xdr:colOff>0</xdr:colOff>
      <xdr:row>53</xdr:row>
      <xdr:rowOff>0</xdr:rowOff>
    </xdr:from>
    <xdr:to>
      <xdr:col>17</xdr:col>
      <xdr:colOff>46552</xdr:colOff>
      <xdr:row>65</xdr:row>
      <xdr:rowOff>9238</xdr:rowOff>
    </xdr:to>
    <xdr:pic>
      <xdr:nvPicPr>
        <xdr:cNvPr id="8" name="Picture 7">
          <a:extLst>
            <a:ext uri="{FF2B5EF4-FFF2-40B4-BE49-F238E27FC236}">
              <a16:creationId xmlns:a16="http://schemas.microsoft.com/office/drawing/2014/main" id="{FF116E29-9E89-1CF2-8D49-C419987E21F5}"/>
            </a:ext>
          </a:extLst>
        </xdr:cNvPr>
        <xdr:cNvPicPr>
          <a:picLocks noChangeAspect="1"/>
        </xdr:cNvPicPr>
      </xdr:nvPicPr>
      <xdr:blipFill>
        <a:blip xmlns:r="http://schemas.openxmlformats.org/officeDocument/2006/relationships" r:embed="rId5"/>
        <a:stretch>
          <a:fillRect/>
        </a:stretch>
      </xdr:blipFill>
      <xdr:spPr>
        <a:xfrm>
          <a:off x="1943100" y="10096500"/>
          <a:ext cx="8580952" cy="2295238"/>
        </a:xfrm>
        <a:prstGeom prst="rect">
          <a:avLst/>
        </a:prstGeom>
      </xdr:spPr>
    </xdr:pic>
    <xdr:clientData/>
  </xdr:twoCellAnchor>
  <xdr:twoCellAnchor editAs="oneCell">
    <xdr:from>
      <xdr:col>3</xdr:col>
      <xdr:colOff>0</xdr:colOff>
      <xdr:row>66</xdr:row>
      <xdr:rowOff>0</xdr:rowOff>
    </xdr:from>
    <xdr:to>
      <xdr:col>17</xdr:col>
      <xdr:colOff>17981</xdr:colOff>
      <xdr:row>77</xdr:row>
      <xdr:rowOff>190214</xdr:rowOff>
    </xdr:to>
    <xdr:pic>
      <xdr:nvPicPr>
        <xdr:cNvPr id="9" name="Picture 8">
          <a:extLst>
            <a:ext uri="{FF2B5EF4-FFF2-40B4-BE49-F238E27FC236}">
              <a16:creationId xmlns:a16="http://schemas.microsoft.com/office/drawing/2014/main" id="{00A210A5-1DBD-D610-610B-69C854F5301C}"/>
            </a:ext>
          </a:extLst>
        </xdr:cNvPr>
        <xdr:cNvPicPr>
          <a:picLocks noChangeAspect="1"/>
        </xdr:cNvPicPr>
      </xdr:nvPicPr>
      <xdr:blipFill>
        <a:blip xmlns:r="http://schemas.openxmlformats.org/officeDocument/2006/relationships" r:embed="rId6"/>
        <a:stretch>
          <a:fillRect/>
        </a:stretch>
      </xdr:blipFill>
      <xdr:spPr>
        <a:xfrm>
          <a:off x="1943100" y="12573000"/>
          <a:ext cx="8552381" cy="2285714"/>
        </a:xfrm>
        <a:prstGeom prst="rect">
          <a:avLst/>
        </a:prstGeom>
      </xdr:spPr>
    </xdr:pic>
    <xdr:clientData/>
  </xdr:twoCellAnchor>
  <xdr:twoCellAnchor editAs="oneCell">
    <xdr:from>
      <xdr:col>3</xdr:col>
      <xdr:colOff>0</xdr:colOff>
      <xdr:row>79</xdr:row>
      <xdr:rowOff>0</xdr:rowOff>
    </xdr:from>
    <xdr:to>
      <xdr:col>16</xdr:col>
      <xdr:colOff>218057</xdr:colOff>
      <xdr:row>102</xdr:row>
      <xdr:rowOff>151833</xdr:rowOff>
    </xdr:to>
    <xdr:pic>
      <xdr:nvPicPr>
        <xdr:cNvPr id="5" name="Picture 4">
          <a:extLst>
            <a:ext uri="{FF2B5EF4-FFF2-40B4-BE49-F238E27FC236}">
              <a16:creationId xmlns:a16="http://schemas.microsoft.com/office/drawing/2014/main" id="{00000000-0008-0000-0C00-000005000000}"/>
            </a:ext>
          </a:extLst>
        </xdr:cNvPr>
        <xdr:cNvPicPr>
          <a:picLocks noChangeAspect="1"/>
        </xdr:cNvPicPr>
      </xdr:nvPicPr>
      <xdr:blipFill>
        <a:blip xmlns:r="http://schemas.openxmlformats.org/officeDocument/2006/relationships" r:embed="rId7"/>
        <a:stretch>
          <a:fillRect/>
        </a:stretch>
      </xdr:blipFill>
      <xdr:spPr>
        <a:xfrm>
          <a:off x="1943100" y="15049500"/>
          <a:ext cx="8142857" cy="4533333"/>
        </a:xfrm>
        <a:prstGeom prst="rect">
          <a:avLst/>
        </a:prstGeom>
      </xdr:spPr>
    </xdr:pic>
    <xdr:clientData/>
  </xdr:twoCellAnchor>
  <xdr:twoCellAnchor editAs="oneCell">
    <xdr:from>
      <xdr:col>3</xdr:col>
      <xdr:colOff>0</xdr:colOff>
      <xdr:row>104</xdr:row>
      <xdr:rowOff>0</xdr:rowOff>
    </xdr:from>
    <xdr:to>
      <xdr:col>16</xdr:col>
      <xdr:colOff>218057</xdr:colOff>
      <xdr:row>127</xdr:row>
      <xdr:rowOff>189929</xdr:rowOff>
    </xdr:to>
    <xdr:pic>
      <xdr:nvPicPr>
        <xdr:cNvPr id="10" name="Picture 9">
          <a:extLst>
            <a:ext uri="{FF2B5EF4-FFF2-40B4-BE49-F238E27FC236}">
              <a16:creationId xmlns:a16="http://schemas.microsoft.com/office/drawing/2014/main" id="{00000000-0008-0000-0C00-00000A000000}"/>
            </a:ext>
          </a:extLst>
        </xdr:cNvPr>
        <xdr:cNvPicPr>
          <a:picLocks noChangeAspect="1"/>
        </xdr:cNvPicPr>
      </xdr:nvPicPr>
      <xdr:blipFill>
        <a:blip xmlns:r="http://schemas.openxmlformats.org/officeDocument/2006/relationships" r:embed="rId8"/>
        <a:stretch>
          <a:fillRect/>
        </a:stretch>
      </xdr:blipFill>
      <xdr:spPr>
        <a:xfrm>
          <a:off x="1943100" y="19812000"/>
          <a:ext cx="8142857" cy="4571429"/>
        </a:xfrm>
        <a:prstGeom prst="rect">
          <a:avLst/>
        </a:prstGeom>
      </xdr:spPr>
    </xdr:pic>
    <xdr:clientData/>
  </xdr:twoCellAnchor>
  <xdr:twoCellAnchor editAs="oneCell">
    <xdr:from>
      <xdr:col>3</xdr:col>
      <xdr:colOff>0</xdr:colOff>
      <xdr:row>129</xdr:row>
      <xdr:rowOff>0</xdr:rowOff>
    </xdr:from>
    <xdr:to>
      <xdr:col>16</xdr:col>
      <xdr:colOff>218057</xdr:colOff>
      <xdr:row>152</xdr:row>
      <xdr:rowOff>189929</xdr:rowOff>
    </xdr:to>
    <xdr:pic>
      <xdr:nvPicPr>
        <xdr:cNvPr id="11" name="Picture 10">
          <a:extLst>
            <a:ext uri="{FF2B5EF4-FFF2-40B4-BE49-F238E27FC236}">
              <a16:creationId xmlns:a16="http://schemas.microsoft.com/office/drawing/2014/main" id="{00000000-0008-0000-0C00-00000B000000}"/>
            </a:ext>
          </a:extLst>
        </xdr:cNvPr>
        <xdr:cNvPicPr>
          <a:picLocks noChangeAspect="1"/>
        </xdr:cNvPicPr>
      </xdr:nvPicPr>
      <xdr:blipFill>
        <a:blip xmlns:r="http://schemas.openxmlformats.org/officeDocument/2006/relationships" r:embed="rId9"/>
        <a:stretch>
          <a:fillRect/>
        </a:stretch>
      </xdr:blipFill>
      <xdr:spPr>
        <a:xfrm>
          <a:off x="1943100" y="24574500"/>
          <a:ext cx="8142857" cy="4571429"/>
        </a:xfrm>
        <a:prstGeom prst="rect">
          <a:avLst/>
        </a:prstGeom>
      </xdr:spPr>
    </xdr:pic>
    <xdr:clientData/>
  </xdr:twoCellAnchor>
  <xdr:twoCellAnchor editAs="oneCell">
    <xdr:from>
      <xdr:col>3</xdr:col>
      <xdr:colOff>0</xdr:colOff>
      <xdr:row>154</xdr:row>
      <xdr:rowOff>0</xdr:rowOff>
    </xdr:from>
    <xdr:to>
      <xdr:col>16</xdr:col>
      <xdr:colOff>218057</xdr:colOff>
      <xdr:row>177</xdr:row>
      <xdr:rowOff>180405</xdr:rowOff>
    </xdr:to>
    <xdr:pic>
      <xdr:nvPicPr>
        <xdr:cNvPr id="12" name="Picture 11">
          <a:extLst>
            <a:ext uri="{FF2B5EF4-FFF2-40B4-BE49-F238E27FC236}">
              <a16:creationId xmlns:a16="http://schemas.microsoft.com/office/drawing/2014/main" id="{00000000-0008-0000-0C00-00000C000000}"/>
            </a:ext>
          </a:extLst>
        </xdr:cNvPr>
        <xdr:cNvPicPr>
          <a:picLocks noChangeAspect="1"/>
        </xdr:cNvPicPr>
      </xdr:nvPicPr>
      <xdr:blipFill>
        <a:blip xmlns:r="http://schemas.openxmlformats.org/officeDocument/2006/relationships" r:embed="rId10"/>
        <a:stretch>
          <a:fillRect/>
        </a:stretch>
      </xdr:blipFill>
      <xdr:spPr>
        <a:xfrm>
          <a:off x="1943100" y="29337000"/>
          <a:ext cx="8142857" cy="4561905"/>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ukar Bhandari" refreshedDate="46029.482345949073" createdVersion="8" refreshedVersion="8" minRefreshableVersion="3" recordCount="6014" xr:uid="{DE30E51D-6DD2-41E6-9B93-674AE6AE7938}">
  <cacheSource type="worksheet">
    <worksheetSource name="Table1"/>
  </cacheSource>
  <cacheFields count="10">
    <cacheField name="Institution" numFmtId="0">
      <sharedItems count="5">
        <s v="Salt Lake Community College"/>
        <s v="University Of Utah"/>
        <s v="Utah State University"/>
        <s v="Utah Valley University"/>
        <s v="Weber State University"/>
      </sharedItems>
    </cacheField>
    <cacheField name="Site" numFmtId="0">
      <sharedItems/>
    </cacheField>
    <cacheField name="Academic Year" numFmtId="0">
      <sharedItems containsSemiMixedTypes="0" containsString="0" containsNumber="1" containsInteger="1" minValue="2025" maxValue="2025"/>
    </cacheField>
    <cacheField name="Term" numFmtId="0">
      <sharedItems containsSemiMixedTypes="0" containsString="0" containsNumber="1" containsInteger="1" minValue="2" maxValue="2"/>
    </cacheField>
    <cacheField name="ZIPCODE" numFmtId="0">
      <sharedItems containsSemiMixedTypes="0" containsString="0" containsNumber="1" containsInteger="1" minValue="84001" maxValue="84970"/>
    </cacheField>
    <cacheField name="Full_or_Part_Time" numFmtId="0">
      <sharedItems/>
    </cacheField>
    <cacheField name="Headcount" numFmtId="0">
      <sharedItems containsSemiMixedTypes="0" containsString="0" containsNumber="1" containsInteger="1" minValue="1" maxValue="3439"/>
    </cacheField>
    <cacheField name="County (Utah.gov)" numFmtId="0">
      <sharedItems/>
    </cacheField>
    <cacheField name="County (WPR)" numFmtId="0">
      <sharedItems/>
    </cacheField>
    <cacheField name="County" numFmtId="0">
      <sharedItems count="30">
        <s v="Utah"/>
        <s v="Salt Lake"/>
        <s v="Davis"/>
        <s v="Summit"/>
        <s v="Duchesne"/>
        <s v="Tooele"/>
        <s v="Uintah"/>
        <s v="Wasatch"/>
        <s v="Morgan"/>
        <s v="Weber"/>
        <s v="Box Elder"/>
        <s v="Cache"/>
        <s v="Carbon"/>
        <s v="San Juan"/>
        <s v="Emery"/>
        <s v="Grand"/>
        <s v="Millard"/>
        <s v="Sanpete"/>
        <s v="Juab"/>
        <s v="Sevier"/>
        <s v="Iron"/>
        <s v="Washington"/>
        <s v="Garfield"/>
        <s v="Beaver"/>
        <e v="#N/A"/>
        <s v="Rich"/>
        <s v="Daggett"/>
        <s v="Wayne"/>
        <s v="Piute"/>
        <s v="Kane"/>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14">
  <r>
    <x v="0"/>
    <s v="Main Campus"/>
    <n v="2025"/>
    <n v="2"/>
    <n v="84003"/>
    <s v="Full-Time"/>
    <n v="38"/>
    <s v="Utah"/>
    <s v="Utah County"/>
    <x v="0"/>
  </r>
  <r>
    <x v="0"/>
    <s v="Main Campus"/>
    <n v="2025"/>
    <n v="2"/>
    <n v="84003"/>
    <s v="Part-Time"/>
    <n v="70"/>
    <s v="Utah"/>
    <s v="Utah County"/>
    <x v="0"/>
  </r>
  <r>
    <x v="0"/>
    <s v="Main Campus"/>
    <n v="2025"/>
    <n v="2"/>
    <n v="84004"/>
    <s v="Full-Time"/>
    <n v="12"/>
    <s v="Utah"/>
    <s v="Utah County"/>
    <x v="0"/>
  </r>
  <r>
    <x v="0"/>
    <s v="Main Campus"/>
    <n v="2025"/>
    <n v="2"/>
    <n v="84004"/>
    <s v="Part-Time"/>
    <n v="13"/>
    <s v="Utah"/>
    <s v="Utah County"/>
    <x v="0"/>
  </r>
  <r>
    <x v="0"/>
    <s v="Main Campus"/>
    <n v="2025"/>
    <n v="2"/>
    <n v="84005"/>
    <s v="Full-Time"/>
    <n v="51"/>
    <e v="#N/A"/>
    <s v="Utah County"/>
    <x v="0"/>
  </r>
  <r>
    <x v="0"/>
    <s v="Main Campus"/>
    <n v="2025"/>
    <n v="2"/>
    <n v="84005"/>
    <s v="Part-Time"/>
    <n v="109"/>
    <e v="#N/A"/>
    <s v="Utah County"/>
    <x v="0"/>
  </r>
  <r>
    <x v="0"/>
    <s v="Main Campus"/>
    <n v="2025"/>
    <n v="2"/>
    <n v="84006"/>
    <s v="Full-Time"/>
    <n v="3"/>
    <s v="Salt Lake"/>
    <s v="Salt Lake County"/>
    <x v="1"/>
  </r>
  <r>
    <x v="0"/>
    <s v="Main Campus"/>
    <n v="2025"/>
    <n v="2"/>
    <n v="84006"/>
    <s v="Part-Time"/>
    <n v="2"/>
    <s v="Salt Lake"/>
    <s v="Salt Lake County"/>
    <x v="1"/>
  </r>
  <r>
    <x v="0"/>
    <s v="Main Campus"/>
    <n v="2025"/>
    <n v="2"/>
    <n v="84009"/>
    <s v="Full-Time"/>
    <n v="156"/>
    <e v="#N/A"/>
    <s v="Salt Lake County"/>
    <x v="1"/>
  </r>
  <r>
    <x v="0"/>
    <s v="Main Campus"/>
    <n v="2025"/>
    <n v="2"/>
    <n v="84009"/>
    <s v="Part-Time"/>
    <n v="331"/>
    <e v="#N/A"/>
    <s v="Salt Lake County"/>
    <x v="1"/>
  </r>
  <r>
    <x v="0"/>
    <s v="Main Campus"/>
    <n v="2025"/>
    <n v="2"/>
    <n v="84010"/>
    <s v="Full-Time"/>
    <n v="78"/>
    <s v="Davis"/>
    <s v="Davis County"/>
    <x v="2"/>
  </r>
  <r>
    <x v="0"/>
    <s v="Main Campus"/>
    <n v="2025"/>
    <n v="2"/>
    <n v="84010"/>
    <s v="Part-Time"/>
    <n v="166"/>
    <s v="Davis"/>
    <s v="Davis County"/>
    <x v="2"/>
  </r>
  <r>
    <x v="0"/>
    <s v="Main Campus"/>
    <n v="2025"/>
    <n v="2"/>
    <n v="84011"/>
    <s v="Part-Time"/>
    <n v="4"/>
    <s v="Davis"/>
    <e v="#N/A"/>
    <x v="2"/>
  </r>
  <r>
    <x v="0"/>
    <s v="Main Campus"/>
    <n v="2025"/>
    <n v="2"/>
    <n v="84013"/>
    <s v="Full-Time"/>
    <n v="1"/>
    <s v="Utah"/>
    <s v="Utah County"/>
    <x v="0"/>
  </r>
  <r>
    <x v="0"/>
    <s v="Main Campus"/>
    <n v="2025"/>
    <n v="2"/>
    <n v="84013"/>
    <s v="Part-Time"/>
    <n v="4"/>
    <s v="Utah"/>
    <s v="Utah County"/>
    <x v="0"/>
  </r>
  <r>
    <x v="0"/>
    <s v="Main Campus"/>
    <n v="2025"/>
    <n v="2"/>
    <n v="84014"/>
    <s v="Full-Time"/>
    <n v="27"/>
    <s v="Davis"/>
    <s v="Davis County"/>
    <x v="2"/>
  </r>
  <r>
    <x v="0"/>
    <s v="Main Campus"/>
    <n v="2025"/>
    <n v="2"/>
    <n v="84014"/>
    <s v="Part-Time"/>
    <n v="53"/>
    <s v="Davis"/>
    <s v="Davis County"/>
    <x v="2"/>
  </r>
  <r>
    <x v="0"/>
    <s v="Main Campus"/>
    <n v="2025"/>
    <n v="2"/>
    <n v="84015"/>
    <s v="Full-Time"/>
    <n v="45"/>
    <s v="Davis"/>
    <s v="Davis County"/>
    <x v="2"/>
  </r>
  <r>
    <x v="0"/>
    <s v="Main Campus"/>
    <n v="2025"/>
    <n v="2"/>
    <n v="84015"/>
    <s v="Part-Time"/>
    <n v="64"/>
    <s v="Davis"/>
    <s v="Davis County"/>
    <x v="2"/>
  </r>
  <r>
    <x v="0"/>
    <s v="Main Campus"/>
    <n v="2025"/>
    <n v="2"/>
    <n v="84017"/>
    <s v="Full-Time"/>
    <n v="4"/>
    <s v="Summit"/>
    <s v="Summit County"/>
    <x v="3"/>
  </r>
  <r>
    <x v="0"/>
    <s v="Main Campus"/>
    <n v="2025"/>
    <n v="2"/>
    <n v="84017"/>
    <s v="Part-Time"/>
    <n v="11"/>
    <s v="Summit"/>
    <s v="Summit County"/>
    <x v="3"/>
  </r>
  <r>
    <x v="0"/>
    <s v="Main Campus"/>
    <n v="2025"/>
    <n v="2"/>
    <n v="84020"/>
    <s v="Full-Time"/>
    <n v="117"/>
    <s v="Salt Lake"/>
    <s v="Salt Lake County"/>
    <x v="1"/>
  </r>
  <r>
    <x v="0"/>
    <s v="Main Campus"/>
    <n v="2025"/>
    <n v="2"/>
    <n v="84020"/>
    <s v="Part-Time"/>
    <n v="280"/>
    <s v="Salt Lake"/>
    <s v="Salt Lake County"/>
    <x v="1"/>
  </r>
  <r>
    <x v="0"/>
    <s v="Main Campus"/>
    <n v="2025"/>
    <n v="2"/>
    <n v="84021"/>
    <s v="Full-Time"/>
    <n v="1"/>
    <s v="Duchesne"/>
    <s v="Duchesne County"/>
    <x v="4"/>
  </r>
  <r>
    <x v="0"/>
    <s v="Main Campus"/>
    <n v="2025"/>
    <n v="2"/>
    <n v="84021"/>
    <s v="Part-Time"/>
    <n v="1"/>
    <s v="Duchesne"/>
    <s v="Duchesne County"/>
    <x v="4"/>
  </r>
  <r>
    <x v="0"/>
    <s v="Main Campus"/>
    <n v="2025"/>
    <n v="2"/>
    <n v="84022"/>
    <s v="Full-Time"/>
    <n v="1"/>
    <s v="Tooele"/>
    <s v="Tooele County"/>
    <x v="5"/>
  </r>
  <r>
    <x v="0"/>
    <s v="Main Campus"/>
    <n v="2025"/>
    <n v="2"/>
    <n v="84025"/>
    <s v="Full-Time"/>
    <n v="28"/>
    <s v="Davis"/>
    <s v="Davis County"/>
    <x v="2"/>
  </r>
  <r>
    <x v="0"/>
    <s v="Main Campus"/>
    <n v="2025"/>
    <n v="2"/>
    <n v="84025"/>
    <s v="Part-Time"/>
    <n v="55"/>
    <s v="Davis"/>
    <s v="Davis County"/>
    <x v="2"/>
  </r>
  <r>
    <x v="0"/>
    <s v="Main Campus"/>
    <n v="2025"/>
    <n v="2"/>
    <n v="84026"/>
    <s v="Full-Time"/>
    <n v="3"/>
    <s v="Uintah"/>
    <s v="Uintah County"/>
    <x v="6"/>
  </r>
  <r>
    <x v="0"/>
    <s v="Main Campus"/>
    <n v="2025"/>
    <n v="2"/>
    <n v="84026"/>
    <s v="Part-Time"/>
    <n v="2"/>
    <s v="Uintah"/>
    <s v="Uintah County"/>
    <x v="6"/>
  </r>
  <r>
    <x v="0"/>
    <s v="Main Campus"/>
    <n v="2025"/>
    <n v="2"/>
    <n v="84029"/>
    <s v="Full-Time"/>
    <n v="21"/>
    <s v="Tooele"/>
    <s v="Tooele County"/>
    <x v="5"/>
  </r>
  <r>
    <x v="0"/>
    <s v="Main Campus"/>
    <n v="2025"/>
    <n v="2"/>
    <n v="84029"/>
    <s v="Part-Time"/>
    <n v="43"/>
    <s v="Tooele"/>
    <s v="Tooele County"/>
    <x v="5"/>
  </r>
  <r>
    <x v="0"/>
    <s v="Main Campus"/>
    <n v="2025"/>
    <n v="2"/>
    <n v="84032"/>
    <s v="Full-Time"/>
    <n v="9"/>
    <s v="Wasatch"/>
    <s v="Wasatch County"/>
    <x v="7"/>
  </r>
  <r>
    <x v="0"/>
    <s v="Main Campus"/>
    <n v="2025"/>
    <n v="2"/>
    <n v="84032"/>
    <s v="Part-Time"/>
    <n v="34"/>
    <s v="Wasatch"/>
    <s v="Wasatch County"/>
    <x v="7"/>
  </r>
  <r>
    <x v="0"/>
    <s v="Main Campus"/>
    <n v="2025"/>
    <n v="2"/>
    <n v="84033"/>
    <s v="Part-Time"/>
    <n v="2"/>
    <s v="Summit"/>
    <s v="Summit County"/>
    <x v="3"/>
  </r>
  <r>
    <x v="0"/>
    <s v="Main Campus"/>
    <n v="2025"/>
    <n v="2"/>
    <n v="84036"/>
    <s v="Full-Time"/>
    <n v="5"/>
    <s v="Summit"/>
    <s v="Summit County"/>
    <x v="3"/>
  </r>
  <r>
    <x v="0"/>
    <s v="Main Campus"/>
    <n v="2025"/>
    <n v="2"/>
    <n v="84036"/>
    <s v="Part-Time"/>
    <n v="21"/>
    <s v="Summit"/>
    <s v="Summit County"/>
    <x v="3"/>
  </r>
  <r>
    <x v="0"/>
    <s v="Main Campus"/>
    <n v="2025"/>
    <n v="2"/>
    <n v="84037"/>
    <s v="Full-Time"/>
    <n v="48"/>
    <s v="Davis"/>
    <s v="Davis County"/>
    <x v="2"/>
  </r>
  <r>
    <x v="0"/>
    <s v="Main Campus"/>
    <n v="2025"/>
    <n v="2"/>
    <n v="84037"/>
    <s v="Part-Time"/>
    <n v="49"/>
    <s v="Davis"/>
    <s v="Davis County"/>
    <x v="2"/>
  </r>
  <r>
    <x v="0"/>
    <s v="Main Campus"/>
    <n v="2025"/>
    <n v="2"/>
    <n v="84039"/>
    <s v="Part-Time"/>
    <n v="1"/>
    <s v="Uintah"/>
    <s v="Uintah County"/>
    <x v="6"/>
  </r>
  <r>
    <x v="0"/>
    <s v="Main Campus"/>
    <n v="2025"/>
    <n v="2"/>
    <n v="84040"/>
    <s v="Full-Time"/>
    <n v="18"/>
    <s v="Davis"/>
    <s v="Davis County"/>
    <x v="2"/>
  </r>
  <r>
    <x v="0"/>
    <s v="Main Campus"/>
    <n v="2025"/>
    <n v="2"/>
    <n v="84040"/>
    <s v="Part-Time"/>
    <n v="28"/>
    <s v="Davis"/>
    <s v="Davis County"/>
    <x v="2"/>
  </r>
  <r>
    <x v="0"/>
    <s v="Main Campus"/>
    <n v="2025"/>
    <n v="2"/>
    <n v="84041"/>
    <s v="Full-Time"/>
    <n v="35"/>
    <s v="Davis"/>
    <s v="Davis County"/>
    <x v="2"/>
  </r>
  <r>
    <x v="0"/>
    <s v="Main Campus"/>
    <n v="2025"/>
    <n v="2"/>
    <n v="84041"/>
    <s v="Part-Time"/>
    <n v="77"/>
    <s v="Davis"/>
    <s v="Davis County"/>
    <x v="2"/>
  </r>
  <r>
    <x v="0"/>
    <s v="Main Campus"/>
    <n v="2025"/>
    <n v="2"/>
    <n v="84042"/>
    <s v="Full-Time"/>
    <n v="1"/>
    <s v="Utah"/>
    <s v="Utah County"/>
    <x v="0"/>
  </r>
  <r>
    <x v="0"/>
    <s v="Main Campus"/>
    <n v="2025"/>
    <n v="2"/>
    <n v="84042"/>
    <s v="Part-Time"/>
    <n v="10"/>
    <s v="Utah"/>
    <s v="Utah County"/>
    <x v="0"/>
  </r>
  <r>
    <x v="0"/>
    <s v="Main Campus"/>
    <n v="2025"/>
    <n v="2"/>
    <n v="84043"/>
    <s v="Full-Time"/>
    <n v="96"/>
    <s v="Utah"/>
    <s v="Utah County"/>
    <x v="0"/>
  </r>
  <r>
    <x v="0"/>
    <s v="Main Campus"/>
    <n v="2025"/>
    <n v="2"/>
    <n v="84043"/>
    <s v="Part-Time"/>
    <n v="145"/>
    <s v="Utah"/>
    <s v="Utah County"/>
    <x v="0"/>
  </r>
  <r>
    <x v="0"/>
    <s v="Main Campus"/>
    <n v="2025"/>
    <n v="2"/>
    <n v="84044"/>
    <s v="Full-Time"/>
    <n v="128"/>
    <s v="Salt Lake"/>
    <s v="Salt Lake County"/>
    <x v="1"/>
  </r>
  <r>
    <x v="0"/>
    <s v="Main Campus"/>
    <n v="2025"/>
    <n v="2"/>
    <n v="84044"/>
    <s v="Part-Time"/>
    <n v="254"/>
    <s v="Salt Lake"/>
    <s v="Salt Lake County"/>
    <x v="1"/>
  </r>
  <r>
    <x v="0"/>
    <s v="Main Campus"/>
    <n v="2025"/>
    <n v="2"/>
    <n v="84045"/>
    <s v="Full-Time"/>
    <n v="49"/>
    <e v="#N/A"/>
    <s v="Utah County"/>
    <x v="0"/>
  </r>
  <r>
    <x v="0"/>
    <s v="Main Campus"/>
    <n v="2025"/>
    <n v="2"/>
    <n v="84045"/>
    <s v="Part-Time"/>
    <n v="101"/>
    <e v="#N/A"/>
    <s v="Utah County"/>
    <x v="0"/>
  </r>
  <r>
    <x v="0"/>
    <s v="Main Campus"/>
    <n v="2025"/>
    <n v="2"/>
    <n v="84047"/>
    <s v="Full-Time"/>
    <n v="106"/>
    <s v="Salt Lake"/>
    <s v="Salt Lake County"/>
    <x v="1"/>
  </r>
  <r>
    <x v="0"/>
    <s v="Main Campus"/>
    <n v="2025"/>
    <n v="2"/>
    <n v="84047"/>
    <s v="Part-Time"/>
    <n v="294"/>
    <s v="Salt Lake"/>
    <s v="Salt Lake County"/>
    <x v="1"/>
  </r>
  <r>
    <x v="0"/>
    <s v="Main Campus"/>
    <n v="2025"/>
    <n v="2"/>
    <n v="84049"/>
    <s v="Full-Time"/>
    <n v="1"/>
    <s v="Wasatch"/>
    <s v="Wasatch County"/>
    <x v="7"/>
  </r>
  <r>
    <x v="0"/>
    <s v="Main Campus"/>
    <n v="2025"/>
    <n v="2"/>
    <n v="84049"/>
    <s v="Part-Time"/>
    <n v="6"/>
    <s v="Wasatch"/>
    <s v="Wasatch County"/>
    <x v="7"/>
  </r>
  <r>
    <x v="0"/>
    <s v="Main Campus"/>
    <n v="2025"/>
    <n v="2"/>
    <n v="84050"/>
    <s v="Full-Time"/>
    <n v="4"/>
    <s v="Morgan"/>
    <s v="Morgan County"/>
    <x v="8"/>
  </r>
  <r>
    <x v="0"/>
    <s v="Main Campus"/>
    <n v="2025"/>
    <n v="2"/>
    <n v="84050"/>
    <s v="Part-Time"/>
    <n v="6"/>
    <s v="Morgan"/>
    <s v="Morgan County"/>
    <x v="8"/>
  </r>
  <r>
    <x v="0"/>
    <s v="Main Campus"/>
    <n v="2025"/>
    <n v="2"/>
    <n v="84054"/>
    <s v="Full-Time"/>
    <n v="43"/>
    <s v="Davis"/>
    <s v="Davis County"/>
    <x v="2"/>
  </r>
  <r>
    <x v="0"/>
    <s v="Main Campus"/>
    <n v="2025"/>
    <n v="2"/>
    <n v="84054"/>
    <s v="Part-Time"/>
    <n v="111"/>
    <s v="Davis"/>
    <s v="Davis County"/>
    <x v="2"/>
  </r>
  <r>
    <x v="0"/>
    <s v="Main Campus"/>
    <n v="2025"/>
    <n v="2"/>
    <n v="84055"/>
    <s v="Full-Time"/>
    <n v="1"/>
    <s v="Summit"/>
    <s v="Summit County"/>
    <x v="3"/>
  </r>
  <r>
    <x v="0"/>
    <s v="Main Campus"/>
    <n v="2025"/>
    <n v="2"/>
    <n v="84055"/>
    <s v="Part-Time"/>
    <n v="3"/>
    <s v="Summit"/>
    <s v="Summit County"/>
    <x v="3"/>
  </r>
  <r>
    <x v="0"/>
    <s v="Main Campus"/>
    <n v="2025"/>
    <n v="2"/>
    <n v="84056"/>
    <s v="Full-Time"/>
    <n v="1"/>
    <s v="Weber"/>
    <s v="Davis County"/>
    <x v="9"/>
  </r>
  <r>
    <x v="0"/>
    <s v="Main Campus"/>
    <n v="2025"/>
    <n v="2"/>
    <n v="84056"/>
    <s v="Part-Time"/>
    <n v="2"/>
    <s v="Weber"/>
    <s v="Davis County"/>
    <x v="9"/>
  </r>
  <r>
    <x v="0"/>
    <s v="Main Campus"/>
    <n v="2025"/>
    <n v="2"/>
    <n v="84057"/>
    <s v="Full-Time"/>
    <n v="10"/>
    <s v="Utah"/>
    <s v="Utah County"/>
    <x v="0"/>
  </r>
  <r>
    <x v="0"/>
    <s v="Main Campus"/>
    <n v="2025"/>
    <n v="2"/>
    <n v="84057"/>
    <s v="Part-Time"/>
    <n v="36"/>
    <s v="Utah"/>
    <s v="Utah County"/>
    <x v="0"/>
  </r>
  <r>
    <x v="0"/>
    <s v="Main Campus"/>
    <n v="2025"/>
    <n v="2"/>
    <n v="84058"/>
    <s v="Full-Time"/>
    <n v="23"/>
    <s v="Utah"/>
    <s v="Utah County"/>
    <x v="0"/>
  </r>
  <r>
    <x v="0"/>
    <s v="Main Campus"/>
    <n v="2025"/>
    <n v="2"/>
    <n v="84058"/>
    <s v="Part-Time"/>
    <n v="28"/>
    <s v="Utah"/>
    <s v="Utah County"/>
    <x v="0"/>
  </r>
  <r>
    <x v="0"/>
    <s v="Main Campus"/>
    <n v="2025"/>
    <n v="2"/>
    <n v="84059"/>
    <s v="Full-Time"/>
    <n v="7"/>
    <s v="Utah"/>
    <s v="Utah County"/>
    <x v="0"/>
  </r>
  <r>
    <x v="0"/>
    <s v="Main Campus"/>
    <n v="2025"/>
    <n v="2"/>
    <n v="84059"/>
    <s v="Part-Time"/>
    <n v="9"/>
    <s v="Utah"/>
    <s v="Utah County"/>
    <x v="0"/>
  </r>
  <r>
    <x v="0"/>
    <s v="Main Campus"/>
    <n v="2025"/>
    <n v="2"/>
    <n v="84060"/>
    <s v="Full-Time"/>
    <n v="15"/>
    <s v="Summit"/>
    <s v="Summit County"/>
    <x v="3"/>
  </r>
  <r>
    <x v="0"/>
    <s v="Main Campus"/>
    <n v="2025"/>
    <n v="2"/>
    <n v="84060"/>
    <s v="Part-Time"/>
    <n v="23"/>
    <s v="Summit"/>
    <s v="Summit County"/>
    <x v="3"/>
  </r>
  <r>
    <x v="0"/>
    <s v="Main Campus"/>
    <n v="2025"/>
    <n v="2"/>
    <n v="84061"/>
    <s v="Part-Time"/>
    <n v="1"/>
    <s v="Summit"/>
    <s v="Summit County"/>
    <x v="3"/>
  </r>
  <r>
    <x v="0"/>
    <s v="Main Campus"/>
    <n v="2025"/>
    <n v="2"/>
    <n v="84062"/>
    <s v="Full-Time"/>
    <n v="28"/>
    <s v="Utah"/>
    <s v="Utah County"/>
    <x v="0"/>
  </r>
  <r>
    <x v="0"/>
    <s v="Main Campus"/>
    <n v="2025"/>
    <n v="2"/>
    <n v="84062"/>
    <s v="Part-Time"/>
    <n v="41"/>
    <s v="Utah"/>
    <s v="Utah County"/>
    <x v="0"/>
  </r>
  <r>
    <x v="0"/>
    <s v="Main Campus"/>
    <n v="2025"/>
    <n v="2"/>
    <n v="84065"/>
    <s v="Full-Time"/>
    <n v="149"/>
    <s v="Salt Lake"/>
    <s v="Salt Lake County"/>
    <x v="1"/>
  </r>
  <r>
    <x v="0"/>
    <s v="Main Campus"/>
    <n v="2025"/>
    <n v="2"/>
    <n v="84065"/>
    <s v="Part-Time"/>
    <n v="315"/>
    <s v="Salt Lake"/>
    <s v="Salt Lake County"/>
    <x v="1"/>
  </r>
  <r>
    <x v="0"/>
    <s v="Main Campus"/>
    <n v="2025"/>
    <n v="2"/>
    <n v="84066"/>
    <s v="Part-Time"/>
    <n v="2"/>
    <s v="Duchesne"/>
    <s v="Duchesne County"/>
    <x v="4"/>
  </r>
  <r>
    <x v="0"/>
    <s v="Main Campus"/>
    <n v="2025"/>
    <n v="2"/>
    <n v="84067"/>
    <s v="Full-Time"/>
    <n v="10"/>
    <s v="Weber"/>
    <s v="Weber County"/>
    <x v="9"/>
  </r>
  <r>
    <x v="0"/>
    <s v="Main Campus"/>
    <n v="2025"/>
    <n v="2"/>
    <n v="84067"/>
    <s v="Part-Time"/>
    <n v="26"/>
    <s v="Weber"/>
    <s v="Weber County"/>
    <x v="9"/>
  </r>
  <r>
    <x v="0"/>
    <s v="Main Campus"/>
    <n v="2025"/>
    <n v="2"/>
    <n v="84068"/>
    <s v="Full-Time"/>
    <n v="1"/>
    <s v="Summit"/>
    <e v="#N/A"/>
    <x v="3"/>
  </r>
  <r>
    <x v="0"/>
    <s v="Main Campus"/>
    <n v="2025"/>
    <n v="2"/>
    <n v="84068"/>
    <s v="Part-Time"/>
    <n v="3"/>
    <s v="Summit"/>
    <e v="#N/A"/>
    <x v="3"/>
  </r>
  <r>
    <x v="0"/>
    <s v="Main Campus"/>
    <n v="2025"/>
    <n v="2"/>
    <n v="84069"/>
    <s v="Part-Time"/>
    <n v="1"/>
    <s v="Tooele"/>
    <s v="Tooele County"/>
    <x v="5"/>
  </r>
  <r>
    <x v="0"/>
    <s v="Main Campus"/>
    <n v="2025"/>
    <n v="2"/>
    <n v="84070"/>
    <s v="Full-Time"/>
    <n v="81"/>
    <s v="Salt Lake"/>
    <s v="Salt Lake County"/>
    <x v="1"/>
  </r>
  <r>
    <x v="0"/>
    <s v="Main Campus"/>
    <n v="2025"/>
    <n v="2"/>
    <n v="84070"/>
    <s v="Part-Time"/>
    <n v="202"/>
    <s v="Salt Lake"/>
    <s v="Salt Lake County"/>
    <x v="1"/>
  </r>
  <r>
    <x v="0"/>
    <s v="Main Campus"/>
    <n v="2025"/>
    <n v="2"/>
    <n v="84071"/>
    <s v="Part-Time"/>
    <n v="2"/>
    <s v="Tooele"/>
    <s v="Tooele County"/>
    <x v="5"/>
  </r>
  <r>
    <x v="0"/>
    <s v="Main Campus"/>
    <n v="2025"/>
    <n v="2"/>
    <n v="84072"/>
    <s v="Part-Time"/>
    <n v="1"/>
    <s v="Duchesne"/>
    <s v="Duchesne County"/>
    <x v="4"/>
  </r>
  <r>
    <x v="0"/>
    <s v="Main Campus"/>
    <n v="2025"/>
    <n v="2"/>
    <n v="84074"/>
    <s v="Full-Time"/>
    <n v="109"/>
    <s v="Tooele"/>
    <s v="Tooele County"/>
    <x v="5"/>
  </r>
  <r>
    <x v="0"/>
    <s v="Main Campus"/>
    <n v="2025"/>
    <n v="2"/>
    <n v="84074"/>
    <s v="Part-Time"/>
    <n v="245"/>
    <s v="Tooele"/>
    <s v="Tooele County"/>
    <x v="5"/>
  </r>
  <r>
    <x v="0"/>
    <s v="Main Campus"/>
    <n v="2025"/>
    <n v="2"/>
    <n v="84075"/>
    <s v="Full-Time"/>
    <n v="15"/>
    <s v="Davis"/>
    <s v="Davis County"/>
    <x v="2"/>
  </r>
  <r>
    <x v="0"/>
    <s v="Main Campus"/>
    <n v="2025"/>
    <n v="2"/>
    <n v="84075"/>
    <s v="Part-Time"/>
    <n v="40"/>
    <s v="Davis"/>
    <s v="Davis County"/>
    <x v="2"/>
  </r>
  <r>
    <x v="0"/>
    <s v="Main Campus"/>
    <n v="2025"/>
    <n v="2"/>
    <n v="84078"/>
    <s v="Full-Time"/>
    <n v="2"/>
    <s v="Uintah"/>
    <s v="Uintah County"/>
    <x v="6"/>
  </r>
  <r>
    <x v="0"/>
    <s v="Main Campus"/>
    <n v="2025"/>
    <n v="2"/>
    <n v="84078"/>
    <s v="Part-Time"/>
    <n v="7"/>
    <s v="Uintah"/>
    <s v="Uintah County"/>
    <x v="6"/>
  </r>
  <r>
    <x v="0"/>
    <s v="Main Campus"/>
    <n v="2025"/>
    <n v="2"/>
    <n v="84080"/>
    <s v="Part-Time"/>
    <n v="1"/>
    <s v="Tooele"/>
    <s v="Tooele County"/>
    <x v="5"/>
  </r>
  <r>
    <x v="0"/>
    <s v="Main Campus"/>
    <n v="2025"/>
    <n v="2"/>
    <n v="84081"/>
    <s v="Full-Time"/>
    <n v="229"/>
    <e v="#N/A"/>
    <s v="Salt Lake County"/>
    <x v="1"/>
  </r>
  <r>
    <x v="0"/>
    <s v="Main Campus"/>
    <n v="2025"/>
    <n v="2"/>
    <n v="84081"/>
    <s v="Part-Time"/>
    <n v="498"/>
    <e v="#N/A"/>
    <s v="Salt Lake County"/>
    <x v="1"/>
  </r>
  <r>
    <x v="0"/>
    <s v="Main Campus"/>
    <n v="2025"/>
    <n v="2"/>
    <n v="84083"/>
    <s v="Full-Time"/>
    <n v="1"/>
    <s v="Tooele"/>
    <s v="Tooele County"/>
    <x v="5"/>
  </r>
  <r>
    <x v="0"/>
    <s v="Main Campus"/>
    <n v="2025"/>
    <n v="2"/>
    <n v="84083"/>
    <s v="Part-Time"/>
    <n v="3"/>
    <s v="Tooele"/>
    <s v="Tooele County"/>
    <x v="5"/>
  </r>
  <r>
    <x v="0"/>
    <s v="Main Campus"/>
    <n v="2025"/>
    <n v="2"/>
    <n v="84084"/>
    <s v="Full-Time"/>
    <n v="109"/>
    <s v="Salt Lake"/>
    <s v="Salt Lake County"/>
    <x v="1"/>
  </r>
  <r>
    <x v="0"/>
    <s v="Main Campus"/>
    <n v="2025"/>
    <n v="2"/>
    <n v="84084"/>
    <s v="Part-Time"/>
    <n v="228"/>
    <s v="Salt Lake"/>
    <s v="Salt Lake County"/>
    <x v="1"/>
  </r>
  <r>
    <x v="0"/>
    <s v="Main Campus"/>
    <n v="2025"/>
    <n v="2"/>
    <n v="84087"/>
    <s v="Full-Time"/>
    <n v="30"/>
    <s v="Davis"/>
    <s v="Davis County"/>
    <x v="2"/>
  </r>
  <r>
    <x v="0"/>
    <s v="Main Campus"/>
    <n v="2025"/>
    <n v="2"/>
    <n v="84087"/>
    <s v="Part-Time"/>
    <n v="59"/>
    <s v="Davis"/>
    <s v="Davis County"/>
    <x v="2"/>
  </r>
  <r>
    <x v="0"/>
    <s v="Main Campus"/>
    <n v="2025"/>
    <n v="2"/>
    <n v="84088"/>
    <s v="Full-Time"/>
    <n v="142"/>
    <s v="Salt Lake"/>
    <s v="Salt Lake County"/>
    <x v="1"/>
  </r>
  <r>
    <x v="0"/>
    <s v="Main Campus"/>
    <n v="2025"/>
    <n v="2"/>
    <n v="84088"/>
    <s v="Part-Time"/>
    <n v="330"/>
    <s v="Salt Lake"/>
    <s v="Salt Lake County"/>
    <x v="1"/>
  </r>
  <r>
    <x v="0"/>
    <s v="Main Campus"/>
    <n v="2025"/>
    <n v="2"/>
    <n v="84089"/>
    <s v="Part-Time"/>
    <n v="1"/>
    <s v="Davis"/>
    <e v="#N/A"/>
    <x v="2"/>
  </r>
  <r>
    <x v="0"/>
    <s v="Main Campus"/>
    <n v="2025"/>
    <n v="2"/>
    <n v="84090"/>
    <s v="Full-Time"/>
    <n v="1"/>
    <s v="Salt Lake"/>
    <e v="#N/A"/>
    <x v="1"/>
  </r>
  <r>
    <x v="0"/>
    <s v="Main Campus"/>
    <n v="2025"/>
    <n v="2"/>
    <n v="84090"/>
    <s v="Part-Time"/>
    <n v="3"/>
    <s v="Salt Lake"/>
    <e v="#N/A"/>
    <x v="1"/>
  </r>
  <r>
    <x v="0"/>
    <s v="Main Campus"/>
    <n v="2025"/>
    <n v="2"/>
    <n v="84091"/>
    <s v="Full-Time"/>
    <n v="1"/>
    <s v="Salt Lake"/>
    <e v="#N/A"/>
    <x v="1"/>
  </r>
  <r>
    <x v="0"/>
    <s v="Main Campus"/>
    <n v="2025"/>
    <n v="2"/>
    <n v="84091"/>
    <s v="Part-Time"/>
    <n v="2"/>
    <s v="Salt Lake"/>
    <e v="#N/A"/>
    <x v="1"/>
  </r>
  <r>
    <x v="0"/>
    <s v="Main Campus"/>
    <n v="2025"/>
    <n v="2"/>
    <n v="84092"/>
    <s v="Full-Time"/>
    <n v="84"/>
    <s v="Salt Lake"/>
    <s v="Salt Lake County"/>
    <x v="1"/>
  </r>
  <r>
    <x v="0"/>
    <s v="Main Campus"/>
    <n v="2025"/>
    <n v="2"/>
    <n v="84092"/>
    <s v="Part-Time"/>
    <n v="155"/>
    <s v="Salt Lake"/>
    <s v="Salt Lake County"/>
    <x v="1"/>
  </r>
  <r>
    <x v="0"/>
    <s v="Main Campus"/>
    <n v="2025"/>
    <n v="2"/>
    <n v="84093"/>
    <s v="Full-Time"/>
    <n v="72"/>
    <s v="Salt Lake"/>
    <s v="Salt Lake County"/>
    <x v="1"/>
  </r>
  <r>
    <x v="0"/>
    <s v="Main Campus"/>
    <n v="2025"/>
    <n v="2"/>
    <n v="84093"/>
    <s v="Part-Time"/>
    <n v="119"/>
    <s v="Salt Lake"/>
    <s v="Salt Lake County"/>
    <x v="1"/>
  </r>
  <r>
    <x v="0"/>
    <s v="Main Campus"/>
    <n v="2025"/>
    <n v="2"/>
    <n v="84094"/>
    <s v="Full-Time"/>
    <n v="77"/>
    <s v="Salt Lake"/>
    <s v="Salt Lake County"/>
    <x v="1"/>
  </r>
  <r>
    <x v="0"/>
    <s v="Main Campus"/>
    <n v="2025"/>
    <n v="2"/>
    <n v="84094"/>
    <s v="Part-Time"/>
    <n v="190"/>
    <s v="Salt Lake"/>
    <s v="Salt Lake County"/>
    <x v="1"/>
  </r>
  <r>
    <x v="0"/>
    <s v="Main Campus"/>
    <n v="2025"/>
    <n v="2"/>
    <n v="84095"/>
    <s v="Full-Time"/>
    <n v="128"/>
    <s v="Salt Lake"/>
    <s v="Salt Lake County"/>
    <x v="1"/>
  </r>
  <r>
    <x v="0"/>
    <s v="Main Campus"/>
    <n v="2025"/>
    <n v="2"/>
    <n v="84095"/>
    <s v="Part-Time"/>
    <n v="239"/>
    <s v="Salt Lake"/>
    <s v="Salt Lake County"/>
    <x v="1"/>
  </r>
  <r>
    <x v="0"/>
    <s v="Main Campus"/>
    <n v="2025"/>
    <n v="2"/>
    <n v="84096"/>
    <s v="Full-Time"/>
    <n v="274"/>
    <e v="#N/A"/>
    <s v="Salt Lake County"/>
    <x v="1"/>
  </r>
  <r>
    <x v="0"/>
    <s v="Main Campus"/>
    <n v="2025"/>
    <n v="2"/>
    <n v="84096"/>
    <s v="Part-Time"/>
    <n v="520"/>
    <e v="#N/A"/>
    <s v="Salt Lake County"/>
    <x v="1"/>
  </r>
  <r>
    <x v="0"/>
    <s v="Main Campus"/>
    <n v="2025"/>
    <n v="2"/>
    <n v="84097"/>
    <s v="Full-Time"/>
    <n v="9"/>
    <s v="Utah"/>
    <s v="Utah County"/>
    <x v="0"/>
  </r>
  <r>
    <x v="0"/>
    <s v="Main Campus"/>
    <n v="2025"/>
    <n v="2"/>
    <n v="84097"/>
    <s v="Part-Time"/>
    <n v="14"/>
    <s v="Utah"/>
    <s v="Utah County"/>
    <x v="0"/>
  </r>
  <r>
    <x v="0"/>
    <s v="Main Campus"/>
    <n v="2025"/>
    <n v="2"/>
    <n v="84098"/>
    <s v="Full-Time"/>
    <n v="32"/>
    <s v="Summit"/>
    <s v="Summit County"/>
    <x v="3"/>
  </r>
  <r>
    <x v="0"/>
    <s v="Main Campus"/>
    <n v="2025"/>
    <n v="2"/>
    <n v="84098"/>
    <s v="Part-Time"/>
    <n v="73"/>
    <s v="Summit"/>
    <s v="Summit County"/>
    <x v="3"/>
  </r>
  <r>
    <x v="0"/>
    <s v="Main Campus"/>
    <n v="2025"/>
    <n v="2"/>
    <n v="84101"/>
    <s v="Full-Time"/>
    <n v="27"/>
    <s v="Salt Lake"/>
    <s v="Salt Lake County"/>
    <x v="1"/>
  </r>
  <r>
    <x v="0"/>
    <s v="Main Campus"/>
    <n v="2025"/>
    <n v="2"/>
    <n v="84101"/>
    <s v="Part-Time"/>
    <n v="35"/>
    <s v="Salt Lake"/>
    <s v="Salt Lake County"/>
    <x v="1"/>
  </r>
  <r>
    <x v="0"/>
    <s v="Main Campus"/>
    <n v="2025"/>
    <n v="2"/>
    <n v="84102"/>
    <s v="Full-Time"/>
    <n v="55"/>
    <s v="Salt Lake"/>
    <s v="Salt Lake County"/>
    <x v="1"/>
  </r>
  <r>
    <x v="0"/>
    <s v="Main Campus"/>
    <n v="2025"/>
    <n v="2"/>
    <n v="84102"/>
    <s v="Part-Time"/>
    <n v="88"/>
    <s v="Salt Lake"/>
    <s v="Salt Lake County"/>
    <x v="1"/>
  </r>
  <r>
    <x v="0"/>
    <s v="Main Campus"/>
    <n v="2025"/>
    <n v="2"/>
    <n v="84103"/>
    <s v="Full-Time"/>
    <n v="49"/>
    <s v="Salt Lake"/>
    <s v="Salt Lake County"/>
    <x v="1"/>
  </r>
  <r>
    <x v="0"/>
    <s v="Main Campus"/>
    <n v="2025"/>
    <n v="2"/>
    <n v="84103"/>
    <s v="Part-Time"/>
    <n v="106"/>
    <s v="Salt Lake"/>
    <s v="Salt Lake County"/>
    <x v="1"/>
  </r>
  <r>
    <x v="0"/>
    <s v="Main Campus"/>
    <n v="2025"/>
    <n v="2"/>
    <n v="84104"/>
    <s v="Full-Time"/>
    <n v="82"/>
    <s v="Salt Lake"/>
    <s v="Salt Lake County"/>
    <x v="1"/>
  </r>
  <r>
    <x v="0"/>
    <s v="Main Campus"/>
    <n v="2025"/>
    <n v="2"/>
    <n v="84104"/>
    <s v="Part-Time"/>
    <n v="182"/>
    <s v="Salt Lake"/>
    <s v="Salt Lake County"/>
    <x v="1"/>
  </r>
  <r>
    <x v="0"/>
    <s v="Main Campus"/>
    <n v="2025"/>
    <n v="2"/>
    <n v="84105"/>
    <s v="Full-Time"/>
    <n v="62"/>
    <s v="Salt Lake"/>
    <s v="Salt Lake County"/>
    <x v="1"/>
  </r>
  <r>
    <x v="0"/>
    <s v="Main Campus"/>
    <n v="2025"/>
    <n v="2"/>
    <n v="84105"/>
    <s v="Part-Time"/>
    <n v="127"/>
    <s v="Salt Lake"/>
    <s v="Salt Lake County"/>
    <x v="1"/>
  </r>
  <r>
    <x v="0"/>
    <s v="Main Campus"/>
    <n v="2025"/>
    <n v="2"/>
    <n v="84106"/>
    <s v="Full-Time"/>
    <n v="111"/>
    <s v="Salt Lake"/>
    <s v="Salt Lake County"/>
    <x v="1"/>
  </r>
  <r>
    <x v="0"/>
    <s v="Main Campus"/>
    <n v="2025"/>
    <n v="2"/>
    <n v="84106"/>
    <s v="Part-Time"/>
    <n v="213"/>
    <s v="Salt Lake"/>
    <s v="Salt Lake County"/>
    <x v="1"/>
  </r>
  <r>
    <x v="0"/>
    <s v="Main Campus"/>
    <n v="2025"/>
    <n v="2"/>
    <n v="84107"/>
    <s v="Full-Time"/>
    <n v="120"/>
    <s v="Salt Lake"/>
    <s v="Salt Lake County"/>
    <x v="1"/>
  </r>
  <r>
    <x v="0"/>
    <s v="Main Campus"/>
    <n v="2025"/>
    <n v="2"/>
    <n v="84107"/>
    <s v="Part-Time"/>
    <n v="277"/>
    <s v="Salt Lake"/>
    <s v="Salt Lake County"/>
    <x v="1"/>
  </r>
  <r>
    <x v="0"/>
    <s v="Main Campus"/>
    <n v="2025"/>
    <n v="2"/>
    <n v="84108"/>
    <s v="Full-Time"/>
    <n v="24"/>
    <s v="Salt Lake"/>
    <s v="Salt Lake County"/>
    <x v="1"/>
  </r>
  <r>
    <x v="0"/>
    <s v="Main Campus"/>
    <n v="2025"/>
    <n v="2"/>
    <n v="84108"/>
    <s v="Part-Time"/>
    <n v="103"/>
    <s v="Salt Lake"/>
    <s v="Salt Lake County"/>
    <x v="1"/>
  </r>
  <r>
    <x v="0"/>
    <s v="Main Campus"/>
    <n v="2025"/>
    <n v="2"/>
    <n v="84109"/>
    <s v="Full-Time"/>
    <n v="63"/>
    <s v="Salt Lake"/>
    <s v="Salt Lake County"/>
    <x v="1"/>
  </r>
  <r>
    <x v="0"/>
    <s v="Main Campus"/>
    <n v="2025"/>
    <n v="2"/>
    <n v="84109"/>
    <s v="Part-Time"/>
    <n v="160"/>
    <s v="Salt Lake"/>
    <s v="Salt Lake County"/>
    <x v="1"/>
  </r>
  <r>
    <x v="0"/>
    <s v="Main Campus"/>
    <n v="2025"/>
    <n v="2"/>
    <n v="84110"/>
    <s v="Full-Time"/>
    <n v="1"/>
    <s v="Salt Lake"/>
    <e v="#N/A"/>
    <x v="1"/>
  </r>
  <r>
    <x v="0"/>
    <s v="Main Campus"/>
    <n v="2025"/>
    <n v="2"/>
    <n v="84110"/>
    <s v="Part-Time"/>
    <n v="1"/>
    <s v="Salt Lake"/>
    <e v="#N/A"/>
    <x v="1"/>
  </r>
  <r>
    <x v="0"/>
    <s v="Main Campus"/>
    <n v="2025"/>
    <n v="2"/>
    <n v="84111"/>
    <s v="Full-Time"/>
    <n v="32"/>
    <s v="Salt Lake"/>
    <s v="Salt Lake County"/>
    <x v="1"/>
  </r>
  <r>
    <x v="0"/>
    <s v="Main Campus"/>
    <n v="2025"/>
    <n v="2"/>
    <n v="84111"/>
    <s v="Part-Time"/>
    <n v="58"/>
    <s v="Salt Lake"/>
    <s v="Salt Lake County"/>
    <x v="1"/>
  </r>
  <r>
    <x v="0"/>
    <s v="Main Campus"/>
    <n v="2025"/>
    <n v="2"/>
    <n v="84112"/>
    <s v="Part-Time"/>
    <n v="3"/>
    <s v="Salt Lake"/>
    <s v="Salt Lake County"/>
    <x v="1"/>
  </r>
  <r>
    <x v="0"/>
    <s v="Main Campus"/>
    <n v="2025"/>
    <n v="2"/>
    <n v="84113"/>
    <s v="Part-Time"/>
    <n v="1"/>
    <s v="Salt Lake"/>
    <s v="Salt Lake County"/>
    <x v="1"/>
  </r>
  <r>
    <x v="0"/>
    <s v="Main Campus"/>
    <n v="2025"/>
    <n v="2"/>
    <n v="84115"/>
    <s v="Full-Time"/>
    <n v="90"/>
    <s v="Salt Lake"/>
    <s v="Salt Lake County"/>
    <x v="1"/>
  </r>
  <r>
    <x v="0"/>
    <s v="Main Campus"/>
    <n v="2025"/>
    <n v="2"/>
    <n v="84115"/>
    <s v="Part-Time"/>
    <n v="196"/>
    <s v="Salt Lake"/>
    <s v="Salt Lake County"/>
    <x v="1"/>
  </r>
  <r>
    <x v="0"/>
    <s v="Main Campus"/>
    <n v="2025"/>
    <n v="2"/>
    <n v="84116"/>
    <s v="Full-Time"/>
    <n v="127"/>
    <s v="Salt Lake"/>
    <s v="Salt Lake County"/>
    <x v="1"/>
  </r>
  <r>
    <x v="0"/>
    <s v="Main Campus"/>
    <n v="2025"/>
    <n v="2"/>
    <n v="84116"/>
    <s v="Part-Time"/>
    <n v="270"/>
    <s v="Salt Lake"/>
    <s v="Salt Lake County"/>
    <x v="1"/>
  </r>
  <r>
    <x v="0"/>
    <s v="Main Campus"/>
    <n v="2025"/>
    <n v="2"/>
    <n v="84117"/>
    <s v="Full-Time"/>
    <n v="69"/>
    <s v="Salt Lake"/>
    <s v="Salt Lake County"/>
    <x v="1"/>
  </r>
  <r>
    <x v="0"/>
    <s v="Main Campus"/>
    <n v="2025"/>
    <n v="2"/>
    <n v="84117"/>
    <s v="Part-Time"/>
    <n v="159"/>
    <s v="Salt Lake"/>
    <s v="Salt Lake County"/>
    <x v="1"/>
  </r>
  <r>
    <x v="0"/>
    <s v="Main Campus"/>
    <n v="2025"/>
    <n v="2"/>
    <n v="84118"/>
    <s v="Full-Time"/>
    <n v="139"/>
    <s v="Salt Lake"/>
    <s v="Salt Lake County"/>
    <x v="1"/>
  </r>
  <r>
    <x v="0"/>
    <s v="Main Campus"/>
    <n v="2025"/>
    <n v="2"/>
    <n v="84118"/>
    <s v="Part-Time"/>
    <n v="338"/>
    <s v="Salt Lake"/>
    <s v="Salt Lake County"/>
    <x v="1"/>
  </r>
  <r>
    <x v="0"/>
    <s v="Main Campus"/>
    <n v="2025"/>
    <n v="2"/>
    <n v="84119"/>
    <s v="Full-Time"/>
    <n v="189"/>
    <s v="Salt Lake"/>
    <s v="Salt Lake County"/>
    <x v="1"/>
  </r>
  <r>
    <x v="0"/>
    <s v="Main Campus"/>
    <n v="2025"/>
    <n v="2"/>
    <n v="84119"/>
    <s v="Part-Time"/>
    <n v="416"/>
    <s v="Salt Lake"/>
    <s v="Salt Lake County"/>
    <x v="1"/>
  </r>
  <r>
    <x v="0"/>
    <s v="Main Campus"/>
    <n v="2025"/>
    <n v="2"/>
    <n v="84120"/>
    <s v="Full-Time"/>
    <n v="180"/>
    <s v="Salt Lake"/>
    <s v="Salt Lake County"/>
    <x v="1"/>
  </r>
  <r>
    <x v="0"/>
    <s v="Main Campus"/>
    <n v="2025"/>
    <n v="2"/>
    <n v="84120"/>
    <s v="Part-Time"/>
    <n v="419"/>
    <s v="Salt Lake"/>
    <s v="Salt Lake County"/>
    <x v="1"/>
  </r>
  <r>
    <x v="0"/>
    <s v="Main Campus"/>
    <n v="2025"/>
    <n v="2"/>
    <n v="84121"/>
    <s v="Full-Time"/>
    <n v="107"/>
    <s v="Salt Lake"/>
    <s v="Salt Lake County"/>
    <x v="1"/>
  </r>
  <r>
    <x v="0"/>
    <s v="Main Campus"/>
    <n v="2025"/>
    <n v="2"/>
    <n v="84121"/>
    <s v="Part-Time"/>
    <n v="239"/>
    <s v="Salt Lake"/>
    <s v="Salt Lake County"/>
    <x v="1"/>
  </r>
  <r>
    <x v="0"/>
    <s v="Main Campus"/>
    <n v="2025"/>
    <n v="2"/>
    <n v="84123"/>
    <s v="Full-Time"/>
    <n v="147"/>
    <s v="Salt Lake"/>
    <s v="Salt Lake County"/>
    <x v="1"/>
  </r>
  <r>
    <x v="0"/>
    <s v="Main Campus"/>
    <n v="2025"/>
    <n v="2"/>
    <n v="84123"/>
    <s v="Part-Time"/>
    <n v="304"/>
    <s v="Salt Lake"/>
    <s v="Salt Lake County"/>
    <x v="1"/>
  </r>
  <r>
    <x v="0"/>
    <s v="Main Campus"/>
    <n v="2025"/>
    <n v="2"/>
    <n v="84124"/>
    <s v="Full-Time"/>
    <n v="65"/>
    <s v="Salt Lake"/>
    <s v="Salt Lake County"/>
    <x v="1"/>
  </r>
  <r>
    <x v="0"/>
    <s v="Main Campus"/>
    <n v="2025"/>
    <n v="2"/>
    <n v="84124"/>
    <s v="Part-Time"/>
    <n v="135"/>
    <s v="Salt Lake"/>
    <s v="Salt Lake County"/>
    <x v="1"/>
  </r>
  <r>
    <x v="0"/>
    <s v="Main Campus"/>
    <n v="2025"/>
    <n v="2"/>
    <n v="84127"/>
    <s v="Part-Time"/>
    <n v="2"/>
    <s v="Salt Lake"/>
    <e v="#N/A"/>
    <x v="1"/>
  </r>
  <r>
    <x v="0"/>
    <s v="Main Campus"/>
    <n v="2025"/>
    <n v="2"/>
    <n v="84128"/>
    <s v="Full-Time"/>
    <n v="125"/>
    <s v="Salt Lake"/>
    <s v="Salt Lake County"/>
    <x v="1"/>
  </r>
  <r>
    <x v="0"/>
    <s v="Main Campus"/>
    <n v="2025"/>
    <n v="2"/>
    <n v="84128"/>
    <s v="Part-Time"/>
    <n v="294"/>
    <s v="Salt Lake"/>
    <s v="Salt Lake County"/>
    <x v="1"/>
  </r>
  <r>
    <x v="0"/>
    <s v="Main Campus"/>
    <n v="2025"/>
    <n v="2"/>
    <n v="84129"/>
    <s v="Full-Time"/>
    <n v="158"/>
    <e v="#N/A"/>
    <s v="Salt Lake County"/>
    <x v="1"/>
  </r>
  <r>
    <x v="0"/>
    <s v="Main Campus"/>
    <n v="2025"/>
    <n v="2"/>
    <n v="84129"/>
    <s v="Part-Time"/>
    <n v="338"/>
    <e v="#N/A"/>
    <s v="Salt Lake County"/>
    <x v="1"/>
  </r>
  <r>
    <x v="0"/>
    <s v="Main Campus"/>
    <n v="2025"/>
    <n v="2"/>
    <n v="84150"/>
    <s v="Part-Time"/>
    <n v="2"/>
    <s v="Salt Lake"/>
    <s v="Salt Lake County"/>
    <x v="1"/>
  </r>
  <r>
    <x v="0"/>
    <s v="Main Campus"/>
    <n v="2025"/>
    <n v="2"/>
    <n v="84152"/>
    <s v="Full-Time"/>
    <n v="1"/>
    <s v="Salt Lake"/>
    <e v="#N/A"/>
    <x v="1"/>
  </r>
  <r>
    <x v="0"/>
    <s v="Main Campus"/>
    <n v="2025"/>
    <n v="2"/>
    <n v="84152"/>
    <s v="Part-Time"/>
    <n v="4"/>
    <s v="Salt Lake"/>
    <e v="#N/A"/>
    <x v="1"/>
  </r>
  <r>
    <x v="0"/>
    <s v="Main Campus"/>
    <n v="2025"/>
    <n v="2"/>
    <n v="84157"/>
    <s v="Full-Time"/>
    <n v="2"/>
    <s v="Salt Lake"/>
    <e v="#N/A"/>
    <x v="1"/>
  </r>
  <r>
    <x v="0"/>
    <s v="Main Campus"/>
    <n v="2025"/>
    <n v="2"/>
    <n v="84158"/>
    <s v="Full-Time"/>
    <n v="1"/>
    <s v="Salt Lake"/>
    <e v="#N/A"/>
    <x v="1"/>
  </r>
  <r>
    <x v="0"/>
    <s v="Main Campus"/>
    <n v="2025"/>
    <n v="2"/>
    <n v="84158"/>
    <s v="Part-Time"/>
    <n v="3"/>
    <s v="Salt Lake"/>
    <e v="#N/A"/>
    <x v="1"/>
  </r>
  <r>
    <x v="0"/>
    <s v="Main Campus"/>
    <n v="2025"/>
    <n v="2"/>
    <n v="84165"/>
    <s v="Part-Time"/>
    <n v="2"/>
    <s v="Salt Lake"/>
    <e v="#N/A"/>
    <x v="1"/>
  </r>
  <r>
    <x v="0"/>
    <s v="Main Campus"/>
    <n v="2025"/>
    <n v="2"/>
    <n v="84170"/>
    <s v="Part-Time"/>
    <n v="3"/>
    <s v="Salt Lake"/>
    <e v="#N/A"/>
    <x v="1"/>
  </r>
  <r>
    <x v="0"/>
    <s v="Main Campus"/>
    <n v="2025"/>
    <n v="2"/>
    <n v="84171"/>
    <s v="Part-Time"/>
    <n v="1"/>
    <s v="Salt Lake"/>
    <e v="#N/A"/>
    <x v="1"/>
  </r>
  <r>
    <x v="0"/>
    <s v="Main Campus"/>
    <n v="2025"/>
    <n v="2"/>
    <n v="84301"/>
    <s v="Part-Time"/>
    <n v="1"/>
    <s v="Box Elder"/>
    <s v="Box Elder County"/>
    <x v="10"/>
  </r>
  <r>
    <x v="0"/>
    <s v="Main Campus"/>
    <n v="2025"/>
    <n v="2"/>
    <n v="84302"/>
    <s v="Full-Time"/>
    <n v="5"/>
    <s v="Box Elder"/>
    <s v="Box Elder County"/>
    <x v="10"/>
  </r>
  <r>
    <x v="0"/>
    <s v="Main Campus"/>
    <n v="2025"/>
    <n v="2"/>
    <n v="84302"/>
    <s v="Part-Time"/>
    <n v="12"/>
    <s v="Box Elder"/>
    <s v="Box Elder County"/>
    <x v="10"/>
  </r>
  <r>
    <x v="0"/>
    <s v="Main Campus"/>
    <n v="2025"/>
    <n v="2"/>
    <n v="84307"/>
    <s v="Full-Time"/>
    <n v="1"/>
    <s v="Box Elder"/>
    <s v="Box Elder County"/>
    <x v="10"/>
  </r>
  <r>
    <x v="0"/>
    <s v="Main Campus"/>
    <n v="2025"/>
    <n v="2"/>
    <n v="84309"/>
    <s v="Full-Time"/>
    <n v="1"/>
    <s v="Box Elder"/>
    <s v="Box Elder County"/>
    <x v="10"/>
  </r>
  <r>
    <x v="0"/>
    <s v="Main Campus"/>
    <n v="2025"/>
    <n v="2"/>
    <n v="84310"/>
    <s v="Full-Time"/>
    <n v="1"/>
    <s v="Weber"/>
    <s v="Weber County"/>
    <x v="9"/>
  </r>
  <r>
    <x v="0"/>
    <s v="Main Campus"/>
    <n v="2025"/>
    <n v="2"/>
    <n v="84312"/>
    <s v="Full-Time"/>
    <n v="1"/>
    <s v="Box Elder"/>
    <s v="Box Elder County"/>
    <x v="10"/>
  </r>
  <r>
    <x v="0"/>
    <s v="Main Campus"/>
    <n v="2025"/>
    <n v="2"/>
    <n v="84312"/>
    <s v="Part-Time"/>
    <n v="5"/>
    <s v="Box Elder"/>
    <s v="Box Elder County"/>
    <x v="10"/>
  </r>
  <r>
    <x v="0"/>
    <s v="Main Campus"/>
    <n v="2025"/>
    <n v="2"/>
    <n v="84315"/>
    <s v="Full-Time"/>
    <n v="2"/>
    <s v="Weber"/>
    <s v="Weber County"/>
    <x v="9"/>
  </r>
  <r>
    <x v="0"/>
    <s v="Main Campus"/>
    <n v="2025"/>
    <n v="2"/>
    <n v="84315"/>
    <s v="Part-Time"/>
    <n v="3"/>
    <s v="Weber"/>
    <s v="Weber County"/>
    <x v="9"/>
  </r>
  <r>
    <x v="0"/>
    <s v="Main Campus"/>
    <n v="2025"/>
    <n v="2"/>
    <n v="84317"/>
    <s v="Full-Time"/>
    <n v="1"/>
    <s v="Weber"/>
    <s v="Weber County"/>
    <x v="9"/>
  </r>
  <r>
    <x v="0"/>
    <s v="Main Campus"/>
    <n v="2025"/>
    <n v="2"/>
    <n v="84319"/>
    <s v="Full-Time"/>
    <n v="2"/>
    <s v="Cache"/>
    <s v="Cache County"/>
    <x v="11"/>
  </r>
  <r>
    <x v="0"/>
    <s v="Main Campus"/>
    <n v="2025"/>
    <n v="2"/>
    <n v="84319"/>
    <s v="Part-Time"/>
    <n v="6"/>
    <s v="Cache"/>
    <s v="Cache County"/>
    <x v="11"/>
  </r>
  <r>
    <x v="0"/>
    <s v="Main Campus"/>
    <n v="2025"/>
    <n v="2"/>
    <n v="84321"/>
    <s v="Full-Time"/>
    <n v="8"/>
    <s v="Cache"/>
    <s v="Cache County"/>
    <x v="11"/>
  </r>
  <r>
    <x v="0"/>
    <s v="Main Campus"/>
    <n v="2025"/>
    <n v="2"/>
    <n v="84321"/>
    <s v="Part-Time"/>
    <n v="20"/>
    <s v="Cache"/>
    <s v="Cache County"/>
    <x v="11"/>
  </r>
  <r>
    <x v="0"/>
    <s v="Main Campus"/>
    <n v="2025"/>
    <n v="2"/>
    <n v="84324"/>
    <s v="Full-Time"/>
    <n v="1"/>
    <s v="Box Elder"/>
    <s v="Box Elder County"/>
    <x v="10"/>
  </r>
  <r>
    <x v="0"/>
    <s v="Main Campus"/>
    <n v="2025"/>
    <n v="2"/>
    <n v="84330"/>
    <s v="Full-Time"/>
    <n v="1"/>
    <s v="Box Elder"/>
    <s v="Box Elder County"/>
    <x v="10"/>
  </r>
  <r>
    <x v="0"/>
    <s v="Main Campus"/>
    <n v="2025"/>
    <n v="2"/>
    <n v="84332"/>
    <s v="Full-Time"/>
    <n v="2"/>
    <s v="Cache"/>
    <s v="Cache County"/>
    <x v="11"/>
  </r>
  <r>
    <x v="0"/>
    <s v="Main Campus"/>
    <n v="2025"/>
    <n v="2"/>
    <n v="84332"/>
    <s v="Part-Time"/>
    <n v="5"/>
    <s v="Cache"/>
    <s v="Cache County"/>
    <x v="11"/>
  </r>
  <r>
    <x v="0"/>
    <s v="Main Campus"/>
    <n v="2025"/>
    <n v="2"/>
    <n v="84333"/>
    <s v="Part-Time"/>
    <n v="1"/>
    <s v="Cache"/>
    <s v="Cache County"/>
    <x v="11"/>
  </r>
  <r>
    <x v="0"/>
    <s v="Main Campus"/>
    <n v="2025"/>
    <n v="2"/>
    <n v="84335"/>
    <s v="Full-Time"/>
    <n v="2"/>
    <s v="Cache"/>
    <s v="Cache County"/>
    <x v="11"/>
  </r>
  <r>
    <x v="0"/>
    <s v="Main Campus"/>
    <n v="2025"/>
    <n v="2"/>
    <n v="84335"/>
    <s v="Part-Time"/>
    <n v="4"/>
    <s v="Cache"/>
    <s v="Cache County"/>
    <x v="11"/>
  </r>
  <r>
    <x v="0"/>
    <s v="Main Campus"/>
    <n v="2025"/>
    <n v="2"/>
    <n v="84336"/>
    <s v="Part-Time"/>
    <n v="1"/>
    <s v="Box Elder"/>
    <s v="Box Elder County"/>
    <x v="10"/>
  </r>
  <r>
    <x v="0"/>
    <s v="Main Campus"/>
    <n v="2025"/>
    <n v="2"/>
    <n v="84337"/>
    <s v="Full-Time"/>
    <n v="7"/>
    <s v="Box Elder"/>
    <s v="Box Elder County"/>
    <x v="10"/>
  </r>
  <r>
    <x v="0"/>
    <s v="Main Campus"/>
    <n v="2025"/>
    <n v="2"/>
    <n v="84337"/>
    <s v="Part-Time"/>
    <n v="4"/>
    <s v="Box Elder"/>
    <s v="Box Elder County"/>
    <x v="10"/>
  </r>
  <r>
    <x v="0"/>
    <s v="Main Campus"/>
    <n v="2025"/>
    <n v="2"/>
    <n v="84338"/>
    <s v="Part-Time"/>
    <n v="1"/>
    <s v="Cache"/>
    <s v="Cache County"/>
    <x v="11"/>
  </r>
  <r>
    <x v="0"/>
    <s v="Main Campus"/>
    <n v="2025"/>
    <n v="2"/>
    <n v="84339"/>
    <s v="Full-Time"/>
    <n v="2"/>
    <s v="Cache"/>
    <s v="Cache County"/>
    <x v="11"/>
  </r>
  <r>
    <x v="0"/>
    <s v="Main Campus"/>
    <n v="2025"/>
    <n v="2"/>
    <n v="84339"/>
    <s v="Part-Time"/>
    <n v="1"/>
    <s v="Cache"/>
    <s v="Cache County"/>
    <x v="11"/>
  </r>
  <r>
    <x v="0"/>
    <s v="Main Campus"/>
    <n v="2025"/>
    <n v="2"/>
    <n v="84340"/>
    <s v="Part-Time"/>
    <n v="2"/>
    <s v="Box Elder"/>
    <s v="Box Elder County"/>
    <x v="10"/>
  </r>
  <r>
    <x v="0"/>
    <s v="Main Campus"/>
    <n v="2025"/>
    <n v="2"/>
    <n v="84341"/>
    <s v="Full-Time"/>
    <n v="3"/>
    <s v="Cache"/>
    <s v="Cache County"/>
    <x v="11"/>
  </r>
  <r>
    <x v="0"/>
    <s v="Main Campus"/>
    <n v="2025"/>
    <n v="2"/>
    <n v="84341"/>
    <s v="Part-Time"/>
    <n v="9"/>
    <s v="Cache"/>
    <s v="Cache County"/>
    <x v="11"/>
  </r>
  <r>
    <x v="0"/>
    <s v="Main Campus"/>
    <n v="2025"/>
    <n v="2"/>
    <n v="84401"/>
    <s v="Full-Time"/>
    <n v="9"/>
    <s v="Weber"/>
    <s v="Weber County"/>
    <x v="9"/>
  </r>
  <r>
    <x v="0"/>
    <s v="Main Campus"/>
    <n v="2025"/>
    <n v="2"/>
    <n v="84401"/>
    <s v="Part-Time"/>
    <n v="34"/>
    <s v="Weber"/>
    <s v="Weber County"/>
    <x v="9"/>
  </r>
  <r>
    <x v="0"/>
    <s v="Main Campus"/>
    <n v="2025"/>
    <n v="2"/>
    <n v="84403"/>
    <s v="Full-Time"/>
    <n v="11"/>
    <s v="Weber"/>
    <s v="Weber County"/>
    <x v="9"/>
  </r>
  <r>
    <x v="0"/>
    <s v="Main Campus"/>
    <n v="2025"/>
    <n v="2"/>
    <n v="84403"/>
    <s v="Part-Time"/>
    <n v="17"/>
    <s v="Weber"/>
    <s v="Weber County"/>
    <x v="9"/>
  </r>
  <r>
    <x v="0"/>
    <s v="Main Campus"/>
    <n v="2025"/>
    <n v="2"/>
    <n v="84404"/>
    <s v="Full-Time"/>
    <n v="20"/>
    <s v="Weber"/>
    <s v="Weber County"/>
    <x v="9"/>
  </r>
  <r>
    <x v="0"/>
    <s v="Main Campus"/>
    <n v="2025"/>
    <n v="2"/>
    <n v="84404"/>
    <s v="Part-Time"/>
    <n v="35"/>
    <s v="Weber"/>
    <s v="Weber County"/>
    <x v="9"/>
  </r>
  <r>
    <x v="0"/>
    <s v="Main Campus"/>
    <n v="2025"/>
    <n v="2"/>
    <n v="84405"/>
    <s v="Full-Time"/>
    <n v="8"/>
    <s v="Weber"/>
    <s v="Weber County"/>
    <x v="9"/>
  </r>
  <r>
    <x v="0"/>
    <s v="Main Campus"/>
    <n v="2025"/>
    <n v="2"/>
    <n v="84405"/>
    <s v="Part-Time"/>
    <n v="22"/>
    <s v="Weber"/>
    <s v="Weber County"/>
    <x v="9"/>
  </r>
  <r>
    <x v="0"/>
    <s v="Main Campus"/>
    <n v="2025"/>
    <n v="2"/>
    <n v="84412"/>
    <s v="Full-Time"/>
    <n v="1"/>
    <s v="Weber"/>
    <e v="#N/A"/>
    <x v="9"/>
  </r>
  <r>
    <x v="0"/>
    <s v="Main Campus"/>
    <n v="2025"/>
    <n v="2"/>
    <n v="84414"/>
    <s v="Full-Time"/>
    <n v="6"/>
    <s v="Weber"/>
    <s v="Weber County"/>
    <x v="9"/>
  </r>
  <r>
    <x v="0"/>
    <s v="Main Campus"/>
    <n v="2025"/>
    <n v="2"/>
    <n v="84414"/>
    <s v="Part-Time"/>
    <n v="6"/>
    <s v="Weber"/>
    <s v="Weber County"/>
    <x v="9"/>
  </r>
  <r>
    <x v="0"/>
    <s v="Main Campus"/>
    <n v="2025"/>
    <n v="2"/>
    <n v="84501"/>
    <s v="Full-Time"/>
    <n v="2"/>
    <s v="Carbon"/>
    <s v="Carbon County"/>
    <x v="12"/>
  </r>
  <r>
    <x v="0"/>
    <s v="Main Campus"/>
    <n v="2025"/>
    <n v="2"/>
    <n v="84512"/>
    <s v="Full-Time"/>
    <n v="1"/>
    <s v="San Juan"/>
    <s v="San Juan County"/>
    <x v="13"/>
  </r>
  <r>
    <x v="0"/>
    <s v="Main Campus"/>
    <n v="2025"/>
    <n v="2"/>
    <n v="84522"/>
    <s v="Part-Time"/>
    <n v="1"/>
    <s v="Emery"/>
    <s v="Emery County"/>
    <x v="14"/>
  </r>
  <r>
    <x v="0"/>
    <s v="Main Campus"/>
    <n v="2025"/>
    <n v="2"/>
    <n v="84528"/>
    <s v="Full-Time"/>
    <n v="3"/>
    <s v="Emery"/>
    <s v="Emery County"/>
    <x v="14"/>
  </r>
  <r>
    <x v="0"/>
    <s v="Main Campus"/>
    <n v="2025"/>
    <n v="2"/>
    <n v="84532"/>
    <s v="Full-Time"/>
    <n v="3"/>
    <s v="Grand"/>
    <s v="Grand County"/>
    <x v="15"/>
  </r>
  <r>
    <x v="0"/>
    <s v="Main Campus"/>
    <n v="2025"/>
    <n v="2"/>
    <n v="84532"/>
    <s v="Part-Time"/>
    <n v="2"/>
    <s v="Grand"/>
    <s v="Grand County"/>
    <x v="15"/>
  </r>
  <r>
    <x v="0"/>
    <s v="Main Campus"/>
    <n v="2025"/>
    <n v="2"/>
    <n v="84534"/>
    <s v="Part-Time"/>
    <n v="1"/>
    <s v="San Juan"/>
    <s v="San Juan County"/>
    <x v="13"/>
  </r>
  <r>
    <x v="0"/>
    <s v="Main Campus"/>
    <n v="2025"/>
    <n v="2"/>
    <n v="84536"/>
    <s v="Full-Time"/>
    <n v="1"/>
    <s v="San Juan"/>
    <s v="San Juan County"/>
    <x v="13"/>
  </r>
  <r>
    <x v="0"/>
    <s v="Main Campus"/>
    <n v="2025"/>
    <n v="2"/>
    <n v="84536"/>
    <s v="Part-Time"/>
    <n v="1"/>
    <s v="San Juan"/>
    <s v="San Juan County"/>
    <x v="13"/>
  </r>
  <r>
    <x v="0"/>
    <s v="Main Campus"/>
    <n v="2025"/>
    <n v="2"/>
    <n v="84601"/>
    <s v="Full-Time"/>
    <n v="8"/>
    <s v="Utah"/>
    <s v="Utah County"/>
    <x v="0"/>
  </r>
  <r>
    <x v="0"/>
    <s v="Main Campus"/>
    <n v="2025"/>
    <n v="2"/>
    <n v="84601"/>
    <s v="Part-Time"/>
    <n v="31"/>
    <s v="Utah"/>
    <s v="Utah County"/>
    <x v="0"/>
  </r>
  <r>
    <x v="0"/>
    <s v="Main Campus"/>
    <n v="2025"/>
    <n v="2"/>
    <n v="84604"/>
    <s v="Full-Time"/>
    <n v="16"/>
    <s v="Utah"/>
    <s v="Utah County"/>
    <x v="0"/>
  </r>
  <r>
    <x v="0"/>
    <s v="Main Campus"/>
    <n v="2025"/>
    <n v="2"/>
    <n v="84604"/>
    <s v="Part-Time"/>
    <n v="16"/>
    <s v="Utah"/>
    <s v="Utah County"/>
    <x v="0"/>
  </r>
  <r>
    <x v="0"/>
    <s v="Main Campus"/>
    <n v="2025"/>
    <n v="2"/>
    <n v="84606"/>
    <s v="Full-Time"/>
    <n v="11"/>
    <s v="Utah"/>
    <s v="Utah County"/>
    <x v="0"/>
  </r>
  <r>
    <x v="0"/>
    <s v="Main Campus"/>
    <n v="2025"/>
    <n v="2"/>
    <n v="84606"/>
    <s v="Part-Time"/>
    <n v="19"/>
    <s v="Utah"/>
    <s v="Utah County"/>
    <x v="0"/>
  </r>
  <r>
    <x v="0"/>
    <s v="Main Campus"/>
    <n v="2025"/>
    <n v="2"/>
    <n v="84624"/>
    <s v="Full-Time"/>
    <n v="1"/>
    <s v="Millard"/>
    <s v="Millard County"/>
    <x v="16"/>
  </r>
  <r>
    <x v="0"/>
    <s v="Main Campus"/>
    <n v="2025"/>
    <n v="2"/>
    <n v="84624"/>
    <s v="Part-Time"/>
    <n v="1"/>
    <s v="Millard"/>
    <s v="Millard County"/>
    <x v="16"/>
  </r>
  <r>
    <x v="0"/>
    <s v="Main Campus"/>
    <n v="2025"/>
    <n v="2"/>
    <n v="84627"/>
    <s v="Full-Time"/>
    <n v="1"/>
    <s v="Sanpete"/>
    <s v="Sanpete County"/>
    <x v="17"/>
  </r>
  <r>
    <x v="0"/>
    <s v="Main Campus"/>
    <n v="2025"/>
    <n v="2"/>
    <n v="84627"/>
    <s v="Part-Time"/>
    <n v="1"/>
    <s v="Sanpete"/>
    <s v="Sanpete County"/>
    <x v="17"/>
  </r>
  <r>
    <x v="0"/>
    <s v="Main Campus"/>
    <n v="2025"/>
    <n v="2"/>
    <n v="84632"/>
    <s v="Full-Time"/>
    <n v="1"/>
    <s v="Sanpete"/>
    <s v="Sanpete County"/>
    <x v="17"/>
  </r>
  <r>
    <x v="0"/>
    <s v="Main Campus"/>
    <n v="2025"/>
    <n v="2"/>
    <n v="84632"/>
    <s v="Part-Time"/>
    <n v="1"/>
    <s v="Sanpete"/>
    <s v="Sanpete County"/>
    <x v="17"/>
  </r>
  <r>
    <x v="0"/>
    <s v="Main Campus"/>
    <n v="2025"/>
    <n v="2"/>
    <n v="84636"/>
    <s v="Full-Time"/>
    <n v="1"/>
    <s v="Millard"/>
    <s v="Millard County"/>
    <x v="16"/>
  </r>
  <r>
    <x v="0"/>
    <s v="Main Campus"/>
    <n v="2025"/>
    <n v="2"/>
    <n v="84640"/>
    <s v="Part-Time"/>
    <n v="2"/>
    <s v="Millard"/>
    <s v="Millard County"/>
    <x v="16"/>
  </r>
  <r>
    <x v="0"/>
    <s v="Main Campus"/>
    <n v="2025"/>
    <n v="2"/>
    <n v="84642"/>
    <s v="Part-Time"/>
    <n v="1"/>
    <s v="Sanpete"/>
    <s v="Sanpete County"/>
    <x v="17"/>
  </r>
  <r>
    <x v="0"/>
    <s v="Main Campus"/>
    <n v="2025"/>
    <n v="2"/>
    <n v="84646"/>
    <s v="Full-Time"/>
    <n v="1"/>
    <s v="Sanpete"/>
    <s v="Sanpete County"/>
    <x v="17"/>
  </r>
  <r>
    <x v="0"/>
    <s v="Main Campus"/>
    <n v="2025"/>
    <n v="2"/>
    <n v="84647"/>
    <s v="Part-Time"/>
    <n v="1"/>
    <s v="Sanpete"/>
    <s v="Sanpete County"/>
    <x v="17"/>
  </r>
  <r>
    <x v="0"/>
    <s v="Main Campus"/>
    <n v="2025"/>
    <n v="2"/>
    <n v="84648"/>
    <s v="Full-Time"/>
    <n v="2"/>
    <s v="Juab"/>
    <s v="Juab County"/>
    <x v="18"/>
  </r>
  <r>
    <x v="0"/>
    <s v="Main Campus"/>
    <n v="2025"/>
    <n v="2"/>
    <n v="84648"/>
    <s v="Part-Time"/>
    <n v="2"/>
    <s v="Juab"/>
    <s v="Juab County"/>
    <x v="18"/>
  </r>
  <r>
    <x v="0"/>
    <s v="Main Campus"/>
    <n v="2025"/>
    <n v="2"/>
    <n v="84649"/>
    <s v="Part-Time"/>
    <n v="1"/>
    <s v="Millard"/>
    <s v="Millard County"/>
    <x v="16"/>
  </r>
  <r>
    <x v="0"/>
    <s v="Main Campus"/>
    <n v="2025"/>
    <n v="2"/>
    <n v="84651"/>
    <s v="Full-Time"/>
    <n v="7"/>
    <s v="Utah"/>
    <s v="Utah County"/>
    <x v="0"/>
  </r>
  <r>
    <x v="0"/>
    <s v="Main Campus"/>
    <n v="2025"/>
    <n v="2"/>
    <n v="84651"/>
    <s v="Part-Time"/>
    <n v="14"/>
    <s v="Utah"/>
    <s v="Utah County"/>
    <x v="0"/>
  </r>
  <r>
    <x v="0"/>
    <s v="Main Campus"/>
    <n v="2025"/>
    <n v="2"/>
    <n v="84653"/>
    <s v="Full-Time"/>
    <n v="6"/>
    <s v="Utah"/>
    <s v="Utah County"/>
    <x v="0"/>
  </r>
  <r>
    <x v="0"/>
    <s v="Main Campus"/>
    <n v="2025"/>
    <n v="2"/>
    <n v="84653"/>
    <s v="Part-Time"/>
    <n v="6"/>
    <s v="Utah"/>
    <s v="Utah County"/>
    <x v="0"/>
  </r>
  <r>
    <x v="0"/>
    <s v="Main Campus"/>
    <n v="2025"/>
    <n v="2"/>
    <n v="84654"/>
    <s v="Part-Time"/>
    <n v="1"/>
    <s v="Sevier"/>
    <s v="Sevier County"/>
    <x v="19"/>
  </r>
  <r>
    <x v="0"/>
    <s v="Main Campus"/>
    <n v="2025"/>
    <n v="2"/>
    <n v="84655"/>
    <s v="Full-Time"/>
    <n v="4"/>
    <s v="Utah"/>
    <s v="Utah County"/>
    <x v="0"/>
  </r>
  <r>
    <x v="0"/>
    <s v="Main Campus"/>
    <n v="2025"/>
    <n v="2"/>
    <n v="84655"/>
    <s v="Part-Time"/>
    <n v="5"/>
    <s v="Utah"/>
    <s v="Utah County"/>
    <x v="0"/>
  </r>
  <r>
    <x v="0"/>
    <s v="Main Campus"/>
    <n v="2025"/>
    <n v="2"/>
    <n v="84660"/>
    <s v="Full-Time"/>
    <n v="6"/>
    <s v="Utah"/>
    <s v="Utah County"/>
    <x v="0"/>
  </r>
  <r>
    <x v="0"/>
    <s v="Main Campus"/>
    <n v="2025"/>
    <n v="2"/>
    <n v="84660"/>
    <s v="Part-Time"/>
    <n v="29"/>
    <s v="Utah"/>
    <s v="Utah County"/>
    <x v="0"/>
  </r>
  <r>
    <x v="0"/>
    <s v="Main Campus"/>
    <n v="2025"/>
    <n v="2"/>
    <n v="84663"/>
    <s v="Full-Time"/>
    <n v="9"/>
    <s v="Utah"/>
    <s v="Utah County"/>
    <x v="0"/>
  </r>
  <r>
    <x v="0"/>
    <s v="Main Campus"/>
    <n v="2025"/>
    <n v="2"/>
    <n v="84663"/>
    <s v="Part-Time"/>
    <n v="19"/>
    <s v="Utah"/>
    <s v="Utah County"/>
    <x v="0"/>
  </r>
  <r>
    <x v="0"/>
    <s v="Main Campus"/>
    <n v="2025"/>
    <n v="2"/>
    <n v="84664"/>
    <s v="Part-Time"/>
    <n v="3"/>
    <s v="Utah"/>
    <s v="Utah County"/>
    <x v="0"/>
  </r>
  <r>
    <x v="0"/>
    <s v="Main Campus"/>
    <n v="2025"/>
    <n v="2"/>
    <n v="84701"/>
    <s v="Full-Time"/>
    <n v="1"/>
    <s v="Sevier"/>
    <s v="Sevier County"/>
    <x v="19"/>
  </r>
  <r>
    <x v="0"/>
    <s v="Main Campus"/>
    <n v="2025"/>
    <n v="2"/>
    <n v="84701"/>
    <s v="Part-Time"/>
    <n v="3"/>
    <s v="Sevier"/>
    <s v="Sevier County"/>
    <x v="19"/>
  </r>
  <r>
    <x v="0"/>
    <s v="Main Campus"/>
    <n v="2025"/>
    <n v="2"/>
    <n v="84720"/>
    <s v="Full-Time"/>
    <n v="1"/>
    <s v="Iron"/>
    <s v="Iron County"/>
    <x v="20"/>
  </r>
  <r>
    <x v="0"/>
    <s v="Main Campus"/>
    <n v="2025"/>
    <n v="2"/>
    <n v="84720"/>
    <s v="Part-Time"/>
    <n v="2"/>
    <s v="Iron"/>
    <s v="Iron County"/>
    <x v="20"/>
  </r>
  <r>
    <x v="0"/>
    <s v="Main Campus"/>
    <n v="2025"/>
    <n v="2"/>
    <n v="84721"/>
    <s v="Full-Time"/>
    <n v="1"/>
    <s v="Iron"/>
    <s v="Iron County"/>
    <x v="20"/>
  </r>
  <r>
    <x v="0"/>
    <s v="Main Campus"/>
    <n v="2025"/>
    <n v="2"/>
    <n v="84721"/>
    <s v="Part-Time"/>
    <n v="2"/>
    <s v="Iron"/>
    <s v="Iron County"/>
    <x v="20"/>
  </r>
  <r>
    <x v="0"/>
    <s v="Main Campus"/>
    <n v="2025"/>
    <n v="2"/>
    <n v="84737"/>
    <s v="Full-Time"/>
    <n v="1"/>
    <s v="Washington"/>
    <s v="Washington County"/>
    <x v="21"/>
  </r>
  <r>
    <x v="0"/>
    <s v="Main Campus"/>
    <n v="2025"/>
    <n v="2"/>
    <n v="84737"/>
    <s v="Part-Time"/>
    <n v="1"/>
    <s v="Washington"/>
    <s v="Washington County"/>
    <x v="21"/>
  </r>
  <r>
    <x v="0"/>
    <s v="Main Campus"/>
    <n v="2025"/>
    <n v="2"/>
    <n v="84738"/>
    <s v="Full-Time"/>
    <n v="2"/>
    <s v="Washington"/>
    <s v="Washington County"/>
    <x v="21"/>
  </r>
  <r>
    <x v="0"/>
    <s v="Main Campus"/>
    <n v="2025"/>
    <n v="2"/>
    <n v="84754"/>
    <s v="Part-Time"/>
    <n v="1"/>
    <s v="Sevier"/>
    <s v="Sevier County"/>
    <x v="19"/>
  </r>
  <r>
    <x v="0"/>
    <s v="Main Campus"/>
    <n v="2025"/>
    <n v="2"/>
    <n v="84759"/>
    <s v="Full-Time"/>
    <n v="1"/>
    <s v="Garfield"/>
    <s v="Garfield County"/>
    <x v="22"/>
  </r>
  <r>
    <x v="0"/>
    <s v="Main Campus"/>
    <n v="2025"/>
    <n v="2"/>
    <n v="84761"/>
    <s v="Full-Time"/>
    <n v="1"/>
    <s v="Iron"/>
    <s v="Iron County"/>
    <x v="20"/>
  </r>
  <r>
    <x v="0"/>
    <s v="Main Campus"/>
    <n v="2025"/>
    <n v="2"/>
    <n v="84761"/>
    <s v="Part-Time"/>
    <n v="1"/>
    <s v="Iron"/>
    <s v="Iron County"/>
    <x v="20"/>
  </r>
  <r>
    <x v="0"/>
    <s v="Main Campus"/>
    <n v="2025"/>
    <n v="2"/>
    <n v="84765"/>
    <s v="Part-Time"/>
    <n v="4"/>
    <s v="Washington"/>
    <s v="Washington County"/>
    <x v="21"/>
  </r>
  <r>
    <x v="0"/>
    <s v="Main Campus"/>
    <n v="2025"/>
    <n v="2"/>
    <n v="84770"/>
    <s v="Full-Time"/>
    <n v="4"/>
    <s v="Washington"/>
    <s v="Washington County"/>
    <x v="21"/>
  </r>
  <r>
    <x v="0"/>
    <s v="Main Campus"/>
    <n v="2025"/>
    <n v="2"/>
    <n v="84770"/>
    <s v="Part-Time"/>
    <n v="3"/>
    <s v="Washington"/>
    <s v="Washington County"/>
    <x v="21"/>
  </r>
  <r>
    <x v="0"/>
    <s v="Main Campus"/>
    <n v="2025"/>
    <n v="2"/>
    <n v="84776"/>
    <s v="Full-Time"/>
    <n v="1"/>
    <s v="Garfield"/>
    <s v="Garfield County"/>
    <x v="22"/>
  </r>
  <r>
    <x v="0"/>
    <s v="Main Campus"/>
    <n v="2025"/>
    <n v="2"/>
    <n v="84776"/>
    <s v="Part-Time"/>
    <n v="1"/>
    <s v="Garfield"/>
    <s v="Garfield County"/>
    <x v="22"/>
  </r>
  <r>
    <x v="0"/>
    <s v="Main Campus"/>
    <n v="2025"/>
    <n v="2"/>
    <n v="84780"/>
    <s v="Full-Time"/>
    <n v="1"/>
    <s v="Washington"/>
    <s v="Washington County"/>
    <x v="21"/>
  </r>
  <r>
    <x v="0"/>
    <s v="Main Campus"/>
    <n v="2025"/>
    <n v="2"/>
    <n v="84780"/>
    <s v="Part-Time"/>
    <n v="5"/>
    <s v="Washington"/>
    <s v="Washington County"/>
    <x v="21"/>
  </r>
  <r>
    <x v="0"/>
    <s v="Main Campus"/>
    <n v="2025"/>
    <n v="2"/>
    <n v="84790"/>
    <s v="Full-Time"/>
    <n v="7"/>
    <s v="Washington"/>
    <s v="Washington County"/>
    <x v="21"/>
  </r>
  <r>
    <x v="0"/>
    <s v="Main Campus"/>
    <n v="2025"/>
    <n v="2"/>
    <n v="84790"/>
    <s v="Part-Time"/>
    <n v="4"/>
    <s v="Washington"/>
    <s v="Washington County"/>
    <x v="21"/>
  </r>
  <r>
    <x v="0"/>
    <s v="SLCC - West Valley City"/>
    <n v="2025"/>
    <n v="2"/>
    <n v="84003"/>
    <s v="Part-Time"/>
    <n v="1"/>
    <s v="Utah"/>
    <s v="Utah County"/>
    <x v="0"/>
  </r>
  <r>
    <x v="0"/>
    <s v="SLCC - West Valley City"/>
    <n v="2025"/>
    <n v="2"/>
    <n v="84005"/>
    <s v="Part-Time"/>
    <n v="1"/>
    <e v="#N/A"/>
    <s v="Utah County"/>
    <x v="0"/>
  </r>
  <r>
    <x v="0"/>
    <s v="SLCC - West Valley City"/>
    <n v="2025"/>
    <n v="2"/>
    <n v="84009"/>
    <s v="Part-Time"/>
    <n v="3"/>
    <e v="#N/A"/>
    <s v="Salt Lake County"/>
    <x v="1"/>
  </r>
  <r>
    <x v="0"/>
    <s v="SLCC - West Valley City"/>
    <n v="2025"/>
    <n v="2"/>
    <n v="84043"/>
    <s v="Part-Time"/>
    <n v="1"/>
    <s v="Utah"/>
    <s v="Utah County"/>
    <x v="0"/>
  </r>
  <r>
    <x v="0"/>
    <s v="SLCC - West Valley City"/>
    <n v="2025"/>
    <n v="2"/>
    <n v="84044"/>
    <s v="Part-Time"/>
    <n v="12"/>
    <s v="Salt Lake"/>
    <s v="Salt Lake County"/>
    <x v="1"/>
  </r>
  <r>
    <x v="0"/>
    <s v="SLCC - West Valley City"/>
    <n v="2025"/>
    <n v="2"/>
    <n v="84047"/>
    <s v="Part-Time"/>
    <n v="2"/>
    <s v="Salt Lake"/>
    <s v="Salt Lake County"/>
    <x v="1"/>
  </r>
  <r>
    <x v="0"/>
    <s v="SLCC - West Valley City"/>
    <n v="2025"/>
    <n v="2"/>
    <n v="84054"/>
    <s v="Part-Time"/>
    <n v="1"/>
    <s v="Davis"/>
    <s v="Davis County"/>
    <x v="2"/>
  </r>
  <r>
    <x v="0"/>
    <s v="SLCC - West Valley City"/>
    <n v="2025"/>
    <n v="2"/>
    <n v="84065"/>
    <s v="Part-Time"/>
    <n v="1"/>
    <s v="Salt Lake"/>
    <s v="Salt Lake County"/>
    <x v="1"/>
  </r>
  <r>
    <x v="0"/>
    <s v="SLCC - West Valley City"/>
    <n v="2025"/>
    <n v="2"/>
    <n v="84074"/>
    <s v="Part-Time"/>
    <n v="3"/>
    <s v="Tooele"/>
    <s v="Tooele County"/>
    <x v="5"/>
  </r>
  <r>
    <x v="0"/>
    <s v="SLCC - West Valley City"/>
    <n v="2025"/>
    <n v="2"/>
    <n v="84081"/>
    <s v="Part-Time"/>
    <n v="8"/>
    <e v="#N/A"/>
    <s v="Salt Lake County"/>
    <x v="1"/>
  </r>
  <r>
    <x v="0"/>
    <s v="SLCC - West Valley City"/>
    <n v="2025"/>
    <n v="2"/>
    <n v="84084"/>
    <s v="Part-Time"/>
    <n v="3"/>
    <s v="Salt Lake"/>
    <s v="Salt Lake County"/>
    <x v="1"/>
  </r>
  <r>
    <x v="0"/>
    <s v="SLCC - West Valley City"/>
    <n v="2025"/>
    <n v="2"/>
    <n v="84088"/>
    <s v="Part-Time"/>
    <n v="1"/>
    <s v="Salt Lake"/>
    <s v="Salt Lake County"/>
    <x v="1"/>
  </r>
  <r>
    <x v="0"/>
    <s v="SLCC - West Valley City"/>
    <n v="2025"/>
    <n v="2"/>
    <n v="84092"/>
    <s v="Part-Time"/>
    <n v="1"/>
    <s v="Salt Lake"/>
    <s v="Salt Lake County"/>
    <x v="1"/>
  </r>
  <r>
    <x v="0"/>
    <s v="SLCC - West Valley City"/>
    <n v="2025"/>
    <n v="2"/>
    <n v="84095"/>
    <s v="Part-Time"/>
    <n v="1"/>
    <s v="Salt Lake"/>
    <s v="Salt Lake County"/>
    <x v="1"/>
  </r>
  <r>
    <x v="0"/>
    <s v="SLCC - West Valley City"/>
    <n v="2025"/>
    <n v="2"/>
    <n v="84096"/>
    <s v="Part-Time"/>
    <n v="6"/>
    <e v="#N/A"/>
    <s v="Salt Lake County"/>
    <x v="1"/>
  </r>
  <r>
    <x v="0"/>
    <s v="SLCC - West Valley City"/>
    <n v="2025"/>
    <n v="2"/>
    <n v="84104"/>
    <s v="Part-Time"/>
    <n v="2"/>
    <s v="Salt Lake"/>
    <s v="Salt Lake County"/>
    <x v="1"/>
  </r>
  <r>
    <x v="0"/>
    <s v="SLCC - West Valley City"/>
    <n v="2025"/>
    <n v="2"/>
    <n v="84107"/>
    <s v="Part-Time"/>
    <n v="4"/>
    <s v="Salt Lake"/>
    <s v="Salt Lake County"/>
    <x v="1"/>
  </r>
  <r>
    <x v="0"/>
    <s v="SLCC - West Valley City"/>
    <n v="2025"/>
    <n v="2"/>
    <n v="84109"/>
    <s v="Part-Time"/>
    <n v="1"/>
    <s v="Salt Lake"/>
    <s v="Salt Lake County"/>
    <x v="1"/>
  </r>
  <r>
    <x v="0"/>
    <s v="SLCC - West Valley City"/>
    <n v="2025"/>
    <n v="2"/>
    <n v="84115"/>
    <s v="Part-Time"/>
    <n v="4"/>
    <s v="Salt Lake"/>
    <s v="Salt Lake County"/>
    <x v="1"/>
  </r>
  <r>
    <x v="0"/>
    <s v="SLCC - West Valley City"/>
    <n v="2025"/>
    <n v="2"/>
    <n v="84116"/>
    <s v="Part-Time"/>
    <n v="5"/>
    <s v="Salt Lake"/>
    <s v="Salt Lake County"/>
    <x v="1"/>
  </r>
  <r>
    <x v="0"/>
    <s v="SLCC - West Valley City"/>
    <n v="2025"/>
    <n v="2"/>
    <n v="84118"/>
    <s v="Part-Time"/>
    <n v="17"/>
    <s v="Salt Lake"/>
    <s v="Salt Lake County"/>
    <x v="1"/>
  </r>
  <r>
    <x v="0"/>
    <s v="SLCC - West Valley City"/>
    <n v="2025"/>
    <n v="2"/>
    <n v="84119"/>
    <s v="Part-Time"/>
    <n v="13"/>
    <s v="Salt Lake"/>
    <s v="Salt Lake County"/>
    <x v="1"/>
  </r>
  <r>
    <x v="0"/>
    <s v="SLCC - West Valley City"/>
    <n v="2025"/>
    <n v="2"/>
    <n v="84120"/>
    <s v="Part-Time"/>
    <n v="22"/>
    <s v="Salt Lake"/>
    <s v="Salt Lake County"/>
    <x v="1"/>
  </r>
  <r>
    <x v="0"/>
    <s v="SLCC - West Valley City"/>
    <n v="2025"/>
    <n v="2"/>
    <n v="84121"/>
    <s v="Part-Time"/>
    <n v="1"/>
    <s v="Salt Lake"/>
    <s v="Salt Lake County"/>
    <x v="1"/>
  </r>
  <r>
    <x v="0"/>
    <s v="SLCC - West Valley City"/>
    <n v="2025"/>
    <n v="2"/>
    <n v="84123"/>
    <s v="Part-Time"/>
    <n v="2"/>
    <s v="Salt Lake"/>
    <s v="Salt Lake County"/>
    <x v="1"/>
  </r>
  <r>
    <x v="0"/>
    <s v="SLCC - West Valley City"/>
    <n v="2025"/>
    <n v="2"/>
    <n v="84128"/>
    <s v="Part-Time"/>
    <n v="11"/>
    <s v="Salt Lake"/>
    <s v="Salt Lake County"/>
    <x v="1"/>
  </r>
  <r>
    <x v="0"/>
    <s v="SLCC - West Valley City"/>
    <n v="2025"/>
    <n v="2"/>
    <n v="84129"/>
    <s v="Part-Time"/>
    <n v="3"/>
    <e v="#N/A"/>
    <s v="Salt Lake County"/>
    <x v="1"/>
  </r>
  <r>
    <x v="0"/>
    <s v="SLCC - West Point Center"/>
    <n v="2025"/>
    <n v="2"/>
    <n v="84005"/>
    <s v="Part-Time"/>
    <n v="1"/>
    <e v="#N/A"/>
    <s v="Utah County"/>
    <x v="0"/>
  </r>
  <r>
    <x v="0"/>
    <s v="SLCC - West Point Center"/>
    <n v="2025"/>
    <n v="2"/>
    <n v="84009"/>
    <s v="Full-Time"/>
    <n v="1"/>
    <e v="#N/A"/>
    <s v="Salt Lake County"/>
    <x v="1"/>
  </r>
  <r>
    <x v="0"/>
    <s v="SLCC - West Point Center"/>
    <n v="2025"/>
    <n v="2"/>
    <n v="84009"/>
    <s v="Part-Time"/>
    <n v="5"/>
    <e v="#N/A"/>
    <s v="Salt Lake County"/>
    <x v="1"/>
  </r>
  <r>
    <x v="0"/>
    <s v="SLCC - West Point Center"/>
    <n v="2025"/>
    <n v="2"/>
    <n v="84010"/>
    <s v="Full-Time"/>
    <n v="3"/>
    <s v="Davis"/>
    <s v="Davis County"/>
    <x v="2"/>
  </r>
  <r>
    <x v="0"/>
    <s v="SLCC - West Point Center"/>
    <n v="2025"/>
    <n v="2"/>
    <n v="84010"/>
    <s v="Part-Time"/>
    <n v="2"/>
    <s v="Davis"/>
    <s v="Davis County"/>
    <x v="2"/>
  </r>
  <r>
    <x v="0"/>
    <s v="SLCC - West Point Center"/>
    <n v="2025"/>
    <n v="2"/>
    <n v="84015"/>
    <s v="Full-Time"/>
    <n v="1"/>
    <s v="Davis"/>
    <s v="Davis County"/>
    <x v="2"/>
  </r>
  <r>
    <x v="0"/>
    <s v="SLCC - West Point Center"/>
    <n v="2025"/>
    <n v="2"/>
    <n v="84015"/>
    <s v="Part-Time"/>
    <n v="1"/>
    <s v="Davis"/>
    <s v="Davis County"/>
    <x v="2"/>
  </r>
  <r>
    <x v="0"/>
    <s v="SLCC - West Point Center"/>
    <n v="2025"/>
    <n v="2"/>
    <n v="84016"/>
    <s v="Part-Time"/>
    <n v="3"/>
    <s v="Davis"/>
    <e v="#N/A"/>
    <x v="2"/>
  </r>
  <r>
    <x v="0"/>
    <s v="SLCC - West Point Center"/>
    <n v="2025"/>
    <n v="2"/>
    <n v="84020"/>
    <s v="Part-Time"/>
    <n v="4"/>
    <s v="Salt Lake"/>
    <s v="Salt Lake County"/>
    <x v="1"/>
  </r>
  <r>
    <x v="0"/>
    <s v="SLCC - West Point Center"/>
    <n v="2025"/>
    <n v="2"/>
    <n v="84025"/>
    <s v="Part-Time"/>
    <n v="2"/>
    <s v="Davis"/>
    <s v="Davis County"/>
    <x v="2"/>
  </r>
  <r>
    <x v="0"/>
    <s v="SLCC - West Point Center"/>
    <n v="2025"/>
    <n v="2"/>
    <n v="84036"/>
    <s v="Part-Time"/>
    <n v="1"/>
    <s v="Summit"/>
    <s v="Summit County"/>
    <x v="3"/>
  </r>
  <r>
    <x v="0"/>
    <s v="SLCC - West Point Center"/>
    <n v="2025"/>
    <n v="2"/>
    <n v="84037"/>
    <s v="Part-Time"/>
    <n v="1"/>
    <s v="Davis"/>
    <s v="Davis County"/>
    <x v="2"/>
  </r>
  <r>
    <x v="0"/>
    <s v="SLCC - West Point Center"/>
    <n v="2025"/>
    <n v="2"/>
    <n v="84040"/>
    <s v="Part-Time"/>
    <n v="1"/>
    <s v="Davis"/>
    <s v="Davis County"/>
    <x v="2"/>
  </r>
  <r>
    <x v="0"/>
    <s v="SLCC - West Point Center"/>
    <n v="2025"/>
    <n v="2"/>
    <n v="84041"/>
    <s v="Part-Time"/>
    <n v="2"/>
    <s v="Davis"/>
    <s v="Davis County"/>
    <x v="2"/>
  </r>
  <r>
    <x v="0"/>
    <s v="SLCC - West Point Center"/>
    <n v="2025"/>
    <n v="2"/>
    <n v="84043"/>
    <s v="Part-Time"/>
    <n v="6"/>
    <s v="Utah"/>
    <s v="Utah County"/>
    <x v="0"/>
  </r>
  <r>
    <x v="0"/>
    <s v="SLCC - West Point Center"/>
    <n v="2025"/>
    <n v="2"/>
    <n v="84044"/>
    <s v="Part-Time"/>
    <n v="5"/>
    <s v="Salt Lake"/>
    <s v="Salt Lake County"/>
    <x v="1"/>
  </r>
  <r>
    <x v="0"/>
    <s v="SLCC - West Point Center"/>
    <n v="2025"/>
    <n v="2"/>
    <n v="84045"/>
    <s v="Part-Time"/>
    <n v="1"/>
    <e v="#N/A"/>
    <s v="Utah County"/>
    <x v="0"/>
  </r>
  <r>
    <x v="0"/>
    <s v="SLCC - West Point Center"/>
    <n v="2025"/>
    <n v="2"/>
    <n v="84047"/>
    <s v="Full-Time"/>
    <n v="2"/>
    <s v="Salt Lake"/>
    <s v="Salt Lake County"/>
    <x v="1"/>
  </r>
  <r>
    <x v="0"/>
    <s v="SLCC - West Point Center"/>
    <n v="2025"/>
    <n v="2"/>
    <n v="84047"/>
    <s v="Part-Time"/>
    <n v="10"/>
    <s v="Salt Lake"/>
    <s v="Salt Lake County"/>
    <x v="1"/>
  </r>
  <r>
    <x v="0"/>
    <s v="SLCC - West Point Center"/>
    <n v="2025"/>
    <n v="2"/>
    <n v="84050"/>
    <s v="Part-Time"/>
    <n v="1"/>
    <s v="Morgan"/>
    <s v="Morgan County"/>
    <x v="8"/>
  </r>
  <r>
    <x v="0"/>
    <s v="SLCC - West Point Center"/>
    <n v="2025"/>
    <n v="2"/>
    <n v="84054"/>
    <s v="Part-Time"/>
    <n v="4"/>
    <s v="Davis"/>
    <s v="Davis County"/>
    <x v="2"/>
  </r>
  <r>
    <x v="0"/>
    <s v="SLCC - West Point Center"/>
    <n v="2025"/>
    <n v="2"/>
    <n v="84059"/>
    <s v="Part-Time"/>
    <n v="1"/>
    <s v="Utah"/>
    <s v="Utah County"/>
    <x v="0"/>
  </r>
  <r>
    <x v="0"/>
    <s v="SLCC - West Point Center"/>
    <n v="2025"/>
    <n v="2"/>
    <n v="84060"/>
    <s v="Part-Time"/>
    <n v="1"/>
    <s v="Summit"/>
    <s v="Summit County"/>
    <x v="3"/>
  </r>
  <r>
    <x v="0"/>
    <s v="SLCC - West Point Center"/>
    <n v="2025"/>
    <n v="2"/>
    <n v="84062"/>
    <s v="Part-Time"/>
    <n v="1"/>
    <s v="Utah"/>
    <s v="Utah County"/>
    <x v="0"/>
  </r>
  <r>
    <x v="0"/>
    <s v="SLCC - West Point Center"/>
    <n v="2025"/>
    <n v="2"/>
    <n v="84065"/>
    <s v="Part-Time"/>
    <n v="7"/>
    <s v="Salt Lake"/>
    <s v="Salt Lake County"/>
    <x v="1"/>
  </r>
  <r>
    <x v="0"/>
    <s v="SLCC - West Point Center"/>
    <n v="2025"/>
    <n v="2"/>
    <n v="84066"/>
    <s v="Part-Time"/>
    <n v="1"/>
    <s v="Duchesne"/>
    <s v="Duchesne County"/>
    <x v="4"/>
  </r>
  <r>
    <x v="0"/>
    <s v="SLCC - West Point Center"/>
    <n v="2025"/>
    <n v="2"/>
    <n v="84067"/>
    <s v="Part-Time"/>
    <n v="2"/>
    <s v="Weber"/>
    <s v="Weber County"/>
    <x v="9"/>
  </r>
  <r>
    <x v="0"/>
    <s v="SLCC - West Point Center"/>
    <n v="2025"/>
    <n v="2"/>
    <n v="84068"/>
    <s v="Part-Time"/>
    <n v="1"/>
    <s v="Summit"/>
    <e v="#N/A"/>
    <x v="3"/>
  </r>
  <r>
    <x v="0"/>
    <s v="SLCC - West Point Center"/>
    <n v="2025"/>
    <n v="2"/>
    <n v="84070"/>
    <s v="Full-Time"/>
    <n v="1"/>
    <s v="Salt Lake"/>
    <s v="Salt Lake County"/>
    <x v="1"/>
  </r>
  <r>
    <x v="0"/>
    <s v="SLCC - West Point Center"/>
    <n v="2025"/>
    <n v="2"/>
    <n v="84070"/>
    <s v="Part-Time"/>
    <n v="4"/>
    <s v="Salt Lake"/>
    <s v="Salt Lake County"/>
    <x v="1"/>
  </r>
  <r>
    <x v="0"/>
    <s v="SLCC - West Point Center"/>
    <n v="2025"/>
    <n v="2"/>
    <n v="84071"/>
    <s v="Part-Time"/>
    <n v="1"/>
    <s v="Tooele"/>
    <s v="Tooele County"/>
    <x v="5"/>
  </r>
  <r>
    <x v="0"/>
    <s v="SLCC - West Point Center"/>
    <n v="2025"/>
    <n v="2"/>
    <n v="84074"/>
    <s v="Part-Time"/>
    <n v="8"/>
    <s v="Tooele"/>
    <s v="Tooele County"/>
    <x v="5"/>
  </r>
  <r>
    <x v="0"/>
    <s v="SLCC - West Point Center"/>
    <n v="2025"/>
    <n v="2"/>
    <n v="84075"/>
    <s v="Part-Time"/>
    <n v="1"/>
    <s v="Davis"/>
    <s v="Davis County"/>
    <x v="2"/>
  </r>
  <r>
    <x v="0"/>
    <s v="SLCC - West Point Center"/>
    <n v="2025"/>
    <n v="2"/>
    <n v="84081"/>
    <s v="Full-Time"/>
    <n v="3"/>
    <e v="#N/A"/>
    <s v="Salt Lake County"/>
    <x v="1"/>
  </r>
  <r>
    <x v="0"/>
    <s v="SLCC - West Point Center"/>
    <n v="2025"/>
    <n v="2"/>
    <n v="84081"/>
    <s v="Part-Time"/>
    <n v="13"/>
    <e v="#N/A"/>
    <s v="Salt Lake County"/>
    <x v="1"/>
  </r>
  <r>
    <x v="0"/>
    <s v="SLCC - West Point Center"/>
    <n v="2025"/>
    <n v="2"/>
    <n v="84083"/>
    <s v="Part-Time"/>
    <n v="2"/>
    <s v="Tooele"/>
    <s v="Tooele County"/>
    <x v="5"/>
  </r>
  <r>
    <x v="0"/>
    <s v="SLCC - West Point Center"/>
    <n v="2025"/>
    <n v="2"/>
    <n v="84084"/>
    <s v="Part-Time"/>
    <n v="5"/>
    <s v="Salt Lake"/>
    <s v="Salt Lake County"/>
    <x v="1"/>
  </r>
  <r>
    <x v="0"/>
    <s v="SLCC - West Point Center"/>
    <n v="2025"/>
    <n v="2"/>
    <n v="84087"/>
    <s v="Full-Time"/>
    <n v="1"/>
    <s v="Davis"/>
    <s v="Davis County"/>
    <x v="2"/>
  </r>
  <r>
    <x v="0"/>
    <s v="SLCC - West Point Center"/>
    <n v="2025"/>
    <n v="2"/>
    <n v="84087"/>
    <s v="Part-Time"/>
    <n v="3"/>
    <s v="Davis"/>
    <s v="Davis County"/>
    <x v="2"/>
  </r>
  <r>
    <x v="0"/>
    <s v="SLCC - West Point Center"/>
    <n v="2025"/>
    <n v="2"/>
    <n v="84088"/>
    <s v="Part-Time"/>
    <n v="9"/>
    <s v="Salt Lake"/>
    <s v="Salt Lake County"/>
    <x v="1"/>
  </r>
  <r>
    <x v="0"/>
    <s v="SLCC - West Point Center"/>
    <n v="2025"/>
    <n v="2"/>
    <n v="84092"/>
    <s v="Full-Time"/>
    <n v="1"/>
    <s v="Salt Lake"/>
    <s v="Salt Lake County"/>
    <x v="1"/>
  </r>
  <r>
    <x v="0"/>
    <s v="SLCC - West Point Center"/>
    <n v="2025"/>
    <n v="2"/>
    <n v="84092"/>
    <s v="Part-Time"/>
    <n v="3"/>
    <s v="Salt Lake"/>
    <s v="Salt Lake County"/>
    <x v="1"/>
  </r>
  <r>
    <x v="0"/>
    <s v="SLCC - West Point Center"/>
    <n v="2025"/>
    <n v="2"/>
    <n v="84093"/>
    <s v="Part-Time"/>
    <n v="2"/>
    <s v="Salt Lake"/>
    <s v="Salt Lake County"/>
    <x v="1"/>
  </r>
  <r>
    <x v="0"/>
    <s v="SLCC - West Point Center"/>
    <n v="2025"/>
    <n v="2"/>
    <n v="84094"/>
    <s v="Full-Time"/>
    <n v="2"/>
    <s v="Salt Lake"/>
    <s v="Salt Lake County"/>
    <x v="1"/>
  </r>
  <r>
    <x v="0"/>
    <s v="SLCC - West Point Center"/>
    <n v="2025"/>
    <n v="2"/>
    <n v="84094"/>
    <s v="Part-Time"/>
    <n v="4"/>
    <s v="Salt Lake"/>
    <s v="Salt Lake County"/>
    <x v="1"/>
  </r>
  <r>
    <x v="0"/>
    <s v="SLCC - West Point Center"/>
    <n v="2025"/>
    <n v="2"/>
    <n v="84095"/>
    <s v="Full-Time"/>
    <n v="3"/>
    <s v="Salt Lake"/>
    <s v="Salt Lake County"/>
    <x v="1"/>
  </r>
  <r>
    <x v="0"/>
    <s v="SLCC - West Point Center"/>
    <n v="2025"/>
    <n v="2"/>
    <n v="84095"/>
    <s v="Part-Time"/>
    <n v="9"/>
    <s v="Salt Lake"/>
    <s v="Salt Lake County"/>
    <x v="1"/>
  </r>
  <r>
    <x v="0"/>
    <s v="SLCC - West Point Center"/>
    <n v="2025"/>
    <n v="2"/>
    <n v="84096"/>
    <s v="Full-Time"/>
    <n v="1"/>
    <e v="#N/A"/>
    <s v="Salt Lake County"/>
    <x v="1"/>
  </r>
  <r>
    <x v="0"/>
    <s v="SLCC - West Point Center"/>
    <n v="2025"/>
    <n v="2"/>
    <n v="84096"/>
    <s v="Part-Time"/>
    <n v="12"/>
    <e v="#N/A"/>
    <s v="Salt Lake County"/>
    <x v="1"/>
  </r>
  <r>
    <x v="0"/>
    <s v="SLCC - West Point Center"/>
    <n v="2025"/>
    <n v="2"/>
    <n v="84098"/>
    <s v="Part-Time"/>
    <n v="5"/>
    <s v="Summit"/>
    <s v="Summit County"/>
    <x v="3"/>
  </r>
  <r>
    <x v="0"/>
    <s v="SLCC - West Point Center"/>
    <n v="2025"/>
    <n v="2"/>
    <n v="84101"/>
    <s v="Full-Time"/>
    <n v="1"/>
    <s v="Salt Lake"/>
    <s v="Salt Lake County"/>
    <x v="1"/>
  </r>
  <r>
    <x v="0"/>
    <s v="SLCC - West Point Center"/>
    <n v="2025"/>
    <n v="2"/>
    <n v="84101"/>
    <s v="Part-Time"/>
    <n v="1"/>
    <s v="Salt Lake"/>
    <s v="Salt Lake County"/>
    <x v="1"/>
  </r>
  <r>
    <x v="0"/>
    <s v="SLCC - West Point Center"/>
    <n v="2025"/>
    <n v="2"/>
    <n v="84102"/>
    <s v="Part-Time"/>
    <n v="4"/>
    <s v="Salt Lake"/>
    <s v="Salt Lake County"/>
    <x v="1"/>
  </r>
  <r>
    <x v="0"/>
    <s v="SLCC - West Point Center"/>
    <n v="2025"/>
    <n v="2"/>
    <n v="84103"/>
    <s v="Full-Time"/>
    <n v="2"/>
    <s v="Salt Lake"/>
    <s v="Salt Lake County"/>
    <x v="1"/>
  </r>
  <r>
    <x v="0"/>
    <s v="SLCC - West Point Center"/>
    <n v="2025"/>
    <n v="2"/>
    <n v="84103"/>
    <s v="Part-Time"/>
    <n v="7"/>
    <s v="Salt Lake"/>
    <s v="Salt Lake County"/>
    <x v="1"/>
  </r>
  <r>
    <x v="0"/>
    <s v="SLCC - West Point Center"/>
    <n v="2025"/>
    <n v="2"/>
    <n v="84104"/>
    <s v="Full-Time"/>
    <n v="1"/>
    <s v="Salt Lake"/>
    <s v="Salt Lake County"/>
    <x v="1"/>
  </r>
  <r>
    <x v="0"/>
    <s v="SLCC - West Point Center"/>
    <n v="2025"/>
    <n v="2"/>
    <n v="84104"/>
    <s v="Part-Time"/>
    <n v="2"/>
    <s v="Salt Lake"/>
    <s v="Salt Lake County"/>
    <x v="1"/>
  </r>
  <r>
    <x v="0"/>
    <s v="SLCC - West Point Center"/>
    <n v="2025"/>
    <n v="2"/>
    <n v="84105"/>
    <s v="Full-Time"/>
    <n v="1"/>
    <s v="Salt Lake"/>
    <s v="Salt Lake County"/>
    <x v="1"/>
  </r>
  <r>
    <x v="0"/>
    <s v="SLCC - West Point Center"/>
    <n v="2025"/>
    <n v="2"/>
    <n v="84105"/>
    <s v="Part-Time"/>
    <n v="7"/>
    <s v="Salt Lake"/>
    <s v="Salt Lake County"/>
    <x v="1"/>
  </r>
  <r>
    <x v="0"/>
    <s v="SLCC - West Point Center"/>
    <n v="2025"/>
    <n v="2"/>
    <n v="84106"/>
    <s v="Full-Time"/>
    <n v="1"/>
    <s v="Salt Lake"/>
    <s v="Salt Lake County"/>
    <x v="1"/>
  </r>
  <r>
    <x v="0"/>
    <s v="SLCC - West Point Center"/>
    <n v="2025"/>
    <n v="2"/>
    <n v="84106"/>
    <s v="Part-Time"/>
    <n v="11"/>
    <s v="Salt Lake"/>
    <s v="Salt Lake County"/>
    <x v="1"/>
  </r>
  <r>
    <x v="0"/>
    <s v="SLCC - West Point Center"/>
    <n v="2025"/>
    <n v="2"/>
    <n v="84107"/>
    <s v="Full-Time"/>
    <n v="1"/>
    <s v="Salt Lake"/>
    <s v="Salt Lake County"/>
    <x v="1"/>
  </r>
  <r>
    <x v="0"/>
    <s v="SLCC - West Point Center"/>
    <n v="2025"/>
    <n v="2"/>
    <n v="84107"/>
    <s v="Part-Time"/>
    <n v="8"/>
    <s v="Salt Lake"/>
    <s v="Salt Lake County"/>
    <x v="1"/>
  </r>
  <r>
    <x v="0"/>
    <s v="SLCC - West Point Center"/>
    <n v="2025"/>
    <n v="2"/>
    <n v="84109"/>
    <s v="Part-Time"/>
    <n v="2"/>
    <s v="Salt Lake"/>
    <s v="Salt Lake County"/>
    <x v="1"/>
  </r>
  <r>
    <x v="0"/>
    <s v="SLCC - West Point Center"/>
    <n v="2025"/>
    <n v="2"/>
    <n v="84111"/>
    <s v="Full-Time"/>
    <n v="2"/>
    <s v="Salt Lake"/>
    <s v="Salt Lake County"/>
    <x v="1"/>
  </r>
  <r>
    <x v="0"/>
    <s v="SLCC - West Point Center"/>
    <n v="2025"/>
    <n v="2"/>
    <n v="84111"/>
    <s v="Part-Time"/>
    <n v="5"/>
    <s v="Salt Lake"/>
    <s v="Salt Lake County"/>
    <x v="1"/>
  </r>
  <r>
    <x v="0"/>
    <s v="SLCC - West Point Center"/>
    <n v="2025"/>
    <n v="2"/>
    <n v="84113"/>
    <s v="Part-Time"/>
    <n v="1"/>
    <s v="Salt Lake"/>
    <s v="Salt Lake County"/>
    <x v="1"/>
  </r>
  <r>
    <x v="0"/>
    <s v="SLCC - West Point Center"/>
    <n v="2025"/>
    <n v="2"/>
    <n v="84115"/>
    <s v="Part-Time"/>
    <n v="5"/>
    <s v="Salt Lake"/>
    <s v="Salt Lake County"/>
    <x v="1"/>
  </r>
  <r>
    <x v="0"/>
    <s v="SLCC - West Point Center"/>
    <n v="2025"/>
    <n v="2"/>
    <n v="84116"/>
    <s v="Full-Time"/>
    <n v="3"/>
    <s v="Salt Lake"/>
    <s v="Salt Lake County"/>
    <x v="1"/>
  </r>
  <r>
    <x v="0"/>
    <s v="SLCC - West Point Center"/>
    <n v="2025"/>
    <n v="2"/>
    <n v="84116"/>
    <s v="Part-Time"/>
    <n v="14"/>
    <s v="Salt Lake"/>
    <s v="Salt Lake County"/>
    <x v="1"/>
  </r>
  <r>
    <x v="0"/>
    <s v="SLCC - West Point Center"/>
    <n v="2025"/>
    <n v="2"/>
    <n v="84117"/>
    <s v="Part-Time"/>
    <n v="5"/>
    <s v="Salt Lake"/>
    <s v="Salt Lake County"/>
    <x v="1"/>
  </r>
  <r>
    <x v="0"/>
    <s v="SLCC - West Point Center"/>
    <n v="2025"/>
    <n v="2"/>
    <n v="84118"/>
    <s v="Full-Time"/>
    <n v="1"/>
    <s v="Salt Lake"/>
    <s v="Salt Lake County"/>
    <x v="1"/>
  </r>
  <r>
    <x v="0"/>
    <s v="SLCC - West Point Center"/>
    <n v="2025"/>
    <n v="2"/>
    <n v="84118"/>
    <s v="Part-Time"/>
    <n v="10"/>
    <s v="Salt Lake"/>
    <s v="Salt Lake County"/>
    <x v="1"/>
  </r>
  <r>
    <x v="0"/>
    <s v="SLCC - West Point Center"/>
    <n v="2025"/>
    <n v="2"/>
    <n v="84119"/>
    <s v="Full-Time"/>
    <n v="3"/>
    <s v="Salt Lake"/>
    <s v="Salt Lake County"/>
    <x v="1"/>
  </r>
  <r>
    <x v="0"/>
    <s v="SLCC - West Point Center"/>
    <n v="2025"/>
    <n v="2"/>
    <n v="84119"/>
    <s v="Part-Time"/>
    <n v="11"/>
    <s v="Salt Lake"/>
    <s v="Salt Lake County"/>
    <x v="1"/>
  </r>
  <r>
    <x v="0"/>
    <s v="SLCC - West Point Center"/>
    <n v="2025"/>
    <n v="2"/>
    <n v="84120"/>
    <s v="Part-Time"/>
    <n v="11"/>
    <s v="Salt Lake"/>
    <s v="Salt Lake County"/>
    <x v="1"/>
  </r>
  <r>
    <x v="0"/>
    <s v="SLCC - West Point Center"/>
    <n v="2025"/>
    <n v="2"/>
    <n v="84121"/>
    <s v="Full-Time"/>
    <n v="3"/>
    <s v="Salt Lake"/>
    <s v="Salt Lake County"/>
    <x v="1"/>
  </r>
  <r>
    <x v="0"/>
    <s v="SLCC - West Point Center"/>
    <n v="2025"/>
    <n v="2"/>
    <n v="84121"/>
    <s v="Part-Time"/>
    <n v="3"/>
    <s v="Salt Lake"/>
    <s v="Salt Lake County"/>
    <x v="1"/>
  </r>
  <r>
    <x v="0"/>
    <s v="SLCC - West Point Center"/>
    <n v="2025"/>
    <n v="2"/>
    <n v="84123"/>
    <s v="Part-Time"/>
    <n v="7"/>
    <s v="Salt Lake"/>
    <s v="Salt Lake County"/>
    <x v="1"/>
  </r>
  <r>
    <x v="0"/>
    <s v="SLCC - West Point Center"/>
    <n v="2025"/>
    <n v="2"/>
    <n v="84124"/>
    <s v="Part-Time"/>
    <n v="4"/>
    <s v="Salt Lake"/>
    <s v="Salt Lake County"/>
    <x v="1"/>
  </r>
  <r>
    <x v="0"/>
    <s v="SLCC - West Point Center"/>
    <n v="2025"/>
    <n v="2"/>
    <n v="84128"/>
    <s v="Full-Time"/>
    <n v="3"/>
    <s v="Salt Lake"/>
    <s v="Salt Lake County"/>
    <x v="1"/>
  </r>
  <r>
    <x v="0"/>
    <s v="SLCC - West Point Center"/>
    <n v="2025"/>
    <n v="2"/>
    <n v="84128"/>
    <s v="Part-Time"/>
    <n v="7"/>
    <s v="Salt Lake"/>
    <s v="Salt Lake County"/>
    <x v="1"/>
  </r>
  <r>
    <x v="0"/>
    <s v="SLCC - West Point Center"/>
    <n v="2025"/>
    <n v="2"/>
    <n v="84129"/>
    <s v="Part-Time"/>
    <n v="9"/>
    <e v="#N/A"/>
    <s v="Salt Lake County"/>
    <x v="1"/>
  </r>
  <r>
    <x v="0"/>
    <s v="SLCC - West Point Center"/>
    <n v="2025"/>
    <n v="2"/>
    <n v="84157"/>
    <s v="Part-Time"/>
    <n v="1"/>
    <s v="Salt Lake"/>
    <e v="#N/A"/>
    <x v="1"/>
  </r>
  <r>
    <x v="0"/>
    <s v="SLCC - West Point Center"/>
    <n v="2025"/>
    <n v="2"/>
    <n v="84302"/>
    <s v="Part-Time"/>
    <n v="2"/>
    <s v="Box Elder"/>
    <s v="Box Elder County"/>
    <x v="10"/>
  </r>
  <r>
    <x v="0"/>
    <s v="SLCC - West Point Center"/>
    <n v="2025"/>
    <n v="2"/>
    <n v="84335"/>
    <s v="Part-Time"/>
    <n v="1"/>
    <s v="Cache"/>
    <s v="Cache County"/>
    <x v="11"/>
  </r>
  <r>
    <x v="0"/>
    <s v="SLCC - West Point Center"/>
    <n v="2025"/>
    <n v="2"/>
    <n v="84403"/>
    <s v="Part-Time"/>
    <n v="1"/>
    <s v="Weber"/>
    <s v="Weber County"/>
    <x v="9"/>
  </r>
  <r>
    <x v="0"/>
    <s v="SLCC - West Point Center"/>
    <n v="2025"/>
    <n v="2"/>
    <n v="84404"/>
    <s v="Part-Time"/>
    <n v="3"/>
    <s v="Weber"/>
    <s v="Weber County"/>
    <x v="9"/>
  </r>
  <r>
    <x v="0"/>
    <s v="SLCC - West Point Center"/>
    <n v="2025"/>
    <n v="2"/>
    <n v="84501"/>
    <s v="Part-Time"/>
    <n v="1"/>
    <s v="Carbon"/>
    <s v="Carbon County"/>
    <x v="12"/>
  </r>
  <r>
    <x v="0"/>
    <s v="SLCC - West Point Center"/>
    <n v="2025"/>
    <n v="2"/>
    <n v="84604"/>
    <s v="Full-Time"/>
    <n v="1"/>
    <s v="Utah"/>
    <s v="Utah County"/>
    <x v="0"/>
  </r>
  <r>
    <x v="0"/>
    <s v="SLCC - West Point Center"/>
    <n v="2025"/>
    <n v="2"/>
    <n v="84604"/>
    <s v="Part-Time"/>
    <n v="1"/>
    <s v="Utah"/>
    <s v="Utah County"/>
    <x v="0"/>
  </r>
  <r>
    <x v="0"/>
    <s v="SLCC - West Point Center"/>
    <n v="2025"/>
    <n v="2"/>
    <n v="84720"/>
    <s v="Part-Time"/>
    <n v="1"/>
    <s v="Iron"/>
    <s v="Iron County"/>
    <x v="20"/>
  </r>
  <r>
    <x v="0"/>
    <s v="SLCC - West Point Center"/>
    <n v="2025"/>
    <n v="2"/>
    <n v="84751"/>
    <s v="Part-Time"/>
    <n v="1"/>
    <s v="Beaver"/>
    <s v="Beaver County"/>
    <x v="23"/>
  </r>
  <r>
    <x v="0"/>
    <s v="SLCC - South City Center"/>
    <n v="2025"/>
    <n v="2"/>
    <n v="84003"/>
    <s v="Full-Time"/>
    <n v="7"/>
    <s v="Utah"/>
    <s v="Utah County"/>
    <x v="0"/>
  </r>
  <r>
    <x v="0"/>
    <s v="SLCC - South City Center"/>
    <n v="2025"/>
    <n v="2"/>
    <n v="84003"/>
    <s v="Part-Time"/>
    <n v="8"/>
    <s v="Utah"/>
    <s v="Utah County"/>
    <x v="0"/>
  </r>
  <r>
    <x v="0"/>
    <s v="SLCC - South City Center"/>
    <n v="2025"/>
    <n v="2"/>
    <n v="84004"/>
    <s v="Full-Time"/>
    <n v="2"/>
    <s v="Utah"/>
    <s v="Utah County"/>
    <x v="0"/>
  </r>
  <r>
    <x v="0"/>
    <s v="SLCC - South City Center"/>
    <n v="2025"/>
    <n v="2"/>
    <n v="84004"/>
    <s v="Part-Time"/>
    <n v="1"/>
    <s v="Utah"/>
    <s v="Utah County"/>
    <x v="0"/>
  </r>
  <r>
    <x v="0"/>
    <s v="SLCC - South City Center"/>
    <n v="2025"/>
    <n v="2"/>
    <n v="84005"/>
    <s v="Full-Time"/>
    <n v="4"/>
    <e v="#N/A"/>
    <s v="Utah County"/>
    <x v="0"/>
  </r>
  <r>
    <x v="0"/>
    <s v="SLCC - South City Center"/>
    <n v="2025"/>
    <n v="2"/>
    <n v="84005"/>
    <s v="Part-Time"/>
    <n v="8"/>
    <e v="#N/A"/>
    <s v="Utah County"/>
    <x v="0"/>
  </r>
  <r>
    <x v="0"/>
    <s v="SLCC - South City Center"/>
    <n v="2025"/>
    <n v="2"/>
    <n v="84009"/>
    <s v="Full-Time"/>
    <n v="11"/>
    <e v="#N/A"/>
    <s v="Salt Lake County"/>
    <x v="1"/>
  </r>
  <r>
    <x v="0"/>
    <s v="SLCC - South City Center"/>
    <n v="2025"/>
    <n v="2"/>
    <n v="84009"/>
    <s v="Part-Time"/>
    <n v="25"/>
    <e v="#N/A"/>
    <s v="Salt Lake County"/>
    <x v="1"/>
  </r>
  <r>
    <x v="0"/>
    <s v="SLCC - South City Center"/>
    <n v="2025"/>
    <n v="2"/>
    <n v="84010"/>
    <s v="Full-Time"/>
    <n v="22"/>
    <s v="Davis"/>
    <s v="Davis County"/>
    <x v="2"/>
  </r>
  <r>
    <x v="0"/>
    <s v="SLCC - South City Center"/>
    <n v="2025"/>
    <n v="2"/>
    <n v="84010"/>
    <s v="Part-Time"/>
    <n v="41"/>
    <s v="Davis"/>
    <s v="Davis County"/>
    <x v="2"/>
  </r>
  <r>
    <x v="0"/>
    <s v="SLCC - South City Center"/>
    <n v="2025"/>
    <n v="2"/>
    <n v="84014"/>
    <s v="Full-Time"/>
    <n v="8"/>
    <s v="Davis"/>
    <s v="Davis County"/>
    <x v="2"/>
  </r>
  <r>
    <x v="0"/>
    <s v="SLCC - South City Center"/>
    <n v="2025"/>
    <n v="2"/>
    <n v="84014"/>
    <s v="Part-Time"/>
    <n v="13"/>
    <s v="Davis"/>
    <s v="Davis County"/>
    <x v="2"/>
  </r>
  <r>
    <x v="0"/>
    <s v="SLCC - South City Center"/>
    <n v="2025"/>
    <n v="2"/>
    <n v="84015"/>
    <s v="Full-Time"/>
    <n v="8"/>
    <s v="Davis"/>
    <s v="Davis County"/>
    <x v="2"/>
  </r>
  <r>
    <x v="0"/>
    <s v="SLCC - South City Center"/>
    <n v="2025"/>
    <n v="2"/>
    <n v="84015"/>
    <s v="Part-Time"/>
    <n v="11"/>
    <s v="Davis"/>
    <s v="Davis County"/>
    <x v="2"/>
  </r>
  <r>
    <x v="0"/>
    <s v="SLCC - South City Center"/>
    <n v="2025"/>
    <n v="2"/>
    <n v="84017"/>
    <s v="Full-Time"/>
    <n v="1"/>
    <s v="Summit"/>
    <s v="Summit County"/>
    <x v="3"/>
  </r>
  <r>
    <x v="0"/>
    <s v="SLCC - South City Center"/>
    <n v="2025"/>
    <n v="2"/>
    <n v="84020"/>
    <s v="Full-Time"/>
    <n v="14"/>
    <s v="Salt Lake"/>
    <s v="Salt Lake County"/>
    <x v="1"/>
  </r>
  <r>
    <x v="0"/>
    <s v="SLCC - South City Center"/>
    <n v="2025"/>
    <n v="2"/>
    <n v="84020"/>
    <s v="Part-Time"/>
    <n v="28"/>
    <s v="Salt Lake"/>
    <s v="Salt Lake County"/>
    <x v="1"/>
  </r>
  <r>
    <x v="0"/>
    <s v="SLCC - South City Center"/>
    <n v="2025"/>
    <n v="2"/>
    <n v="84025"/>
    <s v="Full-Time"/>
    <n v="5"/>
    <s v="Davis"/>
    <s v="Davis County"/>
    <x v="2"/>
  </r>
  <r>
    <x v="0"/>
    <s v="SLCC - South City Center"/>
    <n v="2025"/>
    <n v="2"/>
    <n v="84025"/>
    <s v="Part-Time"/>
    <n v="4"/>
    <s v="Davis"/>
    <s v="Davis County"/>
    <x v="2"/>
  </r>
  <r>
    <x v="0"/>
    <s v="SLCC - South City Center"/>
    <n v="2025"/>
    <n v="2"/>
    <n v="84026"/>
    <s v="Full-Time"/>
    <n v="1"/>
    <s v="Uintah"/>
    <s v="Uintah County"/>
    <x v="6"/>
  </r>
  <r>
    <x v="0"/>
    <s v="SLCC - South City Center"/>
    <n v="2025"/>
    <n v="2"/>
    <n v="84029"/>
    <s v="Part-Time"/>
    <n v="3"/>
    <s v="Tooele"/>
    <s v="Tooele County"/>
    <x v="5"/>
  </r>
  <r>
    <x v="0"/>
    <s v="SLCC - South City Center"/>
    <n v="2025"/>
    <n v="2"/>
    <n v="84032"/>
    <s v="Full-Time"/>
    <n v="2"/>
    <s v="Wasatch"/>
    <s v="Wasatch County"/>
    <x v="7"/>
  </r>
  <r>
    <x v="0"/>
    <s v="SLCC - South City Center"/>
    <n v="2025"/>
    <n v="2"/>
    <n v="84032"/>
    <s v="Part-Time"/>
    <n v="3"/>
    <s v="Wasatch"/>
    <s v="Wasatch County"/>
    <x v="7"/>
  </r>
  <r>
    <x v="0"/>
    <s v="SLCC - South City Center"/>
    <n v="2025"/>
    <n v="2"/>
    <n v="84036"/>
    <s v="Part-Time"/>
    <n v="3"/>
    <s v="Summit"/>
    <s v="Summit County"/>
    <x v="3"/>
  </r>
  <r>
    <x v="0"/>
    <s v="SLCC - South City Center"/>
    <n v="2025"/>
    <n v="2"/>
    <n v="84037"/>
    <s v="Full-Time"/>
    <n v="7"/>
    <s v="Davis"/>
    <s v="Davis County"/>
    <x v="2"/>
  </r>
  <r>
    <x v="0"/>
    <s v="SLCC - South City Center"/>
    <n v="2025"/>
    <n v="2"/>
    <n v="84037"/>
    <s v="Part-Time"/>
    <n v="8"/>
    <s v="Davis"/>
    <s v="Davis County"/>
    <x v="2"/>
  </r>
  <r>
    <x v="0"/>
    <s v="SLCC - South City Center"/>
    <n v="2025"/>
    <n v="2"/>
    <n v="84040"/>
    <s v="Full-Time"/>
    <n v="3"/>
    <s v="Davis"/>
    <s v="Davis County"/>
    <x v="2"/>
  </r>
  <r>
    <x v="0"/>
    <s v="SLCC - South City Center"/>
    <n v="2025"/>
    <n v="2"/>
    <n v="84040"/>
    <s v="Part-Time"/>
    <n v="7"/>
    <s v="Davis"/>
    <s v="Davis County"/>
    <x v="2"/>
  </r>
  <r>
    <x v="0"/>
    <s v="SLCC - South City Center"/>
    <n v="2025"/>
    <n v="2"/>
    <n v="84041"/>
    <s v="Full-Time"/>
    <n v="7"/>
    <s v="Davis"/>
    <s v="Davis County"/>
    <x v="2"/>
  </r>
  <r>
    <x v="0"/>
    <s v="SLCC - South City Center"/>
    <n v="2025"/>
    <n v="2"/>
    <n v="84041"/>
    <s v="Part-Time"/>
    <n v="15"/>
    <s v="Davis"/>
    <s v="Davis County"/>
    <x v="2"/>
  </r>
  <r>
    <x v="0"/>
    <s v="SLCC - South City Center"/>
    <n v="2025"/>
    <n v="2"/>
    <n v="84043"/>
    <s v="Full-Time"/>
    <n v="21"/>
    <s v="Utah"/>
    <s v="Utah County"/>
    <x v="0"/>
  </r>
  <r>
    <x v="0"/>
    <s v="SLCC - South City Center"/>
    <n v="2025"/>
    <n v="2"/>
    <n v="84043"/>
    <s v="Part-Time"/>
    <n v="12"/>
    <s v="Utah"/>
    <s v="Utah County"/>
    <x v="0"/>
  </r>
  <r>
    <x v="0"/>
    <s v="SLCC - South City Center"/>
    <n v="2025"/>
    <n v="2"/>
    <n v="84044"/>
    <s v="Full-Time"/>
    <n v="17"/>
    <s v="Salt Lake"/>
    <s v="Salt Lake County"/>
    <x v="1"/>
  </r>
  <r>
    <x v="0"/>
    <s v="SLCC - South City Center"/>
    <n v="2025"/>
    <n v="2"/>
    <n v="84044"/>
    <s v="Part-Time"/>
    <n v="23"/>
    <s v="Salt Lake"/>
    <s v="Salt Lake County"/>
    <x v="1"/>
  </r>
  <r>
    <x v="0"/>
    <s v="SLCC - South City Center"/>
    <n v="2025"/>
    <n v="2"/>
    <n v="84045"/>
    <s v="Full-Time"/>
    <n v="2"/>
    <e v="#N/A"/>
    <s v="Utah County"/>
    <x v="0"/>
  </r>
  <r>
    <x v="0"/>
    <s v="SLCC - South City Center"/>
    <n v="2025"/>
    <n v="2"/>
    <n v="84045"/>
    <s v="Part-Time"/>
    <n v="10"/>
    <e v="#N/A"/>
    <s v="Utah County"/>
    <x v="0"/>
  </r>
  <r>
    <x v="0"/>
    <s v="SLCC - South City Center"/>
    <n v="2025"/>
    <n v="2"/>
    <n v="84047"/>
    <s v="Full-Time"/>
    <n v="14"/>
    <s v="Salt Lake"/>
    <s v="Salt Lake County"/>
    <x v="1"/>
  </r>
  <r>
    <x v="0"/>
    <s v="SLCC - South City Center"/>
    <n v="2025"/>
    <n v="2"/>
    <n v="84047"/>
    <s v="Part-Time"/>
    <n v="40"/>
    <s v="Salt Lake"/>
    <s v="Salt Lake County"/>
    <x v="1"/>
  </r>
  <r>
    <x v="0"/>
    <s v="SLCC - South City Center"/>
    <n v="2025"/>
    <n v="2"/>
    <n v="84050"/>
    <s v="Full-Time"/>
    <n v="1"/>
    <s v="Morgan"/>
    <s v="Morgan County"/>
    <x v="8"/>
  </r>
  <r>
    <x v="0"/>
    <s v="SLCC - South City Center"/>
    <n v="2025"/>
    <n v="2"/>
    <n v="84054"/>
    <s v="Full-Time"/>
    <n v="14"/>
    <s v="Davis"/>
    <s v="Davis County"/>
    <x v="2"/>
  </r>
  <r>
    <x v="0"/>
    <s v="SLCC - South City Center"/>
    <n v="2025"/>
    <n v="2"/>
    <n v="84054"/>
    <s v="Part-Time"/>
    <n v="25"/>
    <s v="Davis"/>
    <s v="Davis County"/>
    <x v="2"/>
  </r>
  <r>
    <x v="0"/>
    <s v="SLCC - South City Center"/>
    <n v="2025"/>
    <n v="2"/>
    <n v="84057"/>
    <s v="Full-Time"/>
    <n v="1"/>
    <s v="Utah"/>
    <s v="Utah County"/>
    <x v="0"/>
  </r>
  <r>
    <x v="0"/>
    <s v="SLCC - South City Center"/>
    <n v="2025"/>
    <n v="2"/>
    <n v="84057"/>
    <s v="Part-Time"/>
    <n v="1"/>
    <s v="Utah"/>
    <s v="Utah County"/>
    <x v="0"/>
  </r>
  <r>
    <x v="0"/>
    <s v="SLCC - South City Center"/>
    <n v="2025"/>
    <n v="2"/>
    <n v="84058"/>
    <s v="Full-Time"/>
    <n v="3"/>
    <s v="Utah"/>
    <s v="Utah County"/>
    <x v="0"/>
  </r>
  <r>
    <x v="0"/>
    <s v="SLCC - South City Center"/>
    <n v="2025"/>
    <n v="2"/>
    <n v="84058"/>
    <s v="Part-Time"/>
    <n v="3"/>
    <s v="Utah"/>
    <s v="Utah County"/>
    <x v="0"/>
  </r>
  <r>
    <x v="0"/>
    <s v="SLCC - South City Center"/>
    <n v="2025"/>
    <n v="2"/>
    <n v="84059"/>
    <s v="Part-Time"/>
    <n v="1"/>
    <s v="Utah"/>
    <s v="Utah County"/>
    <x v="0"/>
  </r>
  <r>
    <x v="0"/>
    <s v="SLCC - South City Center"/>
    <n v="2025"/>
    <n v="2"/>
    <n v="84060"/>
    <s v="Full-Time"/>
    <n v="6"/>
    <s v="Summit"/>
    <s v="Summit County"/>
    <x v="3"/>
  </r>
  <r>
    <x v="0"/>
    <s v="SLCC - South City Center"/>
    <n v="2025"/>
    <n v="2"/>
    <n v="84060"/>
    <s v="Part-Time"/>
    <n v="8"/>
    <s v="Summit"/>
    <s v="Summit County"/>
    <x v="3"/>
  </r>
  <r>
    <x v="0"/>
    <s v="SLCC - South City Center"/>
    <n v="2025"/>
    <n v="2"/>
    <n v="84061"/>
    <s v="Part-Time"/>
    <n v="1"/>
    <s v="Summit"/>
    <s v="Summit County"/>
    <x v="3"/>
  </r>
  <r>
    <x v="0"/>
    <s v="SLCC - South City Center"/>
    <n v="2025"/>
    <n v="2"/>
    <n v="84062"/>
    <s v="Full-Time"/>
    <n v="5"/>
    <s v="Utah"/>
    <s v="Utah County"/>
    <x v="0"/>
  </r>
  <r>
    <x v="0"/>
    <s v="SLCC - South City Center"/>
    <n v="2025"/>
    <n v="2"/>
    <n v="84062"/>
    <s v="Part-Time"/>
    <n v="5"/>
    <s v="Utah"/>
    <s v="Utah County"/>
    <x v="0"/>
  </r>
  <r>
    <x v="0"/>
    <s v="SLCC - South City Center"/>
    <n v="2025"/>
    <n v="2"/>
    <n v="84065"/>
    <s v="Full-Time"/>
    <n v="9"/>
    <s v="Salt Lake"/>
    <s v="Salt Lake County"/>
    <x v="1"/>
  </r>
  <r>
    <x v="0"/>
    <s v="SLCC - South City Center"/>
    <n v="2025"/>
    <n v="2"/>
    <n v="84065"/>
    <s v="Part-Time"/>
    <n v="24"/>
    <s v="Salt Lake"/>
    <s v="Salt Lake County"/>
    <x v="1"/>
  </r>
  <r>
    <x v="0"/>
    <s v="SLCC - South City Center"/>
    <n v="2025"/>
    <n v="2"/>
    <n v="84067"/>
    <s v="Full-Time"/>
    <n v="2"/>
    <s v="Weber"/>
    <s v="Weber County"/>
    <x v="9"/>
  </r>
  <r>
    <x v="0"/>
    <s v="SLCC - South City Center"/>
    <n v="2025"/>
    <n v="2"/>
    <n v="84067"/>
    <s v="Part-Time"/>
    <n v="1"/>
    <s v="Weber"/>
    <s v="Weber County"/>
    <x v="9"/>
  </r>
  <r>
    <x v="0"/>
    <s v="SLCC - South City Center"/>
    <n v="2025"/>
    <n v="2"/>
    <n v="84070"/>
    <s v="Full-Time"/>
    <n v="15"/>
    <s v="Salt Lake"/>
    <s v="Salt Lake County"/>
    <x v="1"/>
  </r>
  <r>
    <x v="0"/>
    <s v="SLCC - South City Center"/>
    <n v="2025"/>
    <n v="2"/>
    <n v="84070"/>
    <s v="Part-Time"/>
    <n v="24"/>
    <s v="Salt Lake"/>
    <s v="Salt Lake County"/>
    <x v="1"/>
  </r>
  <r>
    <x v="0"/>
    <s v="SLCC - South City Center"/>
    <n v="2025"/>
    <n v="2"/>
    <n v="84074"/>
    <s v="Full-Time"/>
    <n v="15"/>
    <s v="Tooele"/>
    <s v="Tooele County"/>
    <x v="5"/>
  </r>
  <r>
    <x v="0"/>
    <s v="SLCC - South City Center"/>
    <n v="2025"/>
    <n v="2"/>
    <n v="84074"/>
    <s v="Part-Time"/>
    <n v="27"/>
    <s v="Tooele"/>
    <s v="Tooele County"/>
    <x v="5"/>
  </r>
  <r>
    <x v="0"/>
    <s v="SLCC - South City Center"/>
    <n v="2025"/>
    <n v="2"/>
    <n v="84075"/>
    <s v="Full-Time"/>
    <n v="1"/>
    <s v="Davis"/>
    <s v="Davis County"/>
    <x v="2"/>
  </r>
  <r>
    <x v="0"/>
    <s v="SLCC - South City Center"/>
    <n v="2025"/>
    <n v="2"/>
    <n v="84075"/>
    <s v="Part-Time"/>
    <n v="5"/>
    <s v="Davis"/>
    <s v="Davis County"/>
    <x v="2"/>
  </r>
  <r>
    <x v="0"/>
    <s v="SLCC - South City Center"/>
    <n v="2025"/>
    <n v="2"/>
    <n v="84081"/>
    <s v="Full-Time"/>
    <n v="17"/>
    <e v="#N/A"/>
    <s v="Salt Lake County"/>
    <x v="1"/>
  </r>
  <r>
    <x v="0"/>
    <s v="SLCC - South City Center"/>
    <n v="2025"/>
    <n v="2"/>
    <n v="84081"/>
    <s v="Part-Time"/>
    <n v="35"/>
    <e v="#N/A"/>
    <s v="Salt Lake County"/>
    <x v="1"/>
  </r>
  <r>
    <x v="0"/>
    <s v="SLCC - South City Center"/>
    <n v="2025"/>
    <n v="2"/>
    <n v="84084"/>
    <s v="Full-Time"/>
    <n v="12"/>
    <s v="Salt Lake"/>
    <s v="Salt Lake County"/>
    <x v="1"/>
  </r>
  <r>
    <x v="0"/>
    <s v="SLCC - South City Center"/>
    <n v="2025"/>
    <n v="2"/>
    <n v="84084"/>
    <s v="Part-Time"/>
    <n v="20"/>
    <s v="Salt Lake"/>
    <s v="Salt Lake County"/>
    <x v="1"/>
  </r>
  <r>
    <x v="0"/>
    <s v="SLCC - South City Center"/>
    <n v="2025"/>
    <n v="2"/>
    <n v="84087"/>
    <s v="Full-Time"/>
    <n v="8"/>
    <s v="Davis"/>
    <s v="Davis County"/>
    <x v="2"/>
  </r>
  <r>
    <x v="0"/>
    <s v="SLCC - South City Center"/>
    <n v="2025"/>
    <n v="2"/>
    <n v="84087"/>
    <s v="Part-Time"/>
    <n v="18"/>
    <s v="Davis"/>
    <s v="Davis County"/>
    <x v="2"/>
  </r>
  <r>
    <x v="0"/>
    <s v="SLCC - South City Center"/>
    <n v="2025"/>
    <n v="2"/>
    <n v="84088"/>
    <s v="Full-Time"/>
    <n v="18"/>
    <s v="Salt Lake"/>
    <s v="Salt Lake County"/>
    <x v="1"/>
  </r>
  <r>
    <x v="0"/>
    <s v="SLCC - South City Center"/>
    <n v="2025"/>
    <n v="2"/>
    <n v="84088"/>
    <s v="Part-Time"/>
    <n v="25"/>
    <s v="Salt Lake"/>
    <s v="Salt Lake County"/>
    <x v="1"/>
  </r>
  <r>
    <x v="0"/>
    <s v="SLCC - South City Center"/>
    <n v="2025"/>
    <n v="2"/>
    <n v="84092"/>
    <s v="Full-Time"/>
    <n v="8"/>
    <s v="Salt Lake"/>
    <s v="Salt Lake County"/>
    <x v="1"/>
  </r>
  <r>
    <x v="0"/>
    <s v="SLCC - South City Center"/>
    <n v="2025"/>
    <n v="2"/>
    <n v="84092"/>
    <s v="Part-Time"/>
    <n v="22"/>
    <s v="Salt Lake"/>
    <s v="Salt Lake County"/>
    <x v="1"/>
  </r>
  <r>
    <x v="0"/>
    <s v="SLCC - South City Center"/>
    <n v="2025"/>
    <n v="2"/>
    <n v="84093"/>
    <s v="Full-Time"/>
    <n v="15"/>
    <s v="Salt Lake"/>
    <s v="Salt Lake County"/>
    <x v="1"/>
  </r>
  <r>
    <x v="0"/>
    <s v="SLCC - South City Center"/>
    <n v="2025"/>
    <n v="2"/>
    <n v="84093"/>
    <s v="Part-Time"/>
    <n v="16"/>
    <s v="Salt Lake"/>
    <s v="Salt Lake County"/>
    <x v="1"/>
  </r>
  <r>
    <x v="0"/>
    <s v="SLCC - South City Center"/>
    <n v="2025"/>
    <n v="2"/>
    <n v="84094"/>
    <s v="Full-Time"/>
    <n v="10"/>
    <s v="Salt Lake"/>
    <s v="Salt Lake County"/>
    <x v="1"/>
  </r>
  <r>
    <x v="0"/>
    <s v="SLCC - South City Center"/>
    <n v="2025"/>
    <n v="2"/>
    <n v="84094"/>
    <s v="Part-Time"/>
    <n v="22"/>
    <s v="Salt Lake"/>
    <s v="Salt Lake County"/>
    <x v="1"/>
  </r>
  <r>
    <x v="0"/>
    <s v="SLCC - South City Center"/>
    <n v="2025"/>
    <n v="2"/>
    <n v="84095"/>
    <s v="Full-Time"/>
    <n v="13"/>
    <s v="Salt Lake"/>
    <s v="Salt Lake County"/>
    <x v="1"/>
  </r>
  <r>
    <x v="0"/>
    <s v="SLCC - South City Center"/>
    <n v="2025"/>
    <n v="2"/>
    <n v="84095"/>
    <s v="Part-Time"/>
    <n v="17"/>
    <s v="Salt Lake"/>
    <s v="Salt Lake County"/>
    <x v="1"/>
  </r>
  <r>
    <x v="0"/>
    <s v="SLCC - South City Center"/>
    <n v="2025"/>
    <n v="2"/>
    <n v="84096"/>
    <s v="Full-Time"/>
    <n v="11"/>
    <e v="#N/A"/>
    <s v="Salt Lake County"/>
    <x v="1"/>
  </r>
  <r>
    <x v="0"/>
    <s v="SLCC - South City Center"/>
    <n v="2025"/>
    <n v="2"/>
    <n v="84096"/>
    <s v="Part-Time"/>
    <n v="29"/>
    <e v="#N/A"/>
    <s v="Salt Lake County"/>
    <x v="1"/>
  </r>
  <r>
    <x v="0"/>
    <s v="SLCC - South City Center"/>
    <n v="2025"/>
    <n v="2"/>
    <n v="84097"/>
    <s v="Full-Time"/>
    <n v="1"/>
    <s v="Utah"/>
    <s v="Utah County"/>
    <x v="0"/>
  </r>
  <r>
    <x v="0"/>
    <s v="SLCC - South City Center"/>
    <n v="2025"/>
    <n v="2"/>
    <n v="84097"/>
    <s v="Part-Time"/>
    <n v="3"/>
    <s v="Utah"/>
    <s v="Utah County"/>
    <x v="0"/>
  </r>
  <r>
    <x v="0"/>
    <s v="SLCC - South City Center"/>
    <n v="2025"/>
    <n v="2"/>
    <n v="84098"/>
    <s v="Full-Time"/>
    <n v="5"/>
    <s v="Summit"/>
    <s v="Summit County"/>
    <x v="3"/>
  </r>
  <r>
    <x v="0"/>
    <s v="SLCC - South City Center"/>
    <n v="2025"/>
    <n v="2"/>
    <n v="84098"/>
    <s v="Part-Time"/>
    <n v="18"/>
    <s v="Summit"/>
    <s v="Summit County"/>
    <x v="3"/>
  </r>
  <r>
    <x v="0"/>
    <s v="SLCC - South City Center"/>
    <n v="2025"/>
    <n v="2"/>
    <n v="84101"/>
    <s v="Full-Time"/>
    <n v="11"/>
    <s v="Salt Lake"/>
    <s v="Salt Lake County"/>
    <x v="1"/>
  </r>
  <r>
    <x v="0"/>
    <s v="SLCC - South City Center"/>
    <n v="2025"/>
    <n v="2"/>
    <n v="84101"/>
    <s v="Part-Time"/>
    <n v="17"/>
    <s v="Salt Lake"/>
    <s v="Salt Lake County"/>
    <x v="1"/>
  </r>
  <r>
    <x v="0"/>
    <s v="SLCC - South City Center"/>
    <n v="2025"/>
    <n v="2"/>
    <n v="84102"/>
    <s v="Full-Time"/>
    <n v="21"/>
    <s v="Salt Lake"/>
    <s v="Salt Lake County"/>
    <x v="1"/>
  </r>
  <r>
    <x v="0"/>
    <s v="SLCC - South City Center"/>
    <n v="2025"/>
    <n v="2"/>
    <n v="84102"/>
    <s v="Part-Time"/>
    <n v="38"/>
    <s v="Salt Lake"/>
    <s v="Salt Lake County"/>
    <x v="1"/>
  </r>
  <r>
    <x v="0"/>
    <s v="SLCC - South City Center"/>
    <n v="2025"/>
    <n v="2"/>
    <n v="84103"/>
    <s v="Full-Time"/>
    <n v="28"/>
    <s v="Salt Lake"/>
    <s v="Salt Lake County"/>
    <x v="1"/>
  </r>
  <r>
    <x v="0"/>
    <s v="SLCC - South City Center"/>
    <n v="2025"/>
    <n v="2"/>
    <n v="84103"/>
    <s v="Part-Time"/>
    <n v="46"/>
    <s v="Salt Lake"/>
    <s v="Salt Lake County"/>
    <x v="1"/>
  </r>
  <r>
    <x v="0"/>
    <s v="SLCC - South City Center"/>
    <n v="2025"/>
    <n v="2"/>
    <n v="84104"/>
    <s v="Full-Time"/>
    <n v="22"/>
    <s v="Salt Lake"/>
    <s v="Salt Lake County"/>
    <x v="1"/>
  </r>
  <r>
    <x v="0"/>
    <s v="SLCC - South City Center"/>
    <n v="2025"/>
    <n v="2"/>
    <n v="84104"/>
    <s v="Part-Time"/>
    <n v="39"/>
    <s v="Salt Lake"/>
    <s v="Salt Lake County"/>
    <x v="1"/>
  </r>
  <r>
    <x v="0"/>
    <s v="SLCC - South City Center"/>
    <n v="2025"/>
    <n v="2"/>
    <n v="84105"/>
    <s v="Full-Time"/>
    <n v="25"/>
    <s v="Salt Lake"/>
    <s v="Salt Lake County"/>
    <x v="1"/>
  </r>
  <r>
    <x v="0"/>
    <s v="SLCC - South City Center"/>
    <n v="2025"/>
    <n v="2"/>
    <n v="84105"/>
    <s v="Part-Time"/>
    <n v="55"/>
    <s v="Salt Lake"/>
    <s v="Salt Lake County"/>
    <x v="1"/>
  </r>
  <r>
    <x v="0"/>
    <s v="SLCC - South City Center"/>
    <n v="2025"/>
    <n v="2"/>
    <n v="84106"/>
    <s v="Full-Time"/>
    <n v="35"/>
    <s v="Salt Lake"/>
    <s v="Salt Lake County"/>
    <x v="1"/>
  </r>
  <r>
    <x v="0"/>
    <s v="SLCC - South City Center"/>
    <n v="2025"/>
    <n v="2"/>
    <n v="84106"/>
    <s v="Part-Time"/>
    <n v="53"/>
    <s v="Salt Lake"/>
    <s v="Salt Lake County"/>
    <x v="1"/>
  </r>
  <r>
    <x v="0"/>
    <s v="SLCC - South City Center"/>
    <n v="2025"/>
    <n v="2"/>
    <n v="84107"/>
    <s v="Full-Time"/>
    <n v="22"/>
    <s v="Salt Lake"/>
    <s v="Salt Lake County"/>
    <x v="1"/>
  </r>
  <r>
    <x v="0"/>
    <s v="SLCC - South City Center"/>
    <n v="2025"/>
    <n v="2"/>
    <n v="84107"/>
    <s v="Part-Time"/>
    <n v="46"/>
    <s v="Salt Lake"/>
    <s v="Salt Lake County"/>
    <x v="1"/>
  </r>
  <r>
    <x v="0"/>
    <s v="SLCC - South City Center"/>
    <n v="2025"/>
    <n v="2"/>
    <n v="84108"/>
    <s v="Full-Time"/>
    <n v="13"/>
    <s v="Salt Lake"/>
    <s v="Salt Lake County"/>
    <x v="1"/>
  </r>
  <r>
    <x v="0"/>
    <s v="SLCC - South City Center"/>
    <n v="2025"/>
    <n v="2"/>
    <n v="84108"/>
    <s v="Part-Time"/>
    <n v="30"/>
    <s v="Salt Lake"/>
    <s v="Salt Lake County"/>
    <x v="1"/>
  </r>
  <r>
    <x v="0"/>
    <s v="SLCC - South City Center"/>
    <n v="2025"/>
    <n v="2"/>
    <n v="84109"/>
    <s v="Full-Time"/>
    <n v="19"/>
    <s v="Salt Lake"/>
    <s v="Salt Lake County"/>
    <x v="1"/>
  </r>
  <r>
    <x v="0"/>
    <s v="SLCC - South City Center"/>
    <n v="2025"/>
    <n v="2"/>
    <n v="84109"/>
    <s v="Part-Time"/>
    <n v="46"/>
    <s v="Salt Lake"/>
    <s v="Salt Lake County"/>
    <x v="1"/>
  </r>
  <r>
    <x v="0"/>
    <s v="SLCC - South City Center"/>
    <n v="2025"/>
    <n v="2"/>
    <n v="84110"/>
    <s v="Full-Time"/>
    <n v="1"/>
    <s v="Salt Lake"/>
    <e v="#N/A"/>
    <x v="1"/>
  </r>
  <r>
    <x v="0"/>
    <s v="SLCC - South City Center"/>
    <n v="2025"/>
    <n v="2"/>
    <n v="84111"/>
    <s v="Full-Time"/>
    <n v="14"/>
    <s v="Salt Lake"/>
    <s v="Salt Lake County"/>
    <x v="1"/>
  </r>
  <r>
    <x v="0"/>
    <s v="SLCC - South City Center"/>
    <n v="2025"/>
    <n v="2"/>
    <n v="84111"/>
    <s v="Part-Time"/>
    <n v="19"/>
    <s v="Salt Lake"/>
    <s v="Salt Lake County"/>
    <x v="1"/>
  </r>
  <r>
    <x v="0"/>
    <s v="SLCC - South City Center"/>
    <n v="2025"/>
    <n v="2"/>
    <n v="84115"/>
    <s v="Full-Time"/>
    <n v="34"/>
    <s v="Salt Lake"/>
    <s v="Salt Lake County"/>
    <x v="1"/>
  </r>
  <r>
    <x v="0"/>
    <s v="SLCC - South City Center"/>
    <n v="2025"/>
    <n v="2"/>
    <n v="84115"/>
    <s v="Part-Time"/>
    <n v="75"/>
    <s v="Salt Lake"/>
    <s v="Salt Lake County"/>
    <x v="1"/>
  </r>
  <r>
    <x v="0"/>
    <s v="SLCC - South City Center"/>
    <n v="2025"/>
    <n v="2"/>
    <n v="84116"/>
    <s v="Full-Time"/>
    <n v="41"/>
    <s v="Salt Lake"/>
    <s v="Salt Lake County"/>
    <x v="1"/>
  </r>
  <r>
    <x v="0"/>
    <s v="SLCC - South City Center"/>
    <n v="2025"/>
    <n v="2"/>
    <n v="84116"/>
    <s v="Part-Time"/>
    <n v="66"/>
    <s v="Salt Lake"/>
    <s v="Salt Lake County"/>
    <x v="1"/>
  </r>
  <r>
    <x v="0"/>
    <s v="SLCC - South City Center"/>
    <n v="2025"/>
    <n v="2"/>
    <n v="84117"/>
    <s v="Full-Time"/>
    <n v="15"/>
    <s v="Salt Lake"/>
    <s v="Salt Lake County"/>
    <x v="1"/>
  </r>
  <r>
    <x v="0"/>
    <s v="SLCC - South City Center"/>
    <n v="2025"/>
    <n v="2"/>
    <n v="84117"/>
    <s v="Part-Time"/>
    <n v="29"/>
    <s v="Salt Lake"/>
    <s v="Salt Lake County"/>
    <x v="1"/>
  </r>
  <r>
    <x v="0"/>
    <s v="SLCC - South City Center"/>
    <n v="2025"/>
    <n v="2"/>
    <n v="84118"/>
    <s v="Full-Time"/>
    <n v="19"/>
    <s v="Salt Lake"/>
    <s v="Salt Lake County"/>
    <x v="1"/>
  </r>
  <r>
    <x v="0"/>
    <s v="SLCC - South City Center"/>
    <n v="2025"/>
    <n v="2"/>
    <n v="84118"/>
    <s v="Part-Time"/>
    <n v="29"/>
    <s v="Salt Lake"/>
    <s v="Salt Lake County"/>
    <x v="1"/>
  </r>
  <r>
    <x v="0"/>
    <s v="SLCC - South City Center"/>
    <n v="2025"/>
    <n v="2"/>
    <n v="84119"/>
    <s v="Full-Time"/>
    <n v="18"/>
    <s v="Salt Lake"/>
    <s v="Salt Lake County"/>
    <x v="1"/>
  </r>
  <r>
    <x v="0"/>
    <s v="SLCC - South City Center"/>
    <n v="2025"/>
    <n v="2"/>
    <n v="84119"/>
    <s v="Part-Time"/>
    <n v="45"/>
    <s v="Salt Lake"/>
    <s v="Salt Lake County"/>
    <x v="1"/>
  </r>
  <r>
    <x v="0"/>
    <s v="SLCC - South City Center"/>
    <n v="2025"/>
    <n v="2"/>
    <n v="84120"/>
    <s v="Full-Time"/>
    <n v="21"/>
    <s v="Salt Lake"/>
    <s v="Salt Lake County"/>
    <x v="1"/>
  </r>
  <r>
    <x v="0"/>
    <s v="SLCC - South City Center"/>
    <n v="2025"/>
    <n v="2"/>
    <n v="84120"/>
    <s v="Part-Time"/>
    <n v="48"/>
    <s v="Salt Lake"/>
    <s v="Salt Lake County"/>
    <x v="1"/>
  </r>
  <r>
    <x v="0"/>
    <s v="SLCC - South City Center"/>
    <n v="2025"/>
    <n v="2"/>
    <n v="84121"/>
    <s v="Full-Time"/>
    <n v="29"/>
    <s v="Salt Lake"/>
    <s v="Salt Lake County"/>
    <x v="1"/>
  </r>
  <r>
    <x v="0"/>
    <s v="SLCC - South City Center"/>
    <n v="2025"/>
    <n v="2"/>
    <n v="84121"/>
    <s v="Part-Time"/>
    <n v="33"/>
    <s v="Salt Lake"/>
    <s v="Salt Lake County"/>
    <x v="1"/>
  </r>
  <r>
    <x v="0"/>
    <s v="SLCC - South City Center"/>
    <n v="2025"/>
    <n v="2"/>
    <n v="84123"/>
    <s v="Full-Time"/>
    <n v="18"/>
    <s v="Salt Lake"/>
    <s v="Salt Lake County"/>
    <x v="1"/>
  </r>
  <r>
    <x v="0"/>
    <s v="SLCC - South City Center"/>
    <n v="2025"/>
    <n v="2"/>
    <n v="84123"/>
    <s v="Part-Time"/>
    <n v="33"/>
    <s v="Salt Lake"/>
    <s v="Salt Lake County"/>
    <x v="1"/>
  </r>
  <r>
    <x v="0"/>
    <s v="SLCC - South City Center"/>
    <n v="2025"/>
    <n v="2"/>
    <n v="84124"/>
    <s v="Full-Time"/>
    <n v="15"/>
    <s v="Salt Lake"/>
    <s v="Salt Lake County"/>
    <x v="1"/>
  </r>
  <r>
    <x v="0"/>
    <s v="SLCC - South City Center"/>
    <n v="2025"/>
    <n v="2"/>
    <n v="84124"/>
    <s v="Part-Time"/>
    <n v="30"/>
    <s v="Salt Lake"/>
    <s v="Salt Lake County"/>
    <x v="1"/>
  </r>
  <r>
    <x v="0"/>
    <s v="SLCC - South City Center"/>
    <n v="2025"/>
    <n v="2"/>
    <n v="84128"/>
    <s v="Full-Time"/>
    <n v="13"/>
    <s v="Salt Lake"/>
    <s v="Salt Lake County"/>
    <x v="1"/>
  </r>
  <r>
    <x v="0"/>
    <s v="SLCC - South City Center"/>
    <n v="2025"/>
    <n v="2"/>
    <n v="84128"/>
    <s v="Part-Time"/>
    <n v="35"/>
    <s v="Salt Lake"/>
    <s v="Salt Lake County"/>
    <x v="1"/>
  </r>
  <r>
    <x v="0"/>
    <s v="SLCC - South City Center"/>
    <n v="2025"/>
    <n v="2"/>
    <n v="84129"/>
    <s v="Full-Time"/>
    <n v="19"/>
    <e v="#N/A"/>
    <s v="Salt Lake County"/>
    <x v="1"/>
  </r>
  <r>
    <x v="0"/>
    <s v="SLCC - South City Center"/>
    <n v="2025"/>
    <n v="2"/>
    <n v="84129"/>
    <s v="Part-Time"/>
    <n v="22"/>
    <e v="#N/A"/>
    <s v="Salt Lake County"/>
    <x v="1"/>
  </r>
  <r>
    <x v="0"/>
    <s v="SLCC - South City Center"/>
    <n v="2025"/>
    <n v="2"/>
    <n v="84152"/>
    <s v="Part-Time"/>
    <n v="1"/>
    <s v="Salt Lake"/>
    <e v="#N/A"/>
    <x v="1"/>
  </r>
  <r>
    <x v="0"/>
    <s v="SLCC - South City Center"/>
    <n v="2025"/>
    <n v="2"/>
    <n v="84165"/>
    <s v="Part-Time"/>
    <n v="1"/>
    <s v="Salt Lake"/>
    <e v="#N/A"/>
    <x v="1"/>
  </r>
  <r>
    <x v="0"/>
    <s v="SLCC - South City Center"/>
    <n v="2025"/>
    <n v="2"/>
    <n v="84170"/>
    <s v="Part-Time"/>
    <n v="1"/>
    <s v="Salt Lake"/>
    <e v="#N/A"/>
    <x v="1"/>
  </r>
  <r>
    <x v="0"/>
    <s v="SLCC - South City Center"/>
    <n v="2025"/>
    <n v="2"/>
    <n v="84302"/>
    <s v="Full-Time"/>
    <n v="1"/>
    <s v="Box Elder"/>
    <s v="Box Elder County"/>
    <x v="10"/>
  </r>
  <r>
    <x v="0"/>
    <s v="SLCC - South City Center"/>
    <n v="2025"/>
    <n v="2"/>
    <n v="84302"/>
    <s v="Part-Time"/>
    <n v="3"/>
    <s v="Box Elder"/>
    <s v="Box Elder County"/>
    <x v="10"/>
  </r>
  <r>
    <x v="0"/>
    <s v="SLCC - South City Center"/>
    <n v="2025"/>
    <n v="2"/>
    <n v="84317"/>
    <s v="Part-Time"/>
    <n v="1"/>
    <s v="Weber"/>
    <s v="Weber County"/>
    <x v="9"/>
  </r>
  <r>
    <x v="0"/>
    <s v="SLCC - South City Center"/>
    <n v="2025"/>
    <n v="2"/>
    <n v="84319"/>
    <s v="Full-Time"/>
    <n v="1"/>
    <s v="Cache"/>
    <s v="Cache County"/>
    <x v="11"/>
  </r>
  <r>
    <x v="0"/>
    <s v="SLCC - South City Center"/>
    <n v="2025"/>
    <n v="2"/>
    <n v="84319"/>
    <s v="Part-Time"/>
    <n v="1"/>
    <s v="Cache"/>
    <s v="Cache County"/>
    <x v="11"/>
  </r>
  <r>
    <x v="0"/>
    <s v="SLCC - South City Center"/>
    <n v="2025"/>
    <n v="2"/>
    <n v="84321"/>
    <s v="Full-Time"/>
    <n v="4"/>
    <s v="Cache"/>
    <s v="Cache County"/>
    <x v="11"/>
  </r>
  <r>
    <x v="0"/>
    <s v="SLCC - South City Center"/>
    <n v="2025"/>
    <n v="2"/>
    <n v="84321"/>
    <s v="Part-Time"/>
    <n v="1"/>
    <s v="Cache"/>
    <s v="Cache County"/>
    <x v="11"/>
  </r>
  <r>
    <x v="0"/>
    <s v="SLCC - South City Center"/>
    <n v="2025"/>
    <n v="2"/>
    <n v="84324"/>
    <s v="Full-Time"/>
    <n v="1"/>
    <s v="Box Elder"/>
    <s v="Box Elder County"/>
    <x v="10"/>
  </r>
  <r>
    <x v="0"/>
    <s v="SLCC - South City Center"/>
    <n v="2025"/>
    <n v="2"/>
    <n v="84332"/>
    <s v="Full-Time"/>
    <n v="1"/>
    <s v="Cache"/>
    <s v="Cache County"/>
    <x v="11"/>
  </r>
  <r>
    <x v="0"/>
    <s v="SLCC - South City Center"/>
    <n v="2025"/>
    <n v="2"/>
    <n v="84341"/>
    <s v="Full-Time"/>
    <n v="1"/>
    <s v="Cache"/>
    <s v="Cache County"/>
    <x v="11"/>
  </r>
  <r>
    <x v="0"/>
    <s v="SLCC - South City Center"/>
    <n v="2025"/>
    <n v="2"/>
    <n v="84401"/>
    <s v="Part-Time"/>
    <n v="4"/>
    <s v="Weber"/>
    <s v="Weber County"/>
    <x v="9"/>
  </r>
  <r>
    <x v="0"/>
    <s v="SLCC - South City Center"/>
    <n v="2025"/>
    <n v="2"/>
    <n v="84403"/>
    <s v="Full-Time"/>
    <n v="4"/>
    <s v="Weber"/>
    <s v="Weber County"/>
    <x v="9"/>
  </r>
  <r>
    <x v="0"/>
    <s v="SLCC - South City Center"/>
    <n v="2025"/>
    <n v="2"/>
    <n v="84403"/>
    <s v="Part-Time"/>
    <n v="6"/>
    <s v="Weber"/>
    <s v="Weber County"/>
    <x v="9"/>
  </r>
  <r>
    <x v="0"/>
    <s v="SLCC - South City Center"/>
    <n v="2025"/>
    <n v="2"/>
    <n v="84404"/>
    <s v="Part-Time"/>
    <n v="4"/>
    <s v="Weber"/>
    <s v="Weber County"/>
    <x v="9"/>
  </r>
  <r>
    <x v="0"/>
    <s v="SLCC - South City Center"/>
    <n v="2025"/>
    <n v="2"/>
    <n v="84405"/>
    <s v="Part-Time"/>
    <n v="2"/>
    <s v="Weber"/>
    <s v="Weber County"/>
    <x v="9"/>
  </r>
  <r>
    <x v="0"/>
    <s v="SLCC - South City Center"/>
    <n v="2025"/>
    <n v="2"/>
    <n v="84414"/>
    <s v="Part-Time"/>
    <n v="1"/>
    <s v="Weber"/>
    <s v="Weber County"/>
    <x v="9"/>
  </r>
  <r>
    <x v="0"/>
    <s v="SLCC - South City Center"/>
    <n v="2025"/>
    <n v="2"/>
    <n v="84501"/>
    <s v="Full-Time"/>
    <n v="1"/>
    <s v="Carbon"/>
    <s v="Carbon County"/>
    <x v="12"/>
  </r>
  <r>
    <x v="0"/>
    <s v="SLCC - South City Center"/>
    <n v="2025"/>
    <n v="2"/>
    <n v="84534"/>
    <s v="Part-Time"/>
    <n v="1"/>
    <s v="San Juan"/>
    <s v="San Juan County"/>
    <x v="13"/>
  </r>
  <r>
    <x v="0"/>
    <s v="SLCC - South City Center"/>
    <n v="2025"/>
    <n v="2"/>
    <n v="84601"/>
    <s v="Full-Time"/>
    <n v="1"/>
    <s v="Utah"/>
    <s v="Utah County"/>
    <x v="0"/>
  </r>
  <r>
    <x v="0"/>
    <s v="SLCC - South City Center"/>
    <n v="2025"/>
    <n v="2"/>
    <n v="84601"/>
    <s v="Part-Time"/>
    <n v="2"/>
    <s v="Utah"/>
    <s v="Utah County"/>
    <x v="0"/>
  </r>
  <r>
    <x v="0"/>
    <s v="SLCC - South City Center"/>
    <n v="2025"/>
    <n v="2"/>
    <n v="84604"/>
    <s v="Full-Time"/>
    <n v="6"/>
    <s v="Utah"/>
    <s v="Utah County"/>
    <x v="0"/>
  </r>
  <r>
    <x v="0"/>
    <s v="SLCC - South City Center"/>
    <n v="2025"/>
    <n v="2"/>
    <n v="84604"/>
    <s v="Part-Time"/>
    <n v="1"/>
    <s v="Utah"/>
    <s v="Utah County"/>
    <x v="0"/>
  </r>
  <r>
    <x v="0"/>
    <s v="SLCC - South City Center"/>
    <n v="2025"/>
    <n v="2"/>
    <n v="84606"/>
    <s v="Full-Time"/>
    <n v="2"/>
    <s v="Utah"/>
    <s v="Utah County"/>
    <x v="0"/>
  </r>
  <r>
    <x v="0"/>
    <s v="SLCC - South City Center"/>
    <n v="2025"/>
    <n v="2"/>
    <n v="84606"/>
    <s v="Part-Time"/>
    <n v="1"/>
    <s v="Utah"/>
    <s v="Utah County"/>
    <x v="0"/>
  </r>
  <r>
    <x v="0"/>
    <s v="SLCC - South City Center"/>
    <n v="2025"/>
    <n v="2"/>
    <n v="84624"/>
    <s v="Part-Time"/>
    <n v="1"/>
    <s v="Millard"/>
    <s v="Millard County"/>
    <x v="16"/>
  </r>
  <r>
    <x v="0"/>
    <s v="SLCC - South City Center"/>
    <n v="2025"/>
    <n v="2"/>
    <n v="84642"/>
    <s v="Part-Time"/>
    <n v="1"/>
    <s v="Sanpete"/>
    <s v="Sanpete County"/>
    <x v="17"/>
  </r>
  <r>
    <x v="0"/>
    <s v="SLCC - South City Center"/>
    <n v="2025"/>
    <n v="2"/>
    <n v="84645"/>
    <s v="Part-Time"/>
    <n v="1"/>
    <s v="Juab"/>
    <s v="Juab County"/>
    <x v="18"/>
  </r>
  <r>
    <x v="0"/>
    <s v="SLCC - South City Center"/>
    <n v="2025"/>
    <n v="2"/>
    <n v="84648"/>
    <s v="Part-Time"/>
    <n v="1"/>
    <s v="Juab"/>
    <s v="Juab County"/>
    <x v="18"/>
  </r>
  <r>
    <x v="0"/>
    <s v="SLCC - South City Center"/>
    <n v="2025"/>
    <n v="2"/>
    <n v="84651"/>
    <s v="Part-Time"/>
    <n v="3"/>
    <s v="Utah"/>
    <s v="Utah County"/>
    <x v="0"/>
  </r>
  <r>
    <x v="0"/>
    <s v="SLCC - South City Center"/>
    <n v="2025"/>
    <n v="2"/>
    <n v="84653"/>
    <s v="Full-Time"/>
    <n v="3"/>
    <s v="Utah"/>
    <s v="Utah County"/>
    <x v="0"/>
  </r>
  <r>
    <x v="0"/>
    <s v="SLCC - South City Center"/>
    <n v="2025"/>
    <n v="2"/>
    <n v="84655"/>
    <s v="Part-Time"/>
    <n v="1"/>
    <s v="Utah"/>
    <s v="Utah County"/>
    <x v="0"/>
  </r>
  <r>
    <x v="0"/>
    <s v="SLCC - South City Center"/>
    <n v="2025"/>
    <n v="2"/>
    <n v="84660"/>
    <s v="Part-Time"/>
    <n v="5"/>
    <s v="Utah"/>
    <s v="Utah County"/>
    <x v="0"/>
  </r>
  <r>
    <x v="0"/>
    <s v="SLCC - South City Center"/>
    <n v="2025"/>
    <n v="2"/>
    <n v="84663"/>
    <s v="Full-Time"/>
    <n v="1"/>
    <s v="Utah"/>
    <s v="Utah County"/>
    <x v="0"/>
  </r>
  <r>
    <x v="0"/>
    <s v="SLCC - South City Center"/>
    <n v="2025"/>
    <n v="2"/>
    <n v="84663"/>
    <s v="Part-Time"/>
    <n v="2"/>
    <s v="Utah"/>
    <s v="Utah County"/>
    <x v="0"/>
  </r>
  <r>
    <x v="0"/>
    <s v="SLCC - South City Center"/>
    <n v="2025"/>
    <n v="2"/>
    <n v="84720"/>
    <s v="Full-Time"/>
    <n v="1"/>
    <s v="Iron"/>
    <s v="Iron County"/>
    <x v="20"/>
  </r>
  <r>
    <x v="0"/>
    <s v="SLCC - South City Center"/>
    <n v="2025"/>
    <n v="2"/>
    <n v="84721"/>
    <s v="Part-Time"/>
    <n v="1"/>
    <s v="Iron"/>
    <s v="Iron County"/>
    <x v="20"/>
  </r>
  <r>
    <x v="0"/>
    <s v="SLCC - South City Center"/>
    <n v="2025"/>
    <n v="2"/>
    <n v="84780"/>
    <s v="Part-Time"/>
    <n v="1"/>
    <s v="Washington"/>
    <s v="Washington County"/>
    <x v="21"/>
  </r>
  <r>
    <x v="0"/>
    <s v="SLCC - South City Center"/>
    <n v="2025"/>
    <n v="2"/>
    <n v="84790"/>
    <s v="Full-Time"/>
    <n v="1"/>
    <s v="Washington"/>
    <s v="Washington County"/>
    <x v="21"/>
  </r>
  <r>
    <x v="0"/>
    <s v="SLCC - Airport Center"/>
    <n v="2025"/>
    <n v="2"/>
    <n v="84003"/>
    <s v="Part-Time"/>
    <n v="1"/>
    <s v="Utah"/>
    <s v="Utah County"/>
    <x v="0"/>
  </r>
  <r>
    <x v="0"/>
    <s v="SLCC - Airport Center"/>
    <n v="2025"/>
    <n v="2"/>
    <n v="84005"/>
    <s v="Full-Time"/>
    <n v="3"/>
    <e v="#N/A"/>
    <s v="Utah County"/>
    <x v="0"/>
  </r>
  <r>
    <x v="0"/>
    <s v="SLCC - Airport Center"/>
    <n v="2025"/>
    <n v="2"/>
    <n v="84005"/>
    <s v="Part-Time"/>
    <n v="1"/>
    <e v="#N/A"/>
    <s v="Utah County"/>
    <x v="0"/>
  </r>
  <r>
    <x v="0"/>
    <s v="SLCC - Airport Center"/>
    <n v="2025"/>
    <n v="2"/>
    <n v="84009"/>
    <s v="Full-Time"/>
    <n v="3"/>
    <e v="#N/A"/>
    <s v="Salt Lake County"/>
    <x v="1"/>
  </r>
  <r>
    <x v="0"/>
    <s v="SLCC - Airport Center"/>
    <n v="2025"/>
    <n v="2"/>
    <n v="84015"/>
    <s v="Full-Time"/>
    <n v="1"/>
    <s v="Davis"/>
    <s v="Davis County"/>
    <x v="2"/>
  </r>
  <r>
    <x v="0"/>
    <s v="SLCC - Airport Center"/>
    <n v="2025"/>
    <n v="2"/>
    <n v="84015"/>
    <s v="Part-Time"/>
    <n v="1"/>
    <s v="Davis"/>
    <s v="Davis County"/>
    <x v="2"/>
  </r>
  <r>
    <x v="0"/>
    <s v="SLCC - Airport Center"/>
    <n v="2025"/>
    <n v="2"/>
    <n v="84020"/>
    <s v="Full-Time"/>
    <n v="2"/>
    <s v="Salt Lake"/>
    <s v="Salt Lake County"/>
    <x v="1"/>
  </r>
  <r>
    <x v="0"/>
    <s v="SLCC - Airport Center"/>
    <n v="2025"/>
    <n v="2"/>
    <n v="84020"/>
    <s v="Part-Time"/>
    <n v="1"/>
    <s v="Salt Lake"/>
    <s v="Salt Lake County"/>
    <x v="1"/>
  </r>
  <r>
    <x v="0"/>
    <s v="SLCC - Airport Center"/>
    <n v="2025"/>
    <n v="2"/>
    <n v="84029"/>
    <s v="Full-Time"/>
    <n v="1"/>
    <s v="Tooele"/>
    <s v="Tooele County"/>
    <x v="5"/>
  </r>
  <r>
    <x v="0"/>
    <s v="SLCC - Airport Center"/>
    <n v="2025"/>
    <n v="2"/>
    <n v="84040"/>
    <s v="Full-Time"/>
    <n v="2"/>
    <s v="Davis"/>
    <s v="Davis County"/>
    <x v="2"/>
  </r>
  <r>
    <x v="0"/>
    <s v="SLCC - Airport Center"/>
    <n v="2025"/>
    <n v="2"/>
    <n v="84043"/>
    <s v="Full-Time"/>
    <n v="4"/>
    <s v="Utah"/>
    <s v="Utah County"/>
    <x v="0"/>
  </r>
  <r>
    <x v="0"/>
    <s v="SLCC - Airport Center"/>
    <n v="2025"/>
    <n v="2"/>
    <n v="84044"/>
    <s v="Full-Time"/>
    <n v="3"/>
    <s v="Salt Lake"/>
    <s v="Salt Lake County"/>
    <x v="1"/>
  </r>
  <r>
    <x v="0"/>
    <s v="SLCC - Airport Center"/>
    <n v="2025"/>
    <n v="2"/>
    <n v="84045"/>
    <s v="Full-Time"/>
    <n v="1"/>
    <e v="#N/A"/>
    <s v="Utah County"/>
    <x v="0"/>
  </r>
  <r>
    <x v="0"/>
    <s v="SLCC - Airport Center"/>
    <n v="2025"/>
    <n v="2"/>
    <n v="84045"/>
    <s v="Part-Time"/>
    <n v="1"/>
    <e v="#N/A"/>
    <s v="Utah County"/>
    <x v="0"/>
  </r>
  <r>
    <x v="0"/>
    <s v="SLCC - Airport Center"/>
    <n v="2025"/>
    <n v="2"/>
    <n v="84047"/>
    <s v="Full-Time"/>
    <n v="3"/>
    <s v="Salt Lake"/>
    <s v="Salt Lake County"/>
    <x v="1"/>
  </r>
  <r>
    <x v="0"/>
    <s v="SLCC - Airport Center"/>
    <n v="2025"/>
    <n v="2"/>
    <n v="84054"/>
    <s v="Full-Time"/>
    <n v="2"/>
    <s v="Davis"/>
    <s v="Davis County"/>
    <x v="2"/>
  </r>
  <r>
    <x v="0"/>
    <s v="SLCC - Airport Center"/>
    <n v="2025"/>
    <n v="2"/>
    <n v="84057"/>
    <s v="Full-Time"/>
    <n v="1"/>
    <s v="Utah"/>
    <s v="Utah County"/>
    <x v="0"/>
  </r>
  <r>
    <x v="0"/>
    <s v="SLCC - Airport Center"/>
    <n v="2025"/>
    <n v="2"/>
    <n v="84058"/>
    <s v="Full-Time"/>
    <n v="2"/>
    <s v="Utah"/>
    <s v="Utah County"/>
    <x v="0"/>
  </r>
  <r>
    <x v="0"/>
    <s v="SLCC - Airport Center"/>
    <n v="2025"/>
    <n v="2"/>
    <n v="84065"/>
    <s v="Full-Time"/>
    <n v="3"/>
    <s v="Salt Lake"/>
    <s v="Salt Lake County"/>
    <x v="1"/>
  </r>
  <r>
    <x v="0"/>
    <s v="SLCC - Airport Center"/>
    <n v="2025"/>
    <n v="2"/>
    <n v="84070"/>
    <s v="Full-Time"/>
    <n v="1"/>
    <s v="Salt Lake"/>
    <s v="Salt Lake County"/>
    <x v="1"/>
  </r>
  <r>
    <x v="0"/>
    <s v="SLCC - Airport Center"/>
    <n v="2025"/>
    <n v="2"/>
    <n v="84074"/>
    <s v="Full-Time"/>
    <n v="4"/>
    <s v="Tooele"/>
    <s v="Tooele County"/>
    <x v="5"/>
  </r>
  <r>
    <x v="0"/>
    <s v="SLCC - Airport Center"/>
    <n v="2025"/>
    <n v="2"/>
    <n v="84075"/>
    <s v="Full-Time"/>
    <n v="1"/>
    <s v="Davis"/>
    <s v="Davis County"/>
    <x v="2"/>
  </r>
  <r>
    <x v="0"/>
    <s v="SLCC - Airport Center"/>
    <n v="2025"/>
    <n v="2"/>
    <n v="84075"/>
    <s v="Part-Time"/>
    <n v="1"/>
    <s v="Davis"/>
    <s v="Davis County"/>
    <x v="2"/>
  </r>
  <r>
    <x v="0"/>
    <s v="SLCC - Airport Center"/>
    <n v="2025"/>
    <n v="2"/>
    <n v="84081"/>
    <s v="Full-Time"/>
    <n v="1"/>
    <e v="#N/A"/>
    <s v="Salt Lake County"/>
    <x v="1"/>
  </r>
  <r>
    <x v="0"/>
    <s v="SLCC - Airport Center"/>
    <n v="2025"/>
    <n v="2"/>
    <n v="84081"/>
    <s v="Part-Time"/>
    <n v="2"/>
    <e v="#N/A"/>
    <s v="Salt Lake County"/>
    <x v="1"/>
  </r>
  <r>
    <x v="0"/>
    <s v="SLCC - Airport Center"/>
    <n v="2025"/>
    <n v="2"/>
    <n v="84084"/>
    <s v="Full-Time"/>
    <n v="1"/>
    <s v="Salt Lake"/>
    <s v="Salt Lake County"/>
    <x v="1"/>
  </r>
  <r>
    <x v="0"/>
    <s v="SLCC - Airport Center"/>
    <n v="2025"/>
    <n v="2"/>
    <n v="84088"/>
    <s v="Full-Time"/>
    <n v="2"/>
    <s v="Salt Lake"/>
    <s v="Salt Lake County"/>
    <x v="1"/>
  </r>
  <r>
    <x v="0"/>
    <s v="SLCC - Airport Center"/>
    <n v="2025"/>
    <n v="2"/>
    <n v="84088"/>
    <s v="Part-Time"/>
    <n v="1"/>
    <s v="Salt Lake"/>
    <s v="Salt Lake County"/>
    <x v="1"/>
  </r>
  <r>
    <x v="0"/>
    <s v="SLCC - Airport Center"/>
    <n v="2025"/>
    <n v="2"/>
    <n v="84093"/>
    <s v="Full-Time"/>
    <n v="1"/>
    <s v="Salt Lake"/>
    <s v="Salt Lake County"/>
    <x v="1"/>
  </r>
  <r>
    <x v="0"/>
    <s v="SLCC - Airport Center"/>
    <n v="2025"/>
    <n v="2"/>
    <n v="84094"/>
    <s v="Full-Time"/>
    <n v="1"/>
    <s v="Salt Lake"/>
    <s v="Salt Lake County"/>
    <x v="1"/>
  </r>
  <r>
    <x v="0"/>
    <s v="SLCC - Airport Center"/>
    <n v="2025"/>
    <n v="2"/>
    <n v="84095"/>
    <s v="Full-Time"/>
    <n v="1"/>
    <s v="Salt Lake"/>
    <s v="Salt Lake County"/>
    <x v="1"/>
  </r>
  <r>
    <x v="0"/>
    <s v="SLCC - Airport Center"/>
    <n v="2025"/>
    <n v="2"/>
    <n v="84096"/>
    <s v="Full-Time"/>
    <n v="5"/>
    <e v="#N/A"/>
    <s v="Salt Lake County"/>
    <x v="1"/>
  </r>
  <r>
    <x v="0"/>
    <s v="SLCC - Airport Center"/>
    <n v="2025"/>
    <n v="2"/>
    <n v="84097"/>
    <s v="Full-Time"/>
    <n v="1"/>
    <s v="Utah"/>
    <s v="Utah County"/>
    <x v="0"/>
  </r>
  <r>
    <x v="0"/>
    <s v="SLCC - Airport Center"/>
    <n v="2025"/>
    <n v="2"/>
    <n v="84098"/>
    <s v="Full-Time"/>
    <n v="3"/>
    <s v="Summit"/>
    <s v="Summit County"/>
    <x v="3"/>
  </r>
  <r>
    <x v="0"/>
    <s v="SLCC - Airport Center"/>
    <n v="2025"/>
    <n v="2"/>
    <n v="84103"/>
    <s v="Full-Time"/>
    <n v="1"/>
    <s v="Salt Lake"/>
    <s v="Salt Lake County"/>
    <x v="1"/>
  </r>
  <r>
    <x v="0"/>
    <s v="SLCC - Airport Center"/>
    <n v="2025"/>
    <n v="2"/>
    <n v="84104"/>
    <s v="Full-Time"/>
    <n v="3"/>
    <s v="Salt Lake"/>
    <s v="Salt Lake County"/>
    <x v="1"/>
  </r>
  <r>
    <x v="0"/>
    <s v="SLCC - Airport Center"/>
    <n v="2025"/>
    <n v="2"/>
    <n v="84106"/>
    <s v="Part-Time"/>
    <n v="1"/>
    <s v="Salt Lake"/>
    <s v="Salt Lake County"/>
    <x v="1"/>
  </r>
  <r>
    <x v="0"/>
    <s v="SLCC - Airport Center"/>
    <n v="2025"/>
    <n v="2"/>
    <n v="84108"/>
    <s v="Full-Time"/>
    <n v="1"/>
    <s v="Salt Lake"/>
    <s v="Salt Lake County"/>
    <x v="1"/>
  </r>
  <r>
    <x v="0"/>
    <s v="SLCC - Airport Center"/>
    <n v="2025"/>
    <n v="2"/>
    <n v="84109"/>
    <s v="Full-Time"/>
    <n v="1"/>
    <s v="Salt Lake"/>
    <s v="Salt Lake County"/>
    <x v="1"/>
  </r>
  <r>
    <x v="0"/>
    <s v="SLCC - Airport Center"/>
    <n v="2025"/>
    <n v="2"/>
    <n v="84109"/>
    <s v="Part-Time"/>
    <n v="1"/>
    <s v="Salt Lake"/>
    <s v="Salt Lake County"/>
    <x v="1"/>
  </r>
  <r>
    <x v="0"/>
    <s v="SLCC - Airport Center"/>
    <n v="2025"/>
    <n v="2"/>
    <n v="84115"/>
    <s v="Full-Time"/>
    <n v="1"/>
    <s v="Salt Lake"/>
    <s v="Salt Lake County"/>
    <x v="1"/>
  </r>
  <r>
    <x v="0"/>
    <s v="SLCC - Airport Center"/>
    <n v="2025"/>
    <n v="2"/>
    <n v="84116"/>
    <s v="Full-Time"/>
    <n v="3"/>
    <s v="Salt Lake"/>
    <s v="Salt Lake County"/>
    <x v="1"/>
  </r>
  <r>
    <x v="0"/>
    <s v="SLCC - Airport Center"/>
    <n v="2025"/>
    <n v="2"/>
    <n v="84117"/>
    <s v="Full-Time"/>
    <n v="2"/>
    <s v="Salt Lake"/>
    <s v="Salt Lake County"/>
    <x v="1"/>
  </r>
  <r>
    <x v="0"/>
    <s v="SLCC - Airport Center"/>
    <n v="2025"/>
    <n v="2"/>
    <n v="84119"/>
    <s v="Part-Time"/>
    <n v="1"/>
    <s v="Salt Lake"/>
    <s v="Salt Lake County"/>
    <x v="1"/>
  </r>
  <r>
    <x v="0"/>
    <s v="SLCC - Airport Center"/>
    <n v="2025"/>
    <n v="2"/>
    <n v="84120"/>
    <s v="Full-Time"/>
    <n v="2"/>
    <s v="Salt Lake"/>
    <s v="Salt Lake County"/>
    <x v="1"/>
  </r>
  <r>
    <x v="0"/>
    <s v="SLCC - Airport Center"/>
    <n v="2025"/>
    <n v="2"/>
    <n v="84120"/>
    <s v="Part-Time"/>
    <n v="1"/>
    <s v="Salt Lake"/>
    <s v="Salt Lake County"/>
    <x v="1"/>
  </r>
  <r>
    <x v="0"/>
    <s v="SLCC - Airport Center"/>
    <n v="2025"/>
    <n v="2"/>
    <n v="84123"/>
    <s v="Full-Time"/>
    <n v="1"/>
    <s v="Salt Lake"/>
    <s v="Salt Lake County"/>
    <x v="1"/>
  </r>
  <r>
    <x v="0"/>
    <s v="SLCC - Airport Center"/>
    <n v="2025"/>
    <n v="2"/>
    <n v="84124"/>
    <s v="Full-Time"/>
    <n v="1"/>
    <s v="Salt Lake"/>
    <s v="Salt Lake County"/>
    <x v="1"/>
  </r>
  <r>
    <x v="0"/>
    <s v="SLCC - Airport Center"/>
    <n v="2025"/>
    <n v="2"/>
    <n v="84128"/>
    <s v="Full-Time"/>
    <n v="1"/>
    <s v="Salt Lake"/>
    <s v="Salt Lake County"/>
    <x v="1"/>
  </r>
  <r>
    <x v="0"/>
    <s v="SLCC - Airport Center"/>
    <n v="2025"/>
    <n v="2"/>
    <n v="84129"/>
    <s v="Full-Time"/>
    <n v="2"/>
    <e v="#N/A"/>
    <s v="Salt Lake County"/>
    <x v="1"/>
  </r>
  <r>
    <x v="0"/>
    <s v="SLCC - Airport Center"/>
    <n v="2025"/>
    <n v="2"/>
    <n v="84302"/>
    <s v="Full-Time"/>
    <n v="1"/>
    <s v="Box Elder"/>
    <s v="Box Elder County"/>
    <x v="10"/>
  </r>
  <r>
    <x v="0"/>
    <s v="SLCC - Airport Center"/>
    <n v="2025"/>
    <n v="2"/>
    <n v="84335"/>
    <s v="Full-Time"/>
    <n v="1"/>
    <s v="Cache"/>
    <s v="Cache County"/>
    <x v="11"/>
  </r>
  <r>
    <x v="0"/>
    <s v="SLCC - Airport Center"/>
    <n v="2025"/>
    <n v="2"/>
    <n v="84401"/>
    <s v="Full-Time"/>
    <n v="3"/>
    <s v="Weber"/>
    <s v="Weber County"/>
    <x v="9"/>
  </r>
  <r>
    <x v="0"/>
    <s v="SLCC - Airport Center"/>
    <n v="2025"/>
    <n v="2"/>
    <n v="84403"/>
    <s v="Full-Time"/>
    <n v="1"/>
    <s v="Weber"/>
    <s v="Weber County"/>
    <x v="9"/>
  </r>
  <r>
    <x v="0"/>
    <s v="SLCC - Airport Center"/>
    <n v="2025"/>
    <n v="2"/>
    <n v="84404"/>
    <s v="Full-Time"/>
    <n v="1"/>
    <s v="Weber"/>
    <s v="Weber County"/>
    <x v="9"/>
  </r>
  <r>
    <x v="0"/>
    <s v="SLCC - Airport Center"/>
    <n v="2025"/>
    <n v="2"/>
    <n v="84405"/>
    <s v="Full-Time"/>
    <n v="1"/>
    <s v="Weber"/>
    <s v="Weber County"/>
    <x v="9"/>
  </r>
  <r>
    <x v="0"/>
    <s v="SLCC - Airport Center"/>
    <n v="2025"/>
    <n v="2"/>
    <n v="84601"/>
    <s v="Full-Time"/>
    <n v="1"/>
    <s v="Utah"/>
    <s v="Utah County"/>
    <x v="0"/>
  </r>
  <r>
    <x v="0"/>
    <s v="SLCC - Airport Center"/>
    <n v="2025"/>
    <n v="2"/>
    <n v="84606"/>
    <s v="Full-Time"/>
    <n v="2"/>
    <s v="Utah"/>
    <s v="Utah County"/>
    <x v="0"/>
  </r>
  <r>
    <x v="0"/>
    <s v="SLCC - Airport Center"/>
    <n v="2025"/>
    <n v="2"/>
    <n v="84653"/>
    <s v="Full-Time"/>
    <n v="1"/>
    <s v="Utah"/>
    <s v="Utah County"/>
    <x v="0"/>
  </r>
  <r>
    <x v="0"/>
    <s v="SLCC - Airport Center"/>
    <n v="2025"/>
    <n v="2"/>
    <n v="84655"/>
    <s v="Full-Time"/>
    <n v="1"/>
    <s v="Utah"/>
    <s v="Utah County"/>
    <x v="0"/>
  </r>
  <r>
    <x v="0"/>
    <s v="SLCC - Airport Center"/>
    <n v="2025"/>
    <n v="2"/>
    <n v="84655"/>
    <s v="Part-Time"/>
    <n v="1"/>
    <s v="Utah"/>
    <s v="Utah County"/>
    <x v="0"/>
  </r>
  <r>
    <x v="0"/>
    <s v="SLCC - Airport Center"/>
    <n v="2025"/>
    <n v="2"/>
    <n v="84660"/>
    <s v="Full-Time"/>
    <n v="2"/>
    <s v="Utah"/>
    <s v="Utah County"/>
    <x v="0"/>
  </r>
  <r>
    <x v="0"/>
    <s v="SLCC - Jordan Campus"/>
    <n v="2025"/>
    <n v="2"/>
    <n v="84003"/>
    <s v="Full-Time"/>
    <n v="16"/>
    <s v="Utah"/>
    <s v="Utah County"/>
    <x v="0"/>
  </r>
  <r>
    <x v="0"/>
    <s v="SLCC - Jordan Campus"/>
    <n v="2025"/>
    <n v="2"/>
    <n v="84003"/>
    <s v="Part-Time"/>
    <n v="16"/>
    <s v="Utah"/>
    <s v="Utah County"/>
    <x v="0"/>
  </r>
  <r>
    <x v="0"/>
    <s v="SLCC - Jordan Campus"/>
    <n v="2025"/>
    <n v="2"/>
    <n v="84004"/>
    <s v="Full-Time"/>
    <n v="3"/>
    <s v="Utah"/>
    <s v="Utah County"/>
    <x v="0"/>
  </r>
  <r>
    <x v="0"/>
    <s v="SLCC - Jordan Campus"/>
    <n v="2025"/>
    <n v="2"/>
    <n v="84004"/>
    <s v="Part-Time"/>
    <n v="2"/>
    <s v="Utah"/>
    <s v="Utah County"/>
    <x v="0"/>
  </r>
  <r>
    <x v="0"/>
    <s v="SLCC - Jordan Campus"/>
    <n v="2025"/>
    <n v="2"/>
    <n v="84005"/>
    <s v="Full-Time"/>
    <n v="10"/>
    <e v="#N/A"/>
    <s v="Utah County"/>
    <x v="0"/>
  </r>
  <r>
    <x v="0"/>
    <s v="SLCC - Jordan Campus"/>
    <n v="2025"/>
    <n v="2"/>
    <n v="84005"/>
    <s v="Part-Time"/>
    <n v="31"/>
    <e v="#N/A"/>
    <s v="Utah County"/>
    <x v="0"/>
  </r>
  <r>
    <x v="0"/>
    <s v="SLCC - Jordan Campus"/>
    <n v="2025"/>
    <n v="2"/>
    <n v="84006"/>
    <s v="Part-Time"/>
    <n v="1"/>
    <s v="Salt Lake"/>
    <s v="Salt Lake County"/>
    <x v="1"/>
  </r>
  <r>
    <x v="0"/>
    <s v="SLCC - Jordan Campus"/>
    <n v="2025"/>
    <n v="2"/>
    <n v="84009"/>
    <s v="Full-Time"/>
    <n v="60"/>
    <e v="#N/A"/>
    <s v="Salt Lake County"/>
    <x v="1"/>
  </r>
  <r>
    <x v="0"/>
    <s v="SLCC - Jordan Campus"/>
    <n v="2025"/>
    <n v="2"/>
    <n v="84009"/>
    <s v="Part-Time"/>
    <n v="91"/>
    <e v="#N/A"/>
    <s v="Salt Lake County"/>
    <x v="1"/>
  </r>
  <r>
    <x v="0"/>
    <s v="SLCC - Jordan Campus"/>
    <n v="2025"/>
    <n v="2"/>
    <n v="84010"/>
    <s v="Full-Time"/>
    <n v="16"/>
    <s v="Davis"/>
    <s v="Davis County"/>
    <x v="2"/>
  </r>
  <r>
    <x v="0"/>
    <s v="SLCC - Jordan Campus"/>
    <n v="2025"/>
    <n v="2"/>
    <n v="84010"/>
    <s v="Part-Time"/>
    <n v="20"/>
    <s v="Davis"/>
    <s v="Davis County"/>
    <x v="2"/>
  </r>
  <r>
    <x v="0"/>
    <s v="SLCC - Jordan Campus"/>
    <n v="2025"/>
    <n v="2"/>
    <n v="84011"/>
    <s v="Part-Time"/>
    <n v="1"/>
    <s v="Davis"/>
    <e v="#N/A"/>
    <x v="2"/>
  </r>
  <r>
    <x v="0"/>
    <s v="SLCC - Jordan Campus"/>
    <n v="2025"/>
    <n v="2"/>
    <n v="84013"/>
    <s v="Full-Time"/>
    <n v="1"/>
    <s v="Utah"/>
    <s v="Utah County"/>
    <x v="0"/>
  </r>
  <r>
    <x v="0"/>
    <s v="SLCC - Jordan Campus"/>
    <n v="2025"/>
    <n v="2"/>
    <n v="84013"/>
    <s v="Part-Time"/>
    <n v="3"/>
    <s v="Utah"/>
    <s v="Utah County"/>
    <x v="0"/>
  </r>
  <r>
    <x v="0"/>
    <s v="SLCC - Jordan Campus"/>
    <n v="2025"/>
    <n v="2"/>
    <n v="84014"/>
    <s v="Full-Time"/>
    <n v="5"/>
    <s v="Davis"/>
    <s v="Davis County"/>
    <x v="2"/>
  </r>
  <r>
    <x v="0"/>
    <s v="SLCC - Jordan Campus"/>
    <n v="2025"/>
    <n v="2"/>
    <n v="84014"/>
    <s v="Part-Time"/>
    <n v="2"/>
    <s v="Davis"/>
    <s v="Davis County"/>
    <x v="2"/>
  </r>
  <r>
    <x v="0"/>
    <s v="SLCC - Jordan Campus"/>
    <n v="2025"/>
    <n v="2"/>
    <n v="84015"/>
    <s v="Full-Time"/>
    <n v="8"/>
    <s v="Davis"/>
    <s v="Davis County"/>
    <x v="2"/>
  </r>
  <r>
    <x v="0"/>
    <s v="SLCC - Jordan Campus"/>
    <n v="2025"/>
    <n v="2"/>
    <n v="84015"/>
    <s v="Part-Time"/>
    <n v="12"/>
    <s v="Davis"/>
    <s v="Davis County"/>
    <x v="2"/>
  </r>
  <r>
    <x v="0"/>
    <s v="SLCC - Jordan Campus"/>
    <n v="2025"/>
    <n v="2"/>
    <n v="84020"/>
    <s v="Full-Time"/>
    <n v="31"/>
    <s v="Salt Lake"/>
    <s v="Salt Lake County"/>
    <x v="1"/>
  </r>
  <r>
    <x v="0"/>
    <s v="SLCC - Jordan Campus"/>
    <n v="2025"/>
    <n v="2"/>
    <n v="84020"/>
    <s v="Part-Time"/>
    <n v="77"/>
    <s v="Salt Lake"/>
    <s v="Salt Lake County"/>
    <x v="1"/>
  </r>
  <r>
    <x v="0"/>
    <s v="SLCC - Jordan Campus"/>
    <n v="2025"/>
    <n v="2"/>
    <n v="84021"/>
    <s v="Full-Time"/>
    <n v="1"/>
    <s v="Duchesne"/>
    <s v="Duchesne County"/>
    <x v="4"/>
  </r>
  <r>
    <x v="0"/>
    <s v="SLCC - Jordan Campus"/>
    <n v="2025"/>
    <n v="2"/>
    <n v="84025"/>
    <s v="Full-Time"/>
    <n v="5"/>
    <s v="Davis"/>
    <s v="Davis County"/>
    <x v="2"/>
  </r>
  <r>
    <x v="0"/>
    <s v="SLCC - Jordan Campus"/>
    <n v="2025"/>
    <n v="2"/>
    <n v="84025"/>
    <s v="Part-Time"/>
    <n v="6"/>
    <s v="Davis"/>
    <s v="Davis County"/>
    <x v="2"/>
  </r>
  <r>
    <x v="0"/>
    <s v="SLCC - Jordan Campus"/>
    <n v="2025"/>
    <n v="2"/>
    <n v="84029"/>
    <s v="Full-Time"/>
    <n v="7"/>
    <s v="Tooele"/>
    <s v="Tooele County"/>
    <x v="5"/>
  </r>
  <r>
    <x v="0"/>
    <s v="SLCC - Jordan Campus"/>
    <n v="2025"/>
    <n v="2"/>
    <n v="84029"/>
    <s v="Part-Time"/>
    <n v="8"/>
    <s v="Tooele"/>
    <s v="Tooele County"/>
    <x v="5"/>
  </r>
  <r>
    <x v="0"/>
    <s v="SLCC - Jordan Campus"/>
    <n v="2025"/>
    <n v="2"/>
    <n v="84032"/>
    <s v="Full-Time"/>
    <n v="1"/>
    <s v="Wasatch"/>
    <s v="Wasatch County"/>
    <x v="7"/>
  </r>
  <r>
    <x v="0"/>
    <s v="SLCC - Jordan Campus"/>
    <n v="2025"/>
    <n v="2"/>
    <n v="84032"/>
    <s v="Part-Time"/>
    <n v="4"/>
    <s v="Wasatch"/>
    <s v="Wasatch County"/>
    <x v="7"/>
  </r>
  <r>
    <x v="0"/>
    <s v="SLCC - Jordan Campus"/>
    <n v="2025"/>
    <n v="2"/>
    <n v="84036"/>
    <s v="Part-Time"/>
    <n v="3"/>
    <s v="Summit"/>
    <s v="Summit County"/>
    <x v="3"/>
  </r>
  <r>
    <x v="0"/>
    <s v="SLCC - Jordan Campus"/>
    <n v="2025"/>
    <n v="2"/>
    <n v="84037"/>
    <s v="Full-Time"/>
    <n v="4"/>
    <s v="Davis"/>
    <s v="Davis County"/>
    <x v="2"/>
  </r>
  <r>
    <x v="0"/>
    <s v="SLCC - Jordan Campus"/>
    <n v="2025"/>
    <n v="2"/>
    <n v="84037"/>
    <s v="Part-Time"/>
    <n v="3"/>
    <s v="Davis"/>
    <s v="Davis County"/>
    <x v="2"/>
  </r>
  <r>
    <x v="0"/>
    <s v="SLCC - Jordan Campus"/>
    <n v="2025"/>
    <n v="2"/>
    <n v="84040"/>
    <s v="Full-Time"/>
    <n v="4"/>
    <s v="Davis"/>
    <s v="Davis County"/>
    <x v="2"/>
  </r>
  <r>
    <x v="0"/>
    <s v="SLCC - Jordan Campus"/>
    <n v="2025"/>
    <n v="2"/>
    <n v="84040"/>
    <s v="Part-Time"/>
    <n v="2"/>
    <s v="Davis"/>
    <s v="Davis County"/>
    <x v="2"/>
  </r>
  <r>
    <x v="0"/>
    <s v="SLCC - Jordan Campus"/>
    <n v="2025"/>
    <n v="2"/>
    <n v="84041"/>
    <s v="Full-Time"/>
    <n v="5"/>
    <s v="Davis"/>
    <s v="Davis County"/>
    <x v="2"/>
  </r>
  <r>
    <x v="0"/>
    <s v="SLCC - Jordan Campus"/>
    <n v="2025"/>
    <n v="2"/>
    <n v="84041"/>
    <s v="Part-Time"/>
    <n v="12"/>
    <s v="Davis"/>
    <s v="Davis County"/>
    <x v="2"/>
  </r>
  <r>
    <x v="0"/>
    <s v="SLCC - Jordan Campus"/>
    <n v="2025"/>
    <n v="2"/>
    <n v="84042"/>
    <s v="Part-Time"/>
    <n v="3"/>
    <s v="Utah"/>
    <s v="Utah County"/>
    <x v="0"/>
  </r>
  <r>
    <x v="0"/>
    <s v="SLCC - Jordan Campus"/>
    <n v="2025"/>
    <n v="2"/>
    <n v="84043"/>
    <s v="Full-Time"/>
    <n v="16"/>
    <s v="Utah"/>
    <s v="Utah County"/>
    <x v="0"/>
  </r>
  <r>
    <x v="0"/>
    <s v="SLCC - Jordan Campus"/>
    <n v="2025"/>
    <n v="2"/>
    <n v="84043"/>
    <s v="Part-Time"/>
    <n v="40"/>
    <s v="Utah"/>
    <s v="Utah County"/>
    <x v="0"/>
  </r>
  <r>
    <x v="0"/>
    <s v="SLCC - Jordan Campus"/>
    <n v="2025"/>
    <n v="2"/>
    <n v="84044"/>
    <s v="Full-Time"/>
    <n v="19"/>
    <s v="Salt Lake"/>
    <s v="Salt Lake County"/>
    <x v="1"/>
  </r>
  <r>
    <x v="0"/>
    <s v="SLCC - Jordan Campus"/>
    <n v="2025"/>
    <n v="2"/>
    <n v="84044"/>
    <s v="Part-Time"/>
    <n v="46"/>
    <s v="Salt Lake"/>
    <s v="Salt Lake County"/>
    <x v="1"/>
  </r>
  <r>
    <x v="0"/>
    <s v="SLCC - Jordan Campus"/>
    <n v="2025"/>
    <n v="2"/>
    <n v="84045"/>
    <s v="Full-Time"/>
    <n v="18"/>
    <e v="#N/A"/>
    <s v="Utah County"/>
    <x v="0"/>
  </r>
  <r>
    <x v="0"/>
    <s v="SLCC - Jordan Campus"/>
    <n v="2025"/>
    <n v="2"/>
    <n v="84045"/>
    <s v="Part-Time"/>
    <n v="33"/>
    <e v="#N/A"/>
    <s v="Utah County"/>
    <x v="0"/>
  </r>
  <r>
    <x v="0"/>
    <s v="SLCC - Jordan Campus"/>
    <n v="2025"/>
    <n v="2"/>
    <n v="84047"/>
    <s v="Full-Time"/>
    <n v="23"/>
    <s v="Salt Lake"/>
    <s v="Salt Lake County"/>
    <x v="1"/>
  </r>
  <r>
    <x v="0"/>
    <s v="SLCC - Jordan Campus"/>
    <n v="2025"/>
    <n v="2"/>
    <n v="84047"/>
    <s v="Part-Time"/>
    <n v="52"/>
    <s v="Salt Lake"/>
    <s v="Salt Lake County"/>
    <x v="1"/>
  </r>
  <r>
    <x v="0"/>
    <s v="SLCC - Jordan Campus"/>
    <n v="2025"/>
    <n v="2"/>
    <n v="84049"/>
    <s v="Part-Time"/>
    <n v="3"/>
    <s v="Wasatch"/>
    <s v="Wasatch County"/>
    <x v="7"/>
  </r>
  <r>
    <x v="0"/>
    <s v="SLCC - Jordan Campus"/>
    <n v="2025"/>
    <n v="2"/>
    <n v="84050"/>
    <s v="Full-Time"/>
    <n v="2"/>
    <s v="Morgan"/>
    <s v="Morgan County"/>
    <x v="8"/>
  </r>
  <r>
    <x v="0"/>
    <s v="SLCC - Jordan Campus"/>
    <n v="2025"/>
    <n v="2"/>
    <n v="84054"/>
    <s v="Full-Time"/>
    <n v="4"/>
    <s v="Davis"/>
    <s v="Davis County"/>
    <x v="2"/>
  </r>
  <r>
    <x v="0"/>
    <s v="SLCC - Jordan Campus"/>
    <n v="2025"/>
    <n v="2"/>
    <n v="84054"/>
    <s v="Part-Time"/>
    <n v="14"/>
    <s v="Davis"/>
    <s v="Davis County"/>
    <x v="2"/>
  </r>
  <r>
    <x v="0"/>
    <s v="SLCC - Jordan Campus"/>
    <n v="2025"/>
    <n v="2"/>
    <n v="84056"/>
    <s v="Full-Time"/>
    <n v="1"/>
    <s v="Weber"/>
    <s v="Davis County"/>
    <x v="9"/>
  </r>
  <r>
    <x v="0"/>
    <s v="SLCC - Jordan Campus"/>
    <n v="2025"/>
    <n v="2"/>
    <n v="84057"/>
    <s v="Full-Time"/>
    <n v="2"/>
    <s v="Utah"/>
    <s v="Utah County"/>
    <x v="0"/>
  </r>
  <r>
    <x v="0"/>
    <s v="SLCC - Jordan Campus"/>
    <n v="2025"/>
    <n v="2"/>
    <n v="84057"/>
    <s v="Part-Time"/>
    <n v="11"/>
    <s v="Utah"/>
    <s v="Utah County"/>
    <x v="0"/>
  </r>
  <r>
    <x v="0"/>
    <s v="SLCC - Jordan Campus"/>
    <n v="2025"/>
    <n v="2"/>
    <n v="84058"/>
    <s v="Full-Time"/>
    <n v="7"/>
    <s v="Utah"/>
    <s v="Utah County"/>
    <x v="0"/>
  </r>
  <r>
    <x v="0"/>
    <s v="SLCC - Jordan Campus"/>
    <n v="2025"/>
    <n v="2"/>
    <n v="84058"/>
    <s v="Part-Time"/>
    <n v="8"/>
    <s v="Utah"/>
    <s v="Utah County"/>
    <x v="0"/>
  </r>
  <r>
    <x v="0"/>
    <s v="SLCC - Jordan Campus"/>
    <n v="2025"/>
    <n v="2"/>
    <n v="84059"/>
    <s v="Full-Time"/>
    <n v="1"/>
    <s v="Utah"/>
    <s v="Utah County"/>
    <x v="0"/>
  </r>
  <r>
    <x v="0"/>
    <s v="SLCC - Jordan Campus"/>
    <n v="2025"/>
    <n v="2"/>
    <n v="84059"/>
    <s v="Part-Time"/>
    <n v="3"/>
    <s v="Utah"/>
    <s v="Utah County"/>
    <x v="0"/>
  </r>
  <r>
    <x v="0"/>
    <s v="SLCC - Jordan Campus"/>
    <n v="2025"/>
    <n v="2"/>
    <n v="84060"/>
    <s v="Full-Time"/>
    <n v="1"/>
    <s v="Summit"/>
    <s v="Summit County"/>
    <x v="3"/>
  </r>
  <r>
    <x v="0"/>
    <s v="SLCC - Jordan Campus"/>
    <n v="2025"/>
    <n v="2"/>
    <n v="84062"/>
    <s v="Full-Time"/>
    <n v="8"/>
    <s v="Utah"/>
    <s v="Utah County"/>
    <x v="0"/>
  </r>
  <r>
    <x v="0"/>
    <s v="SLCC - Jordan Campus"/>
    <n v="2025"/>
    <n v="2"/>
    <n v="84062"/>
    <s v="Part-Time"/>
    <n v="12"/>
    <s v="Utah"/>
    <s v="Utah County"/>
    <x v="0"/>
  </r>
  <r>
    <x v="0"/>
    <s v="SLCC - Jordan Campus"/>
    <n v="2025"/>
    <n v="2"/>
    <n v="84065"/>
    <s v="Full-Time"/>
    <n v="48"/>
    <s v="Salt Lake"/>
    <s v="Salt Lake County"/>
    <x v="1"/>
  </r>
  <r>
    <x v="0"/>
    <s v="SLCC - Jordan Campus"/>
    <n v="2025"/>
    <n v="2"/>
    <n v="84065"/>
    <s v="Part-Time"/>
    <n v="99"/>
    <s v="Salt Lake"/>
    <s v="Salt Lake County"/>
    <x v="1"/>
  </r>
  <r>
    <x v="0"/>
    <s v="SLCC - Jordan Campus"/>
    <n v="2025"/>
    <n v="2"/>
    <n v="84066"/>
    <s v="Part-Time"/>
    <n v="1"/>
    <s v="Duchesne"/>
    <s v="Duchesne County"/>
    <x v="4"/>
  </r>
  <r>
    <x v="0"/>
    <s v="SLCC - Jordan Campus"/>
    <n v="2025"/>
    <n v="2"/>
    <n v="84067"/>
    <s v="Full-Time"/>
    <n v="6"/>
    <s v="Weber"/>
    <s v="Weber County"/>
    <x v="9"/>
  </r>
  <r>
    <x v="0"/>
    <s v="SLCC - Jordan Campus"/>
    <n v="2025"/>
    <n v="2"/>
    <n v="84067"/>
    <s v="Part-Time"/>
    <n v="7"/>
    <s v="Weber"/>
    <s v="Weber County"/>
    <x v="9"/>
  </r>
  <r>
    <x v="0"/>
    <s v="SLCC - Jordan Campus"/>
    <n v="2025"/>
    <n v="2"/>
    <n v="84068"/>
    <s v="Full-Time"/>
    <n v="1"/>
    <s v="Summit"/>
    <e v="#N/A"/>
    <x v="3"/>
  </r>
  <r>
    <x v="0"/>
    <s v="SLCC - Jordan Campus"/>
    <n v="2025"/>
    <n v="2"/>
    <n v="84070"/>
    <s v="Full-Time"/>
    <n v="14"/>
    <s v="Salt Lake"/>
    <s v="Salt Lake County"/>
    <x v="1"/>
  </r>
  <r>
    <x v="0"/>
    <s v="SLCC - Jordan Campus"/>
    <n v="2025"/>
    <n v="2"/>
    <n v="84070"/>
    <s v="Part-Time"/>
    <n v="33"/>
    <s v="Salt Lake"/>
    <s v="Salt Lake County"/>
    <x v="1"/>
  </r>
  <r>
    <x v="0"/>
    <s v="SLCC - Jordan Campus"/>
    <n v="2025"/>
    <n v="2"/>
    <n v="84071"/>
    <s v="Part-Time"/>
    <n v="1"/>
    <s v="Tooele"/>
    <s v="Tooele County"/>
    <x v="5"/>
  </r>
  <r>
    <x v="0"/>
    <s v="SLCC - Jordan Campus"/>
    <n v="2025"/>
    <n v="2"/>
    <n v="84074"/>
    <s v="Full-Time"/>
    <n v="15"/>
    <s v="Tooele"/>
    <s v="Tooele County"/>
    <x v="5"/>
  </r>
  <r>
    <x v="0"/>
    <s v="SLCC - Jordan Campus"/>
    <n v="2025"/>
    <n v="2"/>
    <n v="84074"/>
    <s v="Part-Time"/>
    <n v="36"/>
    <s v="Tooele"/>
    <s v="Tooele County"/>
    <x v="5"/>
  </r>
  <r>
    <x v="0"/>
    <s v="SLCC - Jordan Campus"/>
    <n v="2025"/>
    <n v="2"/>
    <n v="84075"/>
    <s v="Full-Time"/>
    <n v="2"/>
    <s v="Davis"/>
    <s v="Davis County"/>
    <x v="2"/>
  </r>
  <r>
    <x v="0"/>
    <s v="SLCC - Jordan Campus"/>
    <n v="2025"/>
    <n v="2"/>
    <n v="84075"/>
    <s v="Part-Time"/>
    <n v="4"/>
    <s v="Davis"/>
    <s v="Davis County"/>
    <x v="2"/>
  </r>
  <r>
    <x v="0"/>
    <s v="SLCC - Jordan Campus"/>
    <n v="2025"/>
    <n v="2"/>
    <n v="84078"/>
    <s v="Part-Time"/>
    <n v="1"/>
    <s v="Uintah"/>
    <s v="Uintah County"/>
    <x v="6"/>
  </r>
  <r>
    <x v="0"/>
    <s v="SLCC - Jordan Campus"/>
    <n v="2025"/>
    <n v="2"/>
    <n v="84081"/>
    <s v="Full-Time"/>
    <n v="91"/>
    <e v="#N/A"/>
    <s v="Salt Lake County"/>
    <x v="1"/>
  </r>
  <r>
    <x v="0"/>
    <s v="SLCC - Jordan Campus"/>
    <n v="2025"/>
    <n v="2"/>
    <n v="84081"/>
    <s v="Part-Time"/>
    <n v="146"/>
    <e v="#N/A"/>
    <s v="Salt Lake County"/>
    <x v="1"/>
  </r>
  <r>
    <x v="0"/>
    <s v="SLCC - Jordan Campus"/>
    <n v="2025"/>
    <n v="2"/>
    <n v="84084"/>
    <s v="Full-Time"/>
    <n v="25"/>
    <s v="Salt Lake"/>
    <s v="Salt Lake County"/>
    <x v="1"/>
  </r>
  <r>
    <x v="0"/>
    <s v="SLCC - Jordan Campus"/>
    <n v="2025"/>
    <n v="2"/>
    <n v="84084"/>
    <s v="Part-Time"/>
    <n v="44"/>
    <s v="Salt Lake"/>
    <s v="Salt Lake County"/>
    <x v="1"/>
  </r>
  <r>
    <x v="0"/>
    <s v="SLCC - Jordan Campus"/>
    <n v="2025"/>
    <n v="2"/>
    <n v="84087"/>
    <s v="Full-Time"/>
    <n v="4"/>
    <s v="Davis"/>
    <s v="Davis County"/>
    <x v="2"/>
  </r>
  <r>
    <x v="0"/>
    <s v="SLCC - Jordan Campus"/>
    <n v="2025"/>
    <n v="2"/>
    <n v="84087"/>
    <s v="Part-Time"/>
    <n v="9"/>
    <s v="Davis"/>
    <s v="Davis County"/>
    <x v="2"/>
  </r>
  <r>
    <x v="0"/>
    <s v="SLCC - Jordan Campus"/>
    <n v="2025"/>
    <n v="2"/>
    <n v="84088"/>
    <s v="Full-Time"/>
    <n v="56"/>
    <s v="Salt Lake"/>
    <s v="Salt Lake County"/>
    <x v="1"/>
  </r>
  <r>
    <x v="0"/>
    <s v="SLCC - Jordan Campus"/>
    <n v="2025"/>
    <n v="2"/>
    <n v="84088"/>
    <s v="Part-Time"/>
    <n v="98"/>
    <s v="Salt Lake"/>
    <s v="Salt Lake County"/>
    <x v="1"/>
  </r>
  <r>
    <x v="0"/>
    <s v="SLCC - Jordan Campus"/>
    <n v="2025"/>
    <n v="2"/>
    <n v="84090"/>
    <s v="Part-Time"/>
    <n v="1"/>
    <s v="Salt Lake"/>
    <e v="#N/A"/>
    <x v="1"/>
  </r>
  <r>
    <x v="0"/>
    <s v="SLCC - Jordan Campus"/>
    <n v="2025"/>
    <n v="2"/>
    <n v="84092"/>
    <s v="Full-Time"/>
    <n v="20"/>
    <s v="Salt Lake"/>
    <s v="Salt Lake County"/>
    <x v="1"/>
  </r>
  <r>
    <x v="0"/>
    <s v="SLCC - Jordan Campus"/>
    <n v="2025"/>
    <n v="2"/>
    <n v="84092"/>
    <s v="Part-Time"/>
    <n v="35"/>
    <s v="Salt Lake"/>
    <s v="Salt Lake County"/>
    <x v="1"/>
  </r>
  <r>
    <x v="0"/>
    <s v="SLCC - Jordan Campus"/>
    <n v="2025"/>
    <n v="2"/>
    <n v="84093"/>
    <s v="Full-Time"/>
    <n v="6"/>
    <s v="Salt Lake"/>
    <s v="Salt Lake County"/>
    <x v="1"/>
  </r>
  <r>
    <x v="0"/>
    <s v="SLCC - Jordan Campus"/>
    <n v="2025"/>
    <n v="2"/>
    <n v="84093"/>
    <s v="Part-Time"/>
    <n v="22"/>
    <s v="Salt Lake"/>
    <s v="Salt Lake County"/>
    <x v="1"/>
  </r>
  <r>
    <x v="0"/>
    <s v="SLCC - Jordan Campus"/>
    <n v="2025"/>
    <n v="2"/>
    <n v="84094"/>
    <s v="Full-Time"/>
    <n v="21"/>
    <s v="Salt Lake"/>
    <s v="Salt Lake County"/>
    <x v="1"/>
  </r>
  <r>
    <x v="0"/>
    <s v="SLCC - Jordan Campus"/>
    <n v="2025"/>
    <n v="2"/>
    <n v="84094"/>
    <s v="Part-Time"/>
    <n v="44"/>
    <s v="Salt Lake"/>
    <s v="Salt Lake County"/>
    <x v="1"/>
  </r>
  <r>
    <x v="0"/>
    <s v="SLCC - Jordan Campus"/>
    <n v="2025"/>
    <n v="2"/>
    <n v="84095"/>
    <s v="Full-Time"/>
    <n v="41"/>
    <s v="Salt Lake"/>
    <s v="Salt Lake County"/>
    <x v="1"/>
  </r>
  <r>
    <x v="0"/>
    <s v="SLCC - Jordan Campus"/>
    <n v="2025"/>
    <n v="2"/>
    <n v="84095"/>
    <s v="Part-Time"/>
    <n v="75"/>
    <s v="Salt Lake"/>
    <s v="Salt Lake County"/>
    <x v="1"/>
  </r>
  <r>
    <x v="0"/>
    <s v="SLCC - Jordan Campus"/>
    <n v="2025"/>
    <n v="2"/>
    <n v="84096"/>
    <s v="Full-Time"/>
    <n v="82"/>
    <e v="#N/A"/>
    <s v="Salt Lake County"/>
    <x v="1"/>
  </r>
  <r>
    <x v="0"/>
    <s v="SLCC - Jordan Campus"/>
    <n v="2025"/>
    <n v="2"/>
    <n v="84096"/>
    <s v="Part-Time"/>
    <n v="155"/>
    <e v="#N/A"/>
    <s v="Salt Lake County"/>
    <x v="1"/>
  </r>
  <r>
    <x v="0"/>
    <s v="SLCC - Jordan Campus"/>
    <n v="2025"/>
    <n v="2"/>
    <n v="84097"/>
    <s v="Full-Time"/>
    <n v="2"/>
    <s v="Utah"/>
    <s v="Utah County"/>
    <x v="0"/>
  </r>
  <r>
    <x v="0"/>
    <s v="SLCC - Jordan Campus"/>
    <n v="2025"/>
    <n v="2"/>
    <n v="84097"/>
    <s v="Part-Time"/>
    <n v="7"/>
    <s v="Utah"/>
    <s v="Utah County"/>
    <x v="0"/>
  </r>
  <r>
    <x v="0"/>
    <s v="SLCC - Jordan Campus"/>
    <n v="2025"/>
    <n v="2"/>
    <n v="84098"/>
    <s v="Full-Time"/>
    <n v="2"/>
    <s v="Summit"/>
    <s v="Summit County"/>
    <x v="3"/>
  </r>
  <r>
    <x v="0"/>
    <s v="SLCC - Jordan Campus"/>
    <n v="2025"/>
    <n v="2"/>
    <n v="84098"/>
    <s v="Part-Time"/>
    <n v="14"/>
    <s v="Summit"/>
    <s v="Summit County"/>
    <x v="3"/>
  </r>
  <r>
    <x v="0"/>
    <s v="SLCC - Jordan Campus"/>
    <n v="2025"/>
    <n v="2"/>
    <n v="84101"/>
    <s v="Full-Time"/>
    <n v="5"/>
    <s v="Salt Lake"/>
    <s v="Salt Lake County"/>
    <x v="1"/>
  </r>
  <r>
    <x v="0"/>
    <s v="SLCC - Jordan Campus"/>
    <n v="2025"/>
    <n v="2"/>
    <n v="84101"/>
    <s v="Part-Time"/>
    <n v="6"/>
    <s v="Salt Lake"/>
    <s v="Salt Lake County"/>
    <x v="1"/>
  </r>
  <r>
    <x v="0"/>
    <s v="SLCC - Jordan Campus"/>
    <n v="2025"/>
    <n v="2"/>
    <n v="84102"/>
    <s v="Full-Time"/>
    <n v="8"/>
    <s v="Salt Lake"/>
    <s v="Salt Lake County"/>
    <x v="1"/>
  </r>
  <r>
    <x v="0"/>
    <s v="SLCC - Jordan Campus"/>
    <n v="2025"/>
    <n v="2"/>
    <n v="84102"/>
    <s v="Part-Time"/>
    <n v="17"/>
    <s v="Salt Lake"/>
    <s v="Salt Lake County"/>
    <x v="1"/>
  </r>
  <r>
    <x v="0"/>
    <s v="SLCC - Jordan Campus"/>
    <n v="2025"/>
    <n v="2"/>
    <n v="84103"/>
    <s v="Full-Time"/>
    <n v="3"/>
    <s v="Salt Lake"/>
    <s v="Salt Lake County"/>
    <x v="1"/>
  </r>
  <r>
    <x v="0"/>
    <s v="SLCC - Jordan Campus"/>
    <n v="2025"/>
    <n v="2"/>
    <n v="84103"/>
    <s v="Part-Time"/>
    <n v="10"/>
    <s v="Salt Lake"/>
    <s v="Salt Lake County"/>
    <x v="1"/>
  </r>
  <r>
    <x v="0"/>
    <s v="SLCC - Jordan Campus"/>
    <n v="2025"/>
    <n v="2"/>
    <n v="84104"/>
    <s v="Full-Time"/>
    <n v="9"/>
    <s v="Salt Lake"/>
    <s v="Salt Lake County"/>
    <x v="1"/>
  </r>
  <r>
    <x v="0"/>
    <s v="SLCC - Jordan Campus"/>
    <n v="2025"/>
    <n v="2"/>
    <n v="84104"/>
    <s v="Part-Time"/>
    <n v="26"/>
    <s v="Salt Lake"/>
    <s v="Salt Lake County"/>
    <x v="1"/>
  </r>
  <r>
    <x v="0"/>
    <s v="SLCC - Jordan Campus"/>
    <n v="2025"/>
    <n v="2"/>
    <n v="84105"/>
    <s v="Full-Time"/>
    <n v="4"/>
    <s v="Salt Lake"/>
    <s v="Salt Lake County"/>
    <x v="1"/>
  </r>
  <r>
    <x v="0"/>
    <s v="SLCC - Jordan Campus"/>
    <n v="2025"/>
    <n v="2"/>
    <n v="84105"/>
    <s v="Part-Time"/>
    <n v="8"/>
    <s v="Salt Lake"/>
    <s v="Salt Lake County"/>
    <x v="1"/>
  </r>
  <r>
    <x v="0"/>
    <s v="SLCC - Jordan Campus"/>
    <n v="2025"/>
    <n v="2"/>
    <n v="84106"/>
    <s v="Full-Time"/>
    <n v="8"/>
    <s v="Salt Lake"/>
    <s v="Salt Lake County"/>
    <x v="1"/>
  </r>
  <r>
    <x v="0"/>
    <s v="SLCC - Jordan Campus"/>
    <n v="2025"/>
    <n v="2"/>
    <n v="84106"/>
    <s v="Part-Time"/>
    <n v="22"/>
    <s v="Salt Lake"/>
    <s v="Salt Lake County"/>
    <x v="1"/>
  </r>
  <r>
    <x v="0"/>
    <s v="SLCC - Jordan Campus"/>
    <n v="2025"/>
    <n v="2"/>
    <n v="84107"/>
    <s v="Full-Time"/>
    <n v="22"/>
    <s v="Salt Lake"/>
    <s v="Salt Lake County"/>
    <x v="1"/>
  </r>
  <r>
    <x v="0"/>
    <s v="SLCC - Jordan Campus"/>
    <n v="2025"/>
    <n v="2"/>
    <n v="84107"/>
    <s v="Part-Time"/>
    <n v="47"/>
    <s v="Salt Lake"/>
    <s v="Salt Lake County"/>
    <x v="1"/>
  </r>
  <r>
    <x v="0"/>
    <s v="SLCC - Jordan Campus"/>
    <n v="2025"/>
    <n v="2"/>
    <n v="84108"/>
    <s v="Full-Time"/>
    <n v="5"/>
    <s v="Salt Lake"/>
    <s v="Salt Lake County"/>
    <x v="1"/>
  </r>
  <r>
    <x v="0"/>
    <s v="SLCC - Jordan Campus"/>
    <n v="2025"/>
    <n v="2"/>
    <n v="84108"/>
    <s v="Part-Time"/>
    <n v="13"/>
    <s v="Salt Lake"/>
    <s v="Salt Lake County"/>
    <x v="1"/>
  </r>
  <r>
    <x v="0"/>
    <s v="SLCC - Jordan Campus"/>
    <n v="2025"/>
    <n v="2"/>
    <n v="84109"/>
    <s v="Full-Time"/>
    <n v="6"/>
    <s v="Salt Lake"/>
    <s v="Salt Lake County"/>
    <x v="1"/>
  </r>
  <r>
    <x v="0"/>
    <s v="SLCC - Jordan Campus"/>
    <n v="2025"/>
    <n v="2"/>
    <n v="84109"/>
    <s v="Part-Time"/>
    <n v="14"/>
    <s v="Salt Lake"/>
    <s v="Salt Lake County"/>
    <x v="1"/>
  </r>
  <r>
    <x v="0"/>
    <s v="SLCC - Jordan Campus"/>
    <n v="2025"/>
    <n v="2"/>
    <n v="84111"/>
    <s v="Part-Time"/>
    <n v="10"/>
    <s v="Salt Lake"/>
    <s v="Salt Lake County"/>
    <x v="1"/>
  </r>
  <r>
    <x v="0"/>
    <s v="SLCC - Jordan Campus"/>
    <n v="2025"/>
    <n v="2"/>
    <n v="84112"/>
    <s v="Part-Time"/>
    <n v="1"/>
    <s v="Salt Lake"/>
    <s v="Salt Lake County"/>
    <x v="1"/>
  </r>
  <r>
    <x v="0"/>
    <s v="SLCC - Jordan Campus"/>
    <n v="2025"/>
    <n v="2"/>
    <n v="84115"/>
    <s v="Full-Time"/>
    <n v="7"/>
    <s v="Salt Lake"/>
    <s v="Salt Lake County"/>
    <x v="1"/>
  </r>
  <r>
    <x v="0"/>
    <s v="SLCC - Jordan Campus"/>
    <n v="2025"/>
    <n v="2"/>
    <n v="84115"/>
    <s v="Part-Time"/>
    <n v="26"/>
    <s v="Salt Lake"/>
    <s v="Salt Lake County"/>
    <x v="1"/>
  </r>
  <r>
    <x v="0"/>
    <s v="SLCC - Jordan Campus"/>
    <n v="2025"/>
    <n v="2"/>
    <n v="84116"/>
    <s v="Full-Time"/>
    <n v="15"/>
    <s v="Salt Lake"/>
    <s v="Salt Lake County"/>
    <x v="1"/>
  </r>
  <r>
    <x v="0"/>
    <s v="SLCC - Jordan Campus"/>
    <n v="2025"/>
    <n v="2"/>
    <n v="84116"/>
    <s v="Part-Time"/>
    <n v="30"/>
    <s v="Salt Lake"/>
    <s v="Salt Lake County"/>
    <x v="1"/>
  </r>
  <r>
    <x v="0"/>
    <s v="SLCC - Jordan Campus"/>
    <n v="2025"/>
    <n v="2"/>
    <n v="84117"/>
    <s v="Full-Time"/>
    <n v="7"/>
    <s v="Salt Lake"/>
    <s v="Salt Lake County"/>
    <x v="1"/>
  </r>
  <r>
    <x v="0"/>
    <s v="SLCC - Jordan Campus"/>
    <n v="2025"/>
    <n v="2"/>
    <n v="84117"/>
    <s v="Part-Time"/>
    <n v="22"/>
    <s v="Salt Lake"/>
    <s v="Salt Lake County"/>
    <x v="1"/>
  </r>
  <r>
    <x v="0"/>
    <s v="SLCC - Jordan Campus"/>
    <n v="2025"/>
    <n v="2"/>
    <n v="84118"/>
    <s v="Full-Time"/>
    <n v="22"/>
    <s v="Salt Lake"/>
    <s v="Salt Lake County"/>
    <x v="1"/>
  </r>
  <r>
    <x v="0"/>
    <s v="SLCC - Jordan Campus"/>
    <n v="2025"/>
    <n v="2"/>
    <n v="84118"/>
    <s v="Part-Time"/>
    <n v="76"/>
    <s v="Salt Lake"/>
    <s v="Salt Lake County"/>
    <x v="1"/>
  </r>
  <r>
    <x v="0"/>
    <s v="SLCC - Jordan Campus"/>
    <n v="2025"/>
    <n v="2"/>
    <n v="84119"/>
    <s v="Full-Time"/>
    <n v="21"/>
    <s v="Salt Lake"/>
    <s v="Salt Lake County"/>
    <x v="1"/>
  </r>
  <r>
    <x v="0"/>
    <s v="SLCC - Jordan Campus"/>
    <n v="2025"/>
    <n v="2"/>
    <n v="84119"/>
    <s v="Part-Time"/>
    <n v="45"/>
    <s v="Salt Lake"/>
    <s v="Salt Lake County"/>
    <x v="1"/>
  </r>
  <r>
    <x v="0"/>
    <s v="SLCC - Jordan Campus"/>
    <n v="2025"/>
    <n v="2"/>
    <n v="84120"/>
    <s v="Full-Time"/>
    <n v="22"/>
    <s v="Salt Lake"/>
    <s v="Salt Lake County"/>
    <x v="1"/>
  </r>
  <r>
    <x v="0"/>
    <s v="SLCC - Jordan Campus"/>
    <n v="2025"/>
    <n v="2"/>
    <n v="84120"/>
    <s v="Part-Time"/>
    <n v="62"/>
    <s v="Salt Lake"/>
    <s v="Salt Lake County"/>
    <x v="1"/>
  </r>
  <r>
    <x v="0"/>
    <s v="SLCC - Jordan Campus"/>
    <n v="2025"/>
    <n v="2"/>
    <n v="84121"/>
    <s v="Full-Time"/>
    <n v="24"/>
    <s v="Salt Lake"/>
    <s v="Salt Lake County"/>
    <x v="1"/>
  </r>
  <r>
    <x v="0"/>
    <s v="SLCC - Jordan Campus"/>
    <n v="2025"/>
    <n v="2"/>
    <n v="84121"/>
    <s v="Part-Time"/>
    <n v="23"/>
    <s v="Salt Lake"/>
    <s v="Salt Lake County"/>
    <x v="1"/>
  </r>
  <r>
    <x v="0"/>
    <s v="SLCC - Jordan Campus"/>
    <n v="2025"/>
    <n v="2"/>
    <n v="84123"/>
    <s v="Full-Time"/>
    <n v="13"/>
    <s v="Salt Lake"/>
    <s v="Salt Lake County"/>
    <x v="1"/>
  </r>
  <r>
    <x v="0"/>
    <s v="SLCC - Jordan Campus"/>
    <n v="2025"/>
    <n v="2"/>
    <n v="84123"/>
    <s v="Part-Time"/>
    <n v="31"/>
    <s v="Salt Lake"/>
    <s v="Salt Lake County"/>
    <x v="1"/>
  </r>
  <r>
    <x v="0"/>
    <s v="SLCC - Jordan Campus"/>
    <n v="2025"/>
    <n v="2"/>
    <n v="84124"/>
    <s v="Full-Time"/>
    <n v="6"/>
    <s v="Salt Lake"/>
    <s v="Salt Lake County"/>
    <x v="1"/>
  </r>
  <r>
    <x v="0"/>
    <s v="SLCC - Jordan Campus"/>
    <n v="2025"/>
    <n v="2"/>
    <n v="84124"/>
    <s v="Part-Time"/>
    <n v="15"/>
    <s v="Salt Lake"/>
    <s v="Salt Lake County"/>
    <x v="1"/>
  </r>
  <r>
    <x v="0"/>
    <s v="SLCC - Jordan Campus"/>
    <n v="2025"/>
    <n v="2"/>
    <n v="84128"/>
    <s v="Full-Time"/>
    <n v="20"/>
    <s v="Salt Lake"/>
    <s v="Salt Lake County"/>
    <x v="1"/>
  </r>
  <r>
    <x v="0"/>
    <s v="SLCC - Jordan Campus"/>
    <n v="2025"/>
    <n v="2"/>
    <n v="84128"/>
    <s v="Part-Time"/>
    <n v="50"/>
    <s v="Salt Lake"/>
    <s v="Salt Lake County"/>
    <x v="1"/>
  </r>
  <r>
    <x v="0"/>
    <s v="SLCC - Jordan Campus"/>
    <n v="2025"/>
    <n v="2"/>
    <n v="84129"/>
    <s v="Full-Time"/>
    <n v="26"/>
    <e v="#N/A"/>
    <s v="Salt Lake County"/>
    <x v="1"/>
  </r>
  <r>
    <x v="0"/>
    <s v="SLCC - Jordan Campus"/>
    <n v="2025"/>
    <n v="2"/>
    <n v="84129"/>
    <s v="Part-Time"/>
    <n v="51"/>
    <e v="#N/A"/>
    <s v="Salt Lake County"/>
    <x v="1"/>
  </r>
  <r>
    <x v="0"/>
    <s v="SLCC - Jordan Campus"/>
    <n v="2025"/>
    <n v="2"/>
    <n v="84157"/>
    <s v="Full-Time"/>
    <n v="1"/>
    <s v="Salt Lake"/>
    <e v="#N/A"/>
    <x v="1"/>
  </r>
  <r>
    <x v="0"/>
    <s v="SLCC - Jordan Campus"/>
    <n v="2025"/>
    <n v="2"/>
    <n v="84157"/>
    <s v="Part-Time"/>
    <n v="1"/>
    <s v="Salt Lake"/>
    <e v="#N/A"/>
    <x v="1"/>
  </r>
  <r>
    <x v="0"/>
    <s v="SLCC - Jordan Campus"/>
    <n v="2025"/>
    <n v="2"/>
    <n v="84165"/>
    <s v="Part-Time"/>
    <n v="2"/>
    <s v="Salt Lake"/>
    <e v="#N/A"/>
    <x v="1"/>
  </r>
  <r>
    <x v="0"/>
    <s v="SLCC - Jordan Campus"/>
    <n v="2025"/>
    <n v="2"/>
    <n v="84302"/>
    <s v="Full-Time"/>
    <n v="1"/>
    <s v="Box Elder"/>
    <s v="Box Elder County"/>
    <x v="10"/>
  </r>
  <r>
    <x v="0"/>
    <s v="SLCC - Jordan Campus"/>
    <n v="2025"/>
    <n v="2"/>
    <n v="84315"/>
    <s v="Full-Time"/>
    <n v="1"/>
    <s v="Weber"/>
    <s v="Weber County"/>
    <x v="9"/>
  </r>
  <r>
    <x v="0"/>
    <s v="SLCC - Jordan Campus"/>
    <n v="2025"/>
    <n v="2"/>
    <n v="84319"/>
    <s v="Full-Time"/>
    <n v="1"/>
    <s v="Cache"/>
    <s v="Cache County"/>
    <x v="11"/>
  </r>
  <r>
    <x v="0"/>
    <s v="SLCC - Jordan Campus"/>
    <n v="2025"/>
    <n v="2"/>
    <n v="84321"/>
    <s v="Full-Time"/>
    <n v="1"/>
    <s v="Cache"/>
    <s v="Cache County"/>
    <x v="11"/>
  </r>
  <r>
    <x v="0"/>
    <s v="SLCC - Jordan Campus"/>
    <n v="2025"/>
    <n v="2"/>
    <n v="84324"/>
    <s v="Full-Time"/>
    <n v="1"/>
    <s v="Box Elder"/>
    <s v="Box Elder County"/>
    <x v="10"/>
  </r>
  <r>
    <x v="0"/>
    <s v="SLCC - Jordan Campus"/>
    <n v="2025"/>
    <n v="2"/>
    <n v="84337"/>
    <s v="Full-Time"/>
    <n v="1"/>
    <s v="Box Elder"/>
    <s v="Box Elder County"/>
    <x v="10"/>
  </r>
  <r>
    <x v="0"/>
    <s v="SLCC - Jordan Campus"/>
    <n v="2025"/>
    <n v="2"/>
    <n v="84337"/>
    <s v="Part-Time"/>
    <n v="1"/>
    <s v="Box Elder"/>
    <s v="Box Elder County"/>
    <x v="10"/>
  </r>
  <r>
    <x v="0"/>
    <s v="SLCC - Jordan Campus"/>
    <n v="2025"/>
    <n v="2"/>
    <n v="84338"/>
    <s v="Part-Time"/>
    <n v="1"/>
    <s v="Cache"/>
    <s v="Cache County"/>
    <x v="11"/>
  </r>
  <r>
    <x v="0"/>
    <s v="SLCC - Jordan Campus"/>
    <n v="2025"/>
    <n v="2"/>
    <n v="84341"/>
    <s v="Part-Time"/>
    <n v="2"/>
    <s v="Cache"/>
    <s v="Cache County"/>
    <x v="11"/>
  </r>
  <r>
    <x v="0"/>
    <s v="SLCC - Jordan Campus"/>
    <n v="2025"/>
    <n v="2"/>
    <n v="84401"/>
    <s v="Full-Time"/>
    <n v="2"/>
    <s v="Weber"/>
    <s v="Weber County"/>
    <x v="9"/>
  </r>
  <r>
    <x v="0"/>
    <s v="SLCC - Jordan Campus"/>
    <n v="2025"/>
    <n v="2"/>
    <n v="84401"/>
    <s v="Part-Time"/>
    <n v="3"/>
    <s v="Weber"/>
    <s v="Weber County"/>
    <x v="9"/>
  </r>
  <r>
    <x v="0"/>
    <s v="SLCC - Jordan Campus"/>
    <n v="2025"/>
    <n v="2"/>
    <n v="84403"/>
    <s v="Full-Time"/>
    <n v="2"/>
    <s v="Weber"/>
    <s v="Weber County"/>
    <x v="9"/>
  </r>
  <r>
    <x v="0"/>
    <s v="SLCC - Jordan Campus"/>
    <n v="2025"/>
    <n v="2"/>
    <n v="84403"/>
    <s v="Part-Time"/>
    <n v="1"/>
    <s v="Weber"/>
    <s v="Weber County"/>
    <x v="9"/>
  </r>
  <r>
    <x v="0"/>
    <s v="SLCC - Jordan Campus"/>
    <n v="2025"/>
    <n v="2"/>
    <n v="84404"/>
    <s v="Full-Time"/>
    <n v="8"/>
    <s v="Weber"/>
    <s v="Weber County"/>
    <x v="9"/>
  </r>
  <r>
    <x v="0"/>
    <s v="SLCC - Jordan Campus"/>
    <n v="2025"/>
    <n v="2"/>
    <n v="84404"/>
    <s v="Part-Time"/>
    <n v="5"/>
    <s v="Weber"/>
    <s v="Weber County"/>
    <x v="9"/>
  </r>
  <r>
    <x v="0"/>
    <s v="SLCC - Jordan Campus"/>
    <n v="2025"/>
    <n v="2"/>
    <n v="84405"/>
    <s v="Full-Time"/>
    <n v="2"/>
    <s v="Weber"/>
    <s v="Weber County"/>
    <x v="9"/>
  </r>
  <r>
    <x v="0"/>
    <s v="SLCC - Jordan Campus"/>
    <n v="2025"/>
    <n v="2"/>
    <n v="84405"/>
    <s v="Part-Time"/>
    <n v="2"/>
    <s v="Weber"/>
    <s v="Weber County"/>
    <x v="9"/>
  </r>
  <r>
    <x v="0"/>
    <s v="SLCC - Jordan Campus"/>
    <n v="2025"/>
    <n v="2"/>
    <n v="84412"/>
    <s v="Full-Time"/>
    <n v="1"/>
    <s v="Weber"/>
    <e v="#N/A"/>
    <x v="9"/>
  </r>
  <r>
    <x v="0"/>
    <s v="SLCC - Jordan Campus"/>
    <n v="2025"/>
    <n v="2"/>
    <n v="84414"/>
    <s v="Part-Time"/>
    <n v="1"/>
    <s v="Weber"/>
    <s v="Weber County"/>
    <x v="9"/>
  </r>
  <r>
    <x v="0"/>
    <s v="SLCC - Jordan Campus"/>
    <n v="2025"/>
    <n v="2"/>
    <n v="84501"/>
    <s v="Full-Time"/>
    <n v="1"/>
    <s v="Carbon"/>
    <s v="Carbon County"/>
    <x v="12"/>
  </r>
  <r>
    <x v="0"/>
    <s v="SLCC - Jordan Campus"/>
    <n v="2025"/>
    <n v="2"/>
    <n v="84525"/>
    <s v="Full-Time"/>
    <n v="1"/>
    <s v="Emery"/>
    <s v="Emery County"/>
    <x v="14"/>
  </r>
  <r>
    <x v="0"/>
    <s v="SLCC - Jordan Campus"/>
    <n v="2025"/>
    <n v="2"/>
    <n v="84537"/>
    <s v="Full-Time"/>
    <n v="1"/>
    <s v="Emery"/>
    <s v="Emery County"/>
    <x v="14"/>
  </r>
  <r>
    <x v="0"/>
    <s v="SLCC - Jordan Campus"/>
    <n v="2025"/>
    <n v="2"/>
    <n v="84601"/>
    <s v="Full-Time"/>
    <n v="4"/>
    <s v="Utah"/>
    <s v="Utah County"/>
    <x v="0"/>
  </r>
  <r>
    <x v="0"/>
    <s v="SLCC - Jordan Campus"/>
    <n v="2025"/>
    <n v="2"/>
    <n v="84601"/>
    <s v="Part-Time"/>
    <n v="7"/>
    <s v="Utah"/>
    <s v="Utah County"/>
    <x v="0"/>
  </r>
  <r>
    <x v="0"/>
    <s v="SLCC - Jordan Campus"/>
    <n v="2025"/>
    <n v="2"/>
    <n v="84604"/>
    <s v="Full-Time"/>
    <n v="5"/>
    <s v="Utah"/>
    <s v="Utah County"/>
    <x v="0"/>
  </r>
  <r>
    <x v="0"/>
    <s v="SLCC - Jordan Campus"/>
    <n v="2025"/>
    <n v="2"/>
    <n v="84604"/>
    <s v="Part-Time"/>
    <n v="5"/>
    <s v="Utah"/>
    <s v="Utah County"/>
    <x v="0"/>
  </r>
  <r>
    <x v="0"/>
    <s v="SLCC - Jordan Campus"/>
    <n v="2025"/>
    <n v="2"/>
    <n v="84606"/>
    <s v="Full-Time"/>
    <n v="3"/>
    <s v="Utah"/>
    <s v="Utah County"/>
    <x v="0"/>
  </r>
  <r>
    <x v="0"/>
    <s v="SLCC - Jordan Campus"/>
    <n v="2025"/>
    <n v="2"/>
    <n v="84606"/>
    <s v="Part-Time"/>
    <n v="2"/>
    <s v="Utah"/>
    <s v="Utah County"/>
    <x v="0"/>
  </r>
  <r>
    <x v="0"/>
    <s v="SLCC - Jordan Campus"/>
    <n v="2025"/>
    <n v="2"/>
    <n v="84632"/>
    <s v="Part-Time"/>
    <n v="1"/>
    <s v="Sanpete"/>
    <s v="Sanpete County"/>
    <x v="17"/>
  </r>
  <r>
    <x v="0"/>
    <s v="SLCC - Jordan Campus"/>
    <n v="2025"/>
    <n v="2"/>
    <n v="84636"/>
    <s v="Full-Time"/>
    <n v="1"/>
    <s v="Millard"/>
    <s v="Millard County"/>
    <x v="16"/>
  </r>
  <r>
    <x v="0"/>
    <s v="SLCC - Jordan Campus"/>
    <n v="2025"/>
    <n v="2"/>
    <n v="84640"/>
    <s v="Part-Time"/>
    <n v="1"/>
    <s v="Millard"/>
    <s v="Millard County"/>
    <x v="16"/>
  </r>
  <r>
    <x v="0"/>
    <s v="SLCC - Jordan Campus"/>
    <n v="2025"/>
    <n v="2"/>
    <n v="84648"/>
    <s v="Full-Time"/>
    <n v="1"/>
    <s v="Juab"/>
    <s v="Juab County"/>
    <x v="18"/>
  </r>
  <r>
    <x v="0"/>
    <s v="SLCC - Jordan Campus"/>
    <n v="2025"/>
    <n v="2"/>
    <n v="84648"/>
    <s v="Part-Time"/>
    <n v="1"/>
    <s v="Juab"/>
    <s v="Juab County"/>
    <x v="18"/>
  </r>
  <r>
    <x v="0"/>
    <s v="SLCC - Jordan Campus"/>
    <n v="2025"/>
    <n v="2"/>
    <n v="84651"/>
    <s v="Full-Time"/>
    <n v="4"/>
    <s v="Utah"/>
    <s v="Utah County"/>
    <x v="0"/>
  </r>
  <r>
    <x v="0"/>
    <s v="SLCC - Jordan Campus"/>
    <n v="2025"/>
    <n v="2"/>
    <n v="84651"/>
    <s v="Part-Time"/>
    <n v="6"/>
    <s v="Utah"/>
    <s v="Utah County"/>
    <x v="0"/>
  </r>
  <r>
    <x v="0"/>
    <s v="SLCC - Jordan Campus"/>
    <n v="2025"/>
    <n v="2"/>
    <n v="84653"/>
    <s v="Full-Time"/>
    <n v="1"/>
    <s v="Utah"/>
    <s v="Utah County"/>
    <x v="0"/>
  </r>
  <r>
    <x v="0"/>
    <s v="SLCC - Jordan Campus"/>
    <n v="2025"/>
    <n v="2"/>
    <n v="84653"/>
    <s v="Part-Time"/>
    <n v="2"/>
    <s v="Utah"/>
    <s v="Utah County"/>
    <x v="0"/>
  </r>
  <r>
    <x v="0"/>
    <s v="SLCC - Jordan Campus"/>
    <n v="2025"/>
    <n v="2"/>
    <n v="84655"/>
    <s v="Full-Time"/>
    <n v="1"/>
    <s v="Utah"/>
    <s v="Utah County"/>
    <x v="0"/>
  </r>
  <r>
    <x v="0"/>
    <s v="SLCC - Jordan Campus"/>
    <n v="2025"/>
    <n v="2"/>
    <n v="84660"/>
    <s v="Full-Time"/>
    <n v="3"/>
    <s v="Utah"/>
    <s v="Utah County"/>
    <x v="0"/>
  </r>
  <r>
    <x v="0"/>
    <s v="SLCC - Jordan Campus"/>
    <n v="2025"/>
    <n v="2"/>
    <n v="84660"/>
    <s v="Part-Time"/>
    <n v="8"/>
    <s v="Utah"/>
    <s v="Utah County"/>
    <x v="0"/>
  </r>
  <r>
    <x v="0"/>
    <s v="SLCC - Jordan Campus"/>
    <n v="2025"/>
    <n v="2"/>
    <n v="84663"/>
    <s v="Full-Time"/>
    <n v="1"/>
    <s v="Utah"/>
    <s v="Utah County"/>
    <x v="0"/>
  </r>
  <r>
    <x v="0"/>
    <s v="SLCC - Jordan Campus"/>
    <n v="2025"/>
    <n v="2"/>
    <n v="84663"/>
    <s v="Part-Time"/>
    <n v="3"/>
    <s v="Utah"/>
    <s v="Utah County"/>
    <x v="0"/>
  </r>
  <r>
    <x v="0"/>
    <s v="SLCC - Jordan Campus"/>
    <n v="2025"/>
    <n v="2"/>
    <n v="84664"/>
    <s v="Part-Time"/>
    <n v="2"/>
    <s v="Utah"/>
    <s v="Utah County"/>
    <x v="0"/>
  </r>
  <r>
    <x v="0"/>
    <s v="SLCC - Jordan Campus"/>
    <n v="2025"/>
    <n v="2"/>
    <n v="84701"/>
    <s v="Part-Time"/>
    <n v="1"/>
    <s v="Sevier"/>
    <s v="Sevier County"/>
    <x v="19"/>
  </r>
  <r>
    <x v="0"/>
    <s v="SLCC - Jordan Campus"/>
    <n v="2025"/>
    <n v="2"/>
    <n v="84720"/>
    <s v="Part-Time"/>
    <n v="1"/>
    <s v="Iron"/>
    <s v="Iron County"/>
    <x v="20"/>
  </r>
  <r>
    <x v="0"/>
    <s v="SLCC - Jordan Campus"/>
    <n v="2025"/>
    <n v="2"/>
    <n v="84721"/>
    <s v="Part-Time"/>
    <n v="1"/>
    <s v="Iron"/>
    <s v="Iron County"/>
    <x v="20"/>
  </r>
  <r>
    <x v="0"/>
    <s v="SLCC - Jordan Campus"/>
    <n v="2025"/>
    <n v="2"/>
    <n v="84737"/>
    <s v="Full-Time"/>
    <n v="1"/>
    <s v="Washington"/>
    <s v="Washington County"/>
    <x v="21"/>
  </r>
  <r>
    <x v="0"/>
    <s v="SLCC - Jordan Campus"/>
    <n v="2025"/>
    <n v="2"/>
    <n v="84759"/>
    <s v="Full-Time"/>
    <n v="1"/>
    <s v="Garfield"/>
    <s v="Garfield County"/>
    <x v="22"/>
  </r>
  <r>
    <x v="0"/>
    <s v="SLCC - Jordan Campus"/>
    <n v="2025"/>
    <n v="2"/>
    <n v="84761"/>
    <s v="Part-Time"/>
    <n v="1"/>
    <s v="Iron"/>
    <s v="Iron County"/>
    <x v="20"/>
  </r>
  <r>
    <x v="0"/>
    <s v="SLCC - Jordan Campus"/>
    <n v="2025"/>
    <n v="2"/>
    <n v="84770"/>
    <s v="Part-Time"/>
    <n v="1"/>
    <s v="Washington"/>
    <s v="Washington County"/>
    <x v="21"/>
  </r>
  <r>
    <x v="0"/>
    <s v="SLCC - Jordan Campus"/>
    <n v="2025"/>
    <n v="2"/>
    <n v="84780"/>
    <s v="Full-Time"/>
    <n v="2"/>
    <s v="Washington"/>
    <s v="Washington County"/>
    <x v="21"/>
  </r>
  <r>
    <x v="0"/>
    <s v="SLCC - Jordan Campus"/>
    <n v="2025"/>
    <n v="2"/>
    <n v="84790"/>
    <s v="Full-Time"/>
    <n v="4"/>
    <s v="Washington"/>
    <s v="Washington County"/>
    <x v="21"/>
  </r>
  <r>
    <x v="0"/>
    <s v="SLCC - Jordan Campus"/>
    <n v="2025"/>
    <n v="2"/>
    <n v="84790"/>
    <s v="Part-Time"/>
    <n v="2"/>
    <s v="Washington"/>
    <s v="Washington County"/>
    <x v="21"/>
  </r>
  <r>
    <x v="0"/>
    <s v="SLCC - Larry H. Miller Campus"/>
    <n v="2025"/>
    <n v="2"/>
    <n v="84003"/>
    <s v="Full-Time"/>
    <n v="1"/>
    <s v="Utah"/>
    <s v="Utah County"/>
    <x v="0"/>
  </r>
  <r>
    <x v="0"/>
    <s v="SLCC - Larry H. Miller Campus"/>
    <n v="2025"/>
    <n v="2"/>
    <n v="84003"/>
    <s v="Part-Time"/>
    <n v="1"/>
    <s v="Utah"/>
    <s v="Utah County"/>
    <x v="0"/>
  </r>
  <r>
    <x v="0"/>
    <s v="SLCC - Larry H. Miller Campus"/>
    <n v="2025"/>
    <n v="2"/>
    <n v="84004"/>
    <s v="Full-Time"/>
    <n v="1"/>
    <s v="Utah"/>
    <s v="Utah County"/>
    <x v="0"/>
  </r>
  <r>
    <x v="0"/>
    <s v="SLCC - Larry H. Miller Campus"/>
    <n v="2025"/>
    <n v="2"/>
    <n v="84005"/>
    <s v="Full-Time"/>
    <n v="4"/>
    <e v="#N/A"/>
    <s v="Utah County"/>
    <x v="0"/>
  </r>
  <r>
    <x v="0"/>
    <s v="SLCC - Larry H. Miller Campus"/>
    <n v="2025"/>
    <n v="2"/>
    <n v="84009"/>
    <s v="Full-Time"/>
    <n v="8"/>
    <e v="#N/A"/>
    <s v="Salt Lake County"/>
    <x v="1"/>
  </r>
  <r>
    <x v="0"/>
    <s v="SLCC - Larry H. Miller Campus"/>
    <n v="2025"/>
    <n v="2"/>
    <n v="84009"/>
    <s v="Part-Time"/>
    <n v="9"/>
    <e v="#N/A"/>
    <s v="Salt Lake County"/>
    <x v="1"/>
  </r>
  <r>
    <x v="0"/>
    <s v="SLCC - Larry H. Miller Campus"/>
    <n v="2025"/>
    <n v="2"/>
    <n v="84010"/>
    <s v="Full-Time"/>
    <n v="4"/>
    <s v="Davis"/>
    <s v="Davis County"/>
    <x v="2"/>
  </r>
  <r>
    <x v="0"/>
    <s v="SLCC - Larry H. Miller Campus"/>
    <n v="2025"/>
    <n v="2"/>
    <n v="84010"/>
    <s v="Part-Time"/>
    <n v="2"/>
    <s v="Davis"/>
    <s v="Davis County"/>
    <x v="2"/>
  </r>
  <r>
    <x v="0"/>
    <s v="SLCC - Larry H. Miller Campus"/>
    <n v="2025"/>
    <n v="2"/>
    <n v="84011"/>
    <s v="Full-Time"/>
    <n v="1"/>
    <s v="Davis"/>
    <e v="#N/A"/>
    <x v="2"/>
  </r>
  <r>
    <x v="0"/>
    <s v="SLCC - Larry H. Miller Campus"/>
    <n v="2025"/>
    <n v="2"/>
    <n v="84014"/>
    <s v="Full-Time"/>
    <n v="2"/>
    <s v="Davis"/>
    <s v="Davis County"/>
    <x v="2"/>
  </r>
  <r>
    <x v="0"/>
    <s v="SLCC - Larry H. Miller Campus"/>
    <n v="2025"/>
    <n v="2"/>
    <n v="84014"/>
    <s v="Part-Time"/>
    <n v="1"/>
    <s v="Davis"/>
    <s v="Davis County"/>
    <x v="2"/>
  </r>
  <r>
    <x v="0"/>
    <s v="SLCC - Larry H. Miller Campus"/>
    <n v="2025"/>
    <n v="2"/>
    <n v="84015"/>
    <s v="Full-Time"/>
    <n v="2"/>
    <s v="Davis"/>
    <s v="Davis County"/>
    <x v="2"/>
  </r>
  <r>
    <x v="0"/>
    <s v="SLCC - Larry H. Miller Campus"/>
    <n v="2025"/>
    <n v="2"/>
    <n v="84020"/>
    <s v="Full-Time"/>
    <n v="5"/>
    <s v="Salt Lake"/>
    <s v="Salt Lake County"/>
    <x v="1"/>
  </r>
  <r>
    <x v="0"/>
    <s v="SLCC - Larry H. Miller Campus"/>
    <n v="2025"/>
    <n v="2"/>
    <n v="84020"/>
    <s v="Part-Time"/>
    <n v="9"/>
    <s v="Salt Lake"/>
    <s v="Salt Lake County"/>
    <x v="1"/>
  </r>
  <r>
    <x v="0"/>
    <s v="SLCC - Larry H. Miller Campus"/>
    <n v="2025"/>
    <n v="2"/>
    <n v="84025"/>
    <s v="Part-Time"/>
    <n v="1"/>
    <s v="Davis"/>
    <s v="Davis County"/>
    <x v="2"/>
  </r>
  <r>
    <x v="0"/>
    <s v="SLCC - Larry H. Miller Campus"/>
    <n v="2025"/>
    <n v="2"/>
    <n v="84029"/>
    <s v="Full-Time"/>
    <n v="1"/>
    <s v="Tooele"/>
    <s v="Tooele County"/>
    <x v="5"/>
  </r>
  <r>
    <x v="0"/>
    <s v="SLCC - Larry H. Miller Campus"/>
    <n v="2025"/>
    <n v="2"/>
    <n v="84029"/>
    <s v="Part-Time"/>
    <n v="2"/>
    <s v="Tooele"/>
    <s v="Tooele County"/>
    <x v="5"/>
  </r>
  <r>
    <x v="0"/>
    <s v="SLCC - Larry H. Miller Campus"/>
    <n v="2025"/>
    <n v="2"/>
    <n v="84032"/>
    <s v="Full-Time"/>
    <n v="1"/>
    <s v="Wasatch"/>
    <s v="Wasatch County"/>
    <x v="7"/>
  </r>
  <r>
    <x v="0"/>
    <s v="SLCC - Larry H. Miller Campus"/>
    <n v="2025"/>
    <n v="2"/>
    <n v="84032"/>
    <s v="Part-Time"/>
    <n v="1"/>
    <s v="Wasatch"/>
    <s v="Wasatch County"/>
    <x v="7"/>
  </r>
  <r>
    <x v="0"/>
    <s v="SLCC - Larry H. Miller Campus"/>
    <n v="2025"/>
    <n v="2"/>
    <n v="84036"/>
    <s v="Part-Time"/>
    <n v="1"/>
    <s v="Summit"/>
    <s v="Summit County"/>
    <x v="3"/>
  </r>
  <r>
    <x v="0"/>
    <s v="SLCC - Larry H. Miller Campus"/>
    <n v="2025"/>
    <n v="2"/>
    <n v="84037"/>
    <s v="Part-Time"/>
    <n v="1"/>
    <s v="Davis"/>
    <s v="Davis County"/>
    <x v="2"/>
  </r>
  <r>
    <x v="0"/>
    <s v="SLCC - Larry H. Miller Campus"/>
    <n v="2025"/>
    <n v="2"/>
    <n v="84040"/>
    <s v="Full-Time"/>
    <n v="1"/>
    <s v="Davis"/>
    <s v="Davis County"/>
    <x v="2"/>
  </r>
  <r>
    <x v="0"/>
    <s v="SLCC - Larry H. Miller Campus"/>
    <n v="2025"/>
    <n v="2"/>
    <n v="84040"/>
    <s v="Part-Time"/>
    <n v="1"/>
    <s v="Davis"/>
    <s v="Davis County"/>
    <x v="2"/>
  </r>
  <r>
    <x v="0"/>
    <s v="SLCC - Larry H. Miller Campus"/>
    <n v="2025"/>
    <n v="2"/>
    <n v="84041"/>
    <s v="Full-Time"/>
    <n v="2"/>
    <s v="Davis"/>
    <s v="Davis County"/>
    <x v="2"/>
  </r>
  <r>
    <x v="0"/>
    <s v="SLCC - Larry H. Miller Campus"/>
    <n v="2025"/>
    <n v="2"/>
    <n v="84043"/>
    <s v="Full-Time"/>
    <n v="4"/>
    <s v="Utah"/>
    <s v="Utah County"/>
    <x v="0"/>
  </r>
  <r>
    <x v="0"/>
    <s v="SLCC - Larry H. Miller Campus"/>
    <n v="2025"/>
    <n v="2"/>
    <n v="84043"/>
    <s v="Part-Time"/>
    <n v="2"/>
    <s v="Utah"/>
    <s v="Utah County"/>
    <x v="0"/>
  </r>
  <r>
    <x v="0"/>
    <s v="SLCC - Larry H. Miller Campus"/>
    <n v="2025"/>
    <n v="2"/>
    <n v="84044"/>
    <s v="Full-Time"/>
    <n v="7"/>
    <s v="Salt Lake"/>
    <s v="Salt Lake County"/>
    <x v="1"/>
  </r>
  <r>
    <x v="0"/>
    <s v="SLCC - Larry H. Miller Campus"/>
    <n v="2025"/>
    <n v="2"/>
    <n v="84044"/>
    <s v="Part-Time"/>
    <n v="3"/>
    <s v="Salt Lake"/>
    <s v="Salt Lake County"/>
    <x v="1"/>
  </r>
  <r>
    <x v="0"/>
    <s v="SLCC - Larry H. Miller Campus"/>
    <n v="2025"/>
    <n v="2"/>
    <n v="84045"/>
    <s v="Full-Time"/>
    <n v="3"/>
    <e v="#N/A"/>
    <s v="Utah County"/>
    <x v="0"/>
  </r>
  <r>
    <x v="0"/>
    <s v="SLCC - Larry H. Miller Campus"/>
    <n v="2025"/>
    <n v="2"/>
    <n v="84045"/>
    <s v="Part-Time"/>
    <n v="1"/>
    <e v="#N/A"/>
    <s v="Utah County"/>
    <x v="0"/>
  </r>
  <r>
    <x v="0"/>
    <s v="SLCC - Larry H. Miller Campus"/>
    <n v="2025"/>
    <n v="2"/>
    <n v="84047"/>
    <s v="Full-Time"/>
    <n v="4"/>
    <s v="Salt Lake"/>
    <s v="Salt Lake County"/>
    <x v="1"/>
  </r>
  <r>
    <x v="0"/>
    <s v="SLCC - Larry H. Miller Campus"/>
    <n v="2025"/>
    <n v="2"/>
    <n v="84047"/>
    <s v="Part-Time"/>
    <n v="9"/>
    <s v="Salt Lake"/>
    <s v="Salt Lake County"/>
    <x v="1"/>
  </r>
  <r>
    <x v="0"/>
    <s v="SLCC - Larry H. Miller Campus"/>
    <n v="2025"/>
    <n v="2"/>
    <n v="84054"/>
    <s v="Part-Time"/>
    <n v="1"/>
    <s v="Davis"/>
    <s v="Davis County"/>
    <x v="2"/>
  </r>
  <r>
    <x v="0"/>
    <s v="SLCC - Larry H. Miller Campus"/>
    <n v="2025"/>
    <n v="2"/>
    <n v="84057"/>
    <s v="Full-Time"/>
    <n v="1"/>
    <s v="Utah"/>
    <s v="Utah County"/>
    <x v="0"/>
  </r>
  <r>
    <x v="0"/>
    <s v="SLCC - Larry H. Miller Campus"/>
    <n v="2025"/>
    <n v="2"/>
    <n v="84058"/>
    <s v="Full-Time"/>
    <n v="2"/>
    <s v="Utah"/>
    <s v="Utah County"/>
    <x v="0"/>
  </r>
  <r>
    <x v="0"/>
    <s v="SLCC - Larry H. Miller Campus"/>
    <n v="2025"/>
    <n v="2"/>
    <n v="84060"/>
    <s v="Full-Time"/>
    <n v="1"/>
    <s v="Summit"/>
    <s v="Summit County"/>
    <x v="3"/>
  </r>
  <r>
    <x v="0"/>
    <s v="SLCC - Larry H. Miller Campus"/>
    <n v="2025"/>
    <n v="2"/>
    <n v="84065"/>
    <s v="Full-Time"/>
    <n v="4"/>
    <s v="Salt Lake"/>
    <s v="Salt Lake County"/>
    <x v="1"/>
  </r>
  <r>
    <x v="0"/>
    <s v="SLCC - Larry H. Miller Campus"/>
    <n v="2025"/>
    <n v="2"/>
    <n v="84065"/>
    <s v="Part-Time"/>
    <n v="3"/>
    <s v="Salt Lake"/>
    <s v="Salt Lake County"/>
    <x v="1"/>
  </r>
  <r>
    <x v="0"/>
    <s v="SLCC - Larry H. Miller Campus"/>
    <n v="2025"/>
    <n v="2"/>
    <n v="84070"/>
    <s v="Full-Time"/>
    <n v="4"/>
    <s v="Salt Lake"/>
    <s v="Salt Lake County"/>
    <x v="1"/>
  </r>
  <r>
    <x v="0"/>
    <s v="SLCC - Larry H. Miller Campus"/>
    <n v="2025"/>
    <n v="2"/>
    <n v="84070"/>
    <s v="Part-Time"/>
    <n v="10"/>
    <s v="Salt Lake"/>
    <s v="Salt Lake County"/>
    <x v="1"/>
  </r>
  <r>
    <x v="0"/>
    <s v="SLCC - Larry H. Miller Campus"/>
    <n v="2025"/>
    <n v="2"/>
    <n v="84074"/>
    <s v="Full-Time"/>
    <n v="3"/>
    <s v="Tooele"/>
    <s v="Tooele County"/>
    <x v="5"/>
  </r>
  <r>
    <x v="0"/>
    <s v="SLCC - Larry H. Miller Campus"/>
    <n v="2025"/>
    <n v="2"/>
    <n v="84074"/>
    <s v="Part-Time"/>
    <n v="2"/>
    <s v="Tooele"/>
    <s v="Tooele County"/>
    <x v="5"/>
  </r>
  <r>
    <x v="0"/>
    <s v="SLCC - Larry H. Miller Campus"/>
    <n v="2025"/>
    <n v="2"/>
    <n v="84081"/>
    <s v="Full-Time"/>
    <n v="9"/>
    <e v="#N/A"/>
    <s v="Salt Lake County"/>
    <x v="1"/>
  </r>
  <r>
    <x v="0"/>
    <s v="SLCC - Larry H. Miller Campus"/>
    <n v="2025"/>
    <n v="2"/>
    <n v="84081"/>
    <s v="Part-Time"/>
    <n v="5"/>
    <e v="#N/A"/>
    <s v="Salt Lake County"/>
    <x v="1"/>
  </r>
  <r>
    <x v="0"/>
    <s v="SLCC - Larry H. Miller Campus"/>
    <n v="2025"/>
    <n v="2"/>
    <n v="84084"/>
    <s v="Full-Time"/>
    <n v="7"/>
    <s v="Salt Lake"/>
    <s v="Salt Lake County"/>
    <x v="1"/>
  </r>
  <r>
    <x v="0"/>
    <s v="SLCC - Larry H. Miller Campus"/>
    <n v="2025"/>
    <n v="2"/>
    <n v="84084"/>
    <s v="Part-Time"/>
    <n v="4"/>
    <s v="Salt Lake"/>
    <s v="Salt Lake County"/>
    <x v="1"/>
  </r>
  <r>
    <x v="0"/>
    <s v="SLCC - Larry H. Miller Campus"/>
    <n v="2025"/>
    <n v="2"/>
    <n v="84087"/>
    <s v="Full-Time"/>
    <n v="2"/>
    <s v="Davis"/>
    <s v="Davis County"/>
    <x v="2"/>
  </r>
  <r>
    <x v="0"/>
    <s v="SLCC - Larry H. Miller Campus"/>
    <n v="2025"/>
    <n v="2"/>
    <n v="84088"/>
    <s v="Full-Time"/>
    <n v="6"/>
    <s v="Salt Lake"/>
    <s v="Salt Lake County"/>
    <x v="1"/>
  </r>
  <r>
    <x v="0"/>
    <s v="SLCC - Larry H. Miller Campus"/>
    <n v="2025"/>
    <n v="2"/>
    <n v="84088"/>
    <s v="Part-Time"/>
    <n v="5"/>
    <s v="Salt Lake"/>
    <s v="Salt Lake County"/>
    <x v="1"/>
  </r>
  <r>
    <x v="0"/>
    <s v="SLCC - Larry H. Miller Campus"/>
    <n v="2025"/>
    <n v="2"/>
    <n v="84090"/>
    <s v="Full-Time"/>
    <n v="1"/>
    <s v="Salt Lake"/>
    <e v="#N/A"/>
    <x v="1"/>
  </r>
  <r>
    <x v="0"/>
    <s v="SLCC - Larry H. Miller Campus"/>
    <n v="2025"/>
    <n v="2"/>
    <n v="84091"/>
    <s v="Part-Time"/>
    <n v="1"/>
    <s v="Salt Lake"/>
    <e v="#N/A"/>
    <x v="1"/>
  </r>
  <r>
    <x v="0"/>
    <s v="SLCC - Larry H. Miller Campus"/>
    <n v="2025"/>
    <n v="2"/>
    <n v="84092"/>
    <s v="Full-Time"/>
    <n v="3"/>
    <s v="Salt Lake"/>
    <s v="Salt Lake County"/>
    <x v="1"/>
  </r>
  <r>
    <x v="0"/>
    <s v="SLCC - Larry H. Miller Campus"/>
    <n v="2025"/>
    <n v="2"/>
    <n v="84092"/>
    <s v="Part-Time"/>
    <n v="4"/>
    <s v="Salt Lake"/>
    <s v="Salt Lake County"/>
    <x v="1"/>
  </r>
  <r>
    <x v="0"/>
    <s v="SLCC - Larry H. Miller Campus"/>
    <n v="2025"/>
    <n v="2"/>
    <n v="84093"/>
    <s v="Full-Time"/>
    <n v="1"/>
    <s v="Salt Lake"/>
    <s v="Salt Lake County"/>
    <x v="1"/>
  </r>
  <r>
    <x v="0"/>
    <s v="SLCC - Larry H. Miller Campus"/>
    <n v="2025"/>
    <n v="2"/>
    <n v="84093"/>
    <s v="Part-Time"/>
    <n v="3"/>
    <s v="Salt Lake"/>
    <s v="Salt Lake County"/>
    <x v="1"/>
  </r>
  <r>
    <x v="0"/>
    <s v="SLCC - Larry H. Miller Campus"/>
    <n v="2025"/>
    <n v="2"/>
    <n v="84094"/>
    <s v="Full-Time"/>
    <n v="3"/>
    <s v="Salt Lake"/>
    <s v="Salt Lake County"/>
    <x v="1"/>
  </r>
  <r>
    <x v="0"/>
    <s v="SLCC - Larry H. Miller Campus"/>
    <n v="2025"/>
    <n v="2"/>
    <n v="84094"/>
    <s v="Part-Time"/>
    <n v="10"/>
    <s v="Salt Lake"/>
    <s v="Salt Lake County"/>
    <x v="1"/>
  </r>
  <r>
    <x v="0"/>
    <s v="SLCC - Larry H. Miller Campus"/>
    <n v="2025"/>
    <n v="2"/>
    <n v="84095"/>
    <s v="Full-Time"/>
    <n v="3"/>
    <s v="Salt Lake"/>
    <s v="Salt Lake County"/>
    <x v="1"/>
  </r>
  <r>
    <x v="0"/>
    <s v="SLCC - Larry H. Miller Campus"/>
    <n v="2025"/>
    <n v="2"/>
    <n v="84095"/>
    <s v="Part-Time"/>
    <n v="2"/>
    <s v="Salt Lake"/>
    <s v="Salt Lake County"/>
    <x v="1"/>
  </r>
  <r>
    <x v="0"/>
    <s v="SLCC - Larry H. Miller Campus"/>
    <n v="2025"/>
    <n v="2"/>
    <n v="84096"/>
    <s v="Full-Time"/>
    <n v="11"/>
    <e v="#N/A"/>
    <s v="Salt Lake County"/>
    <x v="1"/>
  </r>
  <r>
    <x v="0"/>
    <s v="SLCC - Larry H. Miller Campus"/>
    <n v="2025"/>
    <n v="2"/>
    <n v="84096"/>
    <s v="Part-Time"/>
    <n v="7"/>
    <e v="#N/A"/>
    <s v="Salt Lake County"/>
    <x v="1"/>
  </r>
  <r>
    <x v="0"/>
    <s v="SLCC - Larry H. Miller Campus"/>
    <n v="2025"/>
    <n v="2"/>
    <n v="84098"/>
    <s v="Part-Time"/>
    <n v="1"/>
    <s v="Summit"/>
    <s v="Summit County"/>
    <x v="3"/>
  </r>
  <r>
    <x v="0"/>
    <s v="SLCC - Larry H. Miller Campus"/>
    <n v="2025"/>
    <n v="2"/>
    <n v="84101"/>
    <s v="Part-Time"/>
    <n v="3"/>
    <s v="Salt Lake"/>
    <s v="Salt Lake County"/>
    <x v="1"/>
  </r>
  <r>
    <x v="0"/>
    <s v="SLCC - Larry H. Miller Campus"/>
    <n v="2025"/>
    <n v="2"/>
    <n v="84102"/>
    <s v="Part-Time"/>
    <n v="1"/>
    <s v="Salt Lake"/>
    <s v="Salt Lake County"/>
    <x v="1"/>
  </r>
  <r>
    <x v="0"/>
    <s v="SLCC - Larry H. Miller Campus"/>
    <n v="2025"/>
    <n v="2"/>
    <n v="84103"/>
    <s v="Full-Time"/>
    <n v="1"/>
    <s v="Salt Lake"/>
    <s v="Salt Lake County"/>
    <x v="1"/>
  </r>
  <r>
    <x v="0"/>
    <s v="SLCC - Larry H. Miller Campus"/>
    <n v="2025"/>
    <n v="2"/>
    <n v="84103"/>
    <s v="Part-Time"/>
    <n v="2"/>
    <s v="Salt Lake"/>
    <s v="Salt Lake County"/>
    <x v="1"/>
  </r>
  <r>
    <x v="0"/>
    <s v="SLCC - Larry H. Miller Campus"/>
    <n v="2025"/>
    <n v="2"/>
    <n v="84104"/>
    <s v="Full-Time"/>
    <n v="2"/>
    <s v="Salt Lake"/>
    <s v="Salt Lake County"/>
    <x v="1"/>
  </r>
  <r>
    <x v="0"/>
    <s v="SLCC - Larry H. Miller Campus"/>
    <n v="2025"/>
    <n v="2"/>
    <n v="84104"/>
    <s v="Part-Time"/>
    <n v="2"/>
    <s v="Salt Lake"/>
    <s v="Salt Lake County"/>
    <x v="1"/>
  </r>
  <r>
    <x v="0"/>
    <s v="SLCC - Larry H. Miller Campus"/>
    <n v="2025"/>
    <n v="2"/>
    <n v="84105"/>
    <s v="Part-Time"/>
    <n v="1"/>
    <s v="Salt Lake"/>
    <s v="Salt Lake County"/>
    <x v="1"/>
  </r>
  <r>
    <x v="0"/>
    <s v="SLCC - Larry H. Miller Campus"/>
    <n v="2025"/>
    <n v="2"/>
    <n v="84106"/>
    <s v="Full-Time"/>
    <n v="5"/>
    <s v="Salt Lake"/>
    <s v="Salt Lake County"/>
    <x v="1"/>
  </r>
  <r>
    <x v="0"/>
    <s v="SLCC - Larry H. Miller Campus"/>
    <n v="2025"/>
    <n v="2"/>
    <n v="84106"/>
    <s v="Part-Time"/>
    <n v="5"/>
    <s v="Salt Lake"/>
    <s v="Salt Lake County"/>
    <x v="1"/>
  </r>
  <r>
    <x v="0"/>
    <s v="SLCC - Larry H. Miller Campus"/>
    <n v="2025"/>
    <n v="2"/>
    <n v="84107"/>
    <s v="Full-Time"/>
    <n v="4"/>
    <s v="Salt Lake"/>
    <s v="Salt Lake County"/>
    <x v="1"/>
  </r>
  <r>
    <x v="0"/>
    <s v="SLCC - Larry H. Miller Campus"/>
    <n v="2025"/>
    <n v="2"/>
    <n v="84107"/>
    <s v="Part-Time"/>
    <n v="8"/>
    <s v="Salt Lake"/>
    <s v="Salt Lake County"/>
    <x v="1"/>
  </r>
  <r>
    <x v="0"/>
    <s v="SLCC - Larry H. Miller Campus"/>
    <n v="2025"/>
    <n v="2"/>
    <n v="84108"/>
    <s v="Full-Time"/>
    <n v="3"/>
    <s v="Salt Lake"/>
    <s v="Salt Lake County"/>
    <x v="1"/>
  </r>
  <r>
    <x v="0"/>
    <s v="SLCC - Larry H. Miller Campus"/>
    <n v="2025"/>
    <n v="2"/>
    <n v="84109"/>
    <s v="Full-Time"/>
    <n v="2"/>
    <s v="Salt Lake"/>
    <s v="Salt Lake County"/>
    <x v="1"/>
  </r>
  <r>
    <x v="0"/>
    <s v="SLCC - Larry H. Miller Campus"/>
    <n v="2025"/>
    <n v="2"/>
    <n v="84109"/>
    <s v="Part-Time"/>
    <n v="2"/>
    <s v="Salt Lake"/>
    <s v="Salt Lake County"/>
    <x v="1"/>
  </r>
  <r>
    <x v="0"/>
    <s v="SLCC - Larry H. Miller Campus"/>
    <n v="2025"/>
    <n v="2"/>
    <n v="84111"/>
    <s v="Full-Time"/>
    <n v="1"/>
    <s v="Salt Lake"/>
    <s v="Salt Lake County"/>
    <x v="1"/>
  </r>
  <r>
    <x v="0"/>
    <s v="SLCC - Larry H. Miller Campus"/>
    <n v="2025"/>
    <n v="2"/>
    <n v="84111"/>
    <s v="Part-Time"/>
    <n v="1"/>
    <s v="Salt Lake"/>
    <s v="Salt Lake County"/>
    <x v="1"/>
  </r>
  <r>
    <x v="0"/>
    <s v="SLCC - Larry H. Miller Campus"/>
    <n v="2025"/>
    <n v="2"/>
    <n v="84115"/>
    <s v="Full-Time"/>
    <n v="4"/>
    <s v="Salt Lake"/>
    <s v="Salt Lake County"/>
    <x v="1"/>
  </r>
  <r>
    <x v="0"/>
    <s v="SLCC - Larry H. Miller Campus"/>
    <n v="2025"/>
    <n v="2"/>
    <n v="84116"/>
    <s v="Full-Time"/>
    <n v="6"/>
    <s v="Salt Lake"/>
    <s v="Salt Lake County"/>
    <x v="1"/>
  </r>
  <r>
    <x v="0"/>
    <s v="SLCC - Larry H. Miller Campus"/>
    <n v="2025"/>
    <n v="2"/>
    <n v="84116"/>
    <s v="Part-Time"/>
    <n v="5"/>
    <s v="Salt Lake"/>
    <s v="Salt Lake County"/>
    <x v="1"/>
  </r>
  <r>
    <x v="0"/>
    <s v="SLCC - Larry H. Miller Campus"/>
    <n v="2025"/>
    <n v="2"/>
    <n v="84117"/>
    <s v="Full-Time"/>
    <n v="2"/>
    <s v="Salt Lake"/>
    <s v="Salt Lake County"/>
    <x v="1"/>
  </r>
  <r>
    <x v="0"/>
    <s v="SLCC - Larry H. Miller Campus"/>
    <n v="2025"/>
    <n v="2"/>
    <n v="84117"/>
    <s v="Part-Time"/>
    <n v="4"/>
    <s v="Salt Lake"/>
    <s v="Salt Lake County"/>
    <x v="1"/>
  </r>
  <r>
    <x v="0"/>
    <s v="SLCC - Larry H. Miller Campus"/>
    <n v="2025"/>
    <n v="2"/>
    <n v="84118"/>
    <s v="Full-Time"/>
    <n v="10"/>
    <s v="Salt Lake"/>
    <s v="Salt Lake County"/>
    <x v="1"/>
  </r>
  <r>
    <x v="0"/>
    <s v="SLCC - Larry H. Miller Campus"/>
    <n v="2025"/>
    <n v="2"/>
    <n v="84118"/>
    <s v="Part-Time"/>
    <n v="6"/>
    <s v="Salt Lake"/>
    <s v="Salt Lake County"/>
    <x v="1"/>
  </r>
  <r>
    <x v="0"/>
    <s v="SLCC - Larry H. Miller Campus"/>
    <n v="2025"/>
    <n v="2"/>
    <n v="84119"/>
    <s v="Full-Time"/>
    <n v="5"/>
    <s v="Salt Lake"/>
    <s v="Salt Lake County"/>
    <x v="1"/>
  </r>
  <r>
    <x v="0"/>
    <s v="SLCC - Larry H. Miller Campus"/>
    <n v="2025"/>
    <n v="2"/>
    <n v="84119"/>
    <s v="Part-Time"/>
    <n v="7"/>
    <s v="Salt Lake"/>
    <s v="Salt Lake County"/>
    <x v="1"/>
  </r>
  <r>
    <x v="0"/>
    <s v="SLCC - Larry H. Miller Campus"/>
    <n v="2025"/>
    <n v="2"/>
    <n v="84120"/>
    <s v="Full-Time"/>
    <n v="6"/>
    <s v="Salt Lake"/>
    <s v="Salt Lake County"/>
    <x v="1"/>
  </r>
  <r>
    <x v="0"/>
    <s v="SLCC - Larry H. Miller Campus"/>
    <n v="2025"/>
    <n v="2"/>
    <n v="84120"/>
    <s v="Part-Time"/>
    <n v="9"/>
    <s v="Salt Lake"/>
    <s v="Salt Lake County"/>
    <x v="1"/>
  </r>
  <r>
    <x v="0"/>
    <s v="SLCC - Larry H. Miller Campus"/>
    <n v="2025"/>
    <n v="2"/>
    <n v="84121"/>
    <s v="Full-Time"/>
    <n v="1"/>
    <s v="Salt Lake"/>
    <s v="Salt Lake County"/>
    <x v="1"/>
  </r>
  <r>
    <x v="0"/>
    <s v="SLCC - Larry H. Miller Campus"/>
    <n v="2025"/>
    <n v="2"/>
    <n v="84121"/>
    <s v="Part-Time"/>
    <n v="7"/>
    <s v="Salt Lake"/>
    <s v="Salt Lake County"/>
    <x v="1"/>
  </r>
  <r>
    <x v="0"/>
    <s v="SLCC - Larry H. Miller Campus"/>
    <n v="2025"/>
    <n v="2"/>
    <n v="84123"/>
    <s v="Full-Time"/>
    <n v="4"/>
    <s v="Salt Lake"/>
    <s v="Salt Lake County"/>
    <x v="1"/>
  </r>
  <r>
    <x v="0"/>
    <s v="SLCC - Larry H. Miller Campus"/>
    <n v="2025"/>
    <n v="2"/>
    <n v="84123"/>
    <s v="Part-Time"/>
    <n v="10"/>
    <s v="Salt Lake"/>
    <s v="Salt Lake County"/>
    <x v="1"/>
  </r>
  <r>
    <x v="0"/>
    <s v="SLCC - Larry H. Miller Campus"/>
    <n v="2025"/>
    <n v="2"/>
    <n v="84124"/>
    <s v="Full-Time"/>
    <n v="4"/>
    <s v="Salt Lake"/>
    <s v="Salt Lake County"/>
    <x v="1"/>
  </r>
  <r>
    <x v="0"/>
    <s v="SLCC - Larry H. Miller Campus"/>
    <n v="2025"/>
    <n v="2"/>
    <n v="84128"/>
    <s v="Part-Time"/>
    <n v="6"/>
    <s v="Salt Lake"/>
    <s v="Salt Lake County"/>
    <x v="1"/>
  </r>
  <r>
    <x v="0"/>
    <s v="SLCC - Larry H. Miller Campus"/>
    <n v="2025"/>
    <n v="2"/>
    <n v="84129"/>
    <s v="Full-Time"/>
    <n v="7"/>
    <e v="#N/A"/>
    <s v="Salt Lake County"/>
    <x v="1"/>
  </r>
  <r>
    <x v="0"/>
    <s v="SLCC - Larry H. Miller Campus"/>
    <n v="2025"/>
    <n v="2"/>
    <n v="84129"/>
    <s v="Part-Time"/>
    <n v="4"/>
    <e v="#N/A"/>
    <s v="Salt Lake County"/>
    <x v="1"/>
  </r>
  <r>
    <x v="0"/>
    <s v="SLCC - Larry H. Miller Campus"/>
    <n v="2025"/>
    <n v="2"/>
    <n v="84401"/>
    <s v="Part-Time"/>
    <n v="1"/>
    <s v="Weber"/>
    <s v="Weber County"/>
    <x v="9"/>
  </r>
  <r>
    <x v="0"/>
    <s v="SLCC - Larry H. Miller Campus"/>
    <n v="2025"/>
    <n v="2"/>
    <n v="84403"/>
    <s v="Full-Time"/>
    <n v="1"/>
    <s v="Weber"/>
    <s v="Weber County"/>
    <x v="9"/>
  </r>
  <r>
    <x v="0"/>
    <s v="SLCC - Larry H. Miller Campus"/>
    <n v="2025"/>
    <n v="2"/>
    <n v="84404"/>
    <s v="Full-Time"/>
    <n v="1"/>
    <s v="Weber"/>
    <s v="Weber County"/>
    <x v="9"/>
  </r>
  <r>
    <x v="0"/>
    <s v="SLCC - Larry H. Miller Campus"/>
    <n v="2025"/>
    <n v="2"/>
    <n v="84414"/>
    <s v="Part-Time"/>
    <n v="1"/>
    <s v="Weber"/>
    <s v="Weber County"/>
    <x v="9"/>
  </r>
  <r>
    <x v="0"/>
    <s v="SLCC - Larry H. Miller Campus"/>
    <n v="2025"/>
    <n v="2"/>
    <n v="84701"/>
    <s v="Full-Time"/>
    <n v="1"/>
    <s v="Sevier"/>
    <s v="Sevier County"/>
    <x v="19"/>
  </r>
  <r>
    <x v="0"/>
    <s v="SLCC-UU Juniper building at Herriman Campus"/>
    <n v="2025"/>
    <n v="2"/>
    <n v="84003"/>
    <s v="Full-Time"/>
    <n v="4"/>
    <s v="Utah"/>
    <s v="Utah County"/>
    <x v="0"/>
  </r>
  <r>
    <x v="0"/>
    <s v="SLCC-UU Juniper building at Herriman Campus"/>
    <n v="2025"/>
    <n v="2"/>
    <n v="84003"/>
    <s v="Part-Time"/>
    <n v="8"/>
    <s v="Utah"/>
    <s v="Utah County"/>
    <x v="0"/>
  </r>
  <r>
    <x v="0"/>
    <s v="SLCC-UU Juniper building at Herriman Campus"/>
    <n v="2025"/>
    <n v="2"/>
    <n v="84005"/>
    <s v="Full-Time"/>
    <n v="8"/>
    <e v="#N/A"/>
    <s v="Utah County"/>
    <x v="0"/>
  </r>
  <r>
    <x v="0"/>
    <s v="SLCC-UU Juniper building at Herriman Campus"/>
    <n v="2025"/>
    <n v="2"/>
    <n v="84005"/>
    <s v="Part-Time"/>
    <n v="12"/>
    <e v="#N/A"/>
    <s v="Utah County"/>
    <x v="0"/>
  </r>
  <r>
    <x v="0"/>
    <s v="SLCC-UU Juniper building at Herriman Campus"/>
    <n v="2025"/>
    <n v="2"/>
    <n v="84009"/>
    <s v="Full-Time"/>
    <n v="39"/>
    <e v="#N/A"/>
    <s v="Salt Lake County"/>
    <x v="1"/>
  </r>
  <r>
    <x v="0"/>
    <s v="SLCC-UU Juniper building at Herriman Campus"/>
    <n v="2025"/>
    <n v="2"/>
    <n v="84009"/>
    <s v="Part-Time"/>
    <n v="39"/>
    <e v="#N/A"/>
    <s v="Salt Lake County"/>
    <x v="1"/>
  </r>
  <r>
    <x v="0"/>
    <s v="SLCC-UU Juniper building at Herriman Campus"/>
    <n v="2025"/>
    <n v="2"/>
    <n v="84010"/>
    <s v="Full-Time"/>
    <n v="1"/>
    <s v="Davis"/>
    <s v="Davis County"/>
    <x v="2"/>
  </r>
  <r>
    <x v="0"/>
    <s v="SLCC-UU Juniper building at Herriman Campus"/>
    <n v="2025"/>
    <n v="2"/>
    <n v="84010"/>
    <s v="Part-Time"/>
    <n v="2"/>
    <s v="Davis"/>
    <s v="Davis County"/>
    <x v="2"/>
  </r>
  <r>
    <x v="0"/>
    <s v="SLCC-UU Juniper building at Herriman Campus"/>
    <n v="2025"/>
    <n v="2"/>
    <n v="84015"/>
    <s v="Full-Time"/>
    <n v="2"/>
    <s v="Davis"/>
    <s v="Davis County"/>
    <x v="2"/>
  </r>
  <r>
    <x v="0"/>
    <s v="SLCC-UU Juniper building at Herriman Campus"/>
    <n v="2025"/>
    <n v="2"/>
    <n v="84015"/>
    <s v="Part-Time"/>
    <n v="3"/>
    <s v="Davis"/>
    <s v="Davis County"/>
    <x v="2"/>
  </r>
  <r>
    <x v="0"/>
    <s v="SLCC-UU Juniper building at Herriman Campus"/>
    <n v="2025"/>
    <n v="2"/>
    <n v="84020"/>
    <s v="Full-Time"/>
    <n v="15"/>
    <s v="Salt Lake"/>
    <s v="Salt Lake County"/>
    <x v="1"/>
  </r>
  <r>
    <x v="0"/>
    <s v="SLCC-UU Juniper building at Herriman Campus"/>
    <n v="2025"/>
    <n v="2"/>
    <n v="84020"/>
    <s v="Part-Time"/>
    <n v="24"/>
    <s v="Salt Lake"/>
    <s v="Salt Lake County"/>
    <x v="1"/>
  </r>
  <r>
    <x v="0"/>
    <s v="SLCC-UU Juniper building at Herriman Campus"/>
    <n v="2025"/>
    <n v="2"/>
    <n v="84029"/>
    <s v="Part-Time"/>
    <n v="1"/>
    <s v="Tooele"/>
    <s v="Tooele County"/>
    <x v="5"/>
  </r>
  <r>
    <x v="0"/>
    <s v="SLCC-UU Juniper building at Herriman Campus"/>
    <n v="2025"/>
    <n v="2"/>
    <n v="84040"/>
    <s v="Part-Time"/>
    <n v="1"/>
    <s v="Davis"/>
    <s v="Davis County"/>
    <x v="2"/>
  </r>
  <r>
    <x v="0"/>
    <s v="SLCC-UU Juniper building at Herriman Campus"/>
    <n v="2025"/>
    <n v="2"/>
    <n v="84041"/>
    <s v="Full-Time"/>
    <n v="1"/>
    <s v="Davis"/>
    <s v="Davis County"/>
    <x v="2"/>
  </r>
  <r>
    <x v="0"/>
    <s v="SLCC-UU Juniper building at Herriman Campus"/>
    <n v="2025"/>
    <n v="2"/>
    <n v="84043"/>
    <s v="Full-Time"/>
    <n v="5"/>
    <s v="Utah"/>
    <s v="Utah County"/>
    <x v="0"/>
  </r>
  <r>
    <x v="0"/>
    <s v="SLCC-UU Juniper building at Herriman Campus"/>
    <n v="2025"/>
    <n v="2"/>
    <n v="84043"/>
    <s v="Part-Time"/>
    <n v="19"/>
    <s v="Utah"/>
    <s v="Utah County"/>
    <x v="0"/>
  </r>
  <r>
    <x v="0"/>
    <s v="SLCC-UU Juniper building at Herriman Campus"/>
    <n v="2025"/>
    <n v="2"/>
    <n v="84044"/>
    <s v="Full-Time"/>
    <n v="1"/>
    <s v="Salt Lake"/>
    <s v="Salt Lake County"/>
    <x v="1"/>
  </r>
  <r>
    <x v="0"/>
    <s v="SLCC-UU Juniper building at Herriman Campus"/>
    <n v="2025"/>
    <n v="2"/>
    <n v="84044"/>
    <s v="Part-Time"/>
    <n v="11"/>
    <s v="Salt Lake"/>
    <s v="Salt Lake County"/>
    <x v="1"/>
  </r>
  <r>
    <x v="0"/>
    <s v="SLCC-UU Juniper building at Herriman Campus"/>
    <n v="2025"/>
    <n v="2"/>
    <n v="84045"/>
    <s v="Full-Time"/>
    <n v="10"/>
    <e v="#N/A"/>
    <s v="Utah County"/>
    <x v="0"/>
  </r>
  <r>
    <x v="0"/>
    <s v="SLCC-UU Juniper building at Herriman Campus"/>
    <n v="2025"/>
    <n v="2"/>
    <n v="84045"/>
    <s v="Part-Time"/>
    <n v="14"/>
    <e v="#N/A"/>
    <s v="Utah County"/>
    <x v="0"/>
  </r>
  <r>
    <x v="0"/>
    <s v="SLCC-UU Juniper building at Herriman Campus"/>
    <n v="2025"/>
    <n v="2"/>
    <n v="84047"/>
    <s v="Full-Time"/>
    <n v="1"/>
    <s v="Salt Lake"/>
    <s v="Salt Lake County"/>
    <x v="1"/>
  </r>
  <r>
    <x v="0"/>
    <s v="SLCC-UU Juniper building at Herriman Campus"/>
    <n v="2025"/>
    <n v="2"/>
    <n v="84047"/>
    <s v="Part-Time"/>
    <n v="5"/>
    <s v="Salt Lake"/>
    <s v="Salt Lake County"/>
    <x v="1"/>
  </r>
  <r>
    <x v="0"/>
    <s v="SLCC-UU Juniper building at Herriman Campus"/>
    <n v="2025"/>
    <n v="2"/>
    <n v="84054"/>
    <s v="Full-Time"/>
    <n v="2"/>
    <s v="Davis"/>
    <s v="Davis County"/>
    <x v="2"/>
  </r>
  <r>
    <x v="0"/>
    <s v="SLCC-UU Juniper building at Herriman Campus"/>
    <n v="2025"/>
    <n v="2"/>
    <n v="84057"/>
    <s v="Full-Time"/>
    <n v="1"/>
    <s v="Utah"/>
    <s v="Utah County"/>
    <x v="0"/>
  </r>
  <r>
    <x v="0"/>
    <s v="SLCC-UU Juniper building at Herriman Campus"/>
    <n v="2025"/>
    <n v="2"/>
    <n v="84057"/>
    <s v="Part-Time"/>
    <n v="1"/>
    <s v="Utah"/>
    <s v="Utah County"/>
    <x v="0"/>
  </r>
  <r>
    <x v="0"/>
    <s v="SLCC-UU Juniper building at Herriman Campus"/>
    <n v="2025"/>
    <n v="2"/>
    <n v="84058"/>
    <s v="Part-Time"/>
    <n v="2"/>
    <s v="Utah"/>
    <s v="Utah County"/>
    <x v="0"/>
  </r>
  <r>
    <x v="0"/>
    <s v="SLCC-UU Juniper building at Herriman Campus"/>
    <n v="2025"/>
    <n v="2"/>
    <n v="84062"/>
    <s v="Full-Time"/>
    <n v="1"/>
    <s v="Utah"/>
    <s v="Utah County"/>
    <x v="0"/>
  </r>
  <r>
    <x v="0"/>
    <s v="SLCC-UU Juniper building at Herriman Campus"/>
    <n v="2025"/>
    <n v="2"/>
    <n v="84062"/>
    <s v="Part-Time"/>
    <n v="3"/>
    <s v="Utah"/>
    <s v="Utah County"/>
    <x v="0"/>
  </r>
  <r>
    <x v="0"/>
    <s v="SLCC-UU Juniper building at Herriman Campus"/>
    <n v="2025"/>
    <n v="2"/>
    <n v="84065"/>
    <s v="Full-Time"/>
    <n v="25"/>
    <s v="Salt Lake"/>
    <s v="Salt Lake County"/>
    <x v="1"/>
  </r>
  <r>
    <x v="0"/>
    <s v="SLCC-UU Juniper building at Herriman Campus"/>
    <n v="2025"/>
    <n v="2"/>
    <n v="84065"/>
    <s v="Part-Time"/>
    <n v="40"/>
    <s v="Salt Lake"/>
    <s v="Salt Lake County"/>
    <x v="1"/>
  </r>
  <r>
    <x v="0"/>
    <s v="SLCC-UU Juniper building at Herriman Campus"/>
    <n v="2025"/>
    <n v="2"/>
    <n v="84070"/>
    <s v="Full-Time"/>
    <n v="2"/>
    <s v="Salt Lake"/>
    <s v="Salt Lake County"/>
    <x v="1"/>
  </r>
  <r>
    <x v="0"/>
    <s v="SLCC-UU Juniper building at Herriman Campus"/>
    <n v="2025"/>
    <n v="2"/>
    <n v="84070"/>
    <s v="Part-Time"/>
    <n v="5"/>
    <s v="Salt Lake"/>
    <s v="Salt Lake County"/>
    <x v="1"/>
  </r>
  <r>
    <x v="0"/>
    <s v="SLCC-UU Juniper building at Herriman Campus"/>
    <n v="2025"/>
    <n v="2"/>
    <n v="84074"/>
    <s v="Full-Time"/>
    <n v="7"/>
    <s v="Tooele"/>
    <s v="Tooele County"/>
    <x v="5"/>
  </r>
  <r>
    <x v="0"/>
    <s v="SLCC-UU Juniper building at Herriman Campus"/>
    <n v="2025"/>
    <n v="2"/>
    <n v="84074"/>
    <s v="Part-Time"/>
    <n v="1"/>
    <s v="Tooele"/>
    <s v="Tooele County"/>
    <x v="5"/>
  </r>
  <r>
    <x v="0"/>
    <s v="SLCC-UU Juniper building at Herriman Campus"/>
    <n v="2025"/>
    <n v="2"/>
    <n v="84081"/>
    <s v="Full-Time"/>
    <n v="12"/>
    <e v="#N/A"/>
    <s v="Salt Lake County"/>
    <x v="1"/>
  </r>
  <r>
    <x v="0"/>
    <s v="SLCC-UU Juniper building at Herriman Campus"/>
    <n v="2025"/>
    <n v="2"/>
    <n v="84081"/>
    <s v="Part-Time"/>
    <n v="28"/>
    <e v="#N/A"/>
    <s v="Salt Lake County"/>
    <x v="1"/>
  </r>
  <r>
    <x v="0"/>
    <s v="SLCC-UU Juniper building at Herriman Campus"/>
    <n v="2025"/>
    <n v="2"/>
    <n v="84084"/>
    <s v="Full-Time"/>
    <n v="4"/>
    <s v="Salt Lake"/>
    <s v="Salt Lake County"/>
    <x v="1"/>
  </r>
  <r>
    <x v="0"/>
    <s v="SLCC-UU Juniper building at Herriman Campus"/>
    <n v="2025"/>
    <n v="2"/>
    <n v="84084"/>
    <s v="Part-Time"/>
    <n v="11"/>
    <s v="Salt Lake"/>
    <s v="Salt Lake County"/>
    <x v="1"/>
  </r>
  <r>
    <x v="0"/>
    <s v="SLCC-UU Juniper building at Herriman Campus"/>
    <n v="2025"/>
    <n v="2"/>
    <n v="84087"/>
    <s v="Part-Time"/>
    <n v="2"/>
    <s v="Davis"/>
    <s v="Davis County"/>
    <x v="2"/>
  </r>
  <r>
    <x v="0"/>
    <s v="SLCC-UU Juniper building at Herriman Campus"/>
    <n v="2025"/>
    <n v="2"/>
    <n v="84088"/>
    <s v="Full-Time"/>
    <n v="6"/>
    <s v="Salt Lake"/>
    <s v="Salt Lake County"/>
    <x v="1"/>
  </r>
  <r>
    <x v="0"/>
    <s v="SLCC-UU Juniper building at Herriman Campus"/>
    <n v="2025"/>
    <n v="2"/>
    <n v="84088"/>
    <s v="Part-Time"/>
    <n v="10"/>
    <s v="Salt Lake"/>
    <s v="Salt Lake County"/>
    <x v="1"/>
  </r>
  <r>
    <x v="0"/>
    <s v="SLCC-UU Juniper building at Herriman Campus"/>
    <n v="2025"/>
    <n v="2"/>
    <n v="84092"/>
    <s v="Full-Time"/>
    <n v="5"/>
    <s v="Salt Lake"/>
    <s v="Salt Lake County"/>
    <x v="1"/>
  </r>
  <r>
    <x v="0"/>
    <s v="SLCC-UU Juniper building at Herriman Campus"/>
    <n v="2025"/>
    <n v="2"/>
    <n v="84092"/>
    <s v="Part-Time"/>
    <n v="3"/>
    <s v="Salt Lake"/>
    <s v="Salt Lake County"/>
    <x v="1"/>
  </r>
  <r>
    <x v="0"/>
    <s v="SLCC-UU Juniper building at Herriman Campus"/>
    <n v="2025"/>
    <n v="2"/>
    <n v="84093"/>
    <s v="Full-Time"/>
    <n v="2"/>
    <s v="Salt Lake"/>
    <s v="Salt Lake County"/>
    <x v="1"/>
  </r>
  <r>
    <x v="0"/>
    <s v="SLCC-UU Juniper building at Herriman Campus"/>
    <n v="2025"/>
    <n v="2"/>
    <n v="84093"/>
    <s v="Part-Time"/>
    <n v="2"/>
    <s v="Salt Lake"/>
    <s v="Salt Lake County"/>
    <x v="1"/>
  </r>
  <r>
    <x v="0"/>
    <s v="SLCC-UU Juniper building at Herriman Campus"/>
    <n v="2025"/>
    <n v="2"/>
    <n v="84094"/>
    <s v="Full-Time"/>
    <n v="3"/>
    <s v="Salt Lake"/>
    <s v="Salt Lake County"/>
    <x v="1"/>
  </r>
  <r>
    <x v="0"/>
    <s v="SLCC-UU Juniper building at Herriman Campus"/>
    <n v="2025"/>
    <n v="2"/>
    <n v="84094"/>
    <s v="Part-Time"/>
    <n v="5"/>
    <s v="Salt Lake"/>
    <s v="Salt Lake County"/>
    <x v="1"/>
  </r>
  <r>
    <x v="0"/>
    <s v="SLCC-UU Juniper building at Herriman Campus"/>
    <n v="2025"/>
    <n v="2"/>
    <n v="84095"/>
    <s v="Full-Time"/>
    <n v="9"/>
    <s v="Salt Lake"/>
    <s v="Salt Lake County"/>
    <x v="1"/>
  </r>
  <r>
    <x v="0"/>
    <s v="SLCC-UU Juniper building at Herriman Campus"/>
    <n v="2025"/>
    <n v="2"/>
    <n v="84095"/>
    <s v="Part-Time"/>
    <n v="14"/>
    <s v="Salt Lake"/>
    <s v="Salt Lake County"/>
    <x v="1"/>
  </r>
  <r>
    <x v="0"/>
    <s v="SLCC-UU Juniper building at Herriman Campus"/>
    <n v="2025"/>
    <n v="2"/>
    <n v="84096"/>
    <s v="Full-Time"/>
    <n v="119"/>
    <e v="#N/A"/>
    <s v="Salt Lake County"/>
    <x v="1"/>
  </r>
  <r>
    <x v="0"/>
    <s v="SLCC-UU Juniper building at Herriman Campus"/>
    <n v="2025"/>
    <n v="2"/>
    <n v="84096"/>
    <s v="Part-Time"/>
    <n v="178"/>
    <e v="#N/A"/>
    <s v="Salt Lake County"/>
    <x v="1"/>
  </r>
  <r>
    <x v="0"/>
    <s v="SLCC-UU Juniper building at Herriman Campus"/>
    <n v="2025"/>
    <n v="2"/>
    <n v="84097"/>
    <s v="Full-Time"/>
    <n v="1"/>
    <s v="Utah"/>
    <s v="Utah County"/>
    <x v="0"/>
  </r>
  <r>
    <x v="0"/>
    <s v="SLCC-UU Juniper building at Herriman Campus"/>
    <n v="2025"/>
    <n v="2"/>
    <n v="84098"/>
    <s v="Full-Time"/>
    <n v="2"/>
    <s v="Summit"/>
    <s v="Summit County"/>
    <x v="3"/>
  </r>
  <r>
    <x v="0"/>
    <s v="SLCC-UU Juniper building at Herriman Campus"/>
    <n v="2025"/>
    <n v="2"/>
    <n v="84098"/>
    <s v="Part-Time"/>
    <n v="1"/>
    <s v="Summit"/>
    <s v="Summit County"/>
    <x v="3"/>
  </r>
  <r>
    <x v="0"/>
    <s v="SLCC-UU Juniper building at Herriman Campus"/>
    <n v="2025"/>
    <n v="2"/>
    <n v="84101"/>
    <s v="Part-Time"/>
    <n v="1"/>
    <s v="Salt Lake"/>
    <s v="Salt Lake County"/>
    <x v="1"/>
  </r>
  <r>
    <x v="0"/>
    <s v="SLCC-UU Juniper building at Herriman Campus"/>
    <n v="2025"/>
    <n v="2"/>
    <n v="84102"/>
    <s v="Full-Time"/>
    <n v="2"/>
    <s v="Salt Lake"/>
    <s v="Salt Lake County"/>
    <x v="1"/>
  </r>
  <r>
    <x v="0"/>
    <s v="SLCC-UU Juniper building at Herriman Campus"/>
    <n v="2025"/>
    <n v="2"/>
    <n v="84102"/>
    <s v="Part-Time"/>
    <n v="1"/>
    <s v="Salt Lake"/>
    <s v="Salt Lake County"/>
    <x v="1"/>
  </r>
  <r>
    <x v="0"/>
    <s v="SLCC-UU Juniper building at Herriman Campus"/>
    <n v="2025"/>
    <n v="2"/>
    <n v="84103"/>
    <s v="Full-Time"/>
    <n v="4"/>
    <s v="Salt Lake"/>
    <s v="Salt Lake County"/>
    <x v="1"/>
  </r>
  <r>
    <x v="0"/>
    <s v="SLCC-UU Juniper building at Herriman Campus"/>
    <n v="2025"/>
    <n v="2"/>
    <n v="84104"/>
    <s v="Part-Time"/>
    <n v="1"/>
    <s v="Salt Lake"/>
    <s v="Salt Lake County"/>
    <x v="1"/>
  </r>
  <r>
    <x v="0"/>
    <s v="SLCC-UU Juniper building at Herriman Campus"/>
    <n v="2025"/>
    <n v="2"/>
    <n v="84105"/>
    <s v="Full-Time"/>
    <n v="2"/>
    <s v="Salt Lake"/>
    <s v="Salt Lake County"/>
    <x v="1"/>
  </r>
  <r>
    <x v="0"/>
    <s v="SLCC-UU Juniper building at Herriman Campus"/>
    <n v="2025"/>
    <n v="2"/>
    <n v="84105"/>
    <s v="Part-Time"/>
    <n v="1"/>
    <s v="Salt Lake"/>
    <s v="Salt Lake County"/>
    <x v="1"/>
  </r>
  <r>
    <x v="0"/>
    <s v="SLCC-UU Juniper building at Herriman Campus"/>
    <n v="2025"/>
    <n v="2"/>
    <n v="84106"/>
    <s v="Full-Time"/>
    <n v="1"/>
    <s v="Salt Lake"/>
    <s v="Salt Lake County"/>
    <x v="1"/>
  </r>
  <r>
    <x v="0"/>
    <s v="SLCC-UU Juniper building at Herriman Campus"/>
    <n v="2025"/>
    <n v="2"/>
    <n v="84106"/>
    <s v="Part-Time"/>
    <n v="2"/>
    <s v="Salt Lake"/>
    <s v="Salt Lake County"/>
    <x v="1"/>
  </r>
  <r>
    <x v="0"/>
    <s v="SLCC-UU Juniper building at Herriman Campus"/>
    <n v="2025"/>
    <n v="2"/>
    <n v="84107"/>
    <s v="Full-Time"/>
    <n v="2"/>
    <s v="Salt Lake"/>
    <s v="Salt Lake County"/>
    <x v="1"/>
  </r>
  <r>
    <x v="0"/>
    <s v="SLCC-UU Juniper building at Herriman Campus"/>
    <n v="2025"/>
    <n v="2"/>
    <n v="84107"/>
    <s v="Part-Time"/>
    <n v="4"/>
    <s v="Salt Lake"/>
    <s v="Salt Lake County"/>
    <x v="1"/>
  </r>
  <r>
    <x v="0"/>
    <s v="SLCC-UU Juniper building at Herriman Campus"/>
    <n v="2025"/>
    <n v="2"/>
    <n v="84108"/>
    <s v="Part-Time"/>
    <n v="1"/>
    <s v="Salt Lake"/>
    <s v="Salt Lake County"/>
    <x v="1"/>
  </r>
  <r>
    <x v="0"/>
    <s v="SLCC-UU Juniper building at Herriman Campus"/>
    <n v="2025"/>
    <n v="2"/>
    <n v="84109"/>
    <s v="Full-Time"/>
    <n v="1"/>
    <s v="Salt Lake"/>
    <s v="Salt Lake County"/>
    <x v="1"/>
  </r>
  <r>
    <x v="0"/>
    <s v="SLCC-UU Juniper building at Herriman Campus"/>
    <n v="2025"/>
    <n v="2"/>
    <n v="84109"/>
    <s v="Part-Time"/>
    <n v="1"/>
    <s v="Salt Lake"/>
    <s v="Salt Lake County"/>
    <x v="1"/>
  </r>
  <r>
    <x v="0"/>
    <s v="SLCC-UU Juniper building at Herriman Campus"/>
    <n v="2025"/>
    <n v="2"/>
    <n v="84111"/>
    <s v="Part-Time"/>
    <n v="3"/>
    <s v="Salt Lake"/>
    <s v="Salt Lake County"/>
    <x v="1"/>
  </r>
  <r>
    <x v="0"/>
    <s v="SLCC-UU Juniper building at Herriman Campus"/>
    <n v="2025"/>
    <n v="2"/>
    <n v="84115"/>
    <s v="Part-Time"/>
    <n v="5"/>
    <s v="Salt Lake"/>
    <s v="Salt Lake County"/>
    <x v="1"/>
  </r>
  <r>
    <x v="0"/>
    <s v="SLCC-UU Juniper building at Herriman Campus"/>
    <n v="2025"/>
    <n v="2"/>
    <n v="84116"/>
    <s v="Full-Time"/>
    <n v="3"/>
    <s v="Salt Lake"/>
    <s v="Salt Lake County"/>
    <x v="1"/>
  </r>
  <r>
    <x v="0"/>
    <s v="SLCC-UU Juniper building at Herriman Campus"/>
    <n v="2025"/>
    <n v="2"/>
    <n v="84116"/>
    <s v="Part-Time"/>
    <n v="2"/>
    <s v="Salt Lake"/>
    <s v="Salt Lake County"/>
    <x v="1"/>
  </r>
  <r>
    <x v="0"/>
    <s v="SLCC-UU Juniper building at Herriman Campus"/>
    <n v="2025"/>
    <n v="2"/>
    <n v="84117"/>
    <s v="Full-Time"/>
    <n v="2"/>
    <s v="Salt Lake"/>
    <s v="Salt Lake County"/>
    <x v="1"/>
  </r>
  <r>
    <x v="0"/>
    <s v="SLCC-UU Juniper building at Herriman Campus"/>
    <n v="2025"/>
    <n v="2"/>
    <n v="84118"/>
    <s v="Full-Time"/>
    <n v="4"/>
    <s v="Salt Lake"/>
    <s v="Salt Lake County"/>
    <x v="1"/>
  </r>
  <r>
    <x v="0"/>
    <s v="SLCC-UU Juniper building at Herriman Campus"/>
    <n v="2025"/>
    <n v="2"/>
    <n v="84118"/>
    <s v="Part-Time"/>
    <n v="9"/>
    <s v="Salt Lake"/>
    <s v="Salt Lake County"/>
    <x v="1"/>
  </r>
  <r>
    <x v="0"/>
    <s v="SLCC-UU Juniper building at Herriman Campus"/>
    <n v="2025"/>
    <n v="2"/>
    <n v="84119"/>
    <s v="Full-Time"/>
    <n v="3"/>
    <s v="Salt Lake"/>
    <s v="Salt Lake County"/>
    <x v="1"/>
  </r>
  <r>
    <x v="0"/>
    <s v="SLCC-UU Juniper building at Herriman Campus"/>
    <n v="2025"/>
    <n v="2"/>
    <n v="84119"/>
    <s v="Part-Time"/>
    <n v="2"/>
    <s v="Salt Lake"/>
    <s v="Salt Lake County"/>
    <x v="1"/>
  </r>
  <r>
    <x v="0"/>
    <s v="SLCC-UU Juniper building at Herriman Campus"/>
    <n v="2025"/>
    <n v="2"/>
    <n v="84120"/>
    <s v="Full-Time"/>
    <n v="10"/>
    <s v="Salt Lake"/>
    <s v="Salt Lake County"/>
    <x v="1"/>
  </r>
  <r>
    <x v="0"/>
    <s v="SLCC-UU Juniper building at Herriman Campus"/>
    <n v="2025"/>
    <n v="2"/>
    <n v="84120"/>
    <s v="Part-Time"/>
    <n v="5"/>
    <s v="Salt Lake"/>
    <s v="Salt Lake County"/>
    <x v="1"/>
  </r>
  <r>
    <x v="0"/>
    <s v="SLCC-UU Juniper building at Herriman Campus"/>
    <n v="2025"/>
    <n v="2"/>
    <n v="84121"/>
    <s v="Full-Time"/>
    <n v="5"/>
    <s v="Salt Lake"/>
    <s v="Salt Lake County"/>
    <x v="1"/>
  </r>
  <r>
    <x v="0"/>
    <s v="SLCC-UU Juniper building at Herriman Campus"/>
    <n v="2025"/>
    <n v="2"/>
    <n v="84121"/>
    <s v="Part-Time"/>
    <n v="6"/>
    <s v="Salt Lake"/>
    <s v="Salt Lake County"/>
    <x v="1"/>
  </r>
  <r>
    <x v="0"/>
    <s v="SLCC-UU Juniper building at Herriman Campus"/>
    <n v="2025"/>
    <n v="2"/>
    <n v="84123"/>
    <s v="Full-Time"/>
    <n v="2"/>
    <s v="Salt Lake"/>
    <s v="Salt Lake County"/>
    <x v="1"/>
  </r>
  <r>
    <x v="0"/>
    <s v="SLCC-UU Juniper building at Herriman Campus"/>
    <n v="2025"/>
    <n v="2"/>
    <n v="84123"/>
    <s v="Part-Time"/>
    <n v="7"/>
    <s v="Salt Lake"/>
    <s v="Salt Lake County"/>
    <x v="1"/>
  </r>
  <r>
    <x v="0"/>
    <s v="SLCC-UU Juniper building at Herriman Campus"/>
    <n v="2025"/>
    <n v="2"/>
    <n v="84124"/>
    <s v="Full-Time"/>
    <n v="1"/>
    <s v="Salt Lake"/>
    <s v="Salt Lake County"/>
    <x v="1"/>
  </r>
  <r>
    <x v="0"/>
    <s v="SLCC-UU Juniper building at Herriman Campus"/>
    <n v="2025"/>
    <n v="2"/>
    <n v="84124"/>
    <s v="Part-Time"/>
    <n v="1"/>
    <s v="Salt Lake"/>
    <s v="Salt Lake County"/>
    <x v="1"/>
  </r>
  <r>
    <x v="0"/>
    <s v="SLCC-UU Juniper building at Herriman Campus"/>
    <n v="2025"/>
    <n v="2"/>
    <n v="84128"/>
    <s v="Full-Time"/>
    <n v="4"/>
    <s v="Salt Lake"/>
    <s v="Salt Lake County"/>
    <x v="1"/>
  </r>
  <r>
    <x v="0"/>
    <s v="SLCC-UU Juniper building at Herriman Campus"/>
    <n v="2025"/>
    <n v="2"/>
    <n v="84128"/>
    <s v="Part-Time"/>
    <n v="5"/>
    <s v="Salt Lake"/>
    <s v="Salt Lake County"/>
    <x v="1"/>
  </r>
  <r>
    <x v="0"/>
    <s v="SLCC-UU Juniper building at Herriman Campus"/>
    <n v="2025"/>
    <n v="2"/>
    <n v="84129"/>
    <s v="Full-Time"/>
    <n v="5"/>
    <e v="#N/A"/>
    <s v="Salt Lake County"/>
    <x v="1"/>
  </r>
  <r>
    <x v="0"/>
    <s v="SLCC-UU Juniper building at Herriman Campus"/>
    <n v="2025"/>
    <n v="2"/>
    <n v="84129"/>
    <s v="Part-Time"/>
    <n v="4"/>
    <e v="#N/A"/>
    <s v="Salt Lake County"/>
    <x v="1"/>
  </r>
  <r>
    <x v="0"/>
    <s v="SLCC-UU Juniper building at Herriman Campus"/>
    <n v="2025"/>
    <n v="2"/>
    <n v="84315"/>
    <s v="Part-Time"/>
    <n v="1"/>
    <s v="Weber"/>
    <s v="Weber County"/>
    <x v="9"/>
  </r>
  <r>
    <x v="0"/>
    <s v="SLCC-UU Juniper building at Herriman Campus"/>
    <n v="2025"/>
    <n v="2"/>
    <n v="84319"/>
    <s v="Part-Time"/>
    <n v="1"/>
    <s v="Cache"/>
    <s v="Cache County"/>
    <x v="11"/>
  </r>
  <r>
    <x v="0"/>
    <s v="SLCC-UU Juniper building at Herriman Campus"/>
    <n v="2025"/>
    <n v="2"/>
    <n v="84341"/>
    <s v="Full-Time"/>
    <n v="2"/>
    <s v="Cache"/>
    <s v="Cache County"/>
    <x v="11"/>
  </r>
  <r>
    <x v="0"/>
    <s v="SLCC-UU Juniper building at Herriman Campus"/>
    <n v="2025"/>
    <n v="2"/>
    <n v="84401"/>
    <s v="Part-Time"/>
    <n v="1"/>
    <s v="Weber"/>
    <s v="Weber County"/>
    <x v="9"/>
  </r>
  <r>
    <x v="0"/>
    <s v="SLCC-UU Juniper building at Herriman Campus"/>
    <n v="2025"/>
    <n v="2"/>
    <n v="84404"/>
    <s v="Part-Time"/>
    <n v="1"/>
    <s v="Weber"/>
    <s v="Weber County"/>
    <x v="9"/>
  </r>
  <r>
    <x v="0"/>
    <s v="SLCC-UU Juniper building at Herriman Campus"/>
    <n v="2025"/>
    <n v="2"/>
    <n v="84601"/>
    <s v="Full-Time"/>
    <n v="1"/>
    <s v="Utah"/>
    <s v="Utah County"/>
    <x v="0"/>
  </r>
  <r>
    <x v="0"/>
    <s v="SLCC-UU Juniper building at Herriman Campus"/>
    <n v="2025"/>
    <n v="2"/>
    <n v="84601"/>
    <s v="Part-Time"/>
    <n v="1"/>
    <s v="Utah"/>
    <s v="Utah County"/>
    <x v="0"/>
  </r>
  <r>
    <x v="0"/>
    <s v="SLCC-UU Juniper building at Herriman Campus"/>
    <n v="2025"/>
    <n v="2"/>
    <n v="84642"/>
    <s v="Part-Time"/>
    <n v="1"/>
    <s v="Sanpete"/>
    <s v="Sanpete County"/>
    <x v="17"/>
  </r>
  <r>
    <x v="0"/>
    <s v="SLCC-UU Juniper building at Herriman Campus"/>
    <n v="2025"/>
    <n v="2"/>
    <n v="84651"/>
    <s v="Full-Time"/>
    <n v="1"/>
    <s v="Utah"/>
    <s v="Utah County"/>
    <x v="0"/>
  </r>
  <r>
    <x v="0"/>
    <s v="SLCC-UU Juniper building at Herriman Campus"/>
    <n v="2025"/>
    <n v="2"/>
    <n v="84651"/>
    <s v="Part-Time"/>
    <n v="1"/>
    <s v="Utah"/>
    <s v="Utah County"/>
    <x v="0"/>
  </r>
  <r>
    <x v="0"/>
    <s v="SLCC-UU Juniper building at Herriman Campus"/>
    <n v="2025"/>
    <n v="2"/>
    <n v="84660"/>
    <s v="Part-Time"/>
    <n v="2"/>
    <s v="Utah"/>
    <s v="Utah County"/>
    <x v="0"/>
  </r>
  <r>
    <x v="0"/>
    <s v="SLCC-UU Juniper building at Herriman Campus"/>
    <n v="2025"/>
    <n v="2"/>
    <n v="84663"/>
    <s v="Part-Time"/>
    <n v="2"/>
    <s v="Utah"/>
    <s v="Utah County"/>
    <x v="0"/>
  </r>
  <r>
    <x v="0"/>
    <s v="SLCC-UU Juniper building at Herriman Campus"/>
    <n v="2025"/>
    <n v="2"/>
    <n v="84720"/>
    <s v="Full-Time"/>
    <n v="1"/>
    <s v="Iron"/>
    <s v="Iron County"/>
    <x v="20"/>
  </r>
  <r>
    <x v="0"/>
    <s v="Correctional Facility--West Valley City"/>
    <n v="2025"/>
    <n v="2"/>
    <n v="84116"/>
    <s v="Full-Time"/>
    <n v="21"/>
    <s v="Salt Lake"/>
    <s v="Salt Lake County"/>
    <x v="1"/>
  </r>
  <r>
    <x v="0"/>
    <s v="Correctional Facility--West Valley City"/>
    <n v="2025"/>
    <n v="2"/>
    <n v="84116"/>
    <s v="Part-Time"/>
    <n v="177"/>
    <s v="Salt Lake"/>
    <s v="Salt Lake County"/>
    <x v="1"/>
  </r>
  <r>
    <x v="0"/>
    <s v="Correctional Facility--West Valley City"/>
    <n v="2025"/>
    <n v="2"/>
    <n v="84121"/>
    <s v="Part-Time"/>
    <n v="1"/>
    <s v="Salt Lake"/>
    <s v="Salt Lake County"/>
    <x v="1"/>
  </r>
  <r>
    <x v="0"/>
    <s v="Correctional Facility--West Valley City"/>
    <n v="2025"/>
    <n v="2"/>
    <n v="84130"/>
    <s v="Part-Time"/>
    <n v="1"/>
    <s v="Salt Lake"/>
    <e v="#N/A"/>
    <x v="1"/>
  </r>
  <r>
    <x v="0"/>
    <s v="Correctional Facility--West Valley City"/>
    <n v="2025"/>
    <n v="2"/>
    <n v="84634"/>
    <s v="Full-Time"/>
    <n v="1"/>
    <s v="Sanpete"/>
    <s v="Sanpete County"/>
    <x v="17"/>
  </r>
  <r>
    <x v="0"/>
    <s v="Correctional Facility--West Valley City"/>
    <n v="2025"/>
    <n v="2"/>
    <n v="84634"/>
    <s v="Part-Time"/>
    <n v="38"/>
    <s v="Sanpete"/>
    <s v="Sanpete County"/>
    <x v="17"/>
  </r>
  <r>
    <x v="0"/>
    <s v="Course is taught at Other site, not Owned or Leased   (eg:. Healthcare Clinic, local bowling alley, ect)"/>
    <n v="2025"/>
    <n v="2"/>
    <n v="84003"/>
    <s v="Full-Time"/>
    <n v="3"/>
    <s v="Utah"/>
    <s v="Utah County"/>
    <x v="0"/>
  </r>
  <r>
    <x v="0"/>
    <s v="Course is taught at Other site, not Owned or Leased   (eg:. Healthcare Clinic, local bowling alley, ect)"/>
    <n v="2025"/>
    <n v="2"/>
    <n v="84005"/>
    <s v="Full-Time"/>
    <n v="2"/>
    <e v="#N/A"/>
    <s v="Utah County"/>
    <x v="0"/>
  </r>
  <r>
    <x v="0"/>
    <s v="Course is taught at Other site, not Owned or Leased   (eg:. Healthcare Clinic, local bowling alley, ect)"/>
    <n v="2025"/>
    <n v="2"/>
    <n v="84005"/>
    <s v="Part-Time"/>
    <n v="11"/>
    <e v="#N/A"/>
    <s v="Utah County"/>
    <x v="0"/>
  </r>
  <r>
    <x v="0"/>
    <s v="Course is taught at Other site, not Owned or Leased   (eg:. Healthcare Clinic, local bowling alley, ect)"/>
    <n v="2025"/>
    <n v="2"/>
    <n v="84006"/>
    <s v="Part-Time"/>
    <n v="1"/>
    <s v="Salt Lake"/>
    <s v="Salt Lake County"/>
    <x v="1"/>
  </r>
  <r>
    <x v="0"/>
    <s v="Course is taught at Other site, not Owned or Leased   (eg:. Healthcare Clinic, local bowling alley, ect)"/>
    <n v="2025"/>
    <n v="2"/>
    <n v="84009"/>
    <s v="Full-Time"/>
    <n v="6"/>
    <e v="#N/A"/>
    <s v="Salt Lake County"/>
    <x v="1"/>
  </r>
  <r>
    <x v="0"/>
    <s v="Course is taught at Other site, not Owned or Leased   (eg:. Healthcare Clinic, local bowling alley, ect)"/>
    <n v="2025"/>
    <n v="2"/>
    <n v="84009"/>
    <s v="Part-Time"/>
    <n v="9"/>
    <e v="#N/A"/>
    <s v="Salt Lake County"/>
    <x v="1"/>
  </r>
  <r>
    <x v="0"/>
    <s v="Course is taught at Other site, not Owned or Leased   (eg:. Healthcare Clinic, local bowling alley, ect)"/>
    <n v="2025"/>
    <n v="2"/>
    <n v="84010"/>
    <s v="Full-Time"/>
    <n v="3"/>
    <s v="Davis"/>
    <s v="Davis County"/>
    <x v="2"/>
  </r>
  <r>
    <x v="0"/>
    <s v="Course is taught at Other site, not Owned or Leased   (eg:. Healthcare Clinic, local bowling alley, ect)"/>
    <n v="2025"/>
    <n v="2"/>
    <n v="84010"/>
    <s v="Part-Time"/>
    <n v="13"/>
    <s v="Davis"/>
    <s v="Davis County"/>
    <x v="2"/>
  </r>
  <r>
    <x v="0"/>
    <s v="Course is taught at Other site, not Owned or Leased   (eg:. Healthcare Clinic, local bowling alley, ect)"/>
    <n v="2025"/>
    <n v="2"/>
    <n v="84011"/>
    <s v="Part-Time"/>
    <n v="1"/>
    <s v="Davis"/>
    <e v="#N/A"/>
    <x v="2"/>
  </r>
  <r>
    <x v="0"/>
    <s v="Course is taught at Other site, not Owned or Leased   (eg:. Healthcare Clinic, local bowling alley, ect)"/>
    <n v="2025"/>
    <n v="2"/>
    <n v="84013"/>
    <s v="Full-Time"/>
    <n v="1"/>
    <s v="Utah"/>
    <s v="Utah County"/>
    <x v="0"/>
  </r>
  <r>
    <x v="0"/>
    <s v="Course is taught at Other site, not Owned or Leased   (eg:. Healthcare Clinic, local bowling alley, ect)"/>
    <n v="2025"/>
    <n v="2"/>
    <n v="84014"/>
    <s v="Full-Time"/>
    <n v="1"/>
    <s v="Davis"/>
    <s v="Davis County"/>
    <x v="2"/>
  </r>
  <r>
    <x v="0"/>
    <s v="Course is taught at Other site, not Owned or Leased   (eg:. Healthcare Clinic, local bowling alley, ect)"/>
    <n v="2025"/>
    <n v="2"/>
    <n v="84014"/>
    <s v="Part-Time"/>
    <n v="4"/>
    <s v="Davis"/>
    <s v="Davis County"/>
    <x v="2"/>
  </r>
  <r>
    <x v="0"/>
    <s v="Course is taught at Other site, not Owned or Leased   (eg:. Healthcare Clinic, local bowling alley, ect)"/>
    <n v="2025"/>
    <n v="2"/>
    <n v="84015"/>
    <s v="Full-Time"/>
    <n v="2"/>
    <s v="Davis"/>
    <s v="Davis County"/>
    <x v="2"/>
  </r>
  <r>
    <x v="0"/>
    <s v="Course is taught at Other site, not Owned or Leased   (eg:. Healthcare Clinic, local bowling alley, ect)"/>
    <n v="2025"/>
    <n v="2"/>
    <n v="84015"/>
    <s v="Part-Time"/>
    <n v="5"/>
    <s v="Davis"/>
    <s v="Davis County"/>
    <x v="2"/>
  </r>
  <r>
    <x v="0"/>
    <s v="Course is taught at Other site, not Owned or Leased   (eg:. Healthcare Clinic, local bowling alley, ect)"/>
    <n v="2025"/>
    <n v="2"/>
    <n v="84017"/>
    <s v="Part-Time"/>
    <n v="2"/>
    <s v="Summit"/>
    <s v="Summit County"/>
    <x v="3"/>
  </r>
  <r>
    <x v="0"/>
    <s v="Course is taught at Other site, not Owned or Leased   (eg:. Healthcare Clinic, local bowling alley, ect)"/>
    <n v="2025"/>
    <n v="2"/>
    <n v="84020"/>
    <s v="Full-Time"/>
    <n v="4"/>
    <s v="Salt Lake"/>
    <s v="Salt Lake County"/>
    <x v="1"/>
  </r>
  <r>
    <x v="0"/>
    <s v="Course is taught at Other site, not Owned or Leased   (eg:. Healthcare Clinic, local bowling alley, ect)"/>
    <n v="2025"/>
    <n v="2"/>
    <n v="84020"/>
    <s v="Part-Time"/>
    <n v="8"/>
    <s v="Salt Lake"/>
    <s v="Salt Lake County"/>
    <x v="1"/>
  </r>
  <r>
    <x v="0"/>
    <s v="Course is taught at Other site, not Owned or Leased   (eg:. Healthcare Clinic, local bowling alley, ect)"/>
    <n v="2025"/>
    <n v="2"/>
    <n v="84025"/>
    <s v="Full-Time"/>
    <n v="2"/>
    <s v="Davis"/>
    <s v="Davis County"/>
    <x v="2"/>
  </r>
  <r>
    <x v="0"/>
    <s v="Course is taught at Other site, not Owned or Leased   (eg:. Healthcare Clinic, local bowling alley, ect)"/>
    <n v="2025"/>
    <n v="2"/>
    <n v="84025"/>
    <s v="Part-Time"/>
    <n v="5"/>
    <s v="Davis"/>
    <s v="Davis County"/>
    <x v="2"/>
  </r>
  <r>
    <x v="0"/>
    <s v="Course is taught at Other site, not Owned or Leased   (eg:. Healthcare Clinic, local bowling alley, ect)"/>
    <n v="2025"/>
    <n v="2"/>
    <n v="84029"/>
    <s v="Part-Time"/>
    <n v="5"/>
    <s v="Tooele"/>
    <s v="Tooele County"/>
    <x v="5"/>
  </r>
  <r>
    <x v="0"/>
    <s v="Course is taught at Other site, not Owned or Leased   (eg:. Healthcare Clinic, local bowling alley, ect)"/>
    <n v="2025"/>
    <n v="2"/>
    <n v="84032"/>
    <s v="Full-Time"/>
    <n v="1"/>
    <s v="Wasatch"/>
    <s v="Wasatch County"/>
    <x v="7"/>
  </r>
  <r>
    <x v="0"/>
    <s v="Course is taught at Other site, not Owned or Leased   (eg:. Healthcare Clinic, local bowling alley, ect)"/>
    <n v="2025"/>
    <n v="2"/>
    <n v="84032"/>
    <s v="Part-Time"/>
    <n v="2"/>
    <s v="Wasatch"/>
    <s v="Wasatch County"/>
    <x v="7"/>
  </r>
  <r>
    <x v="0"/>
    <s v="Course is taught at Other site, not Owned or Leased   (eg:. Healthcare Clinic, local bowling alley, ect)"/>
    <n v="2025"/>
    <n v="2"/>
    <n v="84037"/>
    <s v="Part-Time"/>
    <n v="6"/>
    <s v="Davis"/>
    <s v="Davis County"/>
    <x v="2"/>
  </r>
  <r>
    <x v="0"/>
    <s v="Course is taught at Other site, not Owned or Leased   (eg:. Healthcare Clinic, local bowling alley, ect)"/>
    <n v="2025"/>
    <n v="2"/>
    <n v="84040"/>
    <s v="Full-Time"/>
    <n v="2"/>
    <s v="Davis"/>
    <s v="Davis County"/>
    <x v="2"/>
  </r>
  <r>
    <x v="0"/>
    <s v="Course is taught at Other site, not Owned or Leased   (eg:. Healthcare Clinic, local bowling alley, ect)"/>
    <n v="2025"/>
    <n v="2"/>
    <n v="84041"/>
    <s v="Full-Time"/>
    <n v="1"/>
    <s v="Davis"/>
    <s v="Davis County"/>
    <x v="2"/>
  </r>
  <r>
    <x v="0"/>
    <s v="Course is taught at Other site, not Owned or Leased   (eg:. Healthcare Clinic, local bowling alley, ect)"/>
    <n v="2025"/>
    <n v="2"/>
    <n v="84041"/>
    <s v="Part-Time"/>
    <n v="7"/>
    <s v="Davis"/>
    <s v="Davis County"/>
    <x v="2"/>
  </r>
  <r>
    <x v="0"/>
    <s v="Course is taught at Other site, not Owned or Leased   (eg:. Healthcare Clinic, local bowling alley, ect)"/>
    <n v="2025"/>
    <n v="2"/>
    <n v="84043"/>
    <s v="Full-Time"/>
    <n v="1"/>
    <s v="Utah"/>
    <s v="Utah County"/>
    <x v="0"/>
  </r>
  <r>
    <x v="0"/>
    <s v="Course is taught at Other site, not Owned or Leased   (eg:. Healthcare Clinic, local bowling alley, ect)"/>
    <n v="2025"/>
    <n v="2"/>
    <n v="84043"/>
    <s v="Part-Time"/>
    <n v="15"/>
    <s v="Utah"/>
    <s v="Utah County"/>
    <x v="0"/>
  </r>
  <r>
    <x v="0"/>
    <s v="Course is taught at Other site, not Owned or Leased   (eg:. Healthcare Clinic, local bowling alley, ect)"/>
    <n v="2025"/>
    <n v="2"/>
    <n v="84044"/>
    <s v="Full-Time"/>
    <n v="5"/>
    <s v="Salt Lake"/>
    <s v="Salt Lake County"/>
    <x v="1"/>
  </r>
  <r>
    <x v="0"/>
    <s v="Course is taught at Other site, not Owned or Leased   (eg:. Healthcare Clinic, local bowling alley, ect)"/>
    <n v="2025"/>
    <n v="2"/>
    <n v="84044"/>
    <s v="Part-Time"/>
    <n v="20"/>
    <s v="Salt Lake"/>
    <s v="Salt Lake County"/>
    <x v="1"/>
  </r>
  <r>
    <x v="0"/>
    <s v="Course is taught at Other site, not Owned or Leased   (eg:. Healthcare Clinic, local bowling alley, ect)"/>
    <n v="2025"/>
    <n v="2"/>
    <n v="84045"/>
    <s v="Full-Time"/>
    <n v="2"/>
    <e v="#N/A"/>
    <s v="Utah County"/>
    <x v="0"/>
  </r>
  <r>
    <x v="0"/>
    <s v="Course is taught at Other site, not Owned or Leased   (eg:. Healthcare Clinic, local bowling alley, ect)"/>
    <n v="2025"/>
    <n v="2"/>
    <n v="84045"/>
    <s v="Part-Time"/>
    <n v="3"/>
    <e v="#N/A"/>
    <s v="Utah County"/>
    <x v="0"/>
  </r>
  <r>
    <x v="0"/>
    <s v="Course is taught at Other site, not Owned or Leased   (eg:. Healthcare Clinic, local bowling alley, ect)"/>
    <n v="2025"/>
    <n v="2"/>
    <n v="84047"/>
    <s v="Full-Time"/>
    <n v="7"/>
    <s v="Salt Lake"/>
    <s v="Salt Lake County"/>
    <x v="1"/>
  </r>
  <r>
    <x v="0"/>
    <s v="Course is taught at Other site, not Owned or Leased   (eg:. Healthcare Clinic, local bowling alley, ect)"/>
    <n v="2025"/>
    <n v="2"/>
    <n v="84047"/>
    <s v="Part-Time"/>
    <n v="21"/>
    <s v="Salt Lake"/>
    <s v="Salt Lake County"/>
    <x v="1"/>
  </r>
  <r>
    <x v="0"/>
    <s v="Course is taught at Other site, not Owned or Leased   (eg:. Healthcare Clinic, local bowling alley, ect)"/>
    <n v="2025"/>
    <n v="2"/>
    <n v="84050"/>
    <s v="Full-Time"/>
    <n v="1"/>
    <s v="Morgan"/>
    <s v="Morgan County"/>
    <x v="8"/>
  </r>
  <r>
    <x v="0"/>
    <s v="Course is taught at Other site, not Owned or Leased   (eg:. Healthcare Clinic, local bowling alley, ect)"/>
    <n v="2025"/>
    <n v="2"/>
    <n v="84050"/>
    <s v="Part-Time"/>
    <n v="1"/>
    <s v="Morgan"/>
    <s v="Morgan County"/>
    <x v="8"/>
  </r>
  <r>
    <x v="0"/>
    <s v="Course is taught at Other site, not Owned or Leased   (eg:. Healthcare Clinic, local bowling alley, ect)"/>
    <n v="2025"/>
    <n v="2"/>
    <n v="84054"/>
    <s v="Full-Time"/>
    <n v="4"/>
    <s v="Davis"/>
    <s v="Davis County"/>
    <x v="2"/>
  </r>
  <r>
    <x v="0"/>
    <s v="Course is taught at Other site, not Owned or Leased   (eg:. Healthcare Clinic, local bowling alley, ect)"/>
    <n v="2025"/>
    <n v="2"/>
    <n v="84054"/>
    <s v="Part-Time"/>
    <n v="4"/>
    <s v="Davis"/>
    <s v="Davis County"/>
    <x v="2"/>
  </r>
  <r>
    <x v="0"/>
    <s v="Course is taught at Other site, not Owned or Leased   (eg:. Healthcare Clinic, local bowling alley, ect)"/>
    <n v="2025"/>
    <n v="2"/>
    <n v="84057"/>
    <s v="Full-Time"/>
    <n v="1"/>
    <s v="Utah"/>
    <s v="Utah County"/>
    <x v="0"/>
  </r>
  <r>
    <x v="0"/>
    <s v="Course is taught at Other site, not Owned or Leased   (eg:. Healthcare Clinic, local bowling alley, ect)"/>
    <n v="2025"/>
    <n v="2"/>
    <n v="84057"/>
    <s v="Part-Time"/>
    <n v="3"/>
    <s v="Utah"/>
    <s v="Utah County"/>
    <x v="0"/>
  </r>
  <r>
    <x v="0"/>
    <s v="Course is taught at Other site, not Owned or Leased   (eg:. Healthcare Clinic, local bowling alley, ect)"/>
    <n v="2025"/>
    <n v="2"/>
    <n v="84058"/>
    <s v="Full-Time"/>
    <n v="1"/>
    <s v="Utah"/>
    <s v="Utah County"/>
    <x v="0"/>
  </r>
  <r>
    <x v="0"/>
    <s v="Course is taught at Other site, not Owned or Leased   (eg:. Healthcare Clinic, local bowling alley, ect)"/>
    <n v="2025"/>
    <n v="2"/>
    <n v="84058"/>
    <s v="Part-Time"/>
    <n v="4"/>
    <s v="Utah"/>
    <s v="Utah County"/>
    <x v="0"/>
  </r>
  <r>
    <x v="0"/>
    <s v="Course is taught at Other site, not Owned or Leased   (eg:. Healthcare Clinic, local bowling alley, ect)"/>
    <n v="2025"/>
    <n v="2"/>
    <n v="84059"/>
    <s v="Part-Time"/>
    <n v="3"/>
    <s v="Utah"/>
    <s v="Utah County"/>
    <x v="0"/>
  </r>
  <r>
    <x v="0"/>
    <s v="Course is taught at Other site, not Owned or Leased   (eg:. Healthcare Clinic, local bowling alley, ect)"/>
    <n v="2025"/>
    <n v="2"/>
    <n v="84060"/>
    <s v="Part-Time"/>
    <n v="2"/>
    <s v="Summit"/>
    <s v="Summit County"/>
    <x v="3"/>
  </r>
  <r>
    <x v="0"/>
    <s v="Course is taught at Other site, not Owned or Leased   (eg:. Healthcare Clinic, local bowling alley, ect)"/>
    <n v="2025"/>
    <n v="2"/>
    <n v="84062"/>
    <s v="Full-Time"/>
    <n v="2"/>
    <s v="Utah"/>
    <s v="Utah County"/>
    <x v="0"/>
  </r>
  <r>
    <x v="0"/>
    <s v="Course is taught at Other site, not Owned or Leased   (eg:. Healthcare Clinic, local bowling alley, ect)"/>
    <n v="2025"/>
    <n v="2"/>
    <n v="84062"/>
    <s v="Part-Time"/>
    <n v="3"/>
    <s v="Utah"/>
    <s v="Utah County"/>
    <x v="0"/>
  </r>
  <r>
    <x v="0"/>
    <s v="Course is taught at Other site, not Owned or Leased   (eg:. Healthcare Clinic, local bowling alley, ect)"/>
    <n v="2025"/>
    <n v="2"/>
    <n v="84065"/>
    <s v="Full-Time"/>
    <n v="6"/>
    <s v="Salt Lake"/>
    <s v="Salt Lake County"/>
    <x v="1"/>
  </r>
  <r>
    <x v="0"/>
    <s v="Course is taught at Other site, not Owned or Leased   (eg:. Healthcare Clinic, local bowling alley, ect)"/>
    <n v="2025"/>
    <n v="2"/>
    <n v="84065"/>
    <s v="Part-Time"/>
    <n v="20"/>
    <s v="Salt Lake"/>
    <s v="Salt Lake County"/>
    <x v="1"/>
  </r>
  <r>
    <x v="0"/>
    <s v="Course is taught at Other site, not Owned or Leased   (eg:. Healthcare Clinic, local bowling alley, ect)"/>
    <n v="2025"/>
    <n v="2"/>
    <n v="84066"/>
    <s v="Part-Time"/>
    <n v="1"/>
    <s v="Duchesne"/>
    <s v="Duchesne County"/>
    <x v="4"/>
  </r>
  <r>
    <x v="0"/>
    <s v="Course is taught at Other site, not Owned or Leased   (eg:. Healthcare Clinic, local bowling alley, ect)"/>
    <n v="2025"/>
    <n v="2"/>
    <n v="84067"/>
    <s v="Full-Time"/>
    <n v="1"/>
    <s v="Weber"/>
    <s v="Weber County"/>
    <x v="9"/>
  </r>
  <r>
    <x v="0"/>
    <s v="Course is taught at Other site, not Owned or Leased   (eg:. Healthcare Clinic, local bowling alley, ect)"/>
    <n v="2025"/>
    <n v="2"/>
    <n v="84067"/>
    <s v="Part-Time"/>
    <n v="4"/>
    <s v="Weber"/>
    <s v="Weber County"/>
    <x v="9"/>
  </r>
  <r>
    <x v="0"/>
    <s v="Course is taught at Other site, not Owned or Leased   (eg:. Healthcare Clinic, local bowling alley, ect)"/>
    <n v="2025"/>
    <n v="2"/>
    <n v="84070"/>
    <s v="Full-Time"/>
    <n v="1"/>
    <s v="Salt Lake"/>
    <s v="Salt Lake County"/>
    <x v="1"/>
  </r>
  <r>
    <x v="0"/>
    <s v="Course is taught at Other site, not Owned or Leased   (eg:. Healthcare Clinic, local bowling alley, ect)"/>
    <n v="2025"/>
    <n v="2"/>
    <n v="84070"/>
    <s v="Part-Time"/>
    <n v="5"/>
    <s v="Salt Lake"/>
    <s v="Salt Lake County"/>
    <x v="1"/>
  </r>
  <r>
    <x v="0"/>
    <s v="Course is taught at Other site, not Owned or Leased   (eg:. Healthcare Clinic, local bowling alley, ect)"/>
    <n v="2025"/>
    <n v="2"/>
    <n v="84074"/>
    <s v="Full-Time"/>
    <n v="5"/>
    <s v="Tooele"/>
    <s v="Tooele County"/>
    <x v="5"/>
  </r>
  <r>
    <x v="0"/>
    <s v="Course is taught at Other site, not Owned or Leased   (eg:. Healthcare Clinic, local bowling alley, ect)"/>
    <n v="2025"/>
    <n v="2"/>
    <n v="84074"/>
    <s v="Part-Time"/>
    <n v="19"/>
    <s v="Tooele"/>
    <s v="Tooele County"/>
    <x v="5"/>
  </r>
  <r>
    <x v="0"/>
    <s v="Course is taught at Other site, not Owned or Leased   (eg:. Healthcare Clinic, local bowling alley, ect)"/>
    <n v="2025"/>
    <n v="2"/>
    <n v="84078"/>
    <s v="Part-Time"/>
    <n v="3"/>
    <s v="Uintah"/>
    <s v="Uintah County"/>
    <x v="6"/>
  </r>
  <r>
    <x v="0"/>
    <s v="Course is taught at Other site, not Owned or Leased   (eg:. Healthcare Clinic, local bowling alley, ect)"/>
    <n v="2025"/>
    <n v="2"/>
    <n v="84081"/>
    <s v="Full-Time"/>
    <n v="7"/>
    <e v="#N/A"/>
    <s v="Salt Lake County"/>
    <x v="1"/>
  </r>
  <r>
    <x v="0"/>
    <s v="Course is taught at Other site, not Owned or Leased   (eg:. Healthcare Clinic, local bowling alley, ect)"/>
    <n v="2025"/>
    <n v="2"/>
    <n v="84081"/>
    <s v="Part-Time"/>
    <n v="19"/>
    <e v="#N/A"/>
    <s v="Salt Lake County"/>
    <x v="1"/>
  </r>
  <r>
    <x v="0"/>
    <s v="Course is taught at Other site, not Owned or Leased   (eg:. Healthcare Clinic, local bowling alley, ect)"/>
    <n v="2025"/>
    <n v="2"/>
    <n v="84084"/>
    <s v="Full-Time"/>
    <n v="7"/>
    <s v="Salt Lake"/>
    <s v="Salt Lake County"/>
    <x v="1"/>
  </r>
  <r>
    <x v="0"/>
    <s v="Course is taught at Other site, not Owned or Leased   (eg:. Healthcare Clinic, local bowling alley, ect)"/>
    <n v="2025"/>
    <n v="2"/>
    <n v="84084"/>
    <s v="Part-Time"/>
    <n v="16"/>
    <s v="Salt Lake"/>
    <s v="Salt Lake County"/>
    <x v="1"/>
  </r>
  <r>
    <x v="0"/>
    <s v="Course is taught at Other site, not Owned or Leased   (eg:. Healthcare Clinic, local bowling alley, ect)"/>
    <n v="2025"/>
    <n v="2"/>
    <n v="84087"/>
    <s v="Part-Time"/>
    <n v="5"/>
    <s v="Davis"/>
    <s v="Davis County"/>
    <x v="2"/>
  </r>
  <r>
    <x v="0"/>
    <s v="Course is taught at Other site, not Owned or Leased   (eg:. Healthcare Clinic, local bowling alley, ect)"/>
    <n v="2025"/>
    <n v="2"/>
    <n v="84088"/>
    <s v="Full-Time"/>
    <n v="6"/>
    <s v="Salt Lake"/>
    <s v="Salt Lake County"/>
    <x v="1"/>
  </r>
  <r>
    <x v="0"/>
    <s v="Course is taught at Other site, not Owned or Leased   (eg:. Healthcare Clinic, local bowling alley, ect)"/>
    <n v="2025"/>
    <n v="2"/>
    <n v="84088"/>
    <s v="Part-Time"/>
    <n v="15"/>
    <s v="Salt Lake"/>
    <s v="Salt Lake County"/>
    <x v="1"/>
  </r>
  <r>
    <x v="0"/>
    <s v="Course is taught at Other site, not Owned or Leased   (eg:. Healthcare Clinic, local bowling alley, ect)"/>
    <n v="2025"/>
    <n v="2"/>
    <n v="84092"/>
    <s v="Full-Time"/>
    <n v="3"/>
    <s v="Salt Lake"/>
    <s v="Salt Lake County"/>
    <x v="1"/>
  </r>
  <r>
    <x v="0"/>
    <s v="Course is taught at Other site, not Owned or Leased   (eg:. Healthcare Clinic, local bowling alley, ect)"/>
    <n v="2025"/>
    <n v="2"/>
    <n v="84092"/>
    <s v="Part-Time"/>
    <n v="6"/>
    <s v="Salt Lake"/>
    <s v="Salt Lake County"/>
    <x v="1"/>
  </r>
  <r>
    <x v="0"/>
    <s v="Course is taught at Other site, not Owned or Leased   (eg:. Healthcare Clinic, local bowling alley, ect)"/>
    <n v="2025"/>
    <n v="2"/>
    <n v="84093"/>
    <s v="Full-Time"/>
    <n v="3"/>
    <s v="Salt Lake"/>
    <s v="Salt Lake County"/>
    <x v="1"/>
  </r>
  <r>
    <x v="0"/>
    <s v="Course is taught at Other site, not Owned or Leased   (eg:. Healthcare Clinic, local bowling alley, ect)"/>
    <n v="2025"/>
    <n v="2"/>
    <n v="84093"/>
    <s v="Part-Time"/>
    <n v="7"/>
    <s v="Salt Lake"/>
    <s v="Salt Lake County"/>
    <x v="1"/>
  </r>
  <r>
    <x v="0"/>
    <s v="Course is taught at Other site, not Owned or Leased   (eg:. Healthcare Clinic, local bowling alley, ect)"/>
    <n v="2025"/>
    <n v="2"/>
    <n v="84094"/>
    <s v="Full-Time"/>
    <n v="3"/>
    <s v="Salt Lake"/>
    <s v="Salt Lake County"/>
    <x v="1"/>
  </r>
  <r>
    <x v="0"/>
    <s v="Course is taught at Other site, not Owned or Leased   (eg:. Healthcare Clinic, local bowling alley, ect)"/>
    <n v="2025"/>
    <n v="2"/>
    <n v="84094"/>
    <s v="Part-Time"/>
    <n v="18"/>
    <s v="Salt Lake"/>
    <s v="Salt Lake County"/>
    <x v="1"/>
  </r>
  <r>
    <x v="0"/>
    <s v="Course is taught at Other site, not Owned or Leased   (eg:. Healthcare Clinic, local bowling alley, ect)"/>
    <n v="2025"/>
    <n v="2"/>
    <n v="84095"/>
    <s v="Full-Time"/>
    <n v="2"/>
    <s v="Salt Lake"/>
    <s v="Salt Lake County"/>
    <x v="1"/>
  </r>
  <r>
    <x v="0"/>
    <s v="Course is taught at Other site, not Owned or Leased   (eg:. Healthcare Clinic, local bowling alley, ect)"/>
    <n v="2025"/>
    <n v="2"/>
    <n v="84095"/>
    <s v="Part-Time"/>
    <n v="17"/>
    <s v="Salt Lake"/>
    <s v="Salt Lake County"/>
    <x v="1"/>
  </r>
  <r>
    <x v="0"/>
    <s v="Course is taught at Other site, not Owned or Leased   (eg:. Healthcare Clinic, local bowling alley, ect)"/>
    <n v="2025"/>
    <n v="2"/>
    <n v="84096"/>
    <s v="Full-Time"/>
    <n v="9"/>
    <e v="#N/A"/>
    <s v="Salt Lake County"/>
    <x v="1"/>
  </r>
  <r>
    <x v="0"/>
    <s v="Course is taught at Other site, not Owned or Leased   (eg:. Healthcare Clinic, local bowling alley, ect)"/>
    <n v="2025"/>
    <n v="2"/>
    <n v="84096"/>
    <s v="Part-Time"/>
    <n v="24"/>
    <e v="#N/A"/>
    <s v="Salt Lake County"/>
    <x v="1"/>
  </r>
  <r>
    <x v="0"/>
    <s v="Course is taught at Other site, not Owned or Leased   (eg:. Healthcare Clinic, local bowling alley, ect)"/>
    <n v="2025"/>
    <n v="2"/>
    <n v="84097"/>
    <s v="Full-Time"/>
    <n v="1"/>
    <s v="Utah"/>
    <s v="Utah County"/>
    <x v="0"/>
  </r>
  <r>
    <x v="0"/>
    <s v="Course is taught at Other site, not Owned or Leased   (eg:. Healthcare Clinic, local bowling alley, ect)"/>
    <n v="2025"/>
    <n v="2"/>
    <n v="84097"/>
    <s v="Part-Time"/>
    <n v="2"/>
    <s v="Utah"/>
    <s v="Utah County"/>
    <x v="0"/>
  </r>
  <r>
    <x v="0"/>
    <s v="Course is taught at Other site, not Owned or Leased   (eg:. Healthcare Clinic, local bowling alley, ect)"/>
    <n v="2025"/>
    <n v="2"/>
    <n v="84098"/>
    <s v="Full-Time"/>
    <n v="1"/>
    <s v="Summit"/>
    <s v="Summit County"/>
    <x v="3"/>
  </r>
  <r>
    <x v="0"/>
    <s v="Course is taught at Other site, not Owned or Leased   (eg:. Healthcare Clinic, local bowling alley, ect)"/>
    <n v="2025"/>
    <n v="2"/>
    <n v="84098"/>
    <s v="Part-Time"/>
    <n v="3"/>
    <s v="Summit"/>
    <s v="Summit County"/>
    <x v="3"/>
  </r>
  <r>
    <x v="0"/>
    <s v="Course is taught at Other site, not Owned or Leased   (eg:. Healthcare Clinic, local bowling alley, ect)"/>
    <n v="2025"/>
    <n v="2"/>
    <n v="84101"/>
    <s v="Part-Time"/>
    <n v="4"/>
    <s v="Salt Lake"/>
    <s v="Salt Lake County"/>
    <x v="1"/>
  </r>
  <r>
    <x v="0"/>
    <s v="Course is taught at Other site, not Owned or Leased   (eg:. Healthcare Clinic, local bowling alley, ect)"/>
    <n v="2025"/>
    <n v="2"/>
    <n v="84102"/>
    <s v="Full-Time"/>
    <n v="1"/>
    <s v="Salt Lake"/>
    <s v="Salt Lake County"/>
    <x v="1"/>
  </r>
  <r>
    <x v="0"/>
    <s v="Course is taught at Other site, not Owned or Leased   (eg:. Healthcare Clinic, local bowling alley, ect)"/>
    <n v="2025"/>
    <n v="2"/>
    <n v="84102"/>
    <s v="Part-Time"/>
    <n v="3"/>
    <s v="Salt Lake"/>
    <s v="Salt Lake County"/>
    <x v="1"/>
  </r>
  <r>
    <x v="0"/>
    <s v="Course is taught at Other site, not Owned or Leased   (eg:. Healthcare Clinic, local bowling alley, ect)"/>
    <n v="2025"/>
    <n v="2"/>
    <n v="84103"/>
    <s v="Part-Time"/>
    <n v="3"/>
    <s v="Salt Lake"/>
    <s v="Salt Lake County"/>
    <x v="1"/>
  </r>
  <r>
    <x v="0"/>
    <s v="Course is taught at Other site, not Owned or Leased   (eg:. Healthcare Clinic, local bowling alley, ect)"/>
    <n v="2025"/>
    <n v="2"/>
    <n v="84104"/>
    <s v="Part-Time"/>
    <n v="7"/>
    <s v="Salt Lake"/>
    <s v="Salt Lake County"/>
    <x v="1"/>
  </r>
  <r>
    <x v="0"/>
    <s v="Course is taught at Other site, not Owned or Leased   (eg:. Healthcare Clinic, local bowling alley, ect)"/>
    <n v="2025"/>
    <n v="2"/>
    <n v="84105"/>
    <s v="Full-Time"/>
    <n v="1"/>
    <s v="Salt Lake"/>
    <s v="Salt Lake County"/>
    <x v="1"/>
  </r>
  <r>
    <x v="0"/>
    <s v="Course is taught at Other site, not Owned or Leased   (eg:. Healthcare Clinic, local bowling alley, ect)"/>
    <n v="2025"/>
    <n v="2"/>
    <n v="84105"/>
    <s v="Part-Time"/>
    <n v="3"/>
    <s v="Salt Lake"/>
    <s v="Salt Lake County"/>
    <x v="1"/>
  </r>
  <r>
    <x v="0"/>
    <s v="Course is taught at Other site, not Owned or Leased   (eg:. Healthcare Clinic, local bowling alley, ect)"/>
    <n v="2025"/>
    <n v="2"/>
    <n v="84106"/>
    <s v="Full-Time"/>
    <n v="3"/>
    <s v="Salt Lake"/>
    <s v="Salt Lake County"/>
    <x v="1"/>
  </r>
  <r>
    <x v="0"/>
    <s v="Course is taught at Other site, not Owned or Leased   (eg:. Healthcare Clinic, local bowling alley, ect)"/>
    <n v="2025"/>
    <n v="2"/>
    <n v="84106"/>
    <s v="Part-Time"/>
    <n v="13"/>
    <s v="Salt Lake"/>
    <s v="Salt Lake County"/>
    <x v="1"/>
  </r>
  <r>
    <x v="0"/>
    <s v="Course is taught at Other site, not Owned or Leased   (eg:. Healthcare Clinic, local bowling alley, ect)"/>
    <n v="2025"/>
    <n v="2"/>
    <n v="84107"/>
    <s v="Full-Time"/>
    <n v="6"/>
    <s v="Salt Lake"/>
    <s v="Salt Lake County"/>
    <x v="1"/>
  </r>
  <r>
    <x v="0"/>
    <s v="Course is taught at Other site, not Owned or Leased   (eg:. Healthcare Clinic, local bowling alley, ect)"/>
    <n v="2025"/>
    <n v="2"/>
    <n v="84107"/>
    <s v="Part-Time"/>
    <n v="11"/>
    <s v="Salt Lake"/>
    <s v="Salt Lake County"/>
    <x v="1"/>
  </r>
  <r>
    <x v="0"/>
    <s v="Course is taught at Other site, not Owned or Leased   (eg:. Healthcare Clinic, local bowling alley, ect)"/>
    <n v="2025"/>
    <n v="2"/>
    <n v="84108"/>
    <s v="Part-Time"/>
    <n v="3"/>
    <s v="Salt Lake"/>
    <s v="Salt Lake County"/>
    <x v="1"/>
  </r>
  <r>
    <x v="0"/>
    <s v="Course is taught at Other site, not Owned or Leased   (eg:. Healthcare Clinic, local bowling alley, ect)"/>
    <n v="2025"/>
    <n v="2"/>
    <n v="84109"/>
    <s v="Full-Time"/>
    <n v="5"/>
    <s v="Salt Lake"/>
    <s v="Salt Lake County"/>
    <x v="1"/>
  </r>
  <r>
    <x v="0"/>
    <s v="Course is taught at Other site, not Owned or Leased   (eg:. Healthcare Clinic, local bowling alley, ect)"/>
    <n v="2025"/>
    <n v="2"/>
    <n v="84109"/>
    <s v="Part-Time"/>
    <n v="6"/>
    <s v="Salt Lake"/>
    <s v="Salt Lake County"/>
    <x v="1"/>
  </r>
  <r>
    <x v="0"/>
    <s v="Course is taught at Other site, not Owned or Leased   (eg:. Healthcare Clinic, local bowling alley, ect)"/>
    <n v="2025"/>
    <n v="2"/>
    <n v="84111"/>
    <s v="Part-Time"/>
    <n v="6"/>
    <s v="Salt Lake"/>
    <s v="Salt Lake County"/>
    <x v="1"/>
  </r>
  <r>
    <x v="0"/>
    <s v="Course is taught at Other site, not Owned or Leased   (eg:. Healthcare Clinic, local bowling alley, ect)"/>
    <n v="2025"/>
    <n v="2"/>
    <n v="84115"/>
    <s v="Full-Time"/>
    <n v="4"/>
    <s v="Salt Lake"/>
    <s v="Salt Lake County"/>
    <x v="1"/>
  </r>
  <r>
    <x v="0"/>
    <s v="Course is taught at Other site, not Owned or Leased   (eg:. Healthcare Clinic, local bowling alley, ect)"/>
    <n v="2025"/>
    <n v="2"/>
    <n v="84115"/>
    <s v="Part-Time"/>
    <n v="15"/>
    <s v="Salt Lake"/>
    <s v="Salt Lake County"/>
    <x v="1"/>
  </r>
  <r>
    <x v="0"/>
    <s v="Course is taught at Other site, not Owned or Leased   (eg:. Healthcare Clinic, local bowling alley, ect)"/>
    <n v="2025"/>
    <n v="2"/>
    <n v="84116"/>
    <s v="Full-Time"/>
    <n v="2"/>
    <s v="Salt Lake"/>
    <s v="Salt Lake County"/>
    <x v="1"/>
  </r>
  <r>
    <x v="0"/>
    <s v="Course is taught at Other site, not Owned or Leased   (eg:. Healthcare Clinic, local bowling alley, ect)"/>
    <n v="2025"/>
    <n v="2"/>
    <n v="84116"/>
    <s v="Part-Time"/>
    <n v="10"/>
    <s v="Salt Lake"/>
    <s v="Salt Lake County"/>
    <x v="1"/>
  </r>
  <r>
    <x v="0"/>
    <s v="Course is taught at Other site, not Owned or Leased   (eg:. Healthcare Clinic, local bowling alley, ect)"/>
    <n v="2025"/>
    <n v="2"/>
    <n v="84117"/>
    <s v="Full-Time"/>
    <n v="2"/>
    <s v="Salt Lake"/>
    <s v="Salt Lake County"/>
    <x v="1"/>
  </r>
  <r>
    <x v="0"/>
    <s v="Course is taught at Other site, not Owned or Leased   (eg:. Healthcare Clinic, local bowling alley, ect)"/>
    <n v="2025"/>
    <n v="2"/>
    <n v="84117"/>
    <s v="Part-Time"/>
    <n v="4"/>
    <s v="Salt Lake"/>
    <s v="Salt Lake County"/>
    <x v="1"/>
  </r>
  <r>
    <x v="0"/>
    <s v="Course is taught at Other site, not Owned or Leased   (eg:. Healthcare Clinic, local bowling alley, ect)"/>
    <n v="2025"/>
    <n v="2"/>
    <n v="84118"/>
    <s v="Full-Time"/>
    <n v="6"/>
    <s v="Salt Lake"/>
    <s v="Salt Lake County"/>
    <x v="1"/>
  </r>
  <r>
    <x v="0"/>
    <s v="Course is taught at Other site, not Owned or Leased   (eg:. Healthcare Clinic, local bowling alley, ect)"/>
    <n v="2025"/>
    <n v="2"/>
    <n v="84118"/>
    <s v="Part-Time"/>
    <n v="12"/>
    <s v="Salt Lake"/>
    <s v="Salt Lake County"/>
    <x v="1"/>
  </r>
  <r>
    <x v="0"/>
    <s v="Course is taught at Other site, not Owned or Leased   (eg:. Healthcare Clinic, local bowling alley, ect)"/>
    <n v="2025"/>
    <n v="2"/>
    <n v="84119"/>
    <s v="Full-Time"/>
    <n v="4"/>
    <s v="Salt Lake"/>
    <s v="Salt Lake County"/>
    <x v="1"/>
  </r>
  <r>
    <x v="0"/>
    <s v="Course is taught at Other site, not Owned or Leased   (eg:. Healthcare Clinic, local bowling alley, ect)"/>
    <n v="2025"/>
    <n v="2"/>
    <n v="84119"/>
    <s v="Part-Time"/>
    <n v="20"/>
    <s v="Salt Lake"/>
    <s v="Salt Lake County"/>
    <x v="1"/>
  </r>
  <r>
    <x v="0"/>
    <s v="Course is taught at Other site, not Owned or Leased   (eg:. Healthcare Clinic, local bowling alley, ect)"/>
    <n v="2025"/>
    <n v="2"/>
    <n v="84120"/>
    <s v="Full-Time"/>
    <n v="3"/>
    <s v="Salt Lake"/>
    <s v="Salt Lake County"/>
    <x v="1"/>
  </r>
  <r>
    <x v="0"/>
    <s v="Course is taught at Other site, not Owned or Leased   (eg:. Healthcare Clinic, local bowling alley, ect)"/>
    <n v="2025"/>
    <n v="2"/>
    <n v="84120"/>
    <s v="Part-Time"/>
    <n v="17"/>
    <s v="Salt Lake"/>
    <s v="Salt Lake County"/>
    <x v="1"/>
  </r>
  <r>
    <x v="0"/>
    <s v="Course is taught at Other site, not Owned or Leased   (eg:. Healthcare Clinic, local bowling alley, ect)"/>
    <n v="2025"/>
    <n v="2"/>
    <n v="84121"/>
    <s v="Full-Time"/>
    <n v="3"/>
    <s v="Salt Lake"/>
    <s v="Salt Lake County"/>
    <x v="1"/>
  </r>
  <r>
    <x v="0"/>
    <s v="Course is taught at Other site, not Owned or Leased   (eg:. Healthcare Clinic, local bowling alley, ect)"/>
    <n v="2025"/>
    <n v="2"/>
    <n v="84121"/>
    <s v="Part-Time"/>
    <n v="16"/>
    <s v="Salt Lake"/>
    <s v="Salt Lake County"/>
    <x v="1"/>
  </r>
  <r>
    <x v="0"/>
    <s v="Course is taught at Other site, not Owned or Leased   (eg:. Healthcare Clinic, local bowling alley, ect)"/>
    <n v="2025"/>
    <n v="2"/>
    <n v="84123"/>
    <s v="Full-Time"/>
    <n v="3"/>
    <s v="Salt Lake"/>
    <s v="Salt Lake County"/>
    <x v="1"/>
  </r>
  <r>
    <x v="0"/>
    <s v="Course is taught at Other site, not Owned or Leased   (eg:. Healthcare Clinic, local bowling alley, ect)"/>
    <n v="2025"/>
    <n v="2"/>
    <n v="84123"/>
    <s v="Part-Time"/>
    <n v="15"/>
    <s v="Salt Lake"/>
    <s v="Salt Lake County"/>
    <x v="1"/>
  </r>
  <r>
    <x v="0"/>
    <s v="Course is taught at Other site, not Owned or Leased   (eg:. Healthcare Clinic, local bowling alley, ect)"/>
    <n v="2025"/>
    <n v="2"/>
    <n v="84124"/>
    <s v="Full-Time"/>
    <n v="5"/>
    <s v="Salt Lake"/>
    <s v="Salt Lake County"/>
    <x v="1"/>
  </r>
  <r>
    <x v="0"/>
    <s v="Course is taught at Other site, not Owned or Leased   (eg:. Healthcare Clinic, local bowling alley, ect)"/>
    <n v="2025"/>
    <n v="2"/>
    <n v="84124"/>
    <s v="Part-Time"/>
    <n v="6"/>
    <s v="Salt Lake"/>
    <s v="Salt Lake County"/>
    <x v="1"/>
  </r>
  <r>
    <x v="0"/>
    <s v="Course is taught at Other site, not Owned or Leased   (eg:. Healthcare Clinic, local bowling alley, ect)"/>
    <n v="2025"/>
    <n v="2"/>
    <n v="84128"/>
    <s v="Full-Time"/>
    <n v="2"/>
    <s v="Salt Lake"/>
    <s v="Salt Lake County"/>
    <x v="1"/>
  </r>
  <r>
    <x v="0"/>
    <s v="Course is taught at Other site, not Owned or Leased   (eg:. Healthcare Clinic, local bowling alley, ect)"/>
    <n v="2025"/>
    <n v="2"/>
    <n v="84128"/>
    <s v="Part-Time"/>
    <n v="16"/>
    <s v="Salt Lake"/>
    <s v="Salt Lake County"/>
    <x v="1"/>
  </r>
  <r>
    <x v="0"/>
    <s v="Course is taught at Other site, not Owned or Leased   (eg:. Healthcare Clinic, local bowling alley, ect)"/>
    <n v="2025"/>
    <n v="2"/>
    <n v="84129"/>
    <s v="Full-Time"/>
    <n v="6"/>
    <e v="#N/A"/>
    <s v="Salt Lake County"/>
    <x v="1"/>
  </r>
  <r>
    <x v="0"/>
    <s v="Course is taught at Other site, not Owned or Leased   (eg:. Healthcare Clinic, local bowling alley, ect)"/>
    <n v="2025"/>
    <n v="2"/>
    <n v="84129"/>
    <s v="Part-Time"/>
    <n v="18"/>
    <e v="#N/A"/>
    <s v="Salt Lake County"/>
    <x v="1"/>
  </r>
  <r>
    <x v="0"/>
    <s v="Course is taught at Other site, not Owned or Leased   (eg:. Healthcare Clinic, local bowling alley, ect)"/>
    <n v="2025"/>
    <n v="2"/>
    <n v="84302"/>
    <s v="Full-Time"/>
    <n v="1"/>
    <s v="Box Elder"/>
    <s v="Box Elder County"/>
    <x v="10"/>
  </r>
  <r>
    <x v="0"/>
    <s v="Course is taught at Other site, not Owned or Leased   (eg:. Healthcare Clinic, local bowling alley, ect)"/>
    <n v="2025"/>
    <n v="2"/>
    <n v="84302"/>
    <s v="Part-Time"/>
    <n v="3"/>
    <s v="Box Elder"/>
    <s v="Box Elder County"/>
    <x v="10"/>
  </r>
  <r>
    <x v="0"/>
    <s v="Course is taught at Other site, not Owned or Leased   (eg:. Healthcare Clinic, local bowling alley, ect)"/>
    <n v="2025"/>
    <n v="2"/>
    <n v="84308"/>
    <s v="Part-Time"/>
    <n v="1"/>
    <s v="Cache"/>
    <s v="Cache County"/>
    <x v="11"/>
  </r>
  <r>
    <x v="0"/>
    <s v="Course is taught at Other site, not Owned or Leased   (eg:. Healthcare Clinic, local bowling alley, ect)"/>
    <n v="2025"/>
    <n v="2"/>
    <n v="84315"/>
    <s v="Part-Time"/>
    <n v="2"/>
    <s v="Weber"/>
    <s v="Weber County"/>
    <x v="9"/>
  </r>
  <r>
    <x v="0"/>
    <s v="Course is taught at Other site, not Owned or Leased   (eg:. Healthcare Clinic, local bowling alley, ect)"/>
    <n v="2025"/>
    <n v="2"/>
    <n v="84317"/>
    <s v="Part-Time"/>
    <n v="1"/>
    <s v="Weber"/>
    <s v="Weber County"/>
    <x v="9"/>
  </r>
  <r>
    <x v="0"/>
    <s v="Course is taught at Other site, not Owned or Leased   (eg:. Healthcare Clinic, local bowling alley, ect)"/>
    <n v="2025"/>
    <n v="2"/>
    <n v="84321"/>
    <s v="Part-Time"/>
    <n v="4"/>
    <s v="Cache"/>
    <s v="Cache County"/>
    <x v="11"/>
  </r>
  <r>
    <x v="0"/>
    <s v="Course is taught at Other site, not Owned or Leased   (eg:. Healthcare Clinic, local bowling alley, ect)"/>
    <n v="2025"/>
    <n v="2"/>
    <n v="84332"/>
    <s v="Part-Time"/>
    <n v="2"/>
    <s v="Cache"/>
    <s v="Cache County"/>
    <x v="11"/>
  </r>
  <r>
    <x v="0"/>
    <s v="Course is taught at Other site, not Owned or Leased   (eg:. Healthcare Clinic, local bowling alley, ect)"/>
    <n v="2025"/>
    <n v="2"/>
    <n v="84335"/>
    <s v="Part-Time"/>
    <n v="1"/>
    <s v="Cache"/>
    <s v="Cache County"/>
    <x v="11"/>
  </r>
  <r>
    <x v="0"/>
    <s v="Course is taught at Other site, not Owned or Leased   (eg:. Healthcare Clinic, local bowling alley, ect)"/>
    <n v="2025"/>
    <n v="2"/>
    <n v="84401"/>
    <s v="Full-Time"/>
    <n v="1"/>
    <s v="Weber"/>
    <s v="Weber County"/>
    <x v="9"/>
  </r>
  <r>
    <x v="0"/>
    <s v="Course is taught at Other site, not Owned or Leased   (eg:. Healthcare Clinic, local bowling alley, ect)"/>
    <n v="2025"/>
    <n v="2"/>
    <n v="84401"/>
    <s v="Part-Time"/>
    <n v="3"/>
    <s v="Weber"/>
    <s v="Weber County"/>
    <x v="9"/>
  </r>
  <r>
    <x v="0"/>
    <s v="Course is taught at Other site, not Owned or Leased   (eg:. Healthcare Clinic, local bowling alley, ect)"/>
    <n v="2025"/>
    <n v="2"/>
    <n v="84403"/>
    <s v="Part-Time"/>
    <n v="6"/>
    <s v="Weber"/>
    <s v="Weber County"/>
    <x v="9"/>
  </r>
  <r>
    <x v="0"/>
    <s v="Course is taught at Other site, not Owned or Leased   (eg:. Healthcare Clinic, local bowling alley, ect)"/>
    <n v="2025"/>
    <n v="2"/>
    <n v="84404"/>
    <s v="Full-Time"/>
    <n v="5"/>
    <s v="Weber"/>
    <s v="Weber County"/>
    <x v="9"/>
  </r>
  <r>
    <x v="0"/>
    <s v="Course is taught at Other site, not Owned or Leased   (eg:. Healthcare Clinic, local bowling alley, ect)"/>
    <n v="2025"/>
    <n v="2"/>
    <n v="84404"/>
    <s v="Part-Time"/>
    <n v="6"/>
    <s v="Weber"/>
    <s v="Weber County"/>
    <x v="9"/>
  </r>
  <r>
    <x v="0"/>
    <s v="Course is taught at Other site, not Owned or Leased   (eg:. Healthcare Clinic, local bowling alley, ect)"/>
    <n v="2025"/>
    <n v="2"/>
    <n v="84405"/>
    <s v="Part-Time"/>
    <n v="3"/>
    <s v="Weber"/>
    <s v="Weber County"/>
    <x v="9"/>
  </r>
  <r>
    <x v="0"/>
    <s v="Course is taught at Other site, not Owned or Leased   (eg:. Healthcare Clinic, local bowling alley, ect)"/>
    <n v="2025"/>
    <n v="2"/>
    <n v="84414"/>
    <s v="Part-Time"/>
    <n v="3"/>
    <s v="Weber"/>
    <s v="Weber County"/>
    <x v="9"/>
  </r>
  <r>
    <x v="0"/>
    <s v="Course is taught at Other site, not Owned or Leased   (eg:. Healthcare Clinic, local bowling alley, ect)"/>
    <n v="2025"/>
    <n v="2"/>
    <n v="84501"/>
    <s v="Full-Time"/>
    <n v="1"/>
    <s v="Carbon"/>
    <s v="Carbon County"/>
    <x v="12"/>
  </r>
  <r>
    <x v="0"/>
    <s v="Course is taught at Other site, not Owned or Leased   (eg:. Healthcare Clinic, local bowling alley, ect)"/>
    <n v="2025"/>
    <n v="2"/>
    <n v="84511"/>
    <s v="Part-Time"/>
    <n v="1"/>
    <s v="San Juan"/>
    <s v="San Juan County"/>
    <x v="13"/>
  </r>
  <r>
    <x v="0"/>
    <s v="Course is taught at Other site, not Owned or Leased   (eg:. Healthcare Clinic, local bowling alley, ect)"/>
    <n v="2025"/>
    <n v="2"/>
    <n v="84532"/>
    <s v="Part-Time"/>
    <n v="1"/>
    <s v="Grand"/>
    <s v="Grand County"/>
    <x v="15"/>
  </r>
  <r>
    <x v="0"/>
    <s v="Course is taught at Other site, not Owned or Leased   (eg:. Healthcare Clinic, local bowling alley, ect)"/>
    <n v="2025"/>
    <n v="2"/>
    <n v="84601"/>
    <s v="Full-Time"/>
    <n v="1"/>
    <s v="Utah"/>
    <s v="Utah County"/>
    <x v="0"/>
  </r>
  <r>
    <x v="0"/>
    <s v="Course is taught at Other site, not Owned or Leased   (eg:. Healthcare Clinic, local bowling alley, ect)"/>
    <n v="2025"/>
    <n v="2"/>
    <n v="84601"/>
    <s v="Part-Time"/>
    <n v="1"/>
    <s v="Utah"/>
    <s v="Utah County"/>
    <x v="0"/>
  </r>
  <r>
    <x v="0"/>
    <s v="Course is taught at Other site, not Owned or Leased   (eg:. Healthcare Clinic, local bowling alley, ect)"/>
    <n v="2025"/>
    <n v="2"/>
    <n v="84604"/>
    <s v="Full-Time"/>
    <n v="1"/>
    <s v="Utah"/>
    <s v="Utah County"/>
    <x v="0"/>
  </r>
  <r>
    <x v="0"/>
    <s v="Course is taught at Other site, not Owned or Leased   (eg:. Healthcare Clinic, local bowling alley, ect)"/>
    <n v="2025"/>
    <n v="2"/>
    <n v="84604"/>
    <s v="Part-Time"/>
    <n v="1"/>
    <s v="Utah"/>
    <s v="Utah County"/>
    <x v="0"/>
  </r>
  <r>
    <x v="0"/>
    <s v="Course is taught at Other site, not Owned or Leased   (eg:. Healthcare Clinic, local bowling alley, ect)"/>
    <n v="2025"/>
    <n v="2"/>
    <n v="84606"/>
    <s v="Full-Time"/>
    <n v="1"/>
    <s v="Utah"/>
    <s v="Utah County"/>
    <x v="0"/>
  </r>
  <r>
    <x v="0"/>
    <s v="Course is taught at Other site, not Owned or Leased   (eg:. Healthcare Clinic, local bowling alley, ect)"/>
    <n v="2025"/>
    <n v="2"/>
    <n v="84622"/>
    <s v="Part-Time"/>
    <n v="1"/>
    <s v="Sanpete"/>
    <s v="Sanpete County"/>
    <x v="17"/>
  </r>
  <r>
    <x v="0"/>
    <s v="Course is taught at Other site, not Owned or Leased   (eg:. Healthcare Clinic, local bowling alley, ect)"/>
    <n v="2025"/>
    <n v="2"/>
    <n v="84627"/>
    <s v="Part-Time"/>
    <n v="1"/>
    <s v="Sanpete"/>
    <s v="Sanpete County"/>
    <x v="17"/>
  </r>
  <r>
    <x v="0"/>
    <s v="Course is taught at Other site, not Owned or Leased   (eg:. Healthcare Clinic, local bowling alley, ect)"/>
    <n v="2025"/>
    <n v="2"/>
    <n v="84631"/>
    <s v="Part-Time"/>
    <n v="1"/>
    <s v="Millard"/>
    <s v="Millard County"/>
    <x v="16"/>
  </r>
  <r>
    <x v="0"/>
    <s v="Course is taught at Other site, not Owned or Leased   (eg:. Healthcare Clinic, local bowling alley, ect)"/>
    <n v="2025"/>
    <n v="2"/>
    <n v="84642"/>
    <s v="Part-Time"/>
    <n v="1"/>
    <s v="Sanpete"/>
    <s v="Sanpete County"/>
    <x v="17"/>
  </r>
  <r>
    <x v="0"/>
    <s v="Course is taught at Other site, not Owned or Leased   (eg:. Healthcare Clinic, local bowling alley, ect)"/>
    <n v="2025"/>
    <n v="2"/>
    <n v="84648"/>
    <s v="Part-Time"/>
    <n v="2"/>
    <s v="Juab"/>
    <s v="Juab County"/>
    <x v="18"/>
  </r>
  <r>
    <x v="0"/>
    <s v="Course is taught at Other site, not Owned or Leased   (eg:. Healthcare Clinic, local bowling alley, ect)"/>
    <n v="2025"/>
    <n v="2"/>
    <n v="84651"/>
    <s v="Part-Time"/>
    <n v="2"/>
    <s v="Utah"/>
    <s v="Utah County"/>
    <x v="0"/>
  </r>
  <r>
    <x v="0"/>
    <s v="Course is taught at Other site, not Owned or Leased   (eg:. Healthcare Clinic, local bowling alley, ect)"/>
    <n v="2025"/>
    <n v="2"/>
    <n v="84652"/>
    <s v="Part-Time"/>
    <n v="1"/>
    <s v="Sevier"/>
    <s v="Sevier County"/>
    <x v="19"/>
  </r>
  <r>
    <x v="0"/>
    <s v="Course is taught at Other site, not Owned or Leased   (eg:. Healthcare Clinic, local bowling alley, ect)"/>
    <n v="2025"/>
    <n v="2"/>
    <n v="84654"/>
    <s v="Part-Time"/>
    <n v="1"/>
    <s v="Sevier"/>
    <s v="Sevier County"/>
    <x v="19"/>
  </r>
  <r>
    <x v="0"/>
    <s v="Course is taught at Other site, not Owned or Leased   (eg:. Healthcare Clinic, local bowling alley, ect)"/>
    <n v="2025"/>
    <n v="2"/>
    <n v="84660"/>
    <s v="Part-Time"/>
    <n v="7"/>
    <s v="Utah"/>
    <s v="Utah County"/>
    <x v="0"/>
  </r>
  <r>
    <x v="0"/>
    <s v="Course is taught at Other site, not Owned or Leased   (eg:. Healthcare Clinic, local bowling alley, ect)"/>
    <n v="2025"/>
    <n v="2"/>
    <n v="84663"/>
    <s v="Part-Time"/>
    <n v="2"/>
    <s v="Utah"/>
    <s v="Utah County"/>
    <x v="0"/>
  </r>
  <r>
    <x v="0"/>
    <s v="Course is taught at Other site, not Owned or Leased   (eg:. Healthcare Clinic, local bowling alley, ect)"/>
    <n v="2025"/>
    <n v="2"/>
    <n v="84701"/>
    <s v="Part-Time"/>
    <n v="1"/>
    <s v="Sevier"/>
    <s v="Sevier County"/>
    <x v="19"/>
  </r>
  <r>
    <x v="1"/>
    <s v="Main Campus"/>
    <n v="2025"/>
    <n v="2"/>
    <n v="84003"/>
    <s v="Full-Time"/>
    <n v="243"/>
    <s v="Utah"/>
    <s v="Utah County"/>
    <x v="0"/>
  </r>
  <r>
    <x v="1"/>
    <s v="Main Campus"/>
    <n v="2025"/>
    <n v="2"/>
    <n v="84003"/>
    <s v="Part-Time"/>
    <n v="33"/>
    <s v="Utah"/>
    <s v="Utah County"/>
    <x v="0"/>
  </r>
  <r>
    <x v="1"/>
    <s v="Main Campus"/>
    <n v="2025"/>
    <n v="2"/>
    <n v="84004"/>
    <s v="Full-Time"/>
    <n v="58"/>
    <s v="Utah"/>
    <s v="Utah County"/>
    <x v="0"/>
  </r>
  <r>
    <x v="1"/>
    <s v="Main Campus"/>
    <n v="2025"/>
    <n v="2"/>
    <n v="84004"/>
    <s v="Part-Time"/>
    <n v="12"/>
    <s v="Utah"/>
    <s v="Utah County"/>
    <x v="0"/>
  </r>
  <r>
    <x v="1"/>
    <s v="Main Campus"/>
    <n v="2025"/>
    <n v="2"/>
    <n v="84005"/>
    <s v="Full-Time"/>
    <n v="108"/>
    <e v="#N/A"/>
    <s v="Utah County"/>
    <x v="0"/>
  </r>
  <r>
    <x v="1"/>
    <s v="Main Campus"/>
    <n v="2025"/>
    <n v="2"/>
    <n v="84005"/>
    <s v="Part-Time"/>
    <n v="20"/>
    <e v="#N/A"/>
    <s v="Utah County"/>
    <x v="0"/>
  </r>
  <r>
    <x v="1"/>
    <s v="Main Campus"/>
    <n v="2025"/>
    <n v="2"/>
    <n v="84006"/>
    <s v="Full-Time"/>
    <n v="1"/>
    <s v="Salt Lake"/>
    <s v="Salt Lake County"/>
    <x v="1"/>
  </r>
  <r>
    <x v="1"/>
    <s v="Main Campus"/>
    <n v="2025"/>
    <n v="2"/>
    <n v="84009"/>
    <s v="Full-Time"/>
    <n v="322"/>
    <e v="#N/A"/>
    <s v="Salt Lake County"/>
    <x v="1"/>
  </r>
  <r>
    <x v="1"/>
    <s v="Main Campus"/>
    <n v="2025"/>
    <n v="2"/>
    <n v="84009"/>
    <s v="Part-Time"/>
    <n v="86"/>
    <e v="#N/A"/>
    <s v="Salt Lake County"/>
    <x v="1"/>
  </r>
  <r>
    <x v="1"/>
    <s v="Main Campus"/>
    <n v="2025"/>
    <n v="2"/>
    <n v="84010"/>
    <s v="Full-Time"/>
    <n v="367"/>
    <s v="Davis"/>
    <s v="Davis County"/>
    <x v="2"/>
  </r>
  <r>
    <x v="1"/>
    <s v="Main Campus"/>
    <n v="2025"/>
    <n v="2"/>
    <n v="84010"/>
    <s v="Part-Time"/>
    <n v="104"/>
    <s v="Davis"/>
    <s v="Davis County"/>
    <x v="2"/>
  </r>
  <r>
    <x v="1"/>
    <s v="Main Campus"/>
    <n v="2025"/>
    <n v="2"/>
    <n v="84012"/>
    <s v="Full-Time"/>
    <n v="6"/>
    <e v="#N/A"/>
    <e v="#N/A"/>
    <x v="24"/>
  </r>
  <r>
    <x v="1"/>
    <s v="Main Campus"/>
    <n v="2025"/>
    <n v="2"/>
    <n v="84012"/>
    <s v="Part-Time"/>
    <n v="1"/>
    <e v="#N/A"/>
    <e v="#N/A"/>
    <x v="24"/>
  </r>
  <r>
    <x v="1"/>
    <s v="Main Campus"/>
    <n v="2025"/>
    <n v="2"/>
    <n v="84013"/>
    <s v="Full-Time"/>
    <n v="2"/>
    <s v="Utah"/>
    <s v="Utah County"/>
    <x v="0"/>
  </r>
  <r>
    <x v="1"/>
    <s v="Main Campus"/>
    <n v="2025"/>
    <n v="2"/>
    <n v="84014"/>
    <s v="Full-Time"/>
    <n v="110"/>
    <s v="Davis"/>
    <s v="Davis County"/>
    <x v="2"/>
  </r>
  <r>
    <x v="1"/>
    <s v="Main Campus"/>
    <n v="2025"/>
    <n v="2"/>
    <n v="84014"/>
    <s v="Part-Time"/>
    <n v="27"/>
    <s v="Davis"/>
    <s v="Davis County"/>
    <x v="2"/>
  </r>
  <r>
    <x v="1"/>
    <s v="Main Campus"/>
    <n v="2025"/>
    <n v="2"/>
    <n v="84015"/>
    <s v="Full-Time"/>
    <n v="114"/>
    <s v="Davis"/>
    <s v="Davis County"/>
    <x v="2"/>
  </r>
  <r>
    <x v="1"/>
    <s v="Main Campus"/>
    <n v="2025"/>
    <n v="2"/>
    <n v="84015"/>
    <s v="Part-Time"/>
    <n v="30"/>
    <s v="Davis"/>
    <s v="Davis County"/>
    <x v="2"/>
  </r>
  <r>
    <x v="1"/>
    <s v="Main Campus"/>
    <n v="2025"/>
    <n v="2"/>
    <n v="84016"/>
    <s v="Full-Time"/>
    <n v="1"/>
    <s v="Davis"/>
    <e v="#N/A"/>
    <x v="2"/>
  </r>
  <r>
    <x v="1"/>
    <s v="Main Campus"/>
    <n v="2025"/>
    <n v="2"/>
    <n v="84017"/>
    <s v="Full-Time"/>
    <n v="16"/>
    <s v="Summit"/>
    <s v="Summit County"/>
    <x v="3"/>
  </r>
  <r>
    <x v="1"/>
    <s v="Main Campus"/>
    <n v="2025"/>
    <n v="2"/>
    <n v="84017"/>
    <s v="Part-Time"/>
    <n v="2"/>
    <s v="Summit"/>
    <s v="Summit County"/>
    <x v="3"/>
  </r>
  <r>
    <x v="1"/>
    <s v="Main Campus"/>
    <n v="2025"/>
    <n v="2"/>
    <n v="84018"/>
    <s v="Full-Time"/>
    <n v="3"/>
    <s v="Morgan"/>
    <s v="Morgan County"/>
    <x v="8"/>
  </r>
  <r>
    <x v="1"/>
    <s v="Main Campus"/>
    <n v="2025"/>
    <n v="2"/>
    <n v="84018"/>
    <s v="Part-Time"/>
    <n v="1"/>
    <s v="Morgan"/>
    <s v="Morgan County"/>
    <x v="8"/>
  </r>
  <r>
    <x v="1"/>
    <s v="Main Campus"/>
    <n v="2025"/>
    <n v="2"/>
    <n v="84020"/>
    <s v="Full-Time"/>
    <n v="537"/>
    <s v="Salt Lake"/>
    <s v="Salt Lake County"/>
    <x v="1"/>
  </r>
  <r>
    <x v="1"/>
    <s v="Main Campus"/>
    <n v="2025"/>
    <n v="2"/>
    <n v="84020"/>
    <s v="Part-Time"/>
    <n v="113"/>
    <s v="Salt Lake"/>
    <s v="Salt Lake County"/>
    <x v="1"/>
  </r>
  <r>
    <x v="1"/>
    <s v="Main Campus"/>
    <n v="2025"/>
    <n v="2"/>
    <n v="84025"/>
    <s v="Full-Time"/>
    <n v="177"/>
    <s v="Davis"/>
    <s v="Davis County"/>
    <x v="2"/>
  </r>
  <r>
    <x v="1"/>
    <s v="Main Campus"/>
    <n v="2025"/>
    <n v="2"/>
    <n v="84025"/>
    <s v="Part-Time"/>
    <n v="37"/>
    <s v="Davis"/>
    <s v="Davis County"/>
    <x v="2"/>
  </r>
  <r>
    <x v="1"/>
    <s v="Main Campus"/>
    <n v="2025"/>
    <n v="2"/>
    <n v="84026"/>
    <s v="Full-Time"/>
    <n v="2"/>
    <s v="Uintah"/>
    <s v="Uintah County"/>
    <x v="6"/>
  </r>
  <r>
    <x v="1"/>
    <s v="Main Campus"/>
    <n v="2025"/>
    <n v="2"/>
    <n v="84028"/>
    <s v="Full-Time"/>
    <n v="3"/>
    <s v="Rich"/>
    <s v="Rich County"/>
    <x v="25"/>
  </r>
  <r>
    <x v="1"/>
    <s v="Main Campus"/>
    <n v="2025"/>
    <n v="2"/>
    <n v="84029"/>
    <s v="Full-Time"/>
    <n v="37"/>
    <s v="Tooele"/>
    <s v="Tooele County"/>
    <x v="5"/>
  </r>
  <r>
    <x v="1"/>
    <s v="Main Campus"/>
    <n v="2025"/>
    <n v="2"/>
    <n v="84029"/>
    <s v="Part-Time"/>
    <n v="9"/>
    <s v="Tooele"/>
    <s v="Tooele County"/>
    <x v="5"/>
  </r>
  <r>
    <x v="1"/>
    <s v="Main Campus"/>
    <n v="2025"/>
    <n v="2"/>
    <n v="84032"/>
    <s v="Full-Time"/>
    <n v="112"/>
    <s v="Wasatch"/>
    <s v="Wasatch County"/>
    <x v="7"/>
  </r>
  <r>
    <x v="1"/>
    <s v="Main Campus"/>
    <n v="2025"/>
    <n v="2"/>
    <n v="84032"/>
    <s v="Part-Time"/>
    <n v="13"/>
    <s v="Wasatch"/>
    <s v="Wasatch County"/>
    <x v="7"/>
  </r>
  <r>
    <x v="1"/>
    <s v="Main Campus"/>
    <n v="2025"/>
    <n v="2"/>
    <n v="84033"/>
    <s v="Full-Time"/>
    <n v="6"/>
    <s v="Summit"/>
    <s v="Summit County"/>
    <x v="3"/>
  </r>
  <r>
    <x v="1"/>
    <s v="Main Campus"/>
    <n v="2025"/>
    <n v="2"/>
    <n v="84034"/>
    <s v="Full-Time"/>
    <n v="1"/>
    <s v="Tooele"/>
    <s v="Tooele County"/>
    <x v="5"/>
  </r>
  <r>
    <x v="1"/>
    <s v="Main Campus"/>
    <n v="2025"/>
    <n v="2"/>
    <n v="84036"/>
    <s v="Full-Time"/>
    <n v="68"/>
    <s v="Summit"/>
    <s v="Summit County"/>
    <x v="3"/>
  </r>
  <r>
    <x v="1"/>
    <s v="Main Campus"/>
    <n v="2025"/>
    <n v="2"/>
    <n v="84036"/>
    <s v="Part-Time"/>
    <n v="10"/>
    <s v="Summit"/>
    <s v="Summit County"/>
    <x v="3"/>
  </r>
  <r>
    <x v="1"/>
    <s v="Main Campus"/>
    <n v="2025"/>
    <n v="2"/>
    <n v="84037"/>
    <s v="Full-Time"/>
    <n v="259"/>
    <s v="Davis"/>
    <s v="Davis County"/>
    <x v="2"/>
  </r>
  <r>
    <x v="1"/>
    <s v="Main Campus"/>
    <n v="2025"/>
    <n v="2"/>
    <n v="84037"/>
    <s v="Part-Time"/>
    <n v="44"/>
    <s v="Davis"/>
    <s v="Davis County"/>
    <x v="2"/>
  </r>
  <r>
    <x v="1"/>
    <s v="Main Campus"/>
    <n v="2025"/>
    <n v="2"/>
    <n v="84039"/>
    <s v="Full-Time"/>
    <n v="1"/>
    <s v="Uintah"/>
    <s v="Uintah County"/>
    <x v="6"/>
  </r>
  <r>
    <x v="1"/>
    <s v="Main Campus"/>
    <n v="2025"/>
    <n v="2"/>
    <n v="84040"/>
    <s v="Full-Time"/>
    <n v="131"/>
    <s v="Davis"/>
    <s v="Davis County"/>
    <x v="2"/>
  </r>
  <r>
    <x v="1"/>
    <s v="Main Campus"/>
    <n v="2025"/>
    <n v="2"/>
    <n v="84040"/>
    <s v="Part-Time"/>
    <n v="20"/>
    <s v="Davis"/>
    <s v="Davis County"/>
    <x v="2"/>
  </r>
  <r>
    <x v="1"/>
    <s v="Main Campus"/>
    <n v="2025"/>
    <n v="2"/>
    <n v="84041"/>
    <s v="Full-Time"/>
    <n v="171"/>
    <s v="Davis"/>
    <s v="Davis County"/>
    <x v="2"/>
  </r>
  <r>
    <x v="1"/>
    <s v="Main Campus"/>
    <n v="2025"/>
    <n v="2"/>
    <n v="84041"/>
    <s v="Part-Time"/>
    <n v="34"/>
    <s v="Davis"/>
    <s v="Davis County"/>
    <x v="2"/>
  </r>
  <r>
    <x v="1"/>
    <s v="Main Campus"/>
    <n v="2025"/>
    <n v="2"/>
    <n v="84042"/>
    <s v="Full-Time"/>
    <n v="31"/>
    <s v="Utah"/>
    <s v="Utah County"/>
    <x v="0"/>
  </r>
  <r>
    <x v="1"/>
    <s v="Main Campus"/>
    <n v="2025"/>
    <n v="2"/>
    <n v="84042"/>
    <s v="Part-Time"/>
    <n v="9"/>
    <s v="Utah"/>
    <s v="Utah County"/>
    <x v="0"/>
  </r>
  <r>
    <x v="1"/>
    <s v="Main Campus"/>
    <n v="2025"/>
    <n v="2"/>
    <n v="84043"/>
    <s v="Full-Time"/>
    <n v="329"/>
    <s v="Utah"/>
    <s v="Utah County"/>
    <x v="0"/>
  </r>
  <r>
    <x v="1"/>
    <s v="Main Campus"/>
    <n v="2025"/>
    <n v="2"/>
    <n v="84043"/>
    <s v="Part-Time"/>
    <n v="51"/>
    <s v="Utah"/>
    <s v="Utah County"/>
    <x v="0"/>
  </r>
  <r>
    <x v="1"/>
    <s v="Main Campus"/>
    <n v="2025"/>
    <n v="2"/>
    <n v="84044"/>
    <s v="Full-Time"/>
    <n v="135"/>
    <s v="Salt Lake"/>
    <s v="Salt Lake County"/>
    <x v="1"/>
  </r>
  <r>
    <x v="1"/>
    <s v="Main Campus"/>
    <n v="2025"/>
    <n v="2"/>
    <n v="84044"/>
    <s v="Part-Time"/>
    <n v="34"/>
    <s v="Salt Lake"/>
    <s v="Salt Lake County"/>
    <x v="1"/>
  </r>
  <r>
    <x v="1"/>
    <s v="Main Campus"/>
    <n v="2025"/>
    <n v="2"/>
    <n v="84045"/>
    <s v="Full-Time"/>
    <n v="144"/>
    <e v="#N/A"/>
    <s v="Utah County"/>
    <x v="0"/>
  </r>
  <r>
    <x v="1"/>
    <s v="Main Campus"/>
    <n v="2025"/>
    <n v="2"/>
    <n v="84045"/>
    <s v="Part-Time"/>
    <n v="27"/>
    <e v="#N/A"/>
    <s v="Utah County"/>
    <x v="0"/>
  </r>
  <r>
    <x v="1"/>
    <s v="Main Campus"/>
    <n v="2025"/>
    <n v="2"/>
    <n v="84046"/>
    <s v="Part-Time"/>
    <n v="1"/>
    <s v="Daggett"/>
    <s v="Daggett County"/>
    <x v="26"/>
  </r>
  <r>
    <x v="1"/>
    <s v="Main Campus"/>
    <n v="2025"/>
    <n v="2"/>
    <n v="84047"/>
    <s v="Full-Time"/>
    <n v="225"/>
    <s v="Salt Lake"/>
    <s v="Salt Lake County"/>
    <x v="1"/>
  </r>
  <r>
    <x v="1"/>
    <s v="Main Campus"/>
    <n v="2025"/>
    <n v="2"/>
    <n v="84047"/>
    <s v="Part-Time"/>
    <n v="90"/>
    <s v="Salt Lake"/>
    <s v="Salt Lake County"/>
    <x v="1"/>
  </r>
  <r>
    <x v="1"/>
    <s v="Main Campus"/>
    <n v="2025"/>
    <n v="2"/>
    <n v="84049"/>
    <s v="Full-Time"/>
    <n v="60"/>
    <s v="Wasatch"/>
    <s v="Wasatch County"/>
    <x v="7"/>
  </r>
  <r>
    <x v="1"/>
    <s v="Main Campus"/>
    <n v="2025"/>
    <n v="2"/>
    <n v="84049"/>
    <s v="Part-Time"/>
    <n v="13"/>
    <s v="Wasatch"/>
    <s v="Wasatch County"/>
    <x v="7"/>
  </r>
  <r>
    <x v="1"/>
    <s v="Main Campus"/>
    <n v="2025"/>
    <n v="2"/>
    <n v="84050"/>
    <s v="Full-Time"/>
    <n v="39"/>
    <s v="Morgan"/>
    <s v="Morgan County"/>
    <x v="8"/>
  </r>
  <r>
    <x v="1"/>
    <s v="Main Campus"/>
    <n v="2025"/>
    <n v="2"/>
    <n v="84050"/>
    <s v="Part-Time"/>
    <n v="7"/>
    <s v="Morgan"/>
    <s v="Morgan County"/>
    <x v="8"/>
  </r>
  <r>
    <x v="1"/>
    <s v="Main Campus"/>
    <n v="2025"/>
    <n v="2"/>
    <n v="84053"/>
    <s v="Full-Time"/>
    <n v="2"/>
    <s v="Duchesne"/>
    <s v="Duchesne County"/>
    <x v="4"/>
  </r>
  <r>
    <x v="1"/>
    <s v="Main Campus"/>
    <n v="2025"/>
    <n v="2"/>
    <n v="84054"/>
    <s v="Full-Time"/>
    <n v="228"/>
    <s v="Davis"/>
    <s v="Davis County"/>
    <x v="2"/>
  </r>
  <r>
    <x v="1"/>
    <s v="Main Campus"/>
    <n v="2025"/>
    <n v="2"/>
    <n v="84054"/>
    <s v="Part-Time"/>
    <n v="52"/>
    <s v="Davis"/>
    <s v="Davis County"/>
    <x v="2"/>
  </r>
  <r>
    <x v="1"/>
    <s v="Main Campus"/>
    <n v="2025"/>
    <n v="2"/>
    <n v="84055"/>
    <s v="Full-Time"/>
    <n v="7"/>
    <s v="Summit"/>
    <s v="Summit County"/>
    <x v="3"/>
  </r>
  <r>
    <x v="1"/>
    <s v="Main Campus"/>
    <n v="2025"/>
    <n v="2"/>
    <n v="84055"/>
    <s v="Part-Time"/>
    <n v="2"/>
    <s v="Summit"/>
    <s v="Summit County"/>
    <x v="3"/>
  </r>
  <r>
    <x v="1"/>
    <s v="Main Campus"/>
    <n v="2025"/>
    <n v="2"/>
    <n v="84056"/>
    <s v="Full-Time"/>
    <n v="8"/>
    <s v="Weber"/>
    <s v="Davis County"/>
    <x v="9"/>
  </r>
  <r>
    <x v="1"/>
    <s v="Main Campus"/>
    <n v="2025"/>
    <n v="2"/>
    <n v="84057"/>
    <s v="Full-Time"/>
    <n v="80"/>
    <s v="Utah"/>
    <s v="Utah County"/>
    <x v="0"/>
  </r>
  <r>
    <x v="1"/>
    <s v="Main Campus"/>
    <n v="2025"/>
    <n v="2"/>
    <n v="84057"/>
    <s v="Part-Time"/>
    <n v="8"/>
    <s v="Utah"/>
    <s v="Utah County"/>
    <x v="0"/>
  </r>
  <r>
    <x v="1"/>
    <s v="Main Campus"/>
    <n v="2025"/>
    <n v="2"/>
    <n v="84058"/>
    <s v="Full-Time"/>
    <n v="62"/>
    <s v="Utah"/>
    <s v="Utah County"/>
    <x v="0"/>
  </r>
  <r>
    <x v="1"/>
    <s v="Main Campus"/>
    <n v="2025"/>
    <n v="2"/>
    <n v="84058"/>
    <s v="Part-Time"/>
    <n v="14"/>
    <s v="Utah"/>
    <s v="Utah County"/>
    <x v="0"/>
  </r>
  <r>
    <x v="1"/>
    <s v="Main Campus"/>
    <n v="2025"/>
    <n v="2"/>
    <n v="84059"/>
    <s v="Full-Time"/>
    <n v="51"/>
    <s v="Utah"/>
    <s v="Utah County"/>
    <x v="0"/>
  </r>
  <r>
    <x v="1"/>
    <s v="Main Campus"/>
    <n v="2025"/>
    <n v="2"/>
    <n v="84059"/>
    <s v="Part-Time"/>
    <n v="12"/>
    <s v="Utah"/>
    <s v="Utah County"/>
    <x v="0"/>
  </r>
  <r>
    <x v="1"/>
    <s v="Main Campus"/>
    <n v="2025"/>
    <n v="2"/>
    <n v="84060"/>
    <s v="Full-Time"/>
    <n v="91"/>
    <s v="Summit"/>
    <s v="Summit County"/>
    <x v="3"/>
  </r>
  <r>
    <x v="1"/>
    <s v="Main Campus"/>
    <n v="2025"/>
    <n v="2"/>
    <n v="84060"/>
    <s v="Part-Time"/>
    <n v="19"/>
    <s v="Summit"/>
    <s v="Summit County"/>
    <x v="3"/>
  </r>
  <r>
    <x v="1"/>
    <s v="Main Campus"/>
    <n v="2025"/>
    <n v="2"/>
    <n v="84061"/>
    <s v="Full-Time"/>
    <n v="3"/>
    <s v="Summit"/>
    <s v="Summit County"/>
    <x v="3"/>
  </r>
  <r>
    <x v="1"/>
    <s v="Main Campus"/>
    <n v="2025"/>
    <n v="2"/>
    <n v="84062"/>
    <s v="Full-Time"/>
    <n v="121"/>
    <s v="Utah"/>
    <s v="Utah County"/>
    <x v="0"/>
  </r>
  <r>
    <x v="1"/>
    <s v="Main Campus"/>
    <n v="2025"/>
    <n v="2"/>
    <n v="84062"/>
    <s v="Part-Time"/>
    <n v="18"/>
    <s v="Utah"/>
    <s v="Utah County"/>
    <x v="0"/>
  </r>
  <r>
    <x v="1"/>
    <s v="Main Campus"/>
    <n v="2025"/>
    <n v="2"/>
    <n v="84064"/>
    <s v="Full-Time"/>
    <n v="1"/>
    <s v="Rich"/>
    <s v="Rich County"/>
    <x v="25"/>
  </r>
  <r>
    <x v="1"/>
    <s v="Main Campus"/>
    <n v="2025"/>
    <n v="2"/>
    <n v="84065"/>
    <s v="Full-Time"/>
    <n v="306"/>
    <s v="Salt Lake"/>
    <s v="Salt Lake County"/>
    <x v="1"/>
  </r>
  <r>
    <x v="1"/>
    <s v="Main Campus"/>
    <n v="2025"/>
    <n v="2"/>
    <n v="84065"/>
    <s v="Part-Time"/>
    <n v="54"/>
    <s v="Salt Lake"/>
    <s v="Salt Lake County"/>
    <x v="1"/>
  </r>
  <r>
    <x v="1"/>
    <s v="Main Campus"/>
    <n v="2025"/>
    <n v="2"/>
    <n v="84066"/>
    <s v="Full-Time"/>
    <n v="9"/>
    <s v="Duchesne"/>
    <s v="Duchesne County"/>
    <x v="4"/>
  </r>
  <r>
    <x v="1"/>
    <s v="Main Campus"/>
    <n v="2025"/>
    <n v="2"/>
    <n v="84067"/>
    <s v="Full-Time"/>
    <n v="45"/>
    <s v="Weber"/>
    <s v="Weber County"/>
    <x v="9"/>
  </r>
  <r>
    <x v="1"/>
    <s v="Main Campus"/>
    <n v="2025"/>
    <n v="2"/>
    <n v="84067"/>
    <s v="Part-Time"/>
    <n v="13"/>
    <s v="Weber"/>
    <s v="Weber County"/>
    <x v="9"/>
  </r>
  <r>
    <x v="1"/>
    <s v="Main Campus"/>
    <n v="2025"/>
    <n v="2"/>
    <n v="84068"/>
    <s v="Full-Time"/>
    <n v="12"/>
    <s v="Summit"/>
    <e v="#N/A"/>
    <x v="3"/>
  </r>
  <r>
    <x v="1"/>
    <s v="Main Campus"/>
    <n v="2025"/>
    <n v="2"/>
    <n v="84068"/>
    <s v="Part-Time"/>
    <n v="1"/>
    <s v="Summit"/>
    <e v="#N/A"/>
    <x v="3"/>
  </r>
  <r>
    <x v="1"/>
    <s v="Main Campus"/>
    <n v="2025"/>
    <n v="2"/>
    <n v="84070"/>
    <s v="Full-Time"/>
    <n v="215"/>
    <s v="Salt Lake"/>
    <s v="Salt Lake County"/>
    <x v="1"/>
  </r>
  <r>
    <x v="1"/>
    <s v="Main Campus"/>
    <n v="2025"/>
    <n v="2"/>
    <n v="84070"/>
    <s v="Part-Time"/>
    <n v="41"/>
    <s v="Salt Lake"/>
    <s v="Salt Lake County"/>
    <x v="1"/>
  </r>
  <r>
    <x v="1"/>
    <s v="Main Campus"/>
    <n v="2025"/>
    <n v="2"/>
    <n v="84071"/>
    <s v="Full-Time"/>
    <n v="3"/>
    <s v="Tooele"/>
    <s v="Tooele County"/>
    <x v="5"/>
  </r>
  <r>
    <x v="1"/>
    <s v="Main Campus"/>
    <n v="2025"/>
    <n v="2"/>
    <n v="84072"/>
    <s v="Full-Time"/>
    <n v="1"/>
    <s v="Duchesne"/>
    <s v="Duchesne County"/>
    <x v="4"/>
  </r>
  <r>
    <x v="1"/>
    <s v="Main Campus"/>
    <n v="2025"/>
    <n v="2"/>
    <n v="84074"/>
    <s v="Full-Time"/>
    <n v="166"/>
    <s v="Tooele"/>
    <s v="Tooele County"/>
    <x v="5"/>
  </r>
  <r>
    <x v="1"/>
    <s v="Main Campus"/>
    <n v="2025"/>
    <n v="2"/>
    <n v="84074"/>
    <s v="Part-Time"/>
    <n v="37"/>
    <s v="Tooele"/>
    <s v="Tooele County"/>
    <x v="5"/>
  </r>
  <r>
    <x v="1"/>
    <s v="Main Campus"/>
    <n v="2025"/>
    <n v="2"/>
    <n v="84075"/>
    <s v="Full-Time"/>
    <n v="106"/>
    <s v="Davis"/>
    <s v="Davis County"/>
    <x v="2"/>
  </r>
  <r>
    <x v="1"/>
    <s v="Main Campus"/>
    <n v="2025"/>
    <n v="2"/>
    <n v="84075"/>
    <s v="Part-Time"/>
    <n v="30"/>
    <s v="Davis"/>
    <s v="Davis County"/>
    <x v="2"/>
  </r>
  <r>
    <x v="1"/>
    <s v="Main Campus"/>
    <n v="2025"/>
    <n v="2"/>
    <n v="84076"/>
    <s v="Full-Time"/>
    <n v="1"/>
    <s v="Uintah"/>
    <s v="Uintah County"/>
    <x v="6"/>
  </r>
  <r>
    <x v="1"/>
    <s v="Main Campus"/>
    <n v="2025"/>
    <n v="2"/>
    <n v="84078"/>
    <s v="Full-Time"/>
    <n v="17"/>
    <s v="Uintah"/>
    <s v="Uintah County"/>
    <x v="6"/>
  </r>
  <r>
    <x v="1"/>
    <s v="Main Campus"/>
    <n v="2025"/>
    <n v="2"/>
    <n v="84078"/>
    <s v="Part-Time"/>
    <n v="1"/>
    <s v="Uintah"/>
    <s v="Uintah County"/>
    <x v="6"/>
  </r>
  <r>
    <x v="1"/>
    <s v="Main Campus"/>
    <n v="2025"/>
    <n v="2"/>
    <n v="84079"/>
    <s v="Full-Time"/>
    <n v="1"/>
    <s v="Uintah"/>
    <e v="#N/A"/>
    <x v="6"/>
  </r>
  <r>
    <x v="1"/>
    <s v="Main Campus"/>
    <n v="2025"/>
    <n v="2"/>
    <n v="84081"/>
    <s v="Full-Time"/>
    <n v="335"/>
    <e v="#N/A"/>
    <s v="Salt Lake County"/>
    <x v="1"/>
  </r>
  <r>
    <x v="1"/>
    <s v="Main Campus"/>
    <n v="2025"/>
    <n v="2"/>
    <n v="84081"/>
    <s v="Part-Time"/>
    <n v="91"/>
    <e v="#N/A"/>
    <s v="Salt Lake County"/>
    <x v="1"/>
  </r>
  <r>
    <x v="1"/>
    <s v="Main Campus"/>
    <n v="2025"/>
    <n v="2"/>
    <n v="84084"/>
    <s v="Full-Time"/>
    <n v="156"/>
    <s v="Salt Lake"/>
    <s v="Salt Lake County"/>
    <x v="1"/>
  </r>
  <r>
    <x v="1"/>
    <s v="Main Campus"/>
    <n v="2025"/>
    <n v="2"/>
    <n v="84084"/>
    <s v="Part-Time"/>
    <n v="32"/>
    <s v="Salt Lake"/>
    <s v="Salt Lake County"/>
    <x v="1"/>
  </r>
  <r>
    <x v="1"/>
    <s v="Main Campus"/>
    <n v="2025"/>
    <n v="2"/>
    <n v="84087"/>
    <s v="Full-Time"/>
    <n v="92"/>
    <s v="Davis"/>
    <s v="Davis County"/>
    <x v="2"/>
  </r>
  <r>
    <x v="1"/>
    <s v="Main Campus"/>
    <n v="2025"/>
    <n v="2"/>
    <n v="84087"/>
    <s v="Part-Time"/>
    <n v="23"/>
    <s v="Davis"/>
    <s v="Davis County"/>
    <x v="2"/>
  </r>
  <r>
    <x v="1"/>
    <s v="Main Campus"/>
    <n v="2025"/>
    <n v="2"/>
    <n v="84088"/>
    <s v="Full-Time"/>
    <n v="197"/>
    <s v="Salt Lake"/>
    <s v="Salt Lake County"/>
    <x v="1"/>
  </r>
  <r>
    <x v="1"/>
    <s v="Main Campus"/>
    <n v="2025"/>
    <n v="2"/>
    <n v="84088"/>
    <s v="Part-Time"/>
    <n v="43"/>
    <s v="Salt Lake"/>
    <s v="Salt Lake County"/>
    <x v="1"/>
  </r>
  <r>
    <x v="1"/>
    <s v="Main Campus"/>
    <n v="2025"/>
    <n v="2"/>
    <n v="84091"/>
    <s v="Full-Time"/>
    <n v="1"/>
    <s v="Salt Lake"/>
    <e v="#N/A"/>
    <x v="1"/>
  </r>
  <r>
    <x v="1"/>
    <s v="Main Campus"/>
    <n v="2025"/>
    <n v="2"/>
    <n v="84091"/>
    <s v="Part-Time"/>
    <n v="1"/>
    <s v="Salt Lake"/>
    <e v="#N/A"/>
    <x v="1"/>
  </r>
  <r>
    <x v="1"/>
    <s v="Main Campus"/>
    <n v="2025"/>
    <n v="2"/>
    <n v="84092"/>
    <s v="Full-Time"/>
    <n v="409"/>
    <s v="Salt Lake"/>
    <s v="Salt Lake County"/>
    <x v="1"/>
  </r>
  <r>
    <x v="1"/>
    <s v="Main Campus"/>
    <n v="2025"/>
    <n v="2"/>
    <n v="84092"/>
    <s v="Part-Time"/>
    <n v="82"/>
    <s v="Salt Lake"/>
    <s v="Salt Lake County"/>
    <x v="1"/>
  </r>
  <r>
    <x v="1"/>
    <s v="Main Campus"/>
    <n v="2025"/>
    <n v="2"/>
    <n v="84093"/>
    <s v="Full-Time"/>
    <n v="305"/>
    <s v="Salt Lake"/>
    <s v="Salt Lake County"/>
    <x v="1"/>
  </r>
  <r>
    <x v="1"/>
    <s v="Main Campus"/>
    <n v="2025"/>
    <n v="2"/>
    <n v="84093"/>
    <s v="Part-Time"/>
    <n v="64"/>
    <s v="Salt Lake"/>
    <s v="Salt Lake County"/>
    <x v="1"/>
  </r>
  <r>
    <x v="1"/>
    <s v="Main Campus"/>
    <n v="2025"/>
    <n v="2"/>
    <n v="84094"/>
    <s v="Full-Time"/>
    <n v="204"/>
    <s v="Salt Lake"/>
    <s v="Salt Lake County"/>
    <x v="1"/>
  </r>
  <r>
    <x v="1"/>
    <s v="Main Campus"/>
    <n v="2025"/>
    <n v="2"/>
    <n v="84094"/>
    <s v="Part-Time"/>
    <n v="39"/>
    <s v="Salt Lake"/>
    <s v="Salt Lake County"/>
    <x v="1"/>
  </r>
  <r>
    <x v="1"/>
    <s v="Main Campus"/>
    <n v="2025"/>
    <n v="2"/>
    <n v="84095"/>
    <s v="Full-Time"/>
    <n v="316"/>
    <s v="Salt Lake"/>
    <s v="Salt Lake County"/>
    <x v="1"/>
  </r>
  <r>
    <x v="1"/>
    <s v="Main Campus"/>
    <n v="2025"/>
    <n v="2"/>
    <n v="84095"/>
    <s v="Part-Time"/>
    <n v="69"/>
    <s v="Salt Lake"/>
    <s v="Salt Lake County"/>
    <x v="1"/>
  </r>
  <r>
    <x v="1"/>
    <s v="Main Campus"/>
    <n v="2025"/>
    <n v="2"/>
    <n v="84096"/>
    <s v="Full-Time"/>
    <n v="390"/>
    <e v="#N/A"/>
    <s v="Salt Lake County"/>
    <x v="1"/>
  </r>
  <r>
    <x v="1"/>
    <s v="Main Campus"/>
    <n v="2025"/>
    <n v="2"/>
    <n v="84096"/>
    <s v="Part-Time"/>
    <n v="87"/>
    <e v="#N/A"/>
    <s v="Salt Lake County"/>
    <x v="1"/>
  </r>
  <r>
    <x v="1"/>
    <s v="Main Campus"/>
    <n v="2025"/>
    <n v="2"/>
    <n v="84097"/>
    <s v="Full-Time"/>
    <n v="72"/>
    <s v="Utah"/>
    <s v="Utah County"/>
    <x v="0"/>
  </r>
  <r>
    <x v="1"/>
    <s v="Main Campus"/>
    <n v="2025"/>
    <n v="2"/>
    <n v="84097"/>
    <s v="Part-Time"/>
    <n v="9"/>
    <s v="Utah"/>
    <s v="Utah County"/>
    <x v="0"/>
  </r>
  <r>
    <x v="1"/>
    <s v="Main Campus"/>
    <n v="2025"/>
    <n v="2"/>
    <n v="84098"/>
    <s v="Full-Time"/>
    <n v="361"/>
    <s v="Summit"/>
    <s v="Summit County"/>
    <x v="3"/>
  </r>
  <r>
    <x v="1"/>
    <s v="Main Campus"/>
    <n v="2025"/>
    <n v="2"/>
    <n v="84098"/>
    <s v="Part-Time"/>
    <n v="65"/>
    <s v="Summit"/>
    <s v="Summit County"/>
    <x v="3"/>
  </r>
  <r>
    <x v="1"/>
    <s v="Main Campus"/>
    <n v="2025"/>
    <n v="2"/>
    <n v="84101"/>
    <s v="Full-Time"/>
    <n v="340"/>
    <s v="Salt Lake"/>
    <s v="Salt Lake County"/>
    <x v="1"/>
  </r>
  <r>
    <x v="1"/>
    <s v="Main Campus"/>
    <n v="2025"/>
    <n v="2"/>
    <n v="84101"/>
    <s v="Part-Time"/>
    <n v="55"/>
    <s v="Salt Lake"/>
    <s v="Salt Lake County"/>
    <x v="1"/>
  </r>
  <r>
    <x v="1"/>
    <s v="Main Campus"/>
    <n v="2025"/>
    <n v="2"/>
    <n v="84102"/>
    <s v="Full-Time"/>
    <n v="2379"/>
    <s v="Salt Lake"/>
    <s v="Salt Lake County"/>
    <x v="1"/>
  </r>
  <r>
    <x v="1"/>
    <s v="Main Campus"/>
    <n v="2025"/>
    <n v="2"/>
    <n v="84102"/>
    <s v="Part-Time"/>
    <n v="392"/>
    <s v="Salt Lake"/>
    <s v="Salt Lake County"/>
    <x v="1"/>
  </r>
  <r>
    <x v="1"/>
    <s v="Main Campus"/>
    <n v="2025"/>
    <n v="2"/>
    <n v="84103"/>
    <s v="Full-Time"/>
    <n v="856"/>
    <s v="Salt Lake"/>
    <s v="Salt Lake County"/>
    <x v="1"/>
  </r>
  <r>
    <x v="1"/>
    <s v="Main Campus"/>
    <n v="2025"/>
    <n v="2"/>
    <n v="84103"/>
    <s v="Part-Time"/>
    <n v="207"/>
    <s v="Salt Lake"/>
    <s v="Salt Lake County"/>
    <x v="1"/>
  </r>
  <r>
    <x v="1"/>
    <s v="Main Campus"/>
    <n v="2025"/>
    <n v="2"/>
    <n v="84104"/>
    <s v="Full-Time"/>
    <n v="195"/>
    <s v="Salt Lake"/>
    <s v="Salt Lake County"/>
    <x v="1"/>
  </r>
  <r>
    <x v="1"/>
    <s v="Main Campus"/>
    <n v="2025"/>
    <n v="2"/>
    <n v="84104"/>
    <s v="Part-Time"/>
    <n v="44"/>
    <s v="Salt Lake"/>
    <s v="Salt Lake County"/>
    <x v="1"/>
  </r>
  <r>
    <x v="1"/>
    <s v="Main Campus"/>
    <n v="2025"/>
    <n v="2"/>
    <n v="84105"/>
    <s v="Full-Time"/>
    <n v="859"/>
    <s v="Salt Lake"/>
    <s v="Salt Lake County"/>
    <x v="1"/>
  </r>
  <r>
    <x v="1"/>
    <s v="Main Campus"/>
    <n v="2025"/>
    <n v="2"/>
    <n v="84105"/>
    <s v="Part-Time"/>
    <n v="187"/>
    <s v="Salt Lake"/>
    <s v="Salt Lake County"/>
    <x v="1"/>
  </r>
  <r>
    <x v="1"/>
    <s v="Main Campus"/>
    <n v="2025"/>
    <n v="2"/>
    <n v="84106"/>
    <s v="Full-Time"/>
    <n v="834"/>
    <s v="Salt Lake"/>
    <s v="Salt Lake County"/>
    <x v="1"/>
  </r>
  <r>
    <x v="1"/>
    <s v="Main Campus"/>
    <n v="2025"/>
    <n v="2"/>
    <n v="84106"/>
    <s v="Part-Time"/>
    <n v="189"/>
    <s v="Salt Lake"/>
    <s v="Salt Lake County"/>
    <x v="1"/>
  </r>
  <r>
    <x v="1"/>
    <s v="Main Campus"/>
    <n v="2025"/>
    <n v="2"/>
    <n v="84107"/>
    <s v="Full-Time"/>
    <n v="320"/>
    <s v="Salt Lake"/>
    <s v="Salt Lake County"/>
    <x v="1"/>
  </r>
  <r>
    <x v="1"/>
    <s v="Main Campus"/>
    <n v="2025"/>
    <n v="2"/>
    <n v="84107"/>
    <s v="Part-Time"/>
    <n v="89"/>
    <s v="Salt Lake"/>
    <s v="Salt Lake County"/>
    <x v="1"/>
  </r>
  <r>
    <x v="1"/>
    <s v="Main Campus"/>
    <n v="2025"/>
    <n v="2"/>
    <n v="84108"/>
    <s v="Full-Time"/>
    <n v="1444"/>
    <s v="Salt Lake"/>
    <s v="Salt Lake County"/>
    <x v="1"/>
  </r>
  <r>
    <x v="1"/>
    <s v="Main Campus"/>
    <n v="2025"/>
    <n v="2"/>
    <n v="84108"/>
    <s v="Part-Time"/>
    <n v="248"/>
    <s v="Salt Lake"/>
    <s v="Salt Lake County"/>
    <x v="1"/>
  </r>
  <r>
    <x v="1"/>
    <s v="Main Campus"/>
    <n v="2025"/>
    <n v="2"/>
    <n v="84109"/>
    <s v="Full-Time"/>
    <n v="592"/>
    <s v="Salt Lake"/>
    <s v="Salt Lake County"/>
    <x v="1"/>
  </r>
  <r>
    <x v="1"/>
    <s v="Main Campus"/>
    <n v="2025"/>
    <n v="2"/>
    <n v="84109"/>
    <s v="Part-Time"/>
    <n v="121"/>
    <s v="Salt Lake"/>
    <s v="Salt Lake County"/>
    <x v="1"/>
  </r>
  <r>
    <x v="1"/>
    <s v="Main Campus"/>
    <n v="2025"/>
    <n v="2"/>
    <n v="84110"/>
    <s v="Full-Time"/>
    <n v="2"/>
    <s v="Salt Lake"/>
    <e v="#N/A"/>
    <x v="1"/>
  </r>
  <r>
    <x v="1"/>
    <s v="Main Campus"/>
    <n v="2025"/>
    <n v="2"/>
    <n v="84110"/>
    <s v="Part-Time"/>
    <n v="1"/>
    <s v="Salt Lake"/>
    <e v="#N/A"/>
    <x v="1"/>
  </r>
  <r>
    <x v="1"/>
    <s v="Main Campus"/>
    <n v="2025"/>
    <n v="2"/>
    <n v="84111"/>
    <s v="Full-Time"/>
    <n v="890"/>
    <s v="Salt Lake"/>
    <s v="Salt Lake County"/>
    <x v="1"/>
  </r>
  <r>
    <x v="1"/>
    <s v="Main Campus"/>
    <n v="2025"/>
    <n v="2"/>
    <n v="84111"/>
    <s v="Part-Time"/>
    <n v="152"/>
    <s v="Salt Lake"/>
    <s v="Salt Lake County"/>
    <x v="1"/>
  </r>
  <r>
    <x v="1"/>
    <s v="Main Campus"/>
    <n v="2025"/>
    <n v="2"/>
    <n v="84112"/>
    <s v="Full-Time"/>
    <n v="984"/>
    <s v="Salt Lake"/>
    <s v="Salt Lake County"/>
    <x v="1"/>
  </r>
  <r>
    <x v="1"/>
    <s v="Main Campus"/>
    <n v="2025"/>
    <n v="2"/>
    <n v="84112"/>
    <s v="Part-Time"/>
    <n v="29"/>
    <s v="Salt Lake"/>
    <s v="Salt Lake County"/>
    <x v="1"/>
  </r>
  <r>
    <x v="1"/>
    <s v="Main Campus"/>
    <n v="2025"/>
    <n v="2"/>
    <n v="84113"/>
    <s v="Full-Time"/>
    <n v="71"/>
    <s v="Salt Lake"/>
    <s v="Salt Lake County"/>
    <x v="1"/>
  </r>
  <r>
    <x v="1"/>
    <s v="Main Campus"/>
    <n v="2025"/>
    <n v="2"/>
    <n v="84113"/>
    <s v="Part-Time"/>
    <n v="4"/>
    <s v="Salt Lake"/>
    <s v="Salt Lake County"/>
    <x v="1"/>
  </r>
  <r>
    <x v="1"/>
    <s v="Main Campus"/>
    <n v="2025"/>
    <n v="2"/>
    <n v="84114"/>
    <s v="Full-Time"/>
    <n v="1"/>
    <s v="Salt Lake"/>
    <s v="Salt Lake County"/>
    <x v="1"/>
  </r>
  <r>
    <x v="1"/>
    <s v="Main Campus"/>
    <n v="2025"/>
    <n v="2"/>
    <n v="84115"/>
    <s v="Full-Time"/>
    <n v="487"/>
    <s v="Salt Lake"/>
    <s v="Salt Lake County"/>
    <x v="1"/>
  </r>
  <r>
    <x v="1"/>
    <s v="Main Campus"/>
    <n v="2025"/>
    <n v="2"/>
    <n v="84115"/>
    <s v="Part-Time"/>
    <n v="117"/>
    <s v="Salt Lake"/>
    <s v="Salt Lake County"/>
    <x v="1"/>
  </r>
  <r>
    <x v="1"/>
    <s v="Main Campus"/>
    <n v="2025"/>
    <n v="2"/>
    <n v="84116"/>
    <s v="Full-Time"/>
    <n v="353"/>
    <s v="Salt Lake"/>
    <s v="Salt Lake County"/>
    <x v="1"/>
  </r>
  <r>
    <x v="1"/>
    <s v="Main Campus"/>
    <n v="2025"/>
    <n v="2"/>
    <n v="84116"/>
    <s v="Part-Time"/>
    <n v="96"/>
    <s v="Salt Lake"/>
    <s v="Salt Lake County"/>
    <x v="1"/>
  </r>
  <r>
    <x v="1"/>
    <s v="Main Campus"/>
    <n v="2025"/>
    <n v="2"/>
    <n v="84117"/>
    <s v="Full-Time"/>
    <n v="340"/>
    <s v="Salt Lake"/>
    <s v="Salt Lake County"/>
    <x v="1"/>
  </r>
  <r>
    <x v="1"/>
    <s v="Main Campus"/>
    <n v="2025"/>
    <n v="2"/>
    <n v="84117"/>
    <s v="Part-Time"/>
    <n v="84"/>
    <s v="Salt Lake"/>
    <s v="Salt Lake County"/>
    <x v="1"/>
  </r>
  <r>
    <x v="1"/>
    <s v="Main Campus"/>
    <n v="2025"/>
    <n v="2"/>
    <n v="84118"/>
    <s v="Full-Time"/>
    <n v="179"/>
    <s v="Salt Lake"/>
    <s v="Salt Lake County"/>
    <x v="1"/>
  </r>
  <r>
    <x v="1"/>
    <s v="Main Campus"/>
    <n v="2025"/>
    <n v="2"/>
    <n v="84118"/>
    <s v="Part-Time"/>
    <n v="43"/>
    <s v="Salt Lake"/>
    <s v="Salt Lake County"/>
    <x v="1"/>
  </r>
  <r>
    <x v="1"/>
    <s v="Main Campus"/>
    <n v="2025"/>
    <n v="2"/>
    <n v="84119"/>
    <s v="Full-Time"/>
    <n v="280"/>
    <s v="Salt Lake"/>
    <s v="Salt Lake County"/>
    <x v="1"/>
  </r>
  <r>
    <x v="1"/>
    <s v="Main Campus"/>
    <n v="2025"/>
    <n v="2"/>
    <n v="84119"/>
    <s v="Part-Time"/>
    <n v="76"/>
    <s v="Salt Lake"/>
    <s v="Salt Lake County"/>
    <x v="1"/>
  </r>
  <r>
    <x v="1"/>
    <s v="Main Campus"/>
    <n v="2025"/>
    <n v="2"/>
    <n v="84120"/>
    <s v="Full-Time"/>
    <n v="250"/>
    <s v="Salt Lake"/>
    <s v="Salt Lake County"/>
    <x v="1"/>
  </r>
  <r>
    <x v="1"/>
    <s v="Main Campus"/>
    <n v="2025"/>
    <n v="2"/>
    <n v="84120"/>
    <s v="Part-Time"/>
    <n v="61"/>
    <s v="Salt Lake"/>
    <s v="Salt Lake County"/>
    <x v="1"/>
  </r>
  <r>
    <x v="1"/>
    <s v="Main Campus"/>
    <n v="2025"/>
    <n v="2"/>
    <n v="84121"/>
    <s v="Full-Time"/>
    <n v="539"/>
    <s v="Salt Lake"/>
    <s v="Salt Lake County"/>
    <x v="1"/>
  </r>
  <r>
    <x v="1"/>
    <s v="Main Campus"/>
    <n v="2025"/>
    <n v="2"/>
    <n v="84121"/>
    <s v="Part-Time"/>
    <n v="133"/>
    <s v="Salt Lake"/>
    <s v="Salt Lake County"/>
    <x v="1"/>
  </r>
  <r>
    <x v="1"/>
    <s v="Main Campus"/>
    <n v="2025"/>
    <n v="2"/>
    <n v="84122"/>
    <s v="Full-Time"/>
    <n v="2"/>
    <s v="Salt Lake"/>
    <e v="#N/A"/>
    <x v="1"/>
  </r>
  <r>
    <x v="1"/>
    <s v="Main Campus"/>
    <n v="2025"/>
    <n v="2"/>
    <n v="84123"/>
    <s v="Full-Time"/>
    <n v="242"/>
    <s v="Salt Lake"/>
    <s v="Salt Lake County"/>
    <x v="1"/>
  </r>
  <r>
    <x v="1"/>
    <s v="Main Campus"/>
    <n v="2025"/>
    <n v="2"/>
    <n v="84123"/>
    <s v="Part-Time"/>
    <n v="63"/>
    <s v="Salt Lake"/>
    <s v="Salt Lake County"/>
    <x v="1"/>
  </r>
  <r>
    <x v="1"/>
    <s v="Main Campus"/>
    <n v="2025"/>
    <n v="2"/>
    <n v="84124"/>
    <s v="Full-Time"/>
    <n v="377"/>
    <s v="Salt Lake"/>
    <s v="Salt Lake County"/>
    <x v="1"/>
  </r>
  <r>
    <x v="1"/>
    <s v="Main Campus"/>
    <n v="2025"/>
    <n v="2"/>
    <n v="84124"/>
    <s v="Part-Time"/>
    <n v="96"/>
    <s v="Salt Lake"/>
    <s v="Salt Lake County"/>
    <x v="1"/>
  </r>
  <r>
    <x v="1"/>
    <s v="Main Campus"/>
    <n v="2025"/>
    <n v="2"/>
    <n v="84126"/>
    <s v="Full-Time"/>
    <n v="1"/>
    <s v="Salt Lake"/>
    <e v="#N/A"/>
    <x v="1"/>
  </r>
  <r>
    <x v="1"/>
    <s v="Main Campus"/>
    <n v="2025"/>
    <n v="2"/>
    <n v="84127"/>
    <s v="Full-Time"/>
    <n v="1"/>
    <s v="Salt Lake"/>
    <e v="#N/A"/>
    <x v="1"/>
  </r>
  <r>
    <x v="1"/>
    <s v="Main Campus"/>
    <n v="2025"/>
    <n v="2"/>
    <n v="84127"/>
    <s v="Part-Time"/>
    <n v="1"/>
    <s v="Salt Lake"/>
    <e v="#N/A"/>
    <x v="1"/>
  </r>
  <r>
    <x v="1"/>
    <s v="Main Campus"/>
    <n v="2025"/>
    <n v="2"/>
    <n v="84128"/>
    <s v="Full-Time"/>
    <n v="183"/>
    <s v="Salt Lake"/>
    <s v="Salt Lake County"/>
    <x v="1"/>
  </r>
  <r>
    <x v="1"/>
    <s v="Main Campus"/>
    <n v="2025"/>
    <n v="2"/>
    <n v="84128"/>
    <s v="Part-Time"/>
    <n v="31"/>
    <s v="Salt Lake"/>
    <s v="Salt Lake County"/>
    <x v="1"/>
  </r>
  <r>
    <x v="1"/>
    <s v="Main Campus"/>
    <n v="2025"/>
    <n v="2"/>
    <n v="84129"/>
    <s v="Full-Time"/>
    <n v="219"/>
    <e v="#N/A"/>
    <s v="Salt Lake County"/>
    <x v="1"/>
  </r>
  <r>
    <x v="1"/>
    <s v="Main Campus"/>
    <n v="2025"/>
    <n v="2"/>
    <n v="84129"/>
    <s v="Part-Time"/>
    <n v="54"/>
    <e v="#N/A"/>
    <s v="Salt Lake County"/>
    <x v="1"/>
  </r>
  <r>
    <x v="1"/>
    <s v="Main Campus"/>
    <n v="2025"/>
    <n v="2"/>
    <n v="84147"/>
    <s v="Full-Time"/>
    <n v="1"/>
    <s v="Salt Lake"/>
    <e v="#N/A"/>
    <x v="1"/>
  </r>
  <r>
    <x v="1"/>
    <s v="Main Campus"/>
    <n v="2025"/>
    <n v="2"/>
    <n v="84150"/>
    <s v="Full-Time"/>
    <n v="2"/>
    <s v="Salt Lake"/>
    <s v="Salt Lake County"/>
    <x v="1"/>
  </r>
  <r>
    <x v="1"/>
    <s v="Main Campus"/>
    <n v="2025"/>
    <n v="2"/>
    <n v="84152"/>
    <s v="Full-Time"/>
    <n v="1"/>
    <s v="Salt Lake"/>
    <e v="#N/A"/>
    <x v="1"/>
  </r>
  <r>
    <x v="1"/>
    <s v="Main Campus"/>
    <n v="2025"/>
    <n v="2"/>
    <n v="84152"/>
    <s v="Part-Time"/>
    <n v="3"/>
    <s v="Salt Lake"/>
    <e v="#N/A"/>
    <x v="1"/>
  </r>
  <r>
    <x v="1"/>
    <s v="Main Campus"/>
    <n v="2025"/>
    <n v="2"/>
    <n v="84157"/>
    <s v="Full-Time"/>
    <n v="1"/>
    <s v="Salt Lake"/>
    <e v="#N/A"/>
    <x v="1"/>
  </r>
  <r>
    <x v="1"/>
    <s v="Main Campus"/>
    <n v="2025"/>
    <n v="2"/>
    <n v="84157"/>
    <s v="Part-Time"/>
    <n v="1"/>
    <s v="Salt Lake"/>
    <e v="#N/A"/>
    <x v="1"/>
  </r>
  <r>
    <x v="1"/>
    <s v="Main Campus"/>
    <n v="2025"/>
    <n v="2"/>
    <n v="84158"/>
    <s v="Full-Time"/>
    <n v="8"/>
    <s v="Salt Lake"/>
    <e v="#N/A"/>
    <x v="1"/>
  </r>
  <r>
    <x v="1"/>
    <s v="Main Campus"/>
    <n v="2025"/>
    <n v="2"/>
    <n v="84158"/>
    <s v="Part-Time"/>
    <n v="1"/>
    <s v="Salt Lake"/>
    <e v="#N/A"/>
    <x v="1"/>
  </r>
  <r>
    <x v="1"/>
    <s v="Main Campus"/>
    <n v="2025"/>
    <n v="2"/>
    <n v="84165"/>
    <s v="Full-Time"/>
    <n v="2"/>
    <s v="Salt Lake"/>
    <e v="#N/A"/>
    <x v="1"/>
  </r>
  <r>
    <x v="1"/>
    <s v="Main Campus"/>
    <n v="2025"/>
    <n v="2"/>
    <n v="84171"/>
    <s v="Full-Time"/>
    <n v="4"/>
    <s v="Salt Lake"/>
    <e v="#N/A"/>
    <x v="1"/>
  </r>
  <r>
    <x v="1"/>
    <s v="Main Campus"/>
    <n v="2025"/>
    <n v="2"/>
    <n v="84196"/>
    <s v="Full-Time"/>
    <n v="1"/>
    <e v="#N/A"/>
    <e v="#N/A"/>
    <x v="24"/>
  </r>
  <r>
    <x v="1"/>
    <s v="Main Campus"/>
    <n v="2025"/>
    <n v="2"/>
    <n v="84219"/>
    <s v="Full-Time"/>
    <n v="1"/>
    <e v="#N/A"/>
    <e v="#N/A"/>
    <x v="24"/>
  </r>
  <r>
    <x v="1"/>
    <s v="Main Campus"/>
    <n v="2025"/>
    <n v="2"/>
    <n v="84301"/>
    <s v="Full-Time"/>
    <n v="1"/>
    <s v="Box Elder"/>
    <s v="Box Elder County"/>
    <x v="10"/>
  </r>
  <r>
    <x v="1"/>
    <s v="Main Campus"/>
    <n v="2025"/>
    <n v="2"/>
    <n v="84302"/>
    <s v="Full-Time"/>
    <n v="23"/>
    <s v="Box Elder"/>
    <s v="Box Elder County"/>
    <x v="10"/>
  </r>
  <r>
    <x v="1"/>
    <s v="Main Campus"/>
    <n v="2025"/>
    <n v="2"/>
    <n v="84302"/>
    <s v="Part-Time"/>
    <n v="7"/>
    <s v="Box Elder"/>
    <s v="Box Elder County"/>
    <x v="10"/>
  </r>
  <r>
    <x v="1"/>
    <s v="Main Campus"/>
    <n v="2025"/>
    <n v="2"/>
    <n v="84308"/>
    <s v="Full-Time"/>
    <n v="1"/>
    <s v="Cache"/>
    <s v="Cache County"/>
    <x v="11"/>
  </r>
  <r>
    <x v="1"/>
    <s v="Main Campus"/>
    <n v="2025"/>
    <n v="2"/>
    <n v="84309"/>
    <s v="Full-Time"/>
    <n v="1"/>
    <s v="Box Elder"/>
    <s v="Box Elder County"/>
    <x v="10"/>
  </r>
  <r>
    <x v="1"/>
    <s v="Main Campus"/>
    <n v="2025"/>
    <n v="2"/>
    <n v="84310"/>
    <s v="Full-Time"/>
    <n v="17"/>
    <s v="Weber"/>
    <s v="Weber County"/>
    <x v="9"/>
  </r>
  <r>
    <x v="1"/>
    <s v="Main Campus"/>
    <n v="2025"/>
    <n v="2"/>
    <n v="84310"/>
    <s v="Part-Time"/>
    <n v="3"/>
    <s v="Weber"/>
    <s v="Weber County"/>
    <x v="9"/>
  </r>
  <r>
    <x v="1"/>
    <s v="Main Campus"/>
    <n v="2025"/>
    <n v="2"/>
    <n v="84312"/>
    <s v="Full-Time"/>
    <n v="6"/>
    <s v="Box Elder"/>
    <s v="Box Elder County"/>
    <x v="10"/>
  </r>
  <r>
    <x v="1"/>
    <s v="Main Campus"/>
    <n v="2025"/>
    <n v="2"/>
    <n v="84312"/>
    <s v="Part-Time"/>
    <n v="1"/>
    <s v="Box Elder"/>
    <s v="Box Elder County"/>
    <x v="10"/>
  </r>
  <r>
    <x v="1"/>
    <s v="Main Campus"/>
    <n v="2025"/>
    <n v="2"/>
    <n v="84314"/>
    <s v="Full-Time"/>
    <n v="1"/>
    <s v="Box Elder"/>
    <s v="Box Elder County"/>
    <x v="10"/>
  </r>
  <r>
    <x v="1"/>
    <s v="Main Campus"/>
    <n v="2025"/>
    <n v="2"/>
    <n v="84315"/>
    <s v="Full-Time"/>
    <n v="26"/>
    <s v="Weber"/>
    <s v="Weber County"/>
    <x v="9"/>
  </r>
  <r>
    <x v="1"/>
    <s v="Main Campus"/>
    <n v="2025"/>
    <n v="2"/>
    <n v="84315"/>
    <s v="Part-Time"/>
    <n v="1"/>
    <s v="Weber"/>
    <s v="Weber County"/>
    <x v="9"/>
  </r>
  <r>
    <x v="1"/>
    <s v="Main Campus"/>
    <n v="2025"/>
    <n v="2"/>
    <n v="84317"/>
    <s v="Full-Time"/>
    <n v="11"/>
    <s v="Weber"/>
    <s v="Weber County"/>
    <x v="9"/>
  </r>
  <r>
    <x v="1"/>
    <s v="Main Campus"/>
    <n v="2025"/>
    <n v="2"/>
    <n v="84317"/>
    <s v="Part-Time"/>
    <n v="2"/>
    <s v="Weber"/>
    <s v="Weber County"/>
    <x v="9"/>
  </r>
  <r>
    <x v="1"/>
    <s v="Main Campus"/>
    <n v="2025"/>
    <n v="2"/>
    <n v="84318"/>
    <s v="Full-Time"/>
    <n v="9"/>
    <s v="Cache"/>
    <s v="Cache County"/>
    <x v="11"/>
  </r>
  <r>
    <x v="1"/>
    <s v="Main Campus"/>
    <n v="2025"/>
    <n v="2"/>
    <n v="84319"/>
    <s v="Full-Time"/>
    <n v="7"/>
    <s v="Cache"/>
    <s v="Cache County"/>
    <x v="11"/>
  </r>
  <r>
    <x v="1"/>
    <s v="Main Campus"/>
    <n v="2025"/>
    <n v="2"/>
    <n v="84319"/>
    <s v="Part-Time"/>
    <n v="1"/>
    <s v="Cache"/>
    <s v="Cache County"/>
    <x v="11"/>
  </r>
  <r>
    <x v="1"/>
    <s v="Main Campus"/>
    <n v="2025"/>
    <n v="2"/>
    <n v="84321"/>
    <s v="Full-Time"/>
    <n v="59"/>
    <s v="Cache"/>
    <s v="Cache County"/>
    <x v="11"/>
  </r>
  <r>
    <x v="1"/>
    <s v="Main Campus"/>
    <n v="2025"/>
    <n v="2"/>
    <n v="84321"/>
    <s v="Part-Time"/>
    <n v="2"/>
    <s v="Cache"/>
    <s v="Cache County"/>
    <x v="11"/>
  </r>
  <r>
    <x v="1"/>
    <s v="Main Campus"/>
    <n v="2025"/>
    <n v="2"/>
    <n v="84324"/>
    <s v="Full-Time"/>
    <n v="2"/>
    <s v="Box Elder"/>
    <s v="Box Elder County"/>
    <x v="10"/>
  </r>
  <r>
    <x v="1"/>
    <s v="Main Campus"/>
    <n v="2025"/>
    <n v="2"/>
    <n v="84325"/>
    <s v="Full-Time"/>
    <n v="3"/>
    <s v="Cache"/>
    <s v="Cache County"/>
    <x v="11"/>
  </r>
  <r>
    <x v="1"/>
    <s v="Main Campus"/>
    <n v="2025"/>
    <n v="2"/>
    <n v="84326"/>
    <s v="Full-Time"/>
    <n v="3"/>
    <s v="Cache"/>
    <s v="Cache County"/>
    <x v="11"/>
  </r>
  <r>
    <x v="1"/>
    <s v="Main Campus"/>
    <n v="2025"/>
    <n v="2"/>
    <n v="84326"/>
    <s v="Part-Time"/>
    <n v="1"/>
    <s v="Cache"/>
    <s v="Cache County"/>
    <x v="11"/>
  </r>
  <r>
    <x v="1"/>
    <s v="Main Campus"/>
    <n v="2025"/>
    <n v="2"/>
    <n v="84330"/>
    <s v="Full-Time"/>
    <n v="1"/>
    <s v="Box Elder"/>
    <s v="Box Elder County"/>
    <x v="10"/>
  </r>
  <r>
    <x v="1"/>
    <s v="Main Campus"/>
    <n v="2025"/>
    <n v="2"/>
    <n v="84332"/>
    <s v="Full-Time"/>
    <n v="17"/>
    <s v="Cache"/>
    <s v="Cache County"/>
    <x v="11"/>
  </r>
  <r>
    <x v="1"/>
    <s v="Main Campus"/>
    <n v="2025"/>
    <n v="2"/>
    <n v="84332"/>
    <s v="Part-Time"/>
    <n v="3"/>
    <s v="Cache"/>
    <s v="Cache County"/>
    <x v="11"/>
  </r>
  <r>
    <x v="1"/>
    <s v="Main Campus"/>
    <n v="2025"/>
    <n v="2"/>
    <n v="84333"/>
    <s v="Full-Time"/>
    <n v="4"/>
    <s v="Cache"/>
    <s v="Cache County"/>
    <x v="11"/>
  </r>
  <r>
    <x v="1"/>
    <s v="Main Campus"/>
    <n v="2025"/>
    <n v="2"/>
    <n v="84334"/>
    <s v="Full-Time"/>
    <n v="1"/>
    <s v="Cache"/>
    <s v="Box Elder County"/>
    <x v="11"/>
  </r>
  <r>
    <x v="1"/>
    <s v="Main Campus"/>
    <n v="2025"/>
    <n v="2"/>
    <n v="84335"/>
    <s v="Full-Time"/>
    <n v="12"/>
    <s v="Cache"/>
    <s v="Cache County"/>
    <x v="11"/>
  </r>
  <r>
    <x v="1"/>
    <s v="Main Campus"/>
    <n v="2025"/>
    <n v="2"/>
    <n v="84337"/>
    <s v="Full-Time"/>
    <n v="7"/>
    <s v="Box Elder"/>
    <s v="Box Elder County"/>
    <x v="10"/>
  </r>
  <r>
    <x v="1"/>
    <s v="Main Campus"/>
    <n v="2025"/>
    <n v="2"/>
    <n v="84339"/>
    <s v="Full-Time"/>
    <n v="5"/>
    <s v="Cache"/>
    <s v="Cache County"/>
    <x v="11"/>
  </r>
  <r>
    <x v="1"/>
    <s v="Main Campus"/>
    <n v="2025"/>
    <n v="2"/>
    <n v="84340"/>
    <s v="Full-Time"/>
    <n v="10"/>
    <s v="Box Elder"/>
    <s v="Box Elder County"/>
    <x v="10"/>
  </r>
  <r>
    <x v="1"/>
    <s v="Main Campus"/>
    <n v="2025"/>
    <n v="2"/>
    <n v="84341"/>
    <s v="Full-Time"/>
    <n v="32"/>
    <s v="Cache"/>
    <s v="Cache County"/>
    <x v="11"/>
  </r>
  <r>
    <x v="1"/>
    <s v="Main Campus"/>
    <n v="2025"/>
    <n v="2"/>
    <n v="84341"/>
    <s v="Part-Time"/>
    <n v="3"/>
    <s v="Cache"/>
    <s v="Cache County"/>
    <x v="11"/>
  </r>
  <r>
    <x v="1"/>
    <s v="Main Campus"/>
    <n v="2025"/>
    <n v="2"/>
    <n v="84401"/>
    <s v="Full-Time"/>
    <n v="69"/>
    <s v="Weber"/>
    <s v="Weber County"/>
    <x v="9"/>
  </r>
  <r>
    <x v="1"/>
    <s v="Main Campus"/>
    <n v="2025"/>
    <n v="2"/>
    <n v="84401"/>
    <s v="Part-Time"/>
    <n v="17"/>
    <s v="Weber"/>
    <s v="Weber County"/>
    <x v="9"/>
  </r>
  <r>
    <x v="1"/>
    <s v="Main Campus"/>
    <n v="2025"/>
    <n v="2"/>
    <n v="84403"/>
    <s v="Full-Time"/>
    <n v="112"/>
    <s v="Weber"/>
    <s v="Weber County"/>
    <x v="9"/>
  </r>
  <r>
    <x v="1"/>
    <s v="Main Campus"/>
    <n v="2025"/>
    <n v="2"/>
    <n v="84403"/>
    <s v="Part-Time"/>
    <n v="11"/>
    <s v="Weber"/>
    <s v="Weber County"/>
    <x v="9"/>
  </r>
  <r>
    <x v="1"/>
    <s v="Main Campus"/>
    <n v="2025"/>
    <n v="2"/>
    <n v="84404"/>
    <s v="Full-Time"/>
    <n v="72"/>
    <s v="Weber"/>
    <s v="Weber County"/>
    <x v="9"/>
  </r>
  <r>
    <x v="1"/>
    <s v="Main Campus"/>
    <n v="2025"/>
    <n v="2"/>
    <n v="84404"/>
    <s v="Part-Time"/>
    <n v="23"/>
    <s v="Weber"/>
    <s v="Weber County"/>
    <x v="9"/>
  </r>
  <r>
    <x v="1"/>
    <s v="Main Campus"/>
    <n v="2025"/>
    <n v="2"/>
    <n v="84405"/>
    <s v="Full-Time"/>
    <n v="86"/>
    <s v="Weber"/>
    <s v="Weber County"/>
    <x v="9"/>
  </r>
  <r>
    <x v="1"/>
    <s v="Main Campus"/>
    <n v="2025"/>
    <n v="2"/>
    <n v="84405"/>
    <s v="Part-Time"/>
    <n v="8"/>
    <s v="Weber"/>
    <s v="Weber County"/>
    <x v="9"/>
  </r>
  <r>
    <x v="1"/>
    <s v="Main Campus"/>
    <n v="2025"/>
    <n v="2"/>
    <n v="84409"/>
    <s v="Part-Time"/>
    <n v="1"/>
    <s v="Weber"/>
    <e v="#N/A"/>
    <x v="9"/>
  </r>
  <r>
    <x v="1"/>
    <s v="Main Campus"/>
    <n v="2025"/>
    <n v="2"/>
    <n v="84412"/>
    <s v="Part-Time"/>
    <n v="1"/>
    <s v="Weber"/>
    <e v="#N/A"/>
    <x v="9"/>
  </r>
  <r>
    <x v="1"/>
    <s v="Main Campus"/>
    <n v="2025"/>
    <n v="2"/>
    <n v="84414"/>
    <s v="Full-Time"/>
    <n v="80"/>
    <s v="Weber"/>
    <s v="Weber County"/>
    <x v="9"/>
  </r>
  <r>
    <x v="1"/>
    <s v="Main Campus"/>
    <n v="2025"/>
    <n v="2"/>
    <n v="84414"/>
    <s v="Part-Time"/>
    <n v="12"/>
    <s v="Weber"/>
    <s v="Weber County"/>
    <x v="9"/>
  </r>
  <r>
    <x v="1"/>
    <s v="Main Campus"/>
    <n v="2025"/>
    <n v="2"/>
    <n v="84501"/>
    <s v="Full-Time"/>
    <n v="12"/>
    <s v="Carbon"/>
    <s v="Carbon County"/>
    <x v="12"/>
  </r>
  <r>
    <x v="1"/>
    <s v="Main Campus"/>
    <n v="2025"/>
    <n v="2"/>
    <n v="84501"/>
    <s v="Part-Time"/>
    <n v="1"/>
    <s v="Carbon"/>
    <s v="Carbon County"/>
    <x v="12"/>
  </r>
  <r>
    <x v="1"/>
    <s v="Main Campus"/>
    <n v="2025"/>
    <n v="2"/>
    <n v="84504"/>
    <s v="Full-Time"/>
    <n v="1"/>
    <e v="#N/A"/>
    <e v="#N/A"/>
    <x v="24"/>
  </r>
  <r>
    <x v="1"/>
    <s v="Main Campus"/>
    <n v="2025"/>
    <n v="2"/>
    <n v="84510"/>
    <s v="Full-Time"/>
    <n v="1"/>
    <s v="San Juan"/>
    <e v="#N/A"/>
    <x v="13"/>
  </r>
  <r>
    <x v="1"/>
    <s v="Main Campus"/>
    <n v="2025"/>
    <n v="2"/>
    <n v="84511"/>
    <s v="Full-Time"/>
    <n v="7"/>
    <s v="San Juan"/>
    <s v="San Juan County"/>
    <x v="13"/>
  </r>
  <r>
    <x v="1"/>
    <s v="Main Campus"/>
    <n v="2025"/>
    <n v="2"/>
    <n v="84511"/>
    <s v="Part-Time"/>
    <n v="1"/>
    <s v="San Juan"/>
    <s v="San Juan County"/>
    <x v="13"/>
  </r>
  <r>
    <x v="1"/>
    <s v="Main Campus"/>
    <n v="2025"/>
    <n v="2"/>
    <n v="84512"/>
    <s v="Full-Time"/>
    <n v="3"/>
    <s v="San Juan"/>
    <s v="San Juan County"/>
    <x v="13"/>
  </r>
  <r>
    <x v="1"/>
    <s v="Main Campus"/>
    <n v="2025"/>
    <n v="2"/>
    <n v="84512"/>
    <s v="Part-Time"/>
    <n v="1"/>
    <s v="San Juan"/>
    <s v="San Juan County"/>
    <x v="13"/>
  </r>
  <r>
    <x v="1"/>
    <s v="Main Campus"/>
    <n v="2025"/>
    <n v="2"/>
    <n v="84513"/>
    <s v="Full-Time"/>
    <n v="2"/>
    <s v="Emery"/>
    <s v="Emery County"/>
    <x v="14"/>
  </r>
  <r>
    <x v="1"/>
    <s v="Main Campus"/>
    <n v="2025"/>
    <n v="2"/>
    <n v="84518"/>
    <s v="Full-Time"/>
    <n v="1"/>
    <s v="Emery"/>
    <s v="Emery County"/>
    <x v="14"/>
  </r>
  <r>
    <x v="1"/>
    <s v="Main Campus"/>
    <n v="2025"/>
    <n v="2"/>
    <n v="84521"/>
    <s v="Full-Time"/>
    <n v="1"/>
    <s v="Emery"/>
    <s v="Emery County"/>
    <x v="14"/>
  </r>
  <r>
    <x v="1"/>
    <s v="Main Campus"/>
    <n v="2025"/>
    <n v="2"/>
    <n v="84523"/>
    <s v="Full-Time"/>
    <n v="1"/>
    <s v="Emery"/>
    <s v="Emery County"/>
    <x v="14"/>
  </r>
  <r>
    <x v="1"/>
    <s v="Main Campus"/>
    <n v="2025"/>
    <n v="2"/>
    <n v="84525"/>
    <s v="Full-Time"/>
    <n v="1"/>
    <s v="Emery"/>
    <s v="Emery County"/>
    <x v="14"/>
  </r>
  <r>
    <x v="1"/>
    <s v="Main Campus"/>
    <n v="2025"/>
    <n v="2"/>
    <n v="84526"/>
    <s v="Full-Time"/>
    <n v="5"/>
    <s v="Carbon"/>
    <s v="Carbon County"/>
    <x v="12"/>
  </r>
  <r>
    <x v="1"/>
    <s v="Main Campus"/>
    <n v="2025"/>
    <n v="2"/>
    <n v="84526"/>
    <s v="Part-Time"/>
    <n v="1"/>
    <s v="Carbon"/>
    <s v="Carbon County"/>
    <x v="12"/>
  </r>
  <r>
    <x v="1"/>
    <s v="Main Campus"/>
    <n v="2025"/>
    <n v="2"/>
    <n v="84528"/>
    <s v="Full-Time"/>
    <n v="2"/>
    <s v="Emery"/>
    <s v="Emery County"/>
    <x v="14"/>
  </r>
  <r>
    <x v="1"/>
    <s v="Main Campus"/>
    <n v="2025"/>
    <n v="2"/>
    <n v="84532"/>
    <s v="Full-Time"/>
    <n v="26"/>
    <s v="Grand"/>
    <s v="Grand County"/>
    <x v="15"/>
  </r>
  <r>
    <x v="1"/>
    <s v="Main Campus"/>
    <n v="2025"/>
    <n v="2"/>
    <n v="84532"/>
    <s v="Part-Time"/>
    <n v="1"/>
    <s v="Grand"/>
    <s v="Grand County"/>
    <x v="15"/>
  </r>
  <r>
    <x v="1"/>
    <s v="Main Campus"/>
    <n v="2025"/>
    <n v="2"/>
    <n v="84534"/>
    <s v="Full-Time"/>
    <n v="3"/>
    <s v="San Juan"/>
    <s v="San Juan County"/>
    <x v="13"/>
  </r>
  <r>
    <x v="1"/>
    <s v="Main Campus"/>
    <n v="2025"/>
    <n v="2"/>
    <n v="84535"/>
    <s v="Full-Time"/>
    <n v="2"/>
    <s v="San Juan"/>
    <s v="San Juan County"/>
    <x v="13"/>
  </r>
  <r>
    <x v="1"/>
    <s v="Main Campus"/>
    <n v="2025"/>
    <n v="2"/>
    <n v="84536"/>
    <s v="Full-Time"/>
    <n v="4"/>
    <s v="San Juan"/>
    <s v="San Juan County"/>
    <x v="13"/>
  </r>
  <r>
    <x v="1"/>
    <s v="Main Campus"/>
    <n v="2025"/>
    <n v="2"/>
    <n v="84536"/>
    <s v="Part-Time"/>
    <n v="1"/>
    <s v="San Juan"/>
    <s v="San Juan County"/>
    <x v="13"/>
  </r>
  <r>
    <x v="1"/>
    <s v="Main Campus"/>
    <n v="2025"/>
    <n v="2"/>
    <n v="84537"/>
    <s v="Full-Time"/>
    <n v="2"/>
    <s v="Emery"/>
    <s v="Emery County"/>
    <x v="14"/>
  </r>
  <r>
    <x v="1"/>
    <s v="Main Campus"/>
    <n v="2025"/>
    <n v="2"/>
    <n v="84601"/>
    <s v="Full-Time"/>
    <n v="58"/>
    <s v="Utah"/>
    <s v="Utah County"/>
    <x v="0"/>
  </r>
  <r>
    <x v="1"/>
    <s v="Main Campus"/>
    <n v="2025"/>
    <n v="2"/>
    <n v="84601"/>
    <s v="Part-Time"/>
    <n v="7"/>
    <s v="Utah"/>
    <s v="Utah County"/>
    <x v="0"/>
  </r>
  <r>
    <x v="1"/>
    <s v="Main Campus"/>
    <n v="2025"/>
    <n v="2"/>
    <n v="84602"/>
    <s v="Full-Time"/>
    <n v="1"/>
    <s v="Utah"/>
    <s v="Utah County"/>
    <x v="0"/>
  </r>
  <r>
    <x v="1"/>
    <s v="Main Campus"/>
    <n v="2025"/>
    <n v="2"/>
    <n v="84604"/>
    <s v="Full-Time"/>
    <n v="111"/>
    <s v="Utah"/>
    <s v="Utah County"/>
    <x v="0"/>
  </r>
  <r>
    <x v="1"/>
    <s v="Main Campus"/>
    <n v="2025"/>
    <n v="2"/>
    <n v="84604"/>
    <s v="Part-Time"/>
    <n v="13"/>
    <s v="Utah"/>
    <s v="Utah County"/>
    <x v="0"/>
  </r>
  <r>
    <x v="1"/>
    <s v="Main Campus"/>
    <n v="2025"/>
    <n v="2"/>
    <n v="84606"/>
    <s v="Full-Time"/>
    <n v="46"/>
    <s v="Utah"/>
    <s v="Utah County"/>
    <x v="0"/>
  </r>
  <r>
    <x v="1"/>
    <s v="Main Campus"/>
    <n v="2025"/>
    <n v="2"/>
    <n v="84606"/>
    <s v="Part-Time"/>
    <n v="9"/>
    <s v="Utah"/>
    <s v="Utah County"/>
    <x v="0"/>
  </r>
  <r>
    <x v="1"/>
    <s v="Main Campus"/>
    <n v="2025"/>
    <n v="2"/>
    <n v="84622"/>
    <s v="Full-Time"/>
    <n v="1"/>
    <s v="Sanpete"/>
    <s v="Sanpete County"/>
    <x v="17"/>
  </r>
  <r>
    <x v="1"/>
    <s v="Main Campus"/>
    <n v="2025"/>
    <n v="2"/>
    <n v="84624"/>
    <s v="Full-Time"/>
    <n v="3"/>
    <s v="Millard"/>
    <s v="Millard County"/>
    <x v="16"/>
  </r>
  <r>
    <x v="1"/>
    <s v="Main Campus"/>
    <n v="2025"/>
    <n v="2"/>
    <n v="84626"/>
    <s v="Full-Time"/>
    <n v="2"/>
    <s v="Utah"/>
    <s v="Utah County"/>
    <x v="0"/>
  </r>
  <r>
    <x v="1"/>
    <s v="Main Campus"/>
    <n v="2025"/>
    <n v="2"/>
    <n v="84627"/>
    <s v="Full-Time"/>
    <n v="2"/>
    <s v="Sanpete"/>
    <s v="Sanpete County"/>
    <x v="17"/>
  </r>
  <r>
    <x v="1"/>
    <s v="Main Campus"/>
    <n v="2025"/>
    <n v="2"/>
    <n v="84629"/>
    <s v="Full-Time"/>
    <n v="3"/>
    <s v="Sanpete"/>
    <s v="Sanpete County"/>
    <x v="17"/>
  </r>
  <r>
    <x v="1"/>
    <s v="Main Campus"/>
    <n v="2025"/>
    <n v="2"/>
    <n v="84631"/>
    <s v="Full-Time"/>
    <n v="1"/>
    <s v="Millard"/>
    <s v="Millard County"/>
    <x v="16"/>
  </r>
  <r>
    <x v="1"/>
    <s v="Main Campus"/>
    <n v="2025"/>
    <n v="2"/>
    <n v="84631"/>
    <s v="Part-Time"/>
    <n v="1"/>
    <s v="Millard"/>
    <s v="Millard County"/>
    <x v="16"/>
  </r>
  <r>
    <x v="1"/>
    <s v="Main Campus"/>
    <n v="2025"/>
    <n v="2"/>
    <n v="84640"/>
    <s v="Full-Time"/>
    <n v="1"/>
    <s v="Millard"/>
    <s v="Millard County"/>
    <x v="16"/>
  </r>
  <r>
    <x v="1"/>
    <s v="Main Campus"/>
    <n v="2025"/>
    <n v="2"/>
    <n v="84642"/>
    <s v="Full-Time"/>
    <n v="2"/>
    <s v="Sanpete"/>
    <s v="Sanpete County"/>
    <x v="17"/>
  </r>
  <r>
    <x v="1"/>
    <s v="Main Campus"/>
    <n v="2025"/>
    <n v="2"/>
    <n v="84642"/>
    <s v="Part-Time"/>
    <n v="1"/>
    <s v="Sanpete"/>
    <s v="Sanpete County"/>
    <x v="17"/>
  </r>
  <r>
    <x v="1"/>
    <s v="Main Campus"/>
    <n v="2025"/>
    <n v="2"/>
    <n v="84645"/>
    <s v="Full-Time"/>
    <n v="1"/>
    <s v="Juab"/>
    <s v="Juab County"/>
    <x v="18"/>
  </r>
  <r>
    <x v="1"/>
    <s v="Main Campus"/>
    <n v="2025"/>
    <n v="2"/>
    <n v="84646"/>
    <s v="Full-Time"/>
    <n v="1"/>
    <s v="Sanpete"/>
    <s v="Sanpete County"/>
    <x v="17"/>
  </r>
  <r>
    <x v="1"/>
    <s v="Main Campus"/>
    <n v="2025"/>
    <n v="2"/>
    <n v="84647"/>
    <s v="Full-Time"/>
    <n v="1"/>
    <s v="Sanpete"/>
    <s v="Sanpete County"/>
    <x v="17"/>
  </r>
  <r>
    <x v="1"/>
    <s v="Main Campus"/>
    <n v="2025"/>
    <n v="2"/>
    <n v="84647"/>
    <s v="Part-Time"/>
    <n v="1"/>
    <s v="Sanpete"/>
    <s v="Sanpete County"/>
    <x v="17"/>
  </r>
  <r>
    <x v="1"/>
    <s v="Main Campus"/>
    <n v="2025"/>
    <n v="2"/>
    <n v="84648"/>
    <s v="Full-Time"/>
    <n v="3"/>
    <s v="Juab"/>
    <s v="Juab County"/>
    <x v="18"/>
  </r>
  <r>
    <x v="1"/>
    <s v="Main Campus"/>
    <n v="2025"/>
    <n v="2"/>
    <n v="84648"/>
    <s v="Part-Time"/>
    <n v="1"/>
    <s v="Juab"/>
    <s v="Juab County"/>
    <x v="18"/>
  </r>
  <r>
    <x v="1"/>
    <s v="Main Campus"/>
    <n v="2025"/>
    <n v="2"/>
    <n v="84651"/>
    <s v="Full-Time"/>
    <n v="38"/>
    <s v="Utah"/>
    <s v="Utah County"/>
    <x v="0"/>
  </r>
  <r>
    <x v="1"/>
    <s v="Main Campus"/>
    <n v="2025"/>
    <n v="2"/>
    <n v="84651"/>
    <s v="Part-Time"/>
    <n v="5"/>
    <s v="Utah"/>
    <s v="Utah County"/>
    <x v="0"/>
  </r>
  <r>
    <x v="1"/>
    <s v="Main Campus"/>
    <n v="2025"/>
    <n v="2"/>
    <n v="84653"/>
    <s v="Full-Time"/>
    <n v="31"/>
    <s v="Utah"/>
    <s v="Utah County"/>
    <x v="0"/>
  </r>
  <r>
    <x v="1"/>
    <s v="Main Campus"/>
    <n v="2025"/>
    <n v="2"/>
    <n v="84655"/>
    <s v="Full-Time"/>
    <n v="15"/>
    <s v="Utah"/>
    <s v="Utah County"/>
    <x v="0"/>
  </r>
  <r>
    <x v="1"/>
    <s v="Main Campus"/>
    <n v="2025"/>
    <n v="2"/>
    <n v="84655"/>
    <s v="Part-Time"/>
    <n v="3"/>
    <s v="Utah"/>
    <s v="Utah County"/>
    <x v="0"/>
  </r>
  <r>
    <x v="1"/>
    <s v="Main Campus"/>
    <n v="2025"/>
    <n v="2"/>
    <n v="84660"/>
    <s v="Full-Time"/>
    <n v="82"/>
    <s v="Utah"/>
    <s v="Utah County"/>
    <x v="0"/>
  </r>
  <r>
    <x v="1"/>
    <s v="Main Campus"/>
    <n v="2025"/>
    <n v="2"/>
    <n v="84660"/>
    <s v="Part-Time"/>
    <n v="12"/>
    <s v="Utah"/>
    <s v="Utah County"/>
    <x v="0"/>
  </r>
  <r>
    <x v="1"/>
    <s v="Main Campus"/>
    <n v="2025"/>
    <n v="2"/>
    <n v="84662"/>
    <s v="Part-Time"/>
    <n v="1"/>
    <s v="Sanpete"/>
    <s v="Sanpete County"/>
    <x v="17"/>
  </r>
  <r>
    <x v="1"/>
    <s v="Main Campus"/>
    <n v="2025"/>
    <n v="2"/>
    <n v="84663"/>
    <s v="Full-Time"/>
    <n v="66"/>
    <s v="Utah"/>
    <s v="Utah County"/>
    <x v="0"/>
  </r>
  <r>
    <x v="1"/>
    <s v="Main Campus"/>
    <n v="2025"/>
    <n v="2"/>
    <n v="84663"/>
    <s v="Part-Time"/>
    <n v="13"/>
    <s v="Utah"/>
    <s v="Utah County"/>
    <x v="0"/>
  </r>
  <r>
    <x v="1"/>
    <s v="Main Campus"/>
    <n v="2025"/>
    <n v="2"/>
    <n v="84664"/>
    <s v="Full-Time"/>
    <n v="37"/>
    <s v="Utah"/>
    <s v="Utah County"/>
    <x v="0"/>
  </r>
  <r>
    <x v="1"/>
    <s v="Main Campus"/>
    <n v="2025"/>
    <n v="2"/>
    <n v="84664"/>
    <s v="Part-Time"/>
    <n v="3"/>
    <s v="Utah"/>
    <s v="Utah County"/>
    <x v="0"/>
  </r>
  <r>
    <x v="1"/>
    <s v="Main Campus"/>
    <n v="2025"/>
    <n v="2"/>
    <n v="84665"/>
    <s v="Full-Time"/>
    <n v="1"/>
    <s v="Sanpete"/>
    <s v="Sanpete County"/>
    <x v="17"/>
  </r>
  <r>
    <x v="1"/>
    <s v="Main Campus"/>
    <n v="2025"/>
    <n v="2"/>
    <n v="84701"/>
    <s v="Full-Time"/>
    <n v="4"/>
    <s v="Sevier"/>
    <s v="Sevier County"/>
    <x v="19"/>
  </r>
  <r>
    <x v="1"/>
    <s v="Main Campus"/>
    <n v="2025"/>
    <n v="2"/>
    <n v="84711"/>
    <s v="Full-Time"/>
    <n v="1"/>
    <s v="Sevier"/>
    <s v="Sevier County"/>
    <x v="19"/>
  </r>
  <r>
    <x v="1"/>
    <s v="Main Campus"/>
    <n v="2025"/>
    <n v="2"/>
    <n v="84713"/>
    <s v="Full-Time"/>
    <n v="2"/>
    <s v="Beaver"/>
    <s v="Beaver County"/>
    <x v="23"/>
  </r>
  <r>
    <x v="1"/>
    <s v="Main Campus"/>
    <n v="2025"/>
    <n v="2"/>
    <n v="84715"/>
    <s v="Full-Time"/>
    <n v="1"/>
    <s v="Wayne"/>
    <s v="Wayne County"/>
    <x v="27"/>
  </r>
  <r>
    <x v="1"/>
    <s v="Main Campus"/>
    <n v="2025"/>
    <n v="2"/>
    <n v="84720"/>
    <s v="Full-Time"/>
    <n v="19"/>
    <s v="Iron"/>
    <s v="Iron County"/>
    <x v="20"/>
  </r>
  <r>
    <x v="1"/>
    <s v="Main Campus"/>
    <n v="2025"/>
    <n v="2"/>
    <n v="84720"/>
    <s v="Part-Time"/>
    <n v="1"/>
    <s v="Iron"/>
    <s v="Iron County"/>
    <x v="20"/>
  </r>
  <r>
    <x v="1"/>
    <s v="Main Campus"/>
    <n v="2025"/>
    <n v="2"/>
    <n v="84721"/>
    <s v="Full-Time"/>
    <n v="14"/>
    <s v="Iron"/>
    <s v="Iron County"/>
    <x v="20"/>
  </r>
  <r>
    <x v="1"/>
    <s v="Main Campus"/>
    <n v="2025"/>
    <n v="2"/>
    <n v="84721"/>
    <s v="Part-Time"/>
    <n v="1"/>
    <s v="Iron"/>
    <s v="Iron County"/>
    <x v="20"/>
  </r>
  <r>
    <x v="1"/>
    <s v="Main Campus"/>
    <n v="2025"/>
    <n v="2"/>
    <n v="84723"/>
    <s v="Full-Time"/>
    <n v="1"/>
    <s v="Piute"/>
    <s v="Piute County"/>
    <x v="28"/>
  </r>
  <r>
    <x v="1"/>
    <s v="Main Campus"/>
    <n v="2025"/>
    <n v="2"/>
    <n v="84723"/>
    <s v="Part-Time"/>
    <n v="1"/>
    <s v="Piute"/>
    <s v="Piute County"/>
    <x v="28"/>
  </r>
  <r>
    <x v="1"/>
    <s v="Main Campus"/>
    <n v="2025"/>
    <n v="2"/>
    <n v="84728"/>
    <s v="Full-Time"/>
    <n v="2"/>
    <s v="Millard"/>
    <s v="Millard County"/>
    <x v="16"/>
  </r>
  <r>
    <x v="1"/>
    <s v="Main Campus"/>
    <n v="2025"/>
    <n v="2"/>
    <n v="84730"/>
    <s v="Full-Time"/>
    <n v="2"/>
    <s v="Sevier"/>
    <s v="Sevier County"/>
    <x v="19"/>
  </r>
  <r>
    <x v="1"/>
    <s v="Main Campus"/>
    <n v="2025"/>
    <n v="2"/>
    <n v="84736"/>
    <s v="Full-Time"/>
    <n v="1"/>
    <s v="Garfield"/>
    <s v="Garfield County"/>
    <x v="22"/>
  </r>
  <r>
    <x v="1"/>
    <s v="Main Campus"/>
    <n v="2025"/>
    <n v="2"/>
    <n v="84737"/>
    <s v="Full-Time"/>
    <n v="19"/>
    <s v="Washington"/>
    <s v="Washington County"/>
    <x v="21"/>
  </r>
  <r>
    <x v="1"/>
    <s v="Main Campus"/>
    <n v="2025"/>
    <n v="2"/>
    <n v="84737"/>
    <s v="Part-Time"/>
    <n v="1"/>
    <s v="Washington"/>
    <s v="Washington County"/>
    <x v="21"/>
  </r>
  <r>
    <x v="1"/>
    <s v="Main Campus"/>
    <n v="2025"/>
    <n v="2"/>
    <n v="84738"/>
    <s v="Full-Time"/>
    <n v="10"/>
    <s v="Washington"/>
    <s v="Washington County"/>
    <x v="21"/>
  </r>
  <r>
    <x v="1"/>
    <s v="Main Campus"/>
    <n v="2025"/>
    <n v="2"/>
    <n v="84738"/>
    <s v="Part-Time"/>
    <n v="1"/>
    <s v="Washington"/>
    <s v="Washington County"/>
    <x v="21"/>
  </r>
  <r>
    <x v="1"/>
    <s v="Main Campus"/>
    <n v="2025"/>
    <n v="2"/>
    <n v="84741"/>
    <s v="Full-Time"/>
    <n v="4"/>
    <s v="Kane"/>
    <s v="Kane County"/>
    <x v="29"/>
  </r>
  <r>
    <x v="1"/>
    <s v="Main Campus"/>
    <n v="2025"/>
    <n v="2"/>
    <n v="84741"/>
    <s v="Part-Time"/>
    <n v="1"/>
    <s v="Kane"/>
    <s v="Kane County"/>
    <x v="29"/>
  </r>
  <r>
    <x v="1"/>
    <s v="Main Campus"/>
    <n v="2025"/>
    <n v="2"/>
    <n v="84743"/>
    <s v="Full-Time"/>
    <n v="1"/>
    <s v="Piute"/>
    <s v="Piute County"/>
    <x v="28"/>
  </r>
  <r>
    <x v="1"/>
    <s v="Main Campus"/>
    <n v="2025"/>
    <n v="2"/>
    <n v="84744"/>
    <s v="Full-Time"/>
    <n v="1"/>
    <s v="Sevier"/>
    <s v="Sevier County"/>
    <x v="19"/>
  </r>
  <r>
    <x v="1"/>
    <s v="Main Campus"/>
    <n v="2025"/>
    <n v="2"/>
    <n v="84745"/>
    <s v="Full-Time"/>
    <n v="4"/>
    <s v="Washington"/>
    <s v="Washington County"/>
    <x v="21"/>
  </r>
  <r>
    <x v="1"/>
    <s v="Main Campus"/>
    <n v="2025"/>
    <n v="2"/>
    <n v="84745"/>
    <s v="Part-Time"/>
    <n v="1"/>
    <s v="Washington"/>
    <s v="Washington County"/>
    <x v="21"/>
  </r>
  <r>
    <x v="1"/>
    <s v="Main Campus"/>
    <n v="2025"/>
    <n v="2"/>
    <n v="84746"/>
    <s v="Full-Time"/>
    <n v="1"/>
    <s v="Washington"/>
    <s v="Washington County"/>
    <x v="21"/>
  </r>
  <r>
    <x v="1"/>
    <s v="Main Campus"/>
    <n v="2025"/>
    <n v="2"/>
    <n v="84747"/>
    <s v="Full-Time"/>
    <n v="1"/>
    <s v="Wayne"/>
    <s v="Wayne County"/>
    <x v="27"/>
  </r>
  <r>
    <x v="1"/>
    <s v="Main Campus"/>
    <n v="2025"/>
    <n v="2"/>
    <n v="84754"/>
    <s v="Full-Time"/>
    <n v="1"/>
    <s v="Sevier"/>
    <s v="Sevier County"/>
    <x v="19"/>
  </r>
  <r>
    <x v="1"/>
    <s v="Main Campus"/>
    <n v="2025"/>
    <n v="2"/>
    <n v="84759"/>
    <s v="Full-Time"/>
    <n v="1"/>
    <s v="Garfield"/>
    <s v="Garfield County"/>
    <x v="22"/>
  </r>
  <r>
    <x v="1"/>
    <s v="Main Campus"/>
    <n v="2025"/>
    <n v="2"/>
    <n v="84761"/>
    <s v="Full-Time"/>
    <n v="3"/>
    <s v="Iron"/>
    <s v="Iron County"/>
    <x v="20"/>
  </r>
  <r>
    <x v="1"/>
    <s v="Main Campus"/>
    <n v="2025"/>
    <n v="2"/>
    <n v="84761"/>
    <s v="Part-Time"/>
    <n v="1"/>
    <s v="Iron"/>
    <s v="Iron County"/>
    <x v="20"/>
  </r>
  <r>
    <x v="1"/>
    <s v="Main Campus"/>
    <n v="2025"/>
    <n v="2"/>
    <n v="84765"/>
    <s v="Full-Time"/>
    <n v="11"/>
    <s v="Washington"/>
    <s v="Washington County"/>
    <x v="21"/>
  </r>
  <r>
    <x v="1"/>
    <s v="Main Campus"/>
    <n v="2025"/>
    <n v="2"/>
    <n v="84765"/>
    <s v="Part-Time"/>
    <n v="1"/>
    <s v="Washington"/>
    <s v="Washington County"/>
    <x v="21"/>
  </r>
  <r>
    <x v="1"/>
    <s v="Main Campus"/>
    <n v="2025"/>
    <n v="2"/>
    <n v="84767"/>
    <s v="Full-Time"/>
    <n v="1"/>
    <s v="Washington"/>
    <s v="Washington County"/>
    <x v="21"/>
  </r>
  <r>
    <x v="1"/>
    <s v="Main Campus"/>
    <n v="2025"/>
    <n v="2"/>
    <n v="84770"/>
    <s v="Full-Time"/>
    <n v="36"/>
    <s v="Washington"/>
    <s v="Washington County"/>
    <x v="21"/>
  </r>
  <r>
    <x v="1"/>
    <s v="Main Campus"/>
    <n v="2025"/>
    <n v="2"/>
    <n v="84770"/>
    <s v="Part-Time"/>
    <n v="1"/>
    <s v="Washington"/>
    <s v="Washington County"/>
    <x v="21"/>
  </r>
  <r>
    <x v="1"/>
    <s v="Main Campus"/>
    <n v="2025"/>
    <n v="2"/>
    <n v="84774"/>
    <s v="Full-Time"/>
    <n v="3"/>
    <s v="Washington"/>
    <s v="Washington County"/>
    <x v="21"/>
  </r>
  <r>
    <x v="1"/>
    <s v="Main Campus"/>
    <n v="2025"/>
    <n v="2"/>
    <n v="84776"/>
    <s v="Full-Time"/>
    <n v="2"/>
    <s v="Garfield"/>
    <s v="Garfield County"/>
    <x v="22"/>
  </r>
  <r>
    <x v="1"/>
    <s v="Main Campus"/>
    <n v="2025"/>
    <n v="2"/>
    <n v="84779"/>
    <s v="Full-Time"/>
    <n v="1"/>
    <s v="Washington"/>
    <s v="Washington County"/>
    <x v="21"/>
  </r>
  <r>
    <x v="1"/>
    <s v="Main Campus"/>
    <n v="2025"/>
    <n v="2"/>
    <n v="84780"/>
    <s v="Full-Time"/>
    <n v="39"/>
    <s v="Washington"/>
    <s v="Washington County"/>
    <x v="21"/>
  </r>
  <r>
    <x v="1"/>
    <s v="Main Campus"/>
    <n v="2025"/>
    <n v="2"/>
    <n v="84780"/>
    <s v="Part-Time"/>
    <n v="7"/>
    <s v="Washington"/>
    <s v="Washington County"/>
    <x v="21"/>
  </r>
  <r>
    <x v="1"/>
    <s v="Main Campus"/>
    <n v="2025"/>
    <n v="2"/>
    <n v="84783"/>
    <s v="Full-Time"/>
    <n v="2"/>
    <s v="Washington"/>
    <s v="Washington County"/>
    <x v="21"/>
  </r>
  <r>
    <x v="1"/>
    <s v="Main Campus"/>
    <n v="2025"/>
    <n v="2"/>
    <n v="84790"/>
    <s v="Full-Time"/>
    <n v="99"/>
    <s v="Washington"/>
    <s v="Washington County"/>
    <x v="21"/>
  </r>
  <r>
    <x v="1"/>
    <s v="Main Campus"/>
    <n v="2025"/>
    <n v="2"/>
    <n v="84790"/>
    <s v="Part-Time"/>
    <n v="4"/>
    <s v="Washington"/>
    <s v="Washington County"/>
    <x v="21"/>
  </r>
  <r>
    <x v="1"/>
    <s v="Main Campus"/>
    <n v="2025"/>
    <n v="2"/>
    <n v="84901"/>
    <s v="Full-Time"/>
    <n v="1"/>
    <e v="#N/A"/>
    <e v="#N/A"/>
    <x v="24"/>
  </r>
  <r>
    <x v="1"/>
    <s v="UU - Sandy Center"/>
    <n v="2025"/>
    <n v="2"/>
    <n v="84003"/>
    <s v="Full-Time"/>
    <n v="13"/>
    <s v="Utah"/>
    <s v="Utah County"/>
    <x v="0"/>
  </r>
  <r>
    <x v="1"/>
    <s v="UU - Sandy Center"/>
    <n v="2025"/>
    <n v="2"/>
    <n v="84004"/>
    <s v="Full-Time"/>
    <n v="2"/>
    <s v="Utah"/>
    <s v="Utah County"/>
    <x v="0"/>
  </r>
  <r>
    <x v="1"/>
    <s v="UU - Sandy Center"/>
    <n v="2025"/>
    <n v="2"/>
    <n v="84005"/>
    <s v="Full-Time"/>
    <n v="3"/>
    <e v="#N/A"/>
    <s v="Utah County"/>
    <x v="0"/>
  </r>
  <r>
    <x v="1"/>
    <s v="UU - Sandy Center"/>
    <n v="2025"/>
    <n v="2"/>
    <n v="84005"/>
    <s v="Part-Time"/>
    <n v="2"/>
    <e v="#N/A"/>
    <s v="Utah County"/>
    <x v="0"/>
  </r>
  <r>
    <x v="1"/>
    <s v="UU - Sandy Center"/>
    <n v="2025"/>
    <n v="2"/>
    <n v="84009"/>
    <s v="Full-Time"/>
    <n v="18"/>
    <e v="#N/A"/>
    <s v="Salt Lake County"/>
    <x v="1"/>
  </r>
  <r>
    <x v="1"/>
    <s v="UU - Sandy Center"/>
    <n v="2025"/>
    <n v="2"/>
    <n v="84009"/>
    <s v="Part-Time"/>
    <n v="3"/>
    <e v="#N/A"/>
    <s v="Salt Lake County"/>
    <x v="1"/>
  </r>
  <r>
    <x v="1"/>
    <s v="UU - Sandy Center"/>
    <n v="2025"/>
    <n v="2"/>
    <n v="84010"/>
    <s v="Full-Time"/>
    <n v="18"/>
    <s v="Davis"/>
    <s v="Davis County"/>
    <x v="2"/>
  </r>
  <r>
    <x v="1"/>
    <s v="UU - Sandy Center"/>
    <n v="2025"/>
    <n v="2"/>
    <n v="84010"/>
    <s v="Part-Time"/>
    <n v="1"/>
    <s v="Davis"/>
    <s v="Davis County"/>
    <x v="2"/>
  </r>
  <r>
    <x v="1"/>
    <s v="UU - Sandy Center"/>
    <n v="2025"/>
    <n v="2"/>
    <n v="84014"/>
    <s v="Part-Time"/>
    <n v="2"/>
    <s v="Davis"/>
    <s v="Davis County"/>
    <x v="2"/>
  </r>
  <r>
    <x v="1"/>
    <s v="UU - Sandy Center"/>
    <n v="2025"/>
    <n v="2"/>
    <n v="84015"/>
    <s v="Full-Time"/>
    <n v="1"/>
    <s v="Davis"/>
    <s v="Davis County"/>
    <x v="2"/>
  </r>
  <r>
    <x v="1"/>
    <s v="UU - Sandy Center"/>
    <n v="2025"/>
    <n v="2"/>
    <n v="84015"/>
    <s v="Part-Time"/>
    <n v="2"/>
    <s v="Davis"/>
    <s v="Davis County"/>
    <x v="2"/>
  </r>
  <r>
    <x v="1"/>
    <s v="UU - Sandy Center"/>
    <n v="2025"/>
    <n v="2"/>
    <n v="84017"/>
    <s v="Full-Time"/>
    <n v="1"/>
    <s v="Summit"/>
    <s v="Summit County"/>
    <x v="3"/>
  </r>
  <r>
    <x v="1"/>
    <s v="UU - Sandy Center"/>
    <n v="2025"/>
    <n v="2"/>
    <n v="84020"/>
    <s v="Full-Time"/>
    <n v="31"/>
    <s v="Salt Lake"/>
    <s v="Salt Lake County"/>
    <x v="1"/>
  </r>
  <r>
    <x v="1"/>
    <s v="UU - Sandy Center"/>
    <n v="2025"/>
    <n v="2"/>
    <n v="84020"/>
    <s v="Part-Time"/>
    <n v="10"/>
    <s v="Salt Lake"/>
    <s v="Salt Lake County"/>
    <x v="1"/>
  </r>
  <r>
    <x v="1"/>
    <s v="UU - Sandy Center"/>
    <n v="2025"/>
    <n v="2"/>
    <n v="84025"/>
    <s v="Part-Time"/>
    <n v="1"/>
    <s v="Davis"/>
    <s v="Davis County"/>
    <x v="2"/>
  </r>
  <r>
    <x v="1"/>
    <s v="UU - Sandy Center"/>
    <n v="2025"/>
    <n v="2"/>
    <n v="84032"/>
    <s v="Full-Time"/>
    <n v="5"/>
    <s v="Wasatch"/>
    <s v="Wasatch County"/>
    <x v="7"/>
  </r>
  <r>
    <x v="1"/>
    <s v="UU - Sandy Center"/>
    <n v="2025"/>
    <n v="2"/>
    <n v="84036"/>
    <s v="Part-Time"/>
    <n v="2"/>
    <s v="Summit"/>
    <s v="Summit County"/>
    <x v="3"/>
  </r>
  <r>
    <x v="1"/>
    <s v="UU - Sandy Center"/>
    <n v="2025"/>
    <n v="2"/>
    <n v="84037"/>
    <s v="Full-Time"/>
    <n v="3"/>
    <s v="Davis"/>
    <s v="Davis County"/>
    <x v="2"/>
  </r>
  <r>
    <x v="1"/>
    <s v="UU - Sandy Center"/>
    <n v="2025"/>
    <n v="2"/>
    <n v="84037"/>
    <s v="Part-Time"/>
    <n v="2"/>
    <s v="Davis"/>
    <s v="Davis County"/>
    <x v="2"/>
  </r>
  <r>
    <x v="1"/>
    <s v="UU - Sandy Center"/>
    <n v="2025"/>
    <n v="2"/>
    <n v="84040"/>
    <s v="Full-Time"/>
    <n v="3"/>
    <s v="Davis"/>
    <s v="Davis County"/>
    <x v="2"/>
  </r>
  <r>
    <x v="1"/>
    <s v="UU - Sandy Center"/>
    <n v="2025"/>
    <n v="2"/>
    <n v="84041"/>
    <s v="Full-Time"/>
    <n v="2"/>
    <s v="Davis"/>
    <s v="Davis County"/>
    <x v="2"/>
  </r>
  <r>
    <x v="1"/>
    <s v="UU - Sandy Center"/>
    <n v="2025"/>
    <n v="2"/>
    <n v="84042"/>
    <s v="Full-Time"/>
    <n v="1"/>
    <s v="Utah"/>
    <s v="Utah County"/>
    <x v="0"/>
  </r>
  <r>
    <x v="1"/>
    <s v="UU - Sandy Center"/>
    <n v="2025"/>
    <n v="2"/>
    <n v="84043"/>
    <s v="Full-Time"/>
    <n v="16"/>
    <s v="Utah"/>
    <s v="Utah County"/>
    <x v="0"/>
  </r>
  <r>
    <x v="1"/>
    <s v="UU - Sandy Center"/>
    <n v="2025"/>
    <n v="2"/>
    <n v="84043"/>
    <s v="Part-Time"/>
    <n v="5"/>
    <s v="Utah"/>
    <s v="Utah County"/>
    <x v="0"/>
  </r>
  <r>
    <x v="1"/>
    <s v="UU - Sandy Center"/>
    <n v="2025"/>
    <n v="2"/>
    <n v="84044"/>
    <s v="Full-Time"/>
    <n v="3"/>
    <s v="Salt Lake"/>
    <s v="Salt Lake County"/>
    <x v="1"/>
  </r>
  <r>
    <x v="1"/>
    <s v="UU - Sandy Center"/>
    <n v="2025"/>
    <n v="2"/>
    <n v="84045"/>
    <s v="Full-Time"/>
    <n v="9"/>
    <e v="#N/A"/>
    <s v="Utah County"/>
    <x v="0"/>
  </r>
  <r>
    <x v="1"/>
    <s v="UU - Sandy Center"/>
    <n v="2025"/>
    <n v="2"/>
    <n v="84045"/>
    <s v="Part-Time"/>
    <n v="1"/>
    <e v="#N/A"/>
    <s v="Utah County"/>
    <x v="0"/>
  </r>
  <r>
    <x v="1"/>
    <s v="UU - Sandy Center"/>
    <n v="2025"/>
    <n v="2"/>
    <n v="84046"/>
    <s v="Part-Time"/>
    <n v="1"/>
    <s v="Daggett"/>
    <s v="Daggett County"/>
    <x v="26"/>
  </r>
  <r>
    <x v="1"/>
    <s v="UU - Sandy Center"/>
    <n v="2025"/>
    <n v="2"/>
    <n v="84047"/>
    <s v="Full-Time"/>
    <n v="19"/>
    <s v="Salt Lake"/>
    <s v="Salt Lake County"/>
    <x v="1"/>
  </r>
  <r>
    <x v="1"/>
    <s v="UU - Sandy Center"/>
    <n v="2025"/>
    <n v="2"/>
    <n v="84047"/>
    <s v="Part-Time"/>
    <n v="6"/>
    <s v="Salt Lake"/>
    <s v="Salt Lake County"/>
    <x v="1"/>
  </r>
  <r>
    <x v="1"/>
    <s v="UU - Sandy Center"/>
    <n v="2025"/>
    <n v="2"/>
    <n v="84050"/>
    <s v="Full-Time"/>
    <n v="1"/>
    <s v="Morgan"/>
    <s v="Morgan County"/>
    <x v="8"/>
  </r>
  <r>
    <x v="1"/>
    <s v="UU - Sandy Center"/>
    <n v="2025"/>
    <n v="2"/>
    <n v="84054"/>
    <s v="Full-Time"/>
    <n v="4"/>
    <s v="Davis"/>
    <s v="Davis County"/>
    <x v="2"/>
  </r>
  <r>
    <x v="1"/>
    <s v="UU - Sandy Center"/>
    <n v="2025"/>
    <n v="2"/>
    <n v="84054"/>
    <s v="Part-Time"/>
    <n v="2"/>
    <s v="Davis"/>
    <s v="Davis County"/>
    <x v="2"/>
  </r>
  <r>
    <x v="1"/>
    <s v="UU - Sandy Center"/>
    <n v="2025"/>
    <n v="2"/>
    <n v="84056"/>
    <s v="Full-Time"/>
    <n v="2"/>
    <s v="Weber"/>
    <s v="Davis County"/>
    <x v="9"/>
  </r>
  <r>
    <x v="1"/>
    <s v="UU - Sandy Center"/>
    <n v="2025"/>
    <n v="2"/>
    <n v="84057"/>
    <s v="Full-Time"/>
    <n v="4"/>
    <s v="Utah"/>
    <s v="Utah County"/>
    <x v="0"/>
  </r>
  <r>
    <x v="1"/>
    <s v="UU - Sandy Center"/>
    <n v="2025"/>
    <n v="2"/>
    <n v="84058"/>
    <s v="Full-Time"/>
    <n v="4"/>
    <s v="Utah"/>
    <s v="Utah County"/>
    <x v="0"/>
  </r>
  <r>
    <x v="1"/>
    <s v="UU - Sandy Center"/>
    <n v="2025"/>
    <n v="2"/>
    <n v="84058"/>
    <s v="Part-Time"/>
    <n v="1"/>
    <s v="Utah"/>
    <s v="Utah County"/>
    <x v="0"/>
  </r>
  <r>
    <x v="1"/>
    <s v="UU - Sandy Center"/>
    <n v="2025"/>
    <n v="2"/>
    <n v="84060"/>
    <s v="Full-Time"/>
    <n v="2"/>
    <s v="Summit"/>
    <s v="Summit County"/>
    <x v="3"/>
  </r>
  <r>
    <x v="1"/>
    <s v="UU - Sandy Center"/>
    <n v="2025"/>
    <n v="2"/>
    <n v="84060"/>
    <s v="Part-Time"/>
    <n v="1"/>
    <s v="Summit"/>
    <s v="Summit County"/>
    <x v="3"/>
  </r>
  <r>
    <x v="1"/>
    <s v="UU - Sandy Center"/>
    <n v="2025"/>
    <n v="2"/>
    <n v="84062"/>
    <s v="Full-Time"/>
    <n v="5"/>
    <s v="Utah"/>
    <s v="Utah County"/>
    <x v="0"/>
  </r>
  <r>
    <x v="1"/>
    <s v="UU - Sandy Center"/>
    <n v="2025"/>
    <n v="2"/>
    <n v="84062"/>
    <s v="Part-Time"/>
    <n v="2"/>
    <s v="Utah"/>
    <s v="Utah County"/>
    <x v="0"/>
  </r>
  <r>
    <x v="1"/>
    <s v="UU - Sandy Center"/>
    <n v="2025"/>
    <n v="2"/>
    <n v="84065"/>
    <s v="Full-Time"/>
    <n v="17"/>
    <s v="Salt Lake"/>
    <s v="Salt Lake County"/>
    <x v="1"/>
  </r>
  <r>
    <x v="1"/>
    <s v="UU - Sandy Center"/>
    <n v="2025"/>
    <n v="2"/>
    <n v="84065"/>
    <s v="Part-Time"/>
    <n v="6"/>
    <s v="Salt Lake"/>
    <s v="Salt Lake County"/>
    <x v="1"/>
  </r>
  <r>
    <x v="1"/>
    <s v="UU - Sandy Center"/>
    <n v="2025"/>
    <n v="2"/>
    <n v="84067"/>
    <s v="Full-Time"/>
    <n v="1"/>
    <s v="Weber"/>
    <s v="Weber County"/>
    <x v="9"/>
  </r>
  <r>
    <x v="1"/>
    <s v="UU - Sandy Center"/>
    <n v="2025"/>
    <n v="2"/>
    <n v="84070"/>
    <s v="Full-Time"/>
    <n v="19"/>
    <s v="Salt Lake"/>
    <s v="Salt Lake County"/>
    <x v="1"/>
  </r>
  <r>
    <x v="1"/>
    <s v="UU - Sandy Center"/>
    <n v="2025"/>
    <n v="2"/>
    <n v="84070"/>
    <s v="Part-Time"/>
    <n v="3"/>
    <s v="Salt Lake"/>
    <s v="Salt Lake County"/>
    <x v="1"/>
  </r>
  <r>
    <x v="1"/>
    <s v="UU - Sandy Center"/>
    <n v="2025"/>
    <n v="2"/>
    <n v="84072"/>
    <s v="Full-Time"/>
    <n v="1"/>
    <s v="Duchesne"/>
    <s v="Duchesne County"/>
    <x v="4"/>
  </r>
  <r>
    <x v="1"/>
    <s v="UU - Sandy Center"/>
    <n v="2025"/>
    <n v="2"/>
    <n v="84074"/>
    <s v="Full-Time"/>
    <n v="8"/>
    <s v="Tooele"/>
    <s v="Tooele County"/>
    <x v="5"/>
  </r>
  <r>
    <x v="1"/>
    <s v="UU - Sandy Center"/>
    <n v="2025"/>
    <n v="2"/>
    <n v="84074"/>
    <s v="Part-Time"/>
    <n v="1"/>
    <s v="Tooele"/>
    <s v="Tooele County"/>
    <x v="5"/>
  </r>
  <r>
    <x v="1"/>
    <s v="UU - Sandy Center"/>
    <n v="2025"/>
    <n v="2"/>
    <n v="84075"/>
    <s v="Part-Time"/>
    <n v="2"/>
    <s v="Davis"/>
    <s v="Davis County"/>
    <x v="2"/>
  </r>
  <r>
    <x v="1"/>
    <s v="UU - Sandy Center"/>
    <n v="2025"/>
    <n v="2"/>
    <n v="84081"/>
    <s v="Full-Time"/>
    <n v="20"/>
    <e v="#N/A"/>
    <s v="Salt Lake County"/>
    <x v="1"/>
  </r>
  <r>
    <x v="1"/>
    <s v="UU - Sandy Center"/>
    <n v="2025"/>
    <n v="2"/>
    <n v="84081"/>
    <s v="Part-Time"/>
    <n v="5"/>
    <e v="#N/A"/>
    <s v="Salt Lake County"/>
    <x v="1"/>
  </r>
  <r>
    <x v="1"/>
    <s v="UU - Sandy Center"/>
    <n v="2025"/>
    <n v="2"/>
    <n v="84084"/>
    <s v="Full-Time"/>
    <n v="10"/>
    <s v="Salt Lake"/>
    <s v="Salt Lake County"/>
    <x v="1"/>
  </r>
  <r>
    <x v="1"/>
    <s v="UU - Sandy Center"/>
    <n v="2025"/>
    <n v="2"/>
    <n v="84084"/>
    <s v="Part-Time"/>
    <n v="4"/>
    <s v="Salt Lake"/>
    <s v="Salt Lake County"/>
    <x v="1"/>
  </r>
  <r>
    <x v="1"/>
    <s v="UU - Sandy Center"/>
    <n v="2025"/>
    <n v="2"/>
    <n v="84087"/>
    <s v="Full-Time"/>
    <n v="1"/>
    <s v="Davis"/>
    <s v="Davis County"/>
    <x v="2"/>
  </r>
  <r>
    <x v="1"/>
    <s v="UU - Sandy Center"/>
    <n v="2025"/>
    <n v="2"/>
    <n v="84088"/>
    <s v="Full-Time"/>
    <n v="17"/>
    <s v="Salt Lake"/>
    <s v="Salt Lake County"/>
    <x v="1"/>
  </r>
  <r>
    <x v="1"/>
    <s v="UU - Sandy Center"/>
    <n v="2025"/>
    <n v="2"/>
    <n v="84088"/>
    <s v="Part-Time"/>
    <n v="3"/>
    <s v="Salt Lake"/>
    <s v="Salt Lake County"/>
    <x v="1"/>
  </r>
  <r>
    <x v="1"/>
    <s v="UU - Sandy Center"/>
    <n v="2025"/>
    <n v="2"/>
    <n v="84092"/>
    <s v="Full-Time"/>
    <n v="27"/>
    <s v="Salt Lake"/>
    <s v="Salt Lake County"/>
    <x v="1"/>
  </r>
  <r>
    <x v="1"/>
    <s v="UU - Sandy Center"/>
    <n v="2025"/>
    <n v="2"/>
    <n v="84092"/>
    <s v="Part-Time"/>
    <n v="12"/>
    <s v="Salt Lake"/>
    <s v="Salt Lake County"/>
    <x v="1"/>
  </r>
  <r>
    <x v="1"/>
    <s v="UU - Sandy Center"/>
    <n v="2025"/>
    <n v="2"/>
    <n v="84093"/>
    <s v="Full-Time"/>
    <n v="18"/>
    <s v="Salt Lake"/>
    <s v="Salt Lake County"/>
    <x v="1"/>
  </r>
  <r>
    <x v="1"/>
    <s v="UU - Sandy Center"/>
    <n v="2025"/>
    <n v="2"/>
    <n v="84093"/>
    <s v="Part-Time"/>
    <n v="3"/>
    <s v="Salt Lake"/>
    <s v="Salt Lake County"/>
    <x v="1"/>
  </r>
  <r>
    <x v="1"/>
    <s v="UU - Sandy Center"/>
    <n v="2025"/>
    <n v="2"/>
    <n v="84094"/>
    <s v="Full-Time"/>
    <n v="23"/>
    <s v="Salt Lake"/>
    <s v="Salt Lake County"/>
    <x v="1"/>
  </r>
  <r>
    <x v="1"/>
    <s v="UU - Sandy Center"/>
    <n v="2025"/>
    <n v="2"/>
    <n v="84094"/>
    <s v="Part-Time"/>
    <n v="4"/>
    <s v="Salt Lake"/>
    <s v="Salt Lake County"/>
    <x v="1"/>
  </r>
  <r>
    <x v="1"/>
    <s v="UU - Sandy Center"/>
    <n v="2025"/>
    <n v="2"/>
    <n v="84095"/>
    <s v="Full-Time"/>
    <n v="28"/>
    <s v="Salt Lake"/>
    <s v="Salt Lake County"/>
    <x v="1"/>
  </r>
  <r>
    <x v="1"/>
    <s v="UU - Sandy Center"/>
    <n v="2025"/>
    <n v="2"/>
    <n v="84095"/>
    <s v="Part-Time"/>
    <n v="6"/>
    <s v="Salt Lake"/>
    <s v="Salt Lake County"/>
    <x v="1"/>
  </r>
  <r>
    <x v="1"/>
    <s v="UU - Sandy Center"/>
    <n v="2025"/>
    <n v="2"/>
    <n v="84096"/>
    <s v="Full-Time"/>
    <n v="22"/>
    <e v="#N/A"/>
    <s v="Salt Lake County"/>
    <x v="1"/>
  </r>
  <r>
    <x v="1"/>
    <s v="UU - Sandy Center"/>
    <n v="2025"/>
    <n v="2"/>
    <n v="84096"/>
    <s v="Part-Time"/>
    <n v="5"/>
    <e v="#N/A"/>
    <s v="Salt Lake County"/>
    <x v="1"/>
  </r>
  <r>
    <x v="1"/>
    <s v="UU - Sandy Center"/>
    <n v="2025"/>
    <n v="2"/>
    <n v="84097"/>
    <s v="Full-Time"/>
    <n v="1"/>
    <s v="Utah"/>
    <s v="Utah County"/>
    <x v="0"/>
  </r>
  <r>
    <x v="1"/>
    <s v="UU - Sandy Center"/>
    <n v="2025"/>
    <n v="2"/>
    <n v="84098"/>
    <s v="Full-Time"/>
    <n v="6"/>
    <s v="Summit"/>
    <s v="Summit County"/>
    <x v="3"/>
  </r>
  <r>
    <x v="1"/>
    <s v="UU - Sandy Center"/>
    <n v="2025"/>
    <n v="2"/>
    <n v="84098"/>
    <s v="Part-Time"/>
    <n v="1"/>
    <s v="Summit"/>
    <s v="Summit County"/>
    <x v="3"/>
  </r>
  <r>
    <x v="1"/>
    <s v="UU - Sandy Center"/>
    <n v="2025"/>
    <n v="2"/>
    <n v="84101"/>
    <s v="Full-Time"/>
    <n v="5"/>
    <s v="Salt Lake"/>
    <s v="Salt Lake County"/>
    <x v="1"/>
  </r>
  <r>
    <x v="1"/>
    <s v="UU - Sandy Center"/>
    <n v="2025"/>
    <n v="2"/>
    <n v="84101"/>
    <s v="Part-Time"/>
    <n v="1"/>
    <s v="Salt Lake"/>
    <s v="Salt Lake County"/>
    <x v="1"/>
  </r>
  <r>
    <x v="1"/>
    <s v="UU - Sandy Center"/>
    <n v="2025"/>
    <n v="2"/>
    <n v="84102"/>
    <s v="Full-Time"/>
    <n v="44"/>
    <s v="Salt Lake"/>
    <s v="Salt Lake County"/>
    <x v="1"/>
  </r>
  <r>
    <x v="1"/>
    <s v="UU - Sandy Center"/>
    <n v="2025"/>
    <n v="2"/>
    <n v="84102"/>
    <s v="Part-Time"/>
    <n v="6"/>
    <s v="Salt Lake"/>
    <s v="Salt Lake County"/>
    <x v="1"/>
  </r>
  <r>
    <x v="1"/>
    <s v="UU - Sandy Center"/>
    <n v="2025"/>
    <n v="2"/>
    <n v="84103"/>
    <s v="Full-Time"/>
    <n v="17"/>
    <s v="Salt Lake"/>
    <s v="Salt Lake County"/>
    <x v="1"/>
  </r>
  <r>
    <x v="1"/>
    <s v="UU - Sandy Center"/>
    <n v="2025"/>
    <n v="2"/>
    <n v="84103"/>
    <s v="Part-Time"/>
    <n v="4"/>
    <s v="Salt Lake"/>
    <s v="Salt Lake County"/>
    <x v="1"/>
  </r>
  <r>
    <x v="1"/>
    <s v="UU - Sandy Center"/>
    <n v="2025"/>
    <n v="2"/>
    <n v="84104"/>
    <s v="Full-Time"/>
    <n v="4"/>
    <s v="Salt Lake"/>
    <s v="Salt Lake County"/>
    <x v="1"/>
  </r>
  <r>
    <x v="1"/>
    <s v="UU - Sandy Center"/>
    <n v="2025"/>
    <n v="2"/>
    <n v="84104"/>
    <s v="Part-Time"/>
    <n v="3"/>
    <s v="Salt Lake"/>
    <s v="Salt Lake County"/>
    <x v="1"/>
  </r>
  <r>
    <x v="1"/>
    <s v="UU - Sandy Center"/>
    <n v="2025"/>
    <n v="2"/>
    <n v="84105"/>
    <s v="Full-Time"/>
    <n v="13"/>
    <s v="Salt Lake"/>
    <s v="Salt Lake County"/>
    <x v="1"/>
  </r>
  <r>
    <x v="1"/>
    <s v="UU - Sandy Center"/>
    <n v="2025"/>
    <n v="2"/>
    <n v="84105"/>
    <s v="Part-Time"/>
    <n v="3"/>
    <s v="Salt Lake"/>
    <s v="Salt Lake County"/>
    <x v="1"/>
  </r>
  <r>
    <x v="1"/>
    <s v="UU - Sandy Center"/>
    <n v="2025"/>
    <n v="2"/>
    <n v="84106"/>
    <s v="Full-Time"/>
    <n v="17"/>
    <s v="Salt Lake"/>
    <s v="Salt Lake County"/>
    <x v="1"/>
  </r>
  <r>
    <x v="1"/>
    <s v="UU - Sandy Center"/>
    <n v="2025"/>
    <n v="2"/>
    <n v="84106"/>
    <s v="Part-Time"/>
    <n v="5"/>
    <s v="Salt Lake"/>
    <s v="Salt Lake County"/>
    <x v="1"/>
  </r>
  <r>
    <x v="1"/>
    <s v="UU - Sandy Center"/>
    <n v="2025"/>
    <n v="2"/>
    <n v="84107"/>
    <s v="Full-Time"/>
    <n v="15"/>
    <s v="Salt Lake"/>
    <s v="Salt Lake County"/>
    <x v="1"/>
  </r>
  <r>
    <x v="1"/>
    <s v="UU - Sandy Center"/>
    <n v="2025"/>
    <n v="2"/>
    <n v="84107"/>
    <s v="Part-Time"/>
    <n v="1"/>
    <s v="Salt Lake"/>
    <s v="Salt Lake County"/>
    <x v="1"/>
  </r>
  <r>
    <x v="1"/>
    <s v="UU - Sandy Center"/>
    <n v="2025"/>
    <n v="2"/>
    <n v="84108"/>
    <s v="Full-Time"/>
    <n v="19"/>
    <s v="Salt Lake"/>
    <s v="Salt Lake County"/>
    <x v="1"/>
  </r>
  <r>
    <x v="1"/>
    <s v="UU - Sandy Center"/>
    <n v="2025"/>
    <n v="2"/>
    <n v="84108"/>
    <s v="Part-Time"/>
    <n v="3"/>
    <s v="Salt Lake"/>
    <s v="Salt Lake County"/>
    <x v="1"/>
  </r>
  <r>
    <x v="1"/>
    <s v="UU - Sandy Center"/>
    <n v="2025"/>
    <n v="2"/>
    <n v="84109"/>
    <s v="Full-Time"/>
    <n v="11"/>
    <s v="Salt Lake"/>
    <s v="Salt Lake County"/>
    <x v="1"/>
  </r>
  <r>
    <x v="1"/>
    <s v="UU - Sandy Center"/>
    <n v="2025"/>
    <n v="2"/>
    <n v="84109"/>
    <s v="Part-Time"/>
    <n v="4"/>
    <s v="Salt Lake"/>
    <s v="Salt Lake County"/>
    <x v="1"/>
  </r>
  <r>
    <x v="1"/>
    <s v="UU - Sandy Center"/>
    <n v="2025"/>
    <n v="2"/>
    <n v="84111"/>
    <s v="Full-Time"/>
    <n v="25"/>
    <s v="Salt Lake"/>
    <s v="Salt Lake County"/>
    <x v="1"/>
  </r>
  <r>
    <x v="1"/>
    <s v="UU - Sandy Center"/>
    <n v="2025"/>
    <n v="2"/>
    <n v="84111"/>
    <s v="Part-Time"/>
    <n v="5"/>
    <s v="Salt Lake"/>
    <s v="Salt Lake County"/>
    <x v="1"/>
  </r>
  <r>
    <x v="1"/>
    <s v="UU - Sandy Center"/>
    <n v="2025"/>
    <n v="2"/>
    <n v="84112"/>
    <s v="Full-Time"/>
    <n v="27"/>
    <s v="Salt Lake"/>
    <s v="Salt Lake County"/>
    <x v="1"/>
  </r>
  <r>
    <x v="1"/>
    <s v="UU - Sandy Center"/>
    <n v="2025"/>
    <n v="2"/>
    <n v="84113"/>
    <s v="Full-Time"/>
    <n v="3"/>
    <s v="Salt Lake"/>
    <s v="Salt Lake County"/>
    <x v="1"/>
  </r>
  <r>
    <x v="1"/>
    <s v="UU - Sandy Center"/>
    <n v="2025"/>
    <n v="2"/>
    <n v="84115"/>
    <s v="Full-Time"/>
    <n v="11"/>
    <s v="Salt Lake"/>
    <s v="Salt Lake County"/>
    <x v="1"/>
  </r>
  <r>
    <x v="1"/>
    <s v="UU - Sandy Center"/>
    <n v="2025"/>
    <n v="2"/>
    <n v="84115"/>
    <s v="Part-Time"/>
    <n v="1"/>
    <s v="Salt Lake"/>
    <s v="Salt Lake County"/>
    <x v="1"/>
  </r>
  <r>
    <x v="1"/>
    <s v="UU - Sandy Center"/>
    <n v="2025"/>
    <n v="2"/>
    <n v="84116"/>
    <s v="Full-Time"/>
    <n v="12"/>
    <s v="Salt Lake"/>
    <s v="Salt Lake County"/>
    <x v="1"/>
  </r>
  <r>
    <x v="1"/>
    <s v="UU - Sandy Center"/>
    <n v="2025"/>
    <n v="2"/>
    <n v="84116"/>
    <s v="Part-Time"/>
    <n v="3"/>
    <s v="Salt Lake"/>
    <s v="Salt Lake County"/>
    <x v="1"/>
  </r>
  <r>
    <x v="1"/>
    <s v="UU - Sandy Center"/>
    <n v="2025"/>
    <n v="2"/>
    <n v="84117"/>
    <s v="Full-Time"/>
    <n v="8"/>
    <s v="Salt Lake"/>
    <s v="Salt Lake County"/>
    <x v="1"/>
  </r>
  <r>
    <x v="1"/>
    <s v="UU - Sandy Center"/>
    <n v="2025"/>
    <n v="2"/>
    <n v="84117"/>
    <s v="Part-Time"/>
    <n v="4"/>
    <s v="Salt Lake"/>
    <s v="Salt Lake County"/>
    <x v="1"/>
  </r>
  <r>
    <x v="1"/>
    <s v="UU - Sandy Center"/>
    <n v="2025"/>
    <n v="2"/>
    <n v="84118"/>
    <s v="Full-Time"/>
    <n v="13"/>
    <s v="Salt Lake"/>
    <s v="Salt Lake County"/>
    <x v="1"/>
  </r>
  <r>
    <x v="1"/>
    <s v="UU - Sandy Center"/>
    <n v="2025"/>
    <n v="2"/>
    <n v="84118"/>
    <s v="Part-Time"/>
    <n v="2"/>
    <s v="Salt Lake"/>
    <s v="Salt Lake County"/>
    <x v="1"/>
  </r>
  <r>
    <x v="1"/>
    <s v="UU - Sandy Center"/>
    <n v="2025"/>
    <n v="2"/>
    <n v="84119"/>
    <s v="Full-Time"/>
    <n v="10"/>
    <s v="Salt Lake"/>
    <s v="Salt Lake County"/>
    <x v="1"/>
  </r>
  <r>
    <x v="1"/>
    <s v="UU - Sandy Center"/>
    <n v="2025"/>
    <n v="2"/>
    <n v="84119"/>
    <s v="Part-Time"/>
    <n v="2"/>
    <s v="Salt Lake"/>
    <s v="Salt Lake County"/>
    <x v="1"/>
  </r>
  <r>
    <x v="1"/>
    <s v="UU - Sandy Center"/>
    <n v="2025"/>
    <n v="2"/>
    <n v="84120"/>
    <s v="Full-Time"/>
    <n v="8"/>
    <s v="Salt Lake"/>
    <s v="Salt Lake County"/>
    <x v="1"/>
  </r>
  <r>
    <x v="1"/>
    <s v="UU - Sandy Center"/>
    <n v="2025"/>
    <n v="2"/>
    <n v="84120"/>
    <s v="Part-Time"/>
    <n v="3"/>
    <s v="Salt Lake"/>
    <s v="Salt Lake County"/>
    <x v="1"/>
  </r>
  <r>
    <x v="1"/>
    <s v="UU - Sandy Center"/>
    <n v="2025"/>
    <n v="2"/>
    <n v="84121"/>
    <s v="Full-Time"/>
    <n v="17"/>
    <s v="Salt Lake"/>
    <s v="Salt Lake County"/>
    <x v="1"/>
  </r>
  <r>
    <x v="1"/>
    <s v="UU - Sandy Center"/>
    <n v="2025"/>
    <n v="2"/>
    <n v="84123"/>
    <s v="Full-Time"/>
    <n v="5"/>
    <s v="Salt Lake"/>
    <s v="Salt Lake County"/>
    <x v="1"/>
  </r>
  <r>
    <x v="1"/>
    <s v="UU - Sandy Center"/>
    <n v="2025"/>
    <n v="2"/>
    <n v="84123"/>
    <s v="Part-Time"/>
    <n v="2"/>
    <s v="Salt Lake"/>
    <s v="Salt Lake County"/>
    <x v="1"/>
  </r>
  <r>
    <x v="1"/>
    <s v="UU - Sandy Center"/>
    <n v="2025"/>
    <n v="2"/>
    <n v="84124"/>
    <s v="Full-Time"/>
    <n v="7"/>
    <s v="Salt Lake"/>
    <s v="Salt Lake County"/>
    <x v="1"/>
  </r>
  <r>
    <x v="1"/>
    <s v="UU - Sandy Center"/>
    <n v="2025"/>
    <n v="2"/>
    <n v="84124"/>
    <s v="Part-Time"/>
    <n v="5"/>
    <s v="Salt Lake"/>
    <s v="Salt Lake County"/>
    <x v="1"/>
  </r>
  <r>
    <x v="1"/>
    <s v="UU - Sandy Center"/>
    <n v="2025"/>
    <n v="2"/>
    <n v="84128"/>
    <s v="Full-Time"/>
    <n v="5"/>
    <s v="Salt Lake"/>
    <s v="Salt Lake County"/>
    <x v="1"/>
  </r>
  <r>
    <x v="1"/>
    <s v="UU - Sandy Center"/>
    <n v="2025"/>
    <n v="2"/>
    <n v="84128"/>
    <s v="Part-Time"/>
    <n v="4"/>
    <s v="Salt Lake"/>
    <s v="Salt Lake County"/>
    <x v="1"/>
  </r>
  <r>
    <x v="1"/>
    <s v="UU - Sandy Center"/>
    <n v="2025"/>
    <n v="2"/>
    <n v="84129"/>
    <s v="Full-Time"/>
    <n v="19"/>
    <e v="#N/A"/>
    <s v="Salt Lake County"/>
    <x v="1"/>
  </r>
  <r>
    <x v="1"/>
    <s v="UU - Sandy Center"/>
    <n v="2025"/>
    <n v="2"/>
    <n v="84129"/>
    <s v="Part-Time"/>
    <n v="1"/>
    <e v="#N/A"/>
    <s v="Salt Lake County"/>
    <x v="1"/>
  </r>
  <r>
    <x v="1"/>
    <s v="UU - Sandy Center"/>
    <n v="2025"/>
    <n v="2"/>
    <n v="84302"/>
    <s v="Full-Time"/>
    <n v="1"/>
    <s v="Box Elder"/>
    <s v="Box Elder County"/>
    <x v="10"/>
  </r>
  <r>
    <x v="1"/>
    <s v="UU - Sandy Center"/>
    <n v="2025"/>
    <n v="2"/>
    <n v="84318"/>
    <s v="Full-Time"/>
    <n v="1"/>
    <s v="Cache"/>
    <s v="Cache County"/>
    <x v="11"/>
  </r>
  <r>
    <x v="1"/>
    <s v="UU - Sandy Center"/>
    <n v="2025"/>
    <n v="2"/>
    <n v="84319"/>
    <s v="Part-Time"/>
    <n v="1"/>
    <s v="Cache"/>
    <s v="Cache County"/>
    <x v="11"/>
  </r>
  <r>
    <x v="1"/>
    <s v="UU - Sandy Center"/>
    <n v="2025"/>
    <n v="2"/>
    <n v="84332"/>
    <s v="Full-Time"/>
    <n v="1"/>
    <s v="Cache"/>
    <s v="Cache County"/>
    <x v="11"/>
  </r>
  <r>
    <x v="1"/>
    <s v="UU - Sandy Center"/>
    <n v="2025"/>
    <n v="2"/>
    <n v="84401"/>
    <s v="Full-Time"/>
    <n v="1"/>
    <s v="Weber"/>
    <s v="Weber County"/>
    <x v="9"/>
  </r>
  <r>
    <x v="1"/>
    <s v="UU - Sandy Center"/>
    <n v="2025"/>
    <n v="2"/>
    <n v="84403"/>
    <s v="Full-Time"/>
    <n v="2"/>
    <s v="Weber"/>
    <s v="Weber County"/>
    <x v="9"/>
  </r>
  <r>
    <x v="1"/>
    <s v="UU - Sandy Center"/>
    <n v="2025"/>
    <n v="2"/>
    <n v="84404"/>
    <s v="Full-Time"/>
    <n v="1"/>
    <s v="Weber"/>
    <s v="Weber County"/>
    <x v="9"/>
  </r>
  <r>
    <x v="1"/>
    <s v="UU - Sandy Center"/>
    <n v="2025"/>
    <n v="2"/>
    <n v="84405"/>
    <s v="Full-Time"/>
    <n v="1"/>
    <s v="Weber"/>
    <s v="Weber County"/>
    <x v="9"/>
  </r>
  <r>
    <x v="1"/>
    <s v="UU - Sandy Center"/>
    <n v="2025"/>
    <n v="2"/>
    <n v="84405"/>
    <s v="Part-Time"/>
    <n v="1"/>
    <s v="Weber"/>
    <s v="Weber County"/>
    <x v="9"/>
  </r>
  <r>
    <x v="1"/>
    <s v="UU - Sandy Center"/>
    <n v="2025"/>
    <n v="2"/>
    <n v="84414"/>
    <s v="Full-Time"/>
    <n v="4"/>
    <s v="Weber"/>
    <s v="Weber County"/>
    <x v="9"/>
  </r>
  <r>
    <x v="1"/>
    <s v="UU - Sandy Center"/>
    <n v="2025"/>
    <n v="2"/>
    <n v="84511"/>
    <s v="Full-Time"/>
    <n v="1"/>
    <s v="San Juan"/>
    <s v="San Juan County"/>
    <x v="13"/>
  </r>
  <r>
    <x v="1"/>
    <s v="UU - Sandy Center"/>
    <n v="2025"/>
    <n v="2"/>
    <n v="84532"/>
    <s v="Full-Time"/>
    <n v="1"/>
    <s v="Grand"/>
    <s v="Grand County"/>
    <x v="15"/>
  </r>
  <r>
    <x v="1"/>
    <s v="UU - Sandy Center"/>
    <n v="2025"/>
    <n v="2"/>
    <n v="84601"/>
    <s v="Full-Time"/>
    <n v="1"/>
    <s v="Utah"/>
    <s v="Utah County"/>
    <x v="0"/>
  </r>
  <r>
    <x v="1"/>
    <s v="UU - Sandy Center"/>
    <n v="2025"/>
    <n v="2"/>
    <n v="84604"/>
    <s v="Full-Time"/>
    <n v="2"/>
    <s v="Utah"/>
    <s v="Utah County"/>
    <x v="0"/>
  </r>
  <r>
    <x v="1"/>
    <s v="UU - Sandy Center"/>
    <n v="2025"/>
    <n v="2"/>
    <n v="84606"/>
    <s v="Full-Time"/>
    <n v="1"/>
    <s v="Utah"/>
    <s v="Utah County"/>
    <x v="0"/>
  </r>
  <r>
    <x v="1"/>
    <s v="UU - Sandy Center"/>
    <n v="2025"/>
    <n v="2"/>
    <n v="84640"/>
    <s v="Full-Time"/>
    <n v="1"/>
    <s v="Millard"/>
    <s v="Millard County"/>
    <x v="16"/>
  </r>
  <r>
    <x v="1"/>
    <s v="UU - Sandy Center"/>
    <n v="2025"/>
    <n v="2"/>
    <n v="84651"/>
    <s v="Full-Time"/>
    <n v="1"/>
    <s v="Utah"/>
    <s v="Utah County"/>
    <x v="0"/>
  </r>
  <r>
    <x v="1"/>
    <s v="UU - Sandy Center"/>
    <n v="2025"/>
    <n v="2"/>
    <n v="84653"/>
    <s v="Full-Time"/>
    <n v="1"/>
    <s v="Utah"/>
    <s v="Utah County"/>
    <x v="0"/>
  </r>
  <r>
    <x v="1"/>
    <s v="UU - Sandy Center"/>
    <n v="2025"/>
    <n v="2"/>
    <n v="84660"/>
    <s v="Full-Time"/>
    <n v="6"/>
    <s v="Utah"/>
    <s v="Utah County"/>
    <x v="0"/>
  </r>
  <r>
    <x v="1"/>
    <s v="UU - Sandy Center"/>
    <n v="2025"/>
    <n v="2"/>
    <n v="84660"/>
    <s v="Part-Time"/>
    <n v="1"/>
    <s v="Utah"/>
    <s v="Utah County"/>
    <x v="0"/>
  </r>
  <r>
    <x v="1"/>
    <s v="UU - Sandy Center"/>
    <n v="2025"/>
    <n v="2"/>
    <n v="84663"/>
    <s v="Full-Time"/>
    <n v="1"/>
    <s v="Utah"/>
    <s v="Utah County"/>
    <x v="0"/>
  </r>
  <r>
    <x v="1"/>
    <s v="UU - Sandy Center"/>
    <n v="2025"/>
    <n v="2"/>
    <n v="84721"/>
    <s v="Full-Time"/>
    <n v="1"/>
    <s v="Iron"/>
    <s v="Iron County"/>
    <x v="20"/>
  </r>
  <r>
    <x v="1"/>
    <s v="UU - Sandy Center"/>
    <n v="2025"/>
    <n v="2"/>
    <n v="84745"/>
    <s v="Full-Time"/>
    <n v="1"/>
    <s v="Washington"/>
    <s v="Washington County"/>
    <x v="21"/>
  </r>
  <r>
    <x v="1"/>
    <s v="UU - Sandy Center"/>
    <n v="2025"/>
    <n v="2"/>
    <n v="84761"/>
    <s v="Full-Time"/>
    <n v="1"/>
    <s v="Iron"/>
    <s v="Iron County"/>
    <x v="20"/>
  </r>
  <r>
    <x v="1"/>
    <s v="UU - Sandy Center"/>
    <n v="2025"/>
    <n v="2"/>
    <n v="84765"/>
    <s v="Full-Time"/>
    <n v="1"/>
    <s v="Washington"/>
    <s v="Washington County"/>
    <x v="21"/>
  </r>
  <r>
    <x v="1"/>
    <s v="UU - Sandy Center"/>
    <n v="2025"/>
    <n v="2"/>
    <n v="84770"/>
    <s v="Full-Time"/>
    <n v="1"/>
    <s v="Washington"/>
    <s v="Washington County"/>
    <x v="21"/>
  </r>
  <r>
    <x v="1"/>
    <s v="UU - Sandy Center"/>
    <n v="2025"/>
    <n v="2"/>
    <n v="84790"/>
    <s v="Full-Time"/>
    <n v="1"/>
    <s v="Washington"/>
    <s v="Washington County"/>
    <x v="21"/>
  </r>
  <r>
    <x v="1"/>
    <s v="UU - St. George Center"/>
    <n v="2025"/>
    <n v="2"/>
    <n v="84005"/>
    <s v="Full-Time"/>
    <n v="1"/>
    <e v="#N/A"/>
    <s v="Utah County"/>
    <x v="0"/>
  </r>
  <r>
    <x v="1"/>
    <s v="UU - St. George Center"/>
    <n v="2025"/>
    <n v="2"/>
    <n v="84037"/>
    <s v="Full-Time"/>
    <n v="1"/>
    <s v="Davis"/>
    <s v="Davis County"/>
    <x v="2"/>
  </r>
  <r>
    <x v="1"/>
    <s v="UU - St. George Center"/>
    <n v="2025"/>
    <n v="2"/>
    <n v="84045"/>
    <s v="Full-Time"/>
    <n v="1"/>
    <e v="#N/A"/>
    <s v="Utah County"/>
    <x v="0"/>
  </r>
  <r>
    <x v="1"/>
    <s v="UU - St. George Center"/>
    <n v="2025"/>
    <n v="2"/>
    <n v="84062"/>
    <s v="Full-Time"/>
    <n v="1"/>
    <s v="Utah"/>
    <s v="Utah County"/>
    <x v="0"/>
  </r>
  <r>
    <x v="1"/>
    <s v="UU - St. George Center"/>
    <n v="2025"/>
    <n v="2"/>
    <n v="84092"/>
    <s v="Full-Time"/>
    <n v="1"/>
    <s v="Salt Lake"/>
    <s v="Salt Lake County"/>
    <x v="1"/>
  </r>
  <r>
    <x v="1"/>
    <s v="UU - St. George Center"/>
    <n v="2025"/>
    <n v="2"/>
    <n v="84601"/>
    <s v="Full-Time"/>
    <n v="1"/>
    <s v="Utah"/>
    <s v="Utah County"/>
    <x v="0"/>
  </r>
  <r>
    <x v="1"/>
    <s v="UU - St. George Center"/>
    <n v="2025"/>
    <n v="2"/>
    <n v="84720"/>
    <s v="Full-Time"/>
    <n v="2"/>
    <s v="Iron"/>
    <s v="Iron County"/>
    <x v="20"/>
  </r>
  <r>
    <x v="1"/>
    <s v="UU - St. George Center"/>
    <n v="2025"/>
    <n v="2"/>
    <n v="84721"/>
    <s v="Full-Time"/>
    <n v="2"/>
    <s v="Iron"/>
    <s v="Iron County"/>
    <x v="20"/>
  </r>
  <r>
    <x v="1"/>
    <s v="UU - St. George Center"/>
    <n v="2025"/>
    <n v="2"/>
    <n v="84725"/>
    <s v="Full-Time"/>
    <n v="1"/>
    <s v="Washington"/>
    <s v="Washington County"/>
    <x v="21"/>
  </r>
  <r>
    <x v="1"/>
    <s v="UU - St. George Center"/>
    <n v="2025"/>
    <n v="2"/>
    <n v="84737"/>
    <s v="Full-Time"/>
    <n v="3"/>
    <s v="Washington"/>
    <s v="Washington County"/>
    <x v="21"/>
  </r>
  <r>
    <x v="1"/>
    <s v="UU - St. George Center"/>
    <n v="2025"/>
    <n v="2"/>
    <n v="84746"/>
    <s v="Full-Time"/>
    <n v="1"/>
    <s v="Washington"/>
    <s v="Washington County"/>
    <x v="21"/>
  </r>
  <r>
    <x v="1"/>
    <s v="UU - St. George Center"/>
    <n v="2025"/>
    <n v="2"/>
    <n v="84765"/>
    <s v="Full-Time"/>
    <n v="3"/>
    <s v="Washington"/>
    <s v="Washington County"/>
    <x v="21"/>
  </r>
  <r>
    <x v="1"/>
    <s v="UU - St. George Center"/>
    <n v="2025"/>
    <n v="2"/>
    <n v="84770"/>
    <s v="Full-Time"/>
    <n v="22"/>
    <s v="Washington"/>
    <s v="Washington County"/>
    <x v="21"/>
  </r>
  <r>
    <x v="1"/>
    <s v="UU - St. George Center"/>
    <n v="2025"/>
    <n v="2"/>
    <n v="84774"/>
    <s v="Full-Time"/>
    <n v="1"/>
    <s v="Washington"/>
    <s v="Washington County"/>
    <x v="21"/>
  </r>
  <r>
    <x v="1"/>
    <s v="UU - St. George Center"/>
    <n v="2025"/>
    <n v="2"/>
    <n v="84780"/>
    <s v="Full-Time"/>
    <n v="10"/>
    <s v="Washington"/>
    <s v="Washington County"/>
    <x v="21"/>
  </r>
  <r>
    <x v="1"/>
    <s v="UU - St. George Center"/>
    <n v="2025"/>
    <n v="2"/>
    <n v="84780"/>
    <s v="Part-Time"/>
    <n v="2"/>
    <s v="Washington"/>
    <s v="Washington County"/>
    <x v="21"/>
  </r>
  <r>
    <x v="1"/>
    <s v="UU - St. George Center"/>
    <n v="2025"/>
    <n v="2"/>
    <n v="84790"/>
    <s v="Full-Time"/>
    <n v="24"/>
    <s v="Washington"/>
    <s v="Washington County"/>
    <x v="21"/>
  </r>
  <r>
    <x v="1"/>
    <s v="SLCC-UU Juniper building at Herriman Campus"/>
    <n v="2025"/>
    <n v="2"/>
    <n v="84005"/>
    <s v="Full-Time"/>
    <n v="2"/>
    <e v="#N/A"/>
    <s v="Utah County"/>
    <x v="0"/>
  </r>
  <r>
    <x v="1"/>
    <s v="SLCC-UU Juniper building at Herriman Campus"/>
    <n v="2025"/>
    <n v="2"/>
    <n v="84009"/>
    <s v="Full-Time"/>
    <n v="1"/>
    <e v="#N/A"/>
    <s v="Salt Lake County"/>
    <x v="1"/>
  </r>
  <r>
    <x v="1"/>
    <s v="SLCC-UU Juniper building at Herriman Campus"/>
    <n v="2025"/>
    <n v="2"/>
    <n v="84010"/>
    <s v="Full-Time"/>
    <n v="1"/>
    <s v="Davis"/>
    <s v="Davis County"/>
    <x v="2"/>
  </r>
  <r>
    <x v="1"/>
    <s v="SLCC-UU Juniper building at Herriman Campus"/>
    <n v="2025"/>
    <n v="2"/>
    <n v="84010"/>
    <s v="Part-Time"/>
    <n v="1"/>
    <s v="Davis"/>
    <s v="Davis County"/>
    <x v="2"/>
  </r>
  <r>
    <x v="1"/>
    <s v="SLCC-UU Juniper building at Herriman Campus"/>
    <n v="2025"/>
    <n v="2"/>
    <n v="84020"/>
    <s v="Full-Time"/>
    <n v="2"/>
    <s v="Salt Lake"/>
    <s v="Salt Lake County"/>
    <x v="1"/>
  </r>
  <r>
    <x v="1"/>
    <s v="SLCC-UU Juniper building at Herriman Campus"/>
    <n v="2025"/>
    <n v="2"/>
    <n v="84020"/>
    <s v="Part-Time"/>
    <n v="1"/>
    <s v="Salt Lake"/>
    <s v="Salt Lake County"/>
    <x v="1"/>
  </r>
  <r>
    <x v="1"/>
    <s v="SLCC-UU Juniper building at Herriman Campus"/>
    <n v="2025"/>
    <n v="2"/>
    <n v="84032"/>
    <s v="Full-Time"/>
    <n v="1"/>
    <s v="Wasatch"/>
    <s v="Wasatch County"/>
    <x v="7"/>
  </r>
  <r>
    <x v="1"/>
    <s v="SLCC-UU Juniper building at Herriman Campus"/>
    <n v="2025"/>
    <n v="2"/>
    <n v="84043"/>
    <s v="Full-Time"/>
    <n v="2"/>
    <s v="Utah"/>
    <s v="Utah County"/>
    <x v="0"/>
  </r>
  <r>
    <x v="1"/>
    <s v="SLCC-UU Juniper building at Herriman Campus"/>
    <n v="2025"/>
    <n v="2"/>
    <n v="84043"/>
    <s v="Part-Time"/>
    <n v="1"/>
    <s v="Utah"/>
    <s v="Utah County"/>
    <x v="0"/>
  </r>
  <r>
    <x v="1"/>
    <s v="SLCC-UU Juniper building at Herriman Campus"/>
    <n v="2025"/>
    <n v="2"/>
    <n v="84047"/>
    <s v="Part-Time"/>
    <n v="1"/>
    <s v="Salt Lake"/>
    <s v="Salt Lake County"/>
    <x v="1"/>
  </r>
  <r>
    <x v="1"/>
    <s v="SLCC-UU Juniper building at Herriman Campus"/>
    <n v="2025"/>
    <n v="2"/>
    <n v="84058"/>
    <s v="Part-Time"/>
    <n v="1"/>
    <s v="Utah"/>
    <s v="Utah County"/>
    <x v="0"/>
  </r>
  <r>
    <x v="1"/>
    <s v="SLCC-UU Juniper building at Herriman Campus"/>
    <n v="2025"/>
    <n v="2"/>
    <n v="84070"/>
    <s v="Full-Time"/>
    <n v="2"/>
    <s v="Salt Lake"/>
    <s v="Salt Lake County"/>
    <x v="1"/>
  </r>
  <r>
    <x v="1"/>
    <s v="SLCC-UU Juniper building at Herriman Campus"/>
    <n v="2025"/>
    <n v="2"/>
    <n v="84070"/>
    <s v="Part-Time"/>
    <n v="1"/>
    <s v="Salt Lake"/>
    <s v="Salt Lake County"/>
    <x v="1"/>
  </r>
  <r>
    <x v="1"/>
    <s v="SLCC-UU Juniper building at Herriman Campus"/>
    <n v="2025"/>
    <n v="2"/>
    <n v="84081"/>
    <s v="Part-Time"/>
    <n v="1"/>
    <e v="#N/A"/>
    <s v="Salt Lake County"/>
    <x v="1"/>
  </r>
  <r>
    <x v="1"/>
    <s v="SLCC-UU Juniper building at Herriman Campus"/>
    <n v="2025"/>
    <n v="2"/>
    <n v="84088"/>
    <s v="Part-Time"/>
    <n v="2"/>
    <s v="Salt Lake"/>
    <s v="Salt Lake County"/>
    <x v="1"/>
  </r>
  <r>
    <x v="1"/>
    <s v="SLCC-UU Juniper building at Herriman Campus"/>
    <n v="2025"/>
    <n v="2"/>
    <n v="84093"/>
    <s v="Full-Time"/>
    <n v="2"/>
    <s v="Salt Lake"/>
    <s v="Salt Lake County"/>
    <x v="1"/>
  </r>
  <r>
    <x v="1"/>
    <s v="SLCC-UU Juniper building at Herriman Campus"/>
    <n v="2025"/>
    <n v="2"/>
    <n v="84095"/>
    <s v="Full-Time"/>
    <n v="1"/>
    <s v="Salt Lake"/>
    <s v="Salt Lake County"/>
    <x v="1"/>
  </r>
  <r>
    <x v="1"/>
    <s v="SLCC-UU Juniper building at Herriman Campus"/>
    <n v="2025"/>
    <n v="2"/>
    <n v="84096"/>
    <s v="Full-Time"/>
    <n v="8"/>
    <e v="#N/A"/>
    <s v="Salt Lake County"/>
    <x v="1"/>
  </r>
  <r>
    <x v="1"/>
    <s v="SLCC-UU Juniper building at Herriman Campus"/>
    <n v="2025"/>
    <n v="2"/>
    <n v="84096"/>
    <s v="Part-Time"/>
    <n v="1"/>
    <e v="#N/A"/>
    <s v="Salt Lake County"/>
    <x v="1"/>
  </r>
  <r>
    <x v="1"/>
    <s v="SLCC-UU Juniper building at Herriman Campus"/>
    <n v="2025"/>
    <n v="2"/>
    <n v="84104"/>
    <s v="Part-Time"/>
    <n v="1"/>
    <s v="Salt Lake"/>
    <s v="Salt Lake County"/>
    <x v="1"/>
  </r>
  <r>
    <x v="1"/>
    <s v="SLCC-UU Juniper building at Herriman Campus"/>
    <n v="2025"/>
    <n v="2"/>
    <n v="84106"/>
    <s v="Full-Time"/>
    <n v="1"/>
    <s v="Salt Lake"/>
    <s v="Salt Lake County"/>
    <x v="1"/>
  </r>
  <r>
    <x v="1"/>
    <s v="SLCC-UU Juniper building at Herriman Campus"/>
    <n v="2025"/>
    <n v="2"/>
    <n v="84108"/>
    <s v="Full-Time"/>
    <n v="1"/>
    <s v="Salt Lake"/>
    <s v="Salt Lake County"/>
    <x v="1"/>
  </r>
  <r>
    <x v="1"/>
    <s v="SLCC-UU Juniper building at Herriman Campus"/>
    <n v="2025"/>
    <n v="2"/>
    <n v="84108"/>
    <s v="Part-Time"/>
    <n v="1"/>
    <s v="Salt Lake"/>
    <s v="Salt Lake County"/>
    <x v="1"/>
  </r>
  <r>
    <x v="1"/>
    <s v="SLCC-UU Juniper building at Herriman Campus"/>
    <n v="2025"/>
    <n v="2"/>
    <n v="84111"/>
    <s v="Full-Time"/>
    <n v="2"/>
    <s v="Salt Lake"/>
    <s v="Salt Lake County"/>
    <x v="1"/>
  </r>
  <r>
    <x v="1"/>
    <s v="SLCC-UU Juniper building at Herriman Campus"/>
    <n v="2025"/>
    <n v="2"/>
    <n v="84112"/>
    <s v="Full-Time"/>
    <n v="2"/>
    <s v="Salt Lake"/>
    <s v="Salt Lake County"/>
    <x v="1"/>
  </r>
  <r>
    <x v="1"/>
    <s v="SLCC-UU Juniper building at Herriman Campus"/>
    <n v="2025"/>
    <n v="2"/>
    <n v="84118"/>
    <s v="Part-Time"/>
    <n v="1"/>
    <s v="Salt Lake"/>
    <s v="Salt Lake County"/>
    <x v="1"/>
  </r>
  <r>
    <x v="1"/>
    <s v="SLCC-UU Juniper building at Herriman Campus"/>
    <n v="2025"/>
    <n v="2"/>
    <n v="84120"/>
    <s v="Full-Time"/>
    <n v="1"/>
    <s v="Salt Lake"/>
    <s v="Salt Lake County"/>
    <x v="1"/>
  </r>
  <r>
    <x v="1"/>
    <s v="SLCC-UU Juniper building at Herriman Campus"/>
    <n v="2025"/>
    <n v="2"/>
    <n v="84129"/>
    <s v="Full-Time"/>
    <n v="1"/>
    <e v="#N/A"/>
    <s v="Salt Lake County"/>
    <x v="1"/>
  </r>
  <r>
    <x v="1"/>
    <s v="SLCC-UU Juniper building at Herriman Campus"/>
    <n v="2025"/>
    <n v="2"/>
    <n v="84129"/>
    <s v="Part-Time"/>
    <n v="1"/>
    <e v="#N/A"/>
    <s v="Salt Lake County"/>
    <x v="1"/>
  </r>
  <r>
    <x v="1"/>
    <s v="SLCC-UU Juniper building at Herriman Campus"/>
    <n v="2025"/>
    <n v="2"/>
    <n v="84604"/>
    <s v="Full-Time"/>
    <n v="1"/>
    <s v="Utah"/>
    <s v="Utah County"/>
    <x v="0"/>
  </r>
  <r>
    <x v="1"/>
    <s v="Course taught from other leased site"/>
    <n v="2025"/>
    <n v="2"/>
    <n v="84004"/>
    <s v="Full-Time"/>
    <n v="2"/>
    <s v="Utah"/>
    <s v="Utah County"/>
    <x v="0"/>
  </r>
  <r>
    <x v="1"/>
    <s v="Course taught from other leased site"/>
    <n v="2025"/>
    <n v="2"/>
    <n v="84020"/>
    <s v="Full-Time"/>
    <n v="3"/>
    <s v="Salt Lake"/>
    <s v="Salt Lake County"/>
    <x v="1"/>
  </r>
  <r>
    <x v="1"/>
    <s v="Course taught from other leased site"/>
    <n v="2025"/>
    <n v="2"/>
    <n v="84036"/>
    <s v="Full-Time"/>
    <n v="1"/>
    <s v="Summit"/>
    <s v="Summit County"/>
    <x v="3"/>
  </r>
  <r>
    <x v="1"/>
    <s v="Course taught from other leased site"/>
    <n v="2025"/>
    <n v="2"/>
    <n v="84044"/>
    <s v="Full-Time"/>
    <n v="1"/>
    <s v="Salt Lake"/>
    <s v="Salt Lake County"/>
    <x v="1"/>
  </r>
  <r>
    <x v="1"/>
    <s v="Course taught from other leased site"/>
    <n v="2025"/>
    <n v="2"/>
    <n v="84054"/>
    <s v="Full-Time"/>
    <n v="1"/>
    <s v="Davis"/>
    <s v="Davis County"/>
    <x v="2"/>
  </r>
  <r>
    <x v="1"/>
    <s v="Course taught from other leased site"/>
    <n v="2025"/>
    <n v="2"/>
    <n v="84065"/>
    <s v="Full-Time"/>
    <n v="1"/>
    <s v="Salt Lake"/>
    <s v="Salt Lake County"/>
    <x v="1"/>
  </r>
  <r>
    <x v="1"/>
    <s v="Course taught from other leased site"/>
    <n v="2025"/>
    <n v="2"/>
    <n v="84070"/>
    <s v="Full-Time"/>
    <n v="1"/>
    <s v="Salt Lake"/>
    <s v="Salt Lake County"/>
    <x v="1"/>
  </r>
  <r>
    <x v="1"/>
    <s v="Course taught from other leased site"/>
    <n v="2025"/>
    <n v="2"/>
    <n v="84074"/>
    <s v="Full-Time"/>
    <n v="1"/>
    <s v="Tooele"/>
    <s v="Tooele County"/>
    <x v="5"/>
  </r>
  <r>
    <x v="1"/>
    <s v="Course taught from other leased site"/>
    <n v="2025"/>
    <n v="2"/>
    <n v="84081"/>
    <s v="Full-Time"/>
    <n v="1"/>
    <e v="#N/A"/>
    <s v="Salt Lake County"/>
    <x v="1"/>
  </r>
  <r>
    <x v="1"/>
    <s v="Course taught from other leased site"/>
    <n v="2025"/>
    <n v="2"/>
    <n v="84084"/>
    <s v="Full-Time"/>
    <n v="1"/>
    <s v="Salt Lake"/>
    <s v="Salt Lake County"/>
    <x v="1"/>
  </r>
  <r>
    <x v="1"/>
    <s v="Course taught from other leased site"/>
    <n v="2025"/>
    <n v="2"/>
    <n v="84084"/>
    <s v="Part-Time"/>
    <n v="1"/>
    <s v="Salt Lake"/>
    <s v="Salt Lake County"/>
    <x v="1"/>
  </r>
  <r>
    <x v="1"/>
    <s v="Course taught from other leased site"/>
    <n v="2025"/>
    <n v="2"/>
    <n v="84094"/>
    <s v="Full-Time"/>
    <n v="1"/>
    <s v="Salt Lake"/>
    <s v="Salt Lake County"/>
    <x v="1"/>
  </r>
  <r>
    <x v="1"/>
    <s v="Course taught from other leased site"/>
    <n v="2025"/>
    <n v="2"/>
    <n v="84095"/>
    <s v="Part-Time"/>
    <n v="1"/>
    <s v="Salt Lake"/>
    <s v="Salt Lake County"/>
    <x v="1"/>
  </r>
  <r>
    <x v="1"/>
    <s v="Course taught from other leased site"/>
    <n v="2025"/>
    <n v="2"/>
    <n v="84096"/>
    <s v="Full-Time"/>
    <n v="1"/>
    <e v="#N/A"/>
    <s v="Salt Lake County"/>
    <x v="1"/>
  </r>
  <r>
    <x v="1"/>
    <s v="Course taught from other leased site"/>
    <n v="2025"/>
    <n v="2"/>
    <n v="84102"/>
    <s v="Full-Time"/>
    <n v="3"/>
    <s v="Salt Lake"/>
    <s v="Salt Lake County"/>
    <x v="1"/>
  </r>
  <r>
    <x v="1"/>
    <s v="Course taught from other leased site"/>
    <n v="2025"/>
    <n v="2"/>
    <n v="84105"/>
    <s v="Full-Time"/>
    <n v="1"/>
    <s v="Salt Lake"/>
    <s v="Salt Lake County"/>
    <x v="1"/>
  </r>
  <r>
    <x v="1"/>
    <s v="Course taught from other leased site"/>
    <n v="2025"/>
    <n v="2"/>
    <n v="84107"/>
    <s v="Full-Time"/>
    <n v="2"/>
    <s v="Salt Lake"/>
    <s v="Salt Lake County"/>
    <x v="1"/>
  </r>
  <r>
    <x v="1"/>
    <s v="Course taught from other leased site"/>
    <n v="2025"/>
    <n v="2"/>
    <n v="84108"/>
    <s v="Full-Time"/>
    <n v="1"/>
    <s v="Salt Lake"/>
    <s v="Salt Lake County"/>
    <x v="1"/>
  </r>
  <r>
    <x v="1"/>
    <s v="Course taught from other leased site"/>
    <n v="2025"/>
    <n v="2"/>
    <n v="84116"/>
    <s v="Full-Time"/>
    <n v="1"/>
    <s v="Salt Lake"/>
    <s v="Salt Lake County"/>
    <x v="1"/>
  </r>
  <r>
    <x v="1"/>
    <s v="Course taught from other leased site"/>
    <n v="2025"/>
    <n v="2"/>
    <n v="84117"/>
    <s v="Full-Time"/>
    <n v="1"/>
    <s v="Salt Lake"/>
    <s v="Salt Lake County"/>
    <x v="1"/>
  </r>
  <r>
    <x v="1"/>
    <s v="Course taught from other leased site"/>
    <n v="2025"/>
    <n v="2"/>
    <n v="84121"/>
    <s v="Full-Time"/>
    <n v="1"/>
    <s v="Salt Lake"/>
    <s v="Salt Lake County"/>
    <x v="1"/>
  </r>
  <r>
    <x v="1"/>
    <s v="Course taught from other leased site"/>
    <n v="2025"/>
    <n v="2"/>
    <n v="84129"/>
    <s v="Full-Time"/>
    <n v="2"/>
    <e v="#N/A"/>
    <s v="Salt Lake County"/>
    <x v="1"/>
  </r>
  <r>
    <x v="1"/>
    <s v="Course taught from other leased site"/>
    <n v="2025"/>
    <n v="2"/>
    <n v="84335"/>
    <s v="Full-Time"/>
    <n v="1"/>
    <s v="Cache"/>
    <s v="Cache County"/>
    <x v="11"/>
  </r>
  <r>
    <x v="1"/>
    <s v="Course taught from other leased site"/>
    <n v="2025"/>
    <n v="2"/>
    <n v="84403"/>
    <s v="Full-Time"/>
    <n v="1"/>
    <s v="Weber"/>
    <s v="Weber County"/>
    <x v="9"/>
  </r>
  <r>
    <x v="1"/>
    <s v="Course taught from other leased site"/>
    <n v="2025"/>
    <n v="2"/>
    <n v="84405"/>
    <s v="Full-Time"/>
    <n v="1"/>
    <s v="Weber"/>
    <s v="Weber County"/>
    <x v="9"/>
  </r>
  <r>
    <x v="1"/>
    <s v="Course taught from other leased site"/>
    <n v="2025"/>
    <n v="2"/>
    <n v="84414"/>
    <s v="Part-Time"/>
    <n v="1"/>
    <s v="Weber"/>
    <s v="Weber County"/>
    <x v="9"/>
  </r>
  <r>
    <x v="1"/>
    <s v="Course taught from other leased site"/>
    <n v="2025"/>
    <n v="2"/>
    <n v="84604"/>
    <s v="Full-Time"/>
    <n v="2"/>
    <s v="Utah"/>
    <s v="Utah County"/>
    <x v="0"/>
  </r>
  <r>
    <x v="1"/>
    <s v="Course taught from other leased site"/>
    <n v="2025"/>
    <n v="2"/>
    <n v="84606"/>
    <s v="Full-Time"/>
    <n v="1"/>
    <s v="Utah"/>
    <s v="Utah County"/>
    <x v="0"/>
  </r>
  <r>
    <x v="1"/>
    <s v="Course taught from other leased site"/>
    <n v="2025"/>
    <n v="2"/>
    <n v="84663"/>
    <s v="Full-Time"/>
    <n v="1"/>
    <s v="Utah"/>
    <s v="Utah County"/>
    <x v="0"/>
  </r>
  <r>
    <x v="1"/>
    <s v="Course taught from an out of country site"/>
    <n v="2025"/>
    <n v="2"/>
    <n v="84003"/>
    <s v="Full-Time"/>
    <n v="1"/>
    <s v="Utah"/>
    <s v="Utah County"/>
    <x v="0"/>
  </r>
  <r>
    <x v="1"/>
    <s v="Course taught from an out of country site"/>
    <n v="2025"/>
    <n v="2"/>
    <n v="84004"/>
    <s v="Full-Time"/>
    <n v="1"/>
    <s v="Utah"/>
    <s v="Utah County"/>
    <x v="0"/>
  </r>
  <r>
    <x v="1"/>
    <s v="Course taught from an out of country site"/>
    <n v="2025"/>
    <n v="2"/>
    <n v="84009"/>
    <s v="Full-Time"/>
    <n v="1"/>
    <e v="#N/A"/>
    <s v="Salt Lake County"/>
    <x v="1"/>
  </r>
  <r>
    <x v="1"/>
    <s v="Course taught from an out of country site"/>
    <n v="2025"/>
    <n v="2"/>
    <n v="84010"/>
    <s v="Full-Time"/>
    <n v="1"/>
    <s v="Davis"/>
    <s v="Davis County"/>
    <x v="2"/>
  </r>
  <r>
    <x v="1"/>
    <s v="Course taught from an out of country site"/>
    <n v="2025"/>
    <n v="2"/>
    <n v="84020"/>
    <s v="Full-Time"/>
    <n v="1"/>
    <s v="Salt Lake"/>
    <s v="Salt Lake County"/>
    <x v="1"/>
  </r>
  <r>
    <x v="1"/>
    <s v="Course taught from an out of country site"/>
    <n v="2025"/>
    <n v="2"/>
    <n v="84025"/>
    <s v="Full-Time"/>
    <n v="1"/>
    <s v="Davis"/>
    <s v="Davis County"/>
    <x v="2"/>
  </r>
  <r>
    <x v="1"/>
    <s v="Course taught from an out of country site"/>
    <n v="2025"/>
    <n v="2"/>
    <n v="84032"/>
    <s v="Full-Time"/>
    <n v="2"/>
    <s v="Wasatch"/>
    <s v="Wasatch County"/>
    <x v="7"/>
  </r>
  <r>
    <x v="1"/>
    <s v="Course taught from an out of country site"/>
    <n v="2025"/>
    <n v="2"/>
    <n v="84043"/>
    <s v="Full-Time"/>
    <n v="2"/>
    <s v="Utah"/>
    <s v="Utah County"/>
    <x v="0"/>
  </r>
  <r>
    <x v="1"/>
    <s v="Course taught from an out of country site"/>
    <n v="2025"/>
    <n v="2"/>
    <n v="84045"/>
    <s v="Full-Time"/>
    <n v="1"/>
    <e v="#N/A"/>
    <s v="Utah County"/>
    <x v="0"/>
  </r>
  <r>
    <x v="1"/>
    <s v="Course taught from an out of country site"/>
    <n v="2025"/>
    <n v="2"/>
    <n v="84047"/>
    <s v="Full-Time"/>
    <n v="2"/>
    <s v="Salt Lake"/>
    <s v="Salt Lake County"/>
    <x v="1"/>
  </r>
  <r>
    <x v="1"/>
    <s v="Course taught from an out of country site"/>
    <n v="2025"/>
    <n v="2"/>
    <n v="84049"/>
    <s v="Full-Time"/>
    <n v="2"/>
    <s v="Wasatch"/>
    <s v="Wasatch County"/>
    <x v="7"/>
  </r>
  <r>
    <x v="1"/>
    <s v="Course taught from an out of country site"/>
    <n v="2025"/>
    <n v="2"/>
    <n v="84059"/>
    <s v="Full-Time"/>
    <n v="1"/>
    <s v="Utah"/>
    <s v="Utah County"/>
    <x v="0"/>
  </r>
  <r>
    <x v="1"/>
    <s v="Course taught from an out of country site"/>
    <n v="2025"/>
    <n v="2"/>
    <n v="84062"/>
    <s v="Full-Time"/>
    <n v="1"/>
    <s v="Utah"/>
    <s v="Utah County"/>
    <x v="0"/>
  </r>
  <r>
    <x v="1"/>
    <s v="Course taught from an out of country site"/>
    <n v="2025"/>
    <n v="2"/>
    <n v="84092"/>
    <s v="Full-Time"/>
    <n v="2"/>
    <s v="Salt Lake"/>
    <s v="Salt Lake County"/>
    <x v="1"/>
  </r>
  <r>
    <x v="1"/>
    <s v="Course taught from an out of country site"/>
    <n v="2025"/>
    <n v="2"/>
    <n v="84095"/>
    <s v="Full-Time"/>
    <n v="1"/>
    <s v="Salt Lake"/>
    <s v="Salt Lake County"/>
    <x v="1"/>
  </r>
  <r>
    <x v="1"/>
    <s v="Course taught from an out of country site"/>
    <n v="2025"/>
    <n v="2"/>
    <n v="84096"/>
    <s v="Full-Time"/>
    <n v="1"/>
    <e v="#N/A"/>
    <s v="Salt Lake County"/>
    <x v="1"/>
  </r>
  <r>
    <x v="1"/>
    <s v="Course taught from an out of country site"/>
    <n v="2025"/>
    <n v="2"/>
    <n v="84101"/>
    <s v="Full-Time"/>
    <n v="1"/>
    <s v="Salt Lake"/>
    <s v="Salt Lake County"/>
    <x v="1"/>
  </r>
  <r>
    <x v="1"/>
    <s v="Course taught from an out of country site"/>
    <n v="2025"/>
    <n v="2"/>
    <n v="84102"/>
    <s v="Full-Time"/>
    <n v="7"/>
    <s v="Salt Lake"/>
    <s v="Salt Lake County"/>
    <x v="1"/>
  </r>
  <r>
    <x v="1"/>
    <s v="Course taught from an out of country site"/>
    <n v="2025"/>
    <n v="2"/>
    <n v="84102"/>
    <s v="Part-Time"/>
    <n v="1"/>
    <s v="Salt Lake"/>
    <s v="Salt Lake County"/>
    <x v="1"/>
  </r>
  <r>
    <x v="1"/>
    <s v="Course taught from an out of country site"/>
    <n v="2025"/>
    <n v="2"/>
    <n v="84103"/>
    <s v="Full-Time"/>
    <n v="1"/>
    <s v="Salt Lake"/>
    <s v="Salt Lake County"/>
    <x v="1"/>
  </r>
  <r>
    <x v="1"/>
    <s v="Course taught from an out of country site"/>
    <n v="2025"/>
    <n v="2"/>
    <n v="84105"/>
    <s v="Full-Time"/>
    <n v="2"/>
    <s v="Salt Lake"/>
    <s v="Salt Lake County"/>
    <x v="1"/>
  </r>
  <r>
    <x v="1"/>
    <s v="Course taught from an out of country site"/>
    <n v="2025"/>
    <n v="2"/>
    <n v="84106"/>
    <s v="Full-Time"/>
    <n v="1"/>
    <s v="Salt Lake"/>
    <s v="Salt Lake County"/>
    <x v="1"/>
  </r>
  <r>
    <x v="1"/>
    <s v="Course taught from an out of country site"/>
    <n v="2025"/>
    <n v="2"/>
    <n v="84107"/>
    <s v="Full-Time"/>
    <n v="1"/>
    <s v="Salt Lake"/>
    <s v="Salt Lake County"/>
    <x v="1"/>
  </r>
  <r>
    <x v="1"/>
    <s v="Course taught from an out of country site"/>
    <n v="2025"/>
    <n v="2"/>
    <n v="84108"/>
    <s v="Full-Time"/>
    <n v="2"/>
    <s v="Salt Lake"/>
    <s v="Salt Lake County"/>
    <x v="1"/>
  </r>
  <r>
    <x v="1"/>
    <s v="Course taught from an out of country site"/>
    <n v="2025"/>
    <n v="2"/>
    <n v="84109"/>
    <s v="Full-Time"/>
    <n v="2"/>
    <s v="Salt Lake"/>
    <s v="Salt Lake County"/>
    <x v="1"/>
  </r>
  <r>
    <x v="1"/>
    <s v="Course taught from an out of country site"/>
    <n v="2025"/>
    <n v="2"/>
    <n v="84111"/>
    <s v="Full-Time"/>
    <n v="8"/>
    <s v="Salt Lake"/>
    <s v="Salt Lake County"/>
    <x v="1"/>
  </r>
  <r>
    <x v="1"/>
    <s v="Course taught from an out of country site"/>
    <n v="2025"/>
    <n v="2"/>
    <n v="84111"/>
    <s v="Part-Time"/>
    <n v="1"/>
    <s v="Salt Lake"/>
    <s v="Salt Lake County"/>
    <x v="1"/>
  </r>
  <r>
    <x v="1"/>
    <s v="Course taught from an out of country site"/>
    <n v="2025"/>
    <n v="2"/>
    <n v="84112"/>
    <s v="Full-Time"/>
    <n v="6"/>
    <s v="Salt Lake"/>
    <s v="Salt Lake County"/>
    <x v="1"/>
  </r>
  <r>
    <x v="1"/>
    <s v="Course taught from an out of country site"/>
    <n v="2025"/>
    <n v="2"/>
    <n v="84113"/>
    <s v="Full-Time"/>
    <n v="2"/>
    <s v="Salt Lake"/>
    <s v="Salt Lake County"/>
    <x v="1"/>
  </r>
  <r>
    <x v="1"/>
    <s v="Course taught from an out of country site"/>
    <n v="2025"/>
    <n v="2"/>
    <n v="84113"/>
    <s v="Part-Time"/>
    <n v="1"/>
    <s v="Salt Lake"/>
    <s v="Salt Lake County"/>
    <x v="1"/>
  </r>
  <r>
    <x v="1"/>
    <s v="Course taught from an out of country site"/>
    <n v="2025"/>
    <n v="2"/>
    <n v="84117"/>
    <s v="Full-Time"/>
    <n v="2"/>
    <s v="Salt Lake"/>
    <s v="Salt Lake County"/>
    <x v="1"/>
  </r>
  <r>
    <x v="1"/>
    <s v="Course taught from an out of country site"/>
    <n v="2025"/>
    <n v="2"/>
    <n v="84118"/>
    <s v="Full-Time"/>
    <n v="3"/>
    <s v="Salt Lake"/>
    <s v="Salt Lake County"/>
    <x v="1"/>
  </r>
  <r>
    <x v="1"/>
    <s v="Course taught from an out of country site"/>
    <n v="2025"/>
    <n v="2"/>
    <n v="84120"/>
    <s v="Full-Time"/>
    <n v="2"/>
    <s v="Salt Lake"/>
    <s v="Salt Lake County"/>
    <x v="1"/>
  </r>
  <r>
    <x v="1"/>
    <s v="Course taught from an out of country site"/>
    <n v="2025"/>
    <n v="2"/>
    <n v="84123"/>
    <s v="Full-Time"/>
    <n v="1"/>
    <s v="Salt Lake"/>
    <s v="Salt Lake County"/>
    <x v="1"/>
  </r>
  <r>
    <x v="1"/>
    <s v="Course taught from an out of country site"/>
    <n v="2025"/>
    <n v="2"/>
    <n v="84124"/>
    <s v="Full-Time"/>
    <n v="1"/>
    <s v="Salt Lake"/>
    <s v="Salt Lake County"/>
    <x v="1"/>
  </r>
  <r>
    <x v="1"/>
    <s v="Course taught from an out of country site"/>
    <n v="2025"/>
    <n v="2"/>
    <n v="84128"/>
    <s v="Full-Time"/>
    <n v="2"/>
    <s v="Salt Lake"/>
    <s v="Salt Lake County"/>
    <x v="1"/>
  </r>
  <r>
    <x v="1"/>
    <s v="Course taught from an out of country site"/>
    <n v="2025"/>
    <n v="2"/>
    <n v="84129"/>
    <s v="Full-Time"/>
    <n v="1"/>
    <e v="#N/A"/>
    <s v="Salt Lake County"/>
    <x v="1"/>
  </r>
  <r>
    <x v="1"/>
    <s v="Course taught from an out of country site"/>
    <n v="2025"/>
    <n v="2"/>
    <n v="84319"/>
    <s v="Full-Time"/>
    <n v="1"/>
    <s v="Cache"/>
    <s v="Cache County"/>
    <x v="11"/>
  </r>
  <r>
    <x v="1"/>
    <s v="Course taught from an out of country site"/>
    <n v="2025"/>
    <n v="2"/>
    <n v="84401"/>
    <s v="Full-Time"/>
    <n v="1"/>
    <s v="Weber"/>
    <s v="Weber County"/>
    <x v="9"/>
  </r>
  <r>
    <x v="1"/>
    <s v="Course taught from an out of country site"/>
    <n v="2025"/>
    <n v="2"/>
    <n v="84405"/>
    <s v="Full-Time"/>
    <n v="1"/>
    <s v="Weber"/>
    <s v="Weber County"/>
    <x v="9"/>
  </r>
  <r>
    <x v="1"/>
    <s v="Course taught from an out of country site"/>
    <n v="2025"/>
    <n v="2"/>
    <n v="84604"/>
    <s v="Full-Time"/>
    <n v="1"/>
    <s v="Utah"/>
    <s v="Utah County"/>
    <x v="0"/>
  </r>
  <r>
    <x v="1"/>
    <s v="Course is taught at Other site, not Owned or Leased   (eg:. Healthcare Clinic, local bowling alley, ect)"/>
    <n v="2025"/>
    <n v="2"/>
    <n v="84003"/>
    <s v="Full-Time"/>
    <n v="156"/>
    <s v="Utah"/>
    <s v="Utah County"/>
    <x v="0"/>
  </r>
  <r>
    <x v="1"/>
    <s v="Course is taught at Other site, not Owned or Leased   (eg:. Healthcare Clinic, local bowling alley, ect)"/>
    <n v="2025"/>
    <n v="2"/>
    <n v="84003"/>
    <s v="Part-Time"/>
    <n v="29"/>
    <s v="Utah"/>
    <s v="Utah County"/>
    <x v="0"/>
  </r>
  <r>
    <x v="1"/>
    <s v="Course is taught at Other site, not Owned or Leased   (eg:. Healthcare Clinic, local bowling alley, ect)"/>
    <n v="2025"/>
    <n v="2"/>
    <n v="84004"/>
    <s v="Full-Time"/>
    <n v="37"/>
    <s v="Utah"/>
    <s v="Utah County"/>
    <x v="0"/>
  </r>
  <r>
    <x v="1"/>
    <s v="Course is taught at Other site, not Owned or Leased   (eg:. Healthcare Clinic, local bowling alley, ect)"/>
    <n v="2025"/>
    <n v="2"/>
    <n v="84004"/>
    <s v="Part-Time"/>
    <n v="3"/>
    <s v="Utah"/>
    <s v="Utah County"/>
    <x v="0"/>
  </r>
  <r>
    <x v="1"/>
    <s v="Course is taught at Other site, not Owned or Leased   (eg:. Healthcare Clinic, local bowling alley, ect)"/>
    <n v="2025"/>
    <n v="2"/>
    <n v="84005"/>
    <s v="Full-Time"/>
    <n v="86"/>
    <e v="#N/A"/>
    <s v="Utah County"/>
    <x v="0"/>
  </r>
  <r>
    <x v="1"/>
    <s v="Course is taught at Other site, not Owned or Leased   (eg:. Healthcare Clinic, local bowling alley, ect)"/>
    <n v="2025"/>
    <n v="2"/>
    <n v="84005"/>
    <s v="Part-Time"/>
    <n v="26"/>
    <e v="#N/A"/>
    <s v="Utah County"/>
    <x v="0"/>
  </r>
  <r>
    <x v="1"/>
    <s v="Course is taught at Other site, not Owned or Leased   (eg:. Healthcare Clinic, local bowling alley, ect)"/>
    <n v="2025"/>
    <n v="2"/>
    <n v="84006"/>
    <s v="Full-Time"/>
    <n v="2"/>
    <s v="Salt Lake"/>
    <s v="Salt Lake County"/>
    <x v="1"/>
  </r>
  <r>
    <x v="1"/>
    <s v="Course is taught at Other site, not Owned or Leased   (eg:. Healthcare Clinic, local bowling alley, ect)"/>
    <n v="2025"/>
    <n v="2"/>
    <n v="84009"/>
    <s v="Full-Time"/>
    <n v="210"/>
    <e v="#N/A"/>
    <s v="Salt Lake County"/>
    <x v="1"/>
  </r>
  <r>
    <x v="1"/>
    <s v="Course is taught at Other site, not Owned or Leased   (eg:. Healthcare Clinic, local bowling alley, ect)"/>
    <n v="2025"/>
    <n v="2"/>
    <n v="84009"/>
    <s v="Part-Time"/>
    <n v="59"/>
    <e v="#N/A"/>
    <s v="Salt Lake County"/>
    <x v="1"/>
  </r>
  <r>
    <x v="1"/>
    <s v="Course is taught at Other site, not Owned or Leased   (eg:. Healthcare Clinic, local bowling alley, ect)"/>
    <n v="2025"/>
    <n v="2"/>
    <n v="84010"/>
    <s v="Full-Time"/>
    <n v="214"/>
    <s v="Davis"/>
    <s v="Davis County"/>
    <x v="2"/>
  </r>
  <r>
    <x v="1"/>
    <s v="Course is taught at Other site, not Owned or Leased   (eg:. Healthcare Clinic, local bowling alley, ect)"/>
    <n v="2025"/>
    <n v="2"/>
    <n v="84010"/>
    <s v="Part-Time"/>
    <n v="65"/>
    <s v="Davis"/>
    <s v="Davis County"/>
    <x v="2"/>
  </r>
  <r>
    <x v="1"/>
    <s v="Course is taught at Other site, not Owned or Leased   (eg:. Healthcare Clinic, local bowling alley, ect)"/>
    <n v="2025"/>
    <n v="2"/>
    <n v="84012"/>
    <s v="Full-Time"/>
    <n v="5"/>
    <e v="#N/A"/>
    <e v="#N/A"/>
    <x v="24"/>
  </r>
  <r>
    <x v="1"/>
    <s v="Course is taught at Other site, not Owned or Leased   (eg:. Healthcare Clinic, local bowling alley, ect)"/>
    <n v="2025"/>
    <n v="2"/>
    <n v="84013"/>
    <s v="Full-Time"/>
    <n v="1"/>
    <s v="Utah"/>
    <s v="Utah County"/>
    <x v="0"/>
  </r>
  <r>
    <x v="1"/>
    <s v="Course is taught at Other site, not Owned or Leased   (eg:. Healthcare Clinic, local bowling alley, ect)"/>
    <n v="2025"/>
    <n v="2"/>
    <n v="84014"/>
    <s v="Full-Time"/>
    <n v="70"/>
    <s v="Davis"/>
    <s v="Davis County"/>
    <x v="2"/>
  </r>
  <r>
    <x v="1"/>
    <s v="Course is taught at Other site, not Owned or Leased   (eg:. Healthcare Clinic, local bowling alley, ect)"/>
    <n v="2025"/>
    <n v="2"/>
    <n v="84014"/>
    <s v="Part-Time"/>
    <n v="9"/>
    <s v="Davis"/>
    <s v="Davis County"/>
    <x v="2"/>
  </r>
  <r>
    <x v="1"/>
    <s v="Course is taught at Other site, not Owned or Leased   (eg:. Healthcare Clinic, local bowling alley, ect)"/>
    <n v="2025"/>
    <n v="2"/>
    <n v="84015"/>
    <s v="Full-Time"/>
    <n v="79"/>
    <s v="Davis"/>
    <s v="Davis County"/>
    <x v="2"/>
  </r>
  <r>
    <x v="1"/>
    <s v="Course is taught at Other site, not Owned or Leased   (eg:. Healthcare Clinic, local bowling alley, ect)"/>
    <n v="2025"/>
    <n v="2"/>
    <n v="84015"/>
    <s v="Part-Time"/>
    <n v="18"/>
    <s v="Davis"/>
    <s v="Davis County"/>
    <x v="2"/>
  </r>
  <r>
    <x v="1"/>
    <s v="Course is taught at Other site, not Owned or Leased   (eg:. Healthcare Clinic, local bowling alley, ect)"/>
    <n v="2025"/>
    <n v="2"/>
    <n v="84017"/>
    <s v="Full-Time"/>
    <n v="8"/>
    <s v="Summit"/>
    <s v="Summit County"/>
    <x v="3"/>
  </r>
  <r>
    <x v="1"/>
    <s v="Course is taught at Other site, not Owned or Leased   (eg:. Healthcare Clinic, local bowling alley, ect)"/>
    <n v="2025"/>
    <n v="2"/>
    <n v="84017"/>
    <s v="Part-Time"/>
    <n v="1"/>
    <s v="Summit"/>
    <s v="Summit County"/>
    <x v="3"/>
  </r>
  <r>
    <x v="1"/>
    <s v="Course is taught at Other site, not Owned or Leased   (eg:. Healthcare Clinic, local bowling alley, ect)"/>
    <n v="2025"/>
    <n v="2"/>
    <n v="84018"/>
    <s v="Full-Time"/>
    <n v="1"/>
    <s v="Morgan"/>
    <s v="Morgan County"/>
    <x v="8"/>
  </r>
  <r>
    <x v="1"/>
    <s v="Course is taught at Other site, not Owned or Leased   (eg:. Healthcare Clinic, local bowling alley, ect)"/>
    <n v="2025"/>
    <n v="2"/>
    <n v="84020"/>
    <s v="Full-Time"/>
    <n v="341"/>
    <s v="Salt Lake"/>
    <s v="Salt Lake County"/>
    <x v="1"/>
  </r>
  <r>
    <x v="1"/>
    <s v="Course is taught at Other site, not Owned or Leased   (eg:. Healthcare Clinic, local bowling alley, ect)"/>
    <n v="2025"/>
    <n v="2"/>
    <n v="84020"/>
    <s v="Part-Time"/>
    <n v="67"/>
    <s v="Salt Lake"/>
    <s v="Salt Lake County"/>
    <x v="1"/>
  </r>
  <r>
    <x v="1"/>
    <s v="Course is taught at Other site, not Owned or Leased   (eg:. Healthcare Clinic, local bowling alley, ect)"/>
    <n v="2025"/>
    <n v="2"/>
    <n v="84025"/>
    <s v="Full-Time"/>
    <n v="113"/>
    <s v="Davis"/>
    <s v="Davis County"/>
    <x v="2"/>
  </r>
  <r>
    <x v="1"/>
    <s v="Course is taught at Other site, not Owned or Leased   (eg:. Healthcare Clinic, local bowling alley, ect)"/>
    <n v="2025"/>
    <n v="2"/>
    <n v="84025"/>
    <s v="Part-Time"/>
    <n v="22"/>
    <s v="Davis"/>
    <s v="Davis County"/>
    <x v="2"/>
  </r>
  <r>
    <x v="1"/>
    <s v="Course is taught at Other site, not Owned or Leased   (eg:. Healthcare Clinic, local bowling alley, ect)"/>
    <n v="2025"/>
    <n v="2"/>
    <n v="84028"/>
    <s v="Full-Time"/>
    <n v="2"/>
    <s v="Rich"/>
    <s v="Rich County"/>
    <x v="25"/>
  </r>
  <r>
    <x v="1"/>
    <s v="Course is taught at Other site, not Owned or Leased   (eg:. Healthcare Clinic, local bowling alley, ect)"/>
    <n v="2025"/>
    <n v="2"/>
    <n v="84029"/>
    <s v="Full-Time"/>
    <n v="35"/>
    <s v="Tooele"/>
    <s v="Tooele County"/>
    <x v="5"/>
  </r>
  <r>
    <x v="1"/>
    <s v="Course is taught at Other site, not Owned or Leased   (eg:. Healthcare Clinic, local bowling alley, ect)"/>
    <n v="2025"/>
    <n v="2"/>
    <n v="84029"/>
    <s v="Part-Time"/>
    <n v="7"/>
    <s v="Tooele"/>
    <s v="Tooele County"/>
    <x v="5"/>
  </r>
  <r>
    <x v="1"/>
    <s v="Course is taught at Other site, not Owned or Leased   (eg:. Healthcare Clinic, local bowling alley, ect)"/>
    <n v="2025"/>
    <n v="2"/>
    <n v="84032"/>
    <s v="Full-Time"/>
    <n v="83"/>
    <s v="Wasatch"/>
    <s v="Wasatch County"/>
    <x v="7"/>
  </r>
  <r>
    <x v="1"/>
    <s v="Course is taught at Other site, not Owned or Leased   (eg:. Healthcare Clinic, local bowling alley, ect)"/>
    <n v="2025"/>
    <n v="2"/>
    <n v="84032"/>
    <s v="Part-Time"/>
    <n v="14"/>
    <s v="Wasatch"/>
    <s v="Wasatch County"/>
    <x v="7"/>
  </r>
  <r>
    <x v="1"/>
    <s v="Course is taught at Other site, not Owned or Leased   (eg:. Healthcare Clinic, local bowling alley, ect)"/>
    <n v="2025"/>
    <n v="2"/>
    <n v="84033"/>
    <s v="Full-Time"/>
    <n v="4"/>
    <s v="Summit"/>
    <s v="Summit County"/>
    <x v="3"/>
  </r>
  <r>
    <x v="1"/>
    <s v="Course is taught at Other site, not Owned or Leased   (eg:. Healthcare Clinic, local bowling alley, ect)"/>
    <n v="2025"/>
    <n v="2"/>
    <n v="84034"/>
    <s v="Full-Time"/>
    <n v="1"/>
    <s v="Tooele"/>
    <s v="Tooele County"/>
    <x v="5"/>
  </r>
  <r>
    <x v="1"/>
    <s v="Course is taught at Other site, not Owned or Leased   (eg:. Healthcare Clinic, local bowling alley, ect)"/>
    <n v="2025"/>
    <n v="2"/>
    <n v="84036"/>
    <s v="Full-Time"/>
    <n v="46"/>
    <s v="Summit"/>
    <s v="Summit County"/>
    <x v="3"/>
  </r>
  <r>
    <x v="1"/>
    <s v="Course is taught at Other site, not Owned or Leased   (eg:. Healthcare Clinic, local bowling alley, ect)"/>
    <n v="2025"/>
    <n v="2"/>
    <n v="84036"/>
    <s v="Part-Time"/>
    <n v="5"/>
    <s v="Summit"/>
    <s v="Summit County"/>
    <x v="3"/>
  </r>
  <r>
    <x v="1"/>
    <s v="Course is taught at Other site, not Owned or Leased   (eg:. Healthcare Clinic, local bowling alley, ect)"/>
    <n v="2025"/>
    <n v="2"/>
    <n v="84037"/>
    <s v="Full-Time"/>
    <n v="174"/>
    <s v="Davis"/>
    <s v="Davis County"/>
    <x v="2"/>
  </r>
  <r>
    <x v="1"/>
    <s v="Course is taught at Other site, not Owned or Leased   (eg:. Healthcare Clinic, local bowling alley, ect)"/>
    <n v="2025"/>
    <n v="2"/>
    <n v="84037"/>
    <s v="Part-Time"/>
    <n v="28"/>
    <s v="Davis"/>
    <s v="Davis County"/>
    <x v="2"/>
  </r>
  <r>
    <x v="1"/>
    <s v="Course is taught at Other site, not Owned or Leased   (eg:. Healthcare Clinic, local bowling alley, ect)"/>
    <n v="2025"/>
    <n v="2"/>
    <n v="84039"/>
    <s v="Full-Time"/>
    <n v="1"/>
    <s v="Uintah"/>
    <s v="Uintah County"/>
    <x v="6"/>
  </r>
  <r>
    <x v="1"/>
    <s v="Course is taught at Other site, not Owned or Leased   (eg:. Healthcare Clinic, local bowling alley, ect)"/>
    <n v="2025"/>
    <n v="2"/>
    <n v="84040"/>
    <s v="Full-Time"/>
    <n v="71"/>
    <s v="Davis"/>
    <s v="Davis County"/>
    <x v="2"/>
  </r>
  <r>
    <x v="1"/>
    <s v="Course is taught at Other site, not Owned or Leased   (eg:. Healthcare Clinic, local bowling alley, ect)"/>
    <n v="2025"/>
    <n v="2"/>
    <n v="84040"/>
    <s v="Part-Time"/>
    <n v="14"/>
    <s v="Davis"/>
    <s v="Davis County"/>
    <x v="2"/>
  </r>
  <r>
    <x v="1"/>
    <s v="Course is taught at Other site, not Owned or Leased   (eg:. Healthcare Clinic, local bowling alley, ect)"/>
    <n v="2025"/>
    <n v="2"/>
    <n v="84041"/>
    <s v="Full-Time"/>
    <n v="120"/>
    <s v="Davis"/>
    <s v="Davis County"/>
    <x v="2"/>
  </r>
  <r>
    <x v="1"/>
    <s v="Course is taught at Other site, not Owned or Leased   (eg:. Healthcare Clinic, local bowling alley, ect)"/>
    <n v="2025"/>
    <n v="2"/>
    <n v="84041"/>
    <s v="Part-Time"/>
    <n v="24"/>
    <s v="Davis"/>
    <s v="Davis County"/>
    <x v="2"/>
  </r>
  <r>
    <x v="1"/>
    <s v="Course is taught at Other site, not Owned or Leased   (eg:. Healthcare Clinic, local bowling alley, ect)"/>
    <n v="2025"/>
    <n v="2"/>
    <n v="84042"/>
    <s v="Full-Time"/>
    <n v="22"/>
    <s v="Utah"/>
    <s v="Utah County"/>
    <x v="0"/>
  </r>
  <r>
    <x v="1"/>
    <s v="Course is taught at Other site, not Owned or Leased   (eg:. Healthcare Clinic, local bowling alley, ect)"/>
    <n v="2025"/>
    <n v="2"/>
    <n v="84042"/>
    <s v="Part-Time"/>
    <n v="4"/>
    <s v="Utah"/>
    <s v="Utah County"/>
    <x v="0"/>
  </r>
  <r>
    <x v="1"/>
    <s v="Course is taught at Other site, not Owned or Leased   (eg:. Healthcare Clinic, local bowling alley, ect)"/>
    <n v="2025"/>
    <n v="2"/>
    <n v="84043"/>
    <s v="Full-Time"/>
    <n v="200"/>
    <s v="Utah"/>
    <s v="Utah County"/>
    <x v="0"/>
  </r>
  <r>
    <x v="1"/>
    <s v="Course is taught at Other site, not Owned or Leased   (eg:. Healthcare Clinic, local bowling alley, ect)"/>
    <n v="2025"/>
    <n v="2"/>
    <n v="84043"/>
    <s v="Part-Time"/>
    <n v="50"/>
    <s v="Utah"/>
    <s v="Utah County"/>
    <x v="0"/>
  </r>
  <r>
    <x v="1"/>
    <s v="Course is taught at Other site, not Owned or Leased   (eg:. Healthcare Clinic, local bowling alley, ect)"/>
    <n v="2025"/>
    <n v="2"/>
    <n v="84044"/>
    <s v="Full-Time"/>
    <n v="92"/>
    <s v="Salt Lake"/>
    <s v="Salt Lake County"/>
    <x v="1"/>
  </r>
  <r>
    <x v="1"/>
    <s v="Course is taught at Other site, not Owned or Leased   (eg:. Healthcare Clinic, local bowling alley, ect)"/>
    <n v="2025"/>
    <n v="2"/>
    <n v="84044"/>
    <s v="Part-Time"/>
    <n v="28"/>
    <s v="Salt Lake"/>
    <s v="Salt Lake County"/>
    <x v="1"/>
  </r>
  <r>
    <x v="1"/>
    <s v="Course is taught at Other site, not Owned or Leased   (eg:. Healthcare Clinic, local bowling alley, ect)"/>
    <n v="2025"/>
    <n v="2"/>
    <n v="84045"/>
    <s v="Full-Time"/>
    <n v="104"/>
    <e v="#N/A"/>
    <s v="Utah County"/>
    <x v="0"/>
  </r>
  <r>
    <x v="1"/>
    <s v="Course is taught at Other site, not Owned or Leased   (eg:. Healthcare Clinic, local bowling alley, ect)"/>
    <n v="2025"/>
    <n v="2"/>
    <n v="84045"/>
    <s v="Part-Time"/>
    <n v="16"/>
    <e v="#N/A"/>
    <s v="Utah County"/>
    <x v="0"/>
  </r>
  <r>
    <x v="1"/>
    <s v="Course is taught at Other site, not Owned or Leased   (eg:. Healthcare Clinic, local bowling alley, ect)"/>
    <n v="2025"/>
    <n v="2"/>
    <n v="84046"/>
    <s v="Part-Time"/>
    <n v="1"/>
    <s v="Daggett"/>
    <s v="Daggett County"/>
    <x v="26"/>
  </r>
  <r>
    <x v="1"/>
    <s v="Course is taught at Other site, not Owned or Leased   (eg:. Healthcare Clinic, local bowling alley, ect)"/>
    <n v="2025"/>
    <n v="2"/>
    <n v="84047"/>
    <s v="Full-Time"/>
    <n v="131"/>
    <s v="Salt Lake"/>
    <s v="Salt Lake County"/>
    <x v="1"/>
  </r>
  <r>
    <x v="1"/>
    <s v="Course is taught at Other site, not Owned or Leased   (eg:. Healthcare Clinic, local bowling alley, ect)"/>
    <n v="2025"/>
    <n v="2"/>
    <n v="84047"/>
    <s v="Part-Time"/>
    <n v="42"/>
    <s v="Salt Lake"/>
    <s v="Salt Lake County"/>
    <x v="1"/>
  </r>
  <r>
    <x v="1"/>
    <s v="Course is taught at Other site, not Owned or Leased   (eg:. Healthcare Clinic, local bowling alley, ect)"/>
    <n v="2025"/>
    <n v="2"/>
    <n v="84049"/>
    <s v="Full-Time"/>
    <n v="34"/>
    <s v="Wasatch"/>
    <s v="Wasatch County"/>
    <x v="7"/>
  </r>
  <r>
    <x v="1"/>
    <s v="Course is taught at Other site, not Owned or Leased   (eg:. Healthcare Clinic, local bowling alley, ect)"/>
    <n v="2025"/>
    <n v="2"/>
    <n v="84049"/>
    <s v="Part-Time"/>
    <n v="6"/>
    <s v="Wasatch"/>
    <s v="Wasatch County"/>
    <x v="7"/>
  </r>
  <r>
    <x v="1"/>
    <s v="Course is taught at Other site, not Owned or Leased   (eg:. Healthcare Clinic, local bowling alley, ect)"/>
    <n v="2025"/>
    <n v="2"/>
    <n v="84050"/>
    <s v="Full-Time"/>
    <n v="28"/>
    <s v="Morgan"/>
    <s v="Morgan County"/>
    <x v="8"/>
  </r>
  <r>
    <x v="1"/>
    <s v="Course is taught at Other site, not Owned or Leased   (eg:. Healthcare Clinic, local bowling alley, ect)"/>
    <n v="2025"/>
    <n v="2"/>
    <n v="84050"/>
    <s v="Part-Time"/>
    <n v="5"/>
    <s v="Morgan"/>
    <s v="Morgan County"/>
    <x v="8"/>
  </r>
  <r>
    <x v="1"/>
    <s v="Course is taught at Other site, not Owned or Leased   (eg:. Healthcare Clinic, local bowling alley, ect)"/>
    <n v="2025"/>
    <n v="2"/>
    <n v="84053"/>
    <s v="Full-Time"/>
    <n v="2"/>
    <s v="Duchesne"/>
    <s v="Duchesne County"/>
    <x v="4"/>
  </r>
  <r>
    <x v="1"/>
    <s v="Course is taught at Other site, not Owned or Leased   (eg:. Healthcare Clinic, local bowling alley, ect)"/>
    <n v="2025"/>
    <n v="2"/>
    <n v="84054"/>
    <s v="Full-Time"/>
    <n v="133"/>
    <s v="Davis"/>
    <s v="Davis County"/>
    <x v="2"/>
  </r>
  <r>
    <x v="1"/>
    <s v="Course is taught at Other site, not Owned or Leased   (eg:. Healthcare Clinic, local bowling alley, ect)"/>
    <n v="2025"/>
    <n v="2"/>
    <n v="84054"/>
    <s v="Part-Time"/>
    <n v="34"/>
    <s v="Davis"/>
    <s v="Davis County"/>
    <x v="2"/>
  </r>
  <r>
    <x v="1"/>
    <s v="Course is taught at Other site, not Owned or Leased   (eg:. Healthcare Clinic, local bowling alley, ect)"/>
    <n v="2025"/>
    <n v="2"/>
    <n v="84055"/>
    <s v="Full-Time"/>
    <n v="5"/>
    <s v="Summit"/>
    <s v="Summit County"/>
    <x v="3"/>
  </r>
  <r>
    <x v="1"/>
    <s v="Course is taught at Other site, not Owned or Leased   (eg:. Healthcare Clinic, local bowling alley, ect)"/>
    <n v="2025"/>
    <n v="2"/>
    <n v="84056"/>
    <s v="Full-Time"/>
    <n v="7"/>
    <s v="Weber"/>
    <s v="Davis County"/>
    <x v="9"/>
  </r>
  <r>
    <x v="1"/>
    <s v="Course is taught at Other site, not Owned or Leased   (eg:. Healthcare Clinic, local bowling alley, ect)"/>
    <n v="2025"/>
    <n v="2"/>
    <n v="84057"/>
    <s v="Full-Time"/>
    <n v="52"/>
    <s v="Utah"/>
    <s v="Utah County"/>
    <x v="0"/>
  </r>
  <r>
    <x v="1"/>
    <s v="Course is taught at Other site, not Owned or Leased   (eg:. Healthcare Clinic, local bowling alley, ect)"/>
    <n v="2025"/>
    <n v="2"/>
    <n v="84057"/>
    <s v="Part-Time"/>
    <n v="8"/>
    <s v="Utah"/>
    <s v="Utah County"/>
    <x v="0"/>
  </r>
  <r>
    <x v="1"/>
    <s v="Course is taught at Other site, not Owned or Leased   (eg:. Healthcare Clinic, local bowling alley, ect)"/>
    <n v="2025"/>
    <n v="2"/>
    <n v="84058"/>
    <s v="Full-Time"/>
    <n v="44"/>
    <s v="Utah"/>
    <s v="Utah County"/>
    <x v="0"/>
  </r>
  <r>
    <x v="1"/>
    <s v="Course is taught at Other site, not Owned or Leased   (eg:. Healthcare Clinic, local bowling alley, ect)"/>
    <n v="2025"/>
    <n v="2"/>
    <n v="84058"/>
    <s v="Part-Time"/>
    <n v="13"/>
    <s v="Utah"/>
    <s v="Utah County"/>
    <x v="0"/>
  </r>
  <r>
    <x v="1"/>
    <s v="Course is taught at Other site, not Owned or Leased   (eg:. Healthcare Clinic, local bowling alley, ect)"/>
    <n v="2025"/>
    <n v="2"/>
    <n v="84059"/>
    <s v="Full-Time"/>
    <n v="33"/>
    <s v="Utah"/>
    <s v="Utah County"/>
    <x v="0"/>
  </r>
  <r>
    <x v="1"/>
    <s v="Course is taught at Other site, not Owned or Leased   (eg:. Healthcare Clinic, local bowling alley, ect)"/>
    <n v="2025"/>
    <n v="2"/>
    <n v="84059"/>
    <s v="Part-Time"/>
    <n v="8"/>
    <s v="Utah"/>
    <s v="Utah County"/>
    <x v="0"/>
  </r>
  <r>
    <x v="1"/>
    <s v="Course is taught at Other site, not Owned or Leased   (eg:. Healthcare Clinic, local bowling alley, ect)"/>
    <n v="2025"/>
    <n v="2"/>
    <n v="84060"/>
    <s v="Full-Time"/>
    <n v="60"/>
    <s v="Summit"/>
    <s v="Summit County"/>
    <x v="3"/>
  </r>
  <r>
    <x v="1"/>
    <s v="Course is taught at Other site, not Owned or Leased   (eg:. Healthcare Clinic, local bowling alley, ect)"/>
    <n v="2025"/>
    <n v="2"/>
    <n v="84060"/>
    <s v="Part-Time"/>
    <n v="20"/>
    <s v="Summit"/>
    <s v="Summit County"/>
    <x v="3"/>
  </r>
  <r>
    <x v="1"/>
    <s v="Course is taught at Other site, not Owned or Leased   (eg:. Healthcare Clinic, local bowling alley, ect)"/>
    <n v="2025"/>
    <n v="2"/>
    <n v="84061"/>
    <s v="Full-Time"/>
    <n v="1"/>
    <s v="Summit"/>
    <s v="Summit County"/>
    <x v="3"/>
  </r>
  <r>
    <x v="1"/>
    <s v="Course is taught at Other site, not Owned or Leased   (eg:. Healthcare Clinic, local bowling alley, ect)"/>
    <n v="2025"/>
    <n v="2"/>
    <n v="84062"/>
    <s v="Full-Time"/>
    <n v="70"/>
    <s v="Utah"/>
    <s v="Utah County"/>
    <x v="0"/>
  </r>
  <r>
    <x v="1"/>
    <s v="Course is taught at Other site, not Owned or Leased   (eg:. Healthcare Clinic, local bowling alley, ect)"/>
    <n v="2025"/>
    <n v="2"/>
    <n v="84062"/>
    <s v="Part-Time"/>
    <n v="19"/>
    <s v="Utah"/>
    <s v="Utah County"/>
    <x v="0"/>
  </r>
  <r>
    <x v="1"/>
    <s v="Course is taught at Other site, not Owned or Leased   (eg:. Healthcare Clinic, local bowling alley, ect)"/>
    <n v="2025"/>
    <n v="2"/>
    <n v="84064"/>
    <s v="Part-Time"/>
    <n v="1"/>
    <s v="Rich"/>
    <s v="Rich County"/>
    <x v="25"/>
  </r>
  <r>
    <x v="1"/>
    <s v="Course is taught at Other site, not Owned or Leased   (eg:. Healthcare Clinic, local bowling alley, ect)"/>
    <n v="2025"/>
    <n v="2"/>
    <n v="84065"/>
    <s v="Full-Time"/>
    <n v="206"/>
    <s v="Salt Lake"/>
    <s v="Salt Lake County"/>
    <x v="1"/>
  </r>
  <r>
    <x v="1"/>
    <s v="Course is taught at Other site, not Owned or Leased   (eg:. Healthcare Clinic, local bowling alley, ect)"/>
    <n v="2025"/>
    <n v="2"/>
    <n v="84065"/>
    <s v="Part-Time"/>
    <n v="37"/>
    <s v="Salt Lake"/>
    <s v="Salt Lake County"/>
    <x v="1"/>
  </r>
  <r>
    <x v="1"/>
    <s v="Course is taught at Other site, not Owned or Leased   (eg:. Healthcare Clinic, local bowling alley, ect)"/>
    <n v="2025"/>
    <n v="2"/>
    <n v="84066"/>
    <s v="Full-Time"/>
    <n v="6"/>
    <s v="Duchesne"/>
    <s v="Duchesne County"/>
    <x v="4"/>
  </r>
  <r>
    <x v="1"/>
    <s v="Course is taught at Other site, not Owned or Leased   (eg:. Healthcare Clinic, local bowling alley, ect)"/>
    <n v="2025"/>
    <n v="2"/>
    <n v="84067"/>
    <s v="Full-Time"/>
    <n v="35"/>
    <s v="Weber"/>
    <s v="Weber County"/>
    <x v="9"/>
  </r>
  <r>
    <x v="1"/>
    <s v="Course is taught at Other site, not Owned or Leased   (eg:. Healthcare Clinic, local bowling alley, ect)"/>
    <n v="2025"/>
    <n v="2"/>
    <n v="84067"/>
    <s v="Part-Time"/>
    <n v="9"/>
    <s v="Weber"/>
    <s v="Weber County"/>
    <x v="9"/>
  </r>
  <r>
    <x v="1"/>
    <s v="Course is taught at Other site, not Owned or Leased   (eg:. Healthcare Clinic, local bowling alley, ect)"/>
    <n v="2025"/>
    <n v="2"/>
    <n v="84068"/>
    <s v="Full-Time"/>
    <n v="6"/>
    <s v="Summit"/>
    <e v="#N/A"/>
    <x v="3"/>
  </r>
  <r>
    <x v="1"/>
    <s v="Course is taught at Other site, not Owned or Leased   (eg:. Healthcare Clinic, local bowling alley, ect)"/>
    <n v="2025"/>
    <n v="2"/>
    <n v="84068"/>
    <s v="Part-Time"/>
    <n v="1"/>
    <s v="Summit"/>
    <e v="#N/A"/>
    <x v="3"/>
  </r>
  <r>
    <x v="1"/>
    <s v="Course is taught at Other site, not Owned or Leased   (eg:. Healthcare Clinic, local bowling alley, ect)"/>
    <n v="2025"/>
    <n v="2"/>
    <n v="84070"/>
    <s v="Full-Time"/>
    <n v="120"/>
    <s v="Salt Lake"/>
    <s v="Salt Lake County"/>
    <x v="1"/>
  </r>
  <r>
    <x v="1"/>
    <s v="Course is taught at Other site, not Owned or Leased   (eg:. Healthcare Clinic, local bowling alley, ect)"/>
    <n v="2025"/>
    <n v="2"/>
    <n v="84070"/>
    <s v="Part-Time"/>
    <n v="33"/>
    <s v="Salt Lake"/>
    <s v="Salt Lake County"/>
    <x v="1"/>
  </r>
  <r>
    <x v="1"/>
    <s v="Course is taught at Other site, not Owned or Leased   (eg:. Healthcare Clinic, local bowling alley, ect)"/>
    <n v="2025"/>
    <n v="2"/>
    <n v="84071"/>
    <s v="Full-Time"/>
    <n v="5"/>
    <s v="Tooele"/>
    <s v="Tooele County"/>
    <x v="5"/>
  </r>
  <r>
    <x v="1"/>
    <s v="Course is taught at Other site, not Owned or Leased   (eg:. Healthcare Clinic, local bowling alley, ect)"/>
    <n v="2025"/>
    <n v="2"/>
    <n v="84072"/>
    <s v="Full-Time"/>
    <n v="1"/>
    <s v="Duchesne"/>
    <s v="Duchesne County"/>
    <x v="4"/>
  </r>
  <r>
    <x v="1"/>
    <s v="Course is taught at Other site, not Owned or Leased   (eg:. Healthcare Clinic, local bowling alley, ect)"/>
    <n v="2025"/>
    <n v="2"/>
    <n v="84074"/>
    <s v="Full-Time"/>
    <n v="112"/>
    <s v="Tooele"/>
    <s v="Tooele County"/>
    <x v="5"/>
  </r>
  <r>
    <x v="1"/>
    <s v="Course is taught at Other site, not Owned or Leased   (eg:. Healthcare Clinic, local bowling alley, ect)"/>
    <n v="2025"/>
    <n v="2"/>
    <n v="84074"/>
    <s v="Part-Time"/>
    <n v="19"/>
    <s v="Tooele"/>
    <s v="Tooele County"/>
    <x v="5"/>
  </r>
  <r>
    <x v="1"/>
    <s v="Course is taught at Other site, not Owned or Leased   (eg:. Healthcare Clinic, local bowling alley, ect)"/>
    <n v="2025"/>
    <n v="2"/>
    <n v="84075"/>
    <s v="Full-Time"/>
    <n v="63"/>
    <s v="Davis"/>
    <s v="Davis County"/>
    <x v="2"/>
  </r>
  <r>
    <x v="1"/>
    <s v="Course is taught at Other site, not Owned or Leased   (eg:. Healthcare Clinic, local bowling alley, ect)"/>
    <n v="2025"/>
    <n v="2"/>
    <n v="84075"/>
    <s v="Part-Time"/>
    <n v="11"/>
    <s v="Davis"/>
    <s v="Davis County"/>
    <x v="2"/>
  </r>
  <r>
    <x v="1"/>
    <s v="Course is taught at Other site, not Owned or Leased   (eg:. Healthcare Clinic, local bowling alley, ect)"/>
    <n v="2025"/>
    <n v="2"/>
    <n v="84078"/>
    <s v="Full-Time"/>
    <n v="11"/>
    <s v="Uintah"/>
    <s v="Uintah County"/>
    <x v="6"/>
  </r>
  <r>
    <x v="1"/>
    <s v="Course is taught at Other site, not Owned or Leased   (eg:. Healthcare Clinic, local bowling alley, ect)"/>
    <n v="2025"/>
    <n v="2"/>
    <n v="84078"/>
    <s v="Part-Time"/>
    <n v="1"/>
    <s v="Uintah"/>
    <s v="Uintah County"/>
    <x v="6"/>
  </r>
  <r>
    <x v="1"/>
    <s v="Course is taught at Other site, not Owned or Leased   (eg:. Healthcare Clinic, local bowling alley, ect)"/>
    <n v="2025"/>
    <n v="2"/>
    <n v="84081"/>
    <s v="Full-Time"/>
    <n v="229"/>
    <e v="#N/A"/>
    <s v="Salt Lake County"/>
    <x v="1"/>
  </r>
  <r>
    <x v="1"/>
    <s v="Course is taught at Other site, not Owned or Leased   (eg:. Healthcare Clinic, local bowling alley, ect)"/>
    <n v="2025"/>
    <n v="2"/>
    <n v="84081"/>
    <s v="Part-Time"/>
    <n v="69"/>
    <e v="#N/A"/>
    <s v="Salt Lake County"/>
    <x v="1"/>
  </r>
  <r>
    <x v="1"/>
    <s v="Course is taught at Other site, not Owned or Leased   (eg:. Healthcare Clinic, local bowling alley, ect)"/>
    <n v="2025"/>
    <n v="2"/>
    <n v="84082"/>
    <s v="Full-Time"/>
    <n v="1"/>
    <s v="Wasatch"/>
    <s v="Wasatch County"/>
    <x v="7"/>
  </r>
  <r>
    <x v="1"/>
    <s v="Course is taught at Other site, not Owned or Leased   (eg:. Healthcare Clinic, local bowling alley, ect)"/>
    <n v="2025"/>
    <n v="2"/>
    <n v="84083"/>
    <s v="Full-Time"/>
    <n v="1"/>
    <s v="Tooele"/>
    <s v="Tooele County"/>
    <x v="5"/>
  </r>
  <r>
    <x v="1"/>
    <s v="Course is taught at Other site, not Owned or Leased   (eg:. Healthcare Clinic, local bowling alley, ect)"/>
    <n v="2025"/>
    <n v="2"/>
    <n v="84084"/>
    <s v="Full-Time"/>
    <n v="105"/>
    <s v="Salt Lake"/>
    <s v="Salt Lake County"/>
    <x v="1"/>
  </r>
  <r>
    <x v="1"/>
    <s v="Course is taught at Other site, not Owned or Leased   (eg:. Healthcare Clinic, local bowling alley, ect)"/>
    <n v="2025"/>
    <n v="2"/>
    <n v="84084"/>
    <s v="Part-Time"/>
    <n v="27"/>
    <s v="Salt Lake"/>
    <s v="Salt Lake County"/>
    <x v="1"/>
  </r>
  <r>
    <x v="1"/>
    <s v="Course is taught at Other site, not Owned or Leased   (eg:. Healthcare Clinic, local bowling alley, ect)"/>
    <n v="2025"/>
    <n v="2"/>
    <n v="84086"/>
    <s v="Full-Time"/>
    <n v="1"/>
    <s v="Rich"/>
    <s v="Rich County"/>
    <x v="25"/>
  </r>
  <r>
    <x v="1"/>
    <s v="Course is taught at Other site, not Owned or Leased   (eg:. Healthcare Clinic, local bowling alley, ect)"/>
    <n v="2025"/>
    <n v="2"/>
    <n v="84087"/>
    <s v="Full-Time"/>
    <n v="59"/>
    <s v="Davis"/>
    <s v="Davis County"/>
    <x v="2"/>
  </r>
  <r>
    <x v="1"/>
    <s v="Course is taught at Other site, not Owned or Leased   (eg:. Healthcare Clinic, local bowling alley, ect)"/>
    <n v="2025"/>
    <n v="2"/>
    <n v="84087"/>
    <s v="Part-Time"/>
    <n v="19"/>
    <s v="Davis"/>
    <s v="Davis County"/>
    <x v="2"/>
  </r>
  <r>
    <x v="1"/>
    <s v="Course is taught at Other site, not Owned or Leased   (eg:. Healthcare Clinic, local bowling alley, ect)"/>
    <n v="2025"/>
    <n v="2"/>
    <n v="84088"/>
    <s v="Full-Time"/>
    <n v="134"/>
    <s v="Salt Lake"/>
    <s v="Salt Lake County"/>
    <x v="1"/>
  </r>
  <r>
    <x v="1"/>
    <s v="Course is taught at Other site, not Owned or Leased   (eg:. Healthcare Clinic, local bowling alley, ect)"/>
    <n v="2025"/>
    <n v="2"/>
    <n v="84088"/>
    <s v="Part-Time"/>
    <n v="33"/>
    <s v="Salt Lake"/>
    <s v="Salt Lake County"/>
    <x v="1"/>
  </r>
  <r>
    <x v="1"/>
    <s v="Course is taught at Other site, not Owned or Leased   (eg:. Healthcare Clinic, local bowling alley, ect)"/>
    <n v="2025"/>
    <n v="2"/>
    <n v="84091"/>
    <s v="Full-Time"/>
    <n v="1"/>
    <s v="Salt Lake"/>
    <e v="#N/A"/>
    <x v="1"/>
  </r>
  <r>
    <x v="1"/>
    <s v="Course is taught at Other site, not Owned or Leased   (eg:. Healthcare Clinic, local bowling alley, ect)"/>
    <n v="2025"/>
    <n v="2"/>
    <n v="84092"/>
    <s v="Full-Time"/>
    <n v="242"/>
    <s v="Salt Lake"/>
    <s v="Salt Lake County"/>
    <x v="1"/>
  </r>
  <r>
    <x v="1"/>
    <s v="Course is taught at Other site, not Owned or Leased   (eg:. Healthcare Clinic, local bowling alley, ect)"/>
    <n v="2025"/>
    <n v="2"/>
    <n v="84092"/>
    <s v="Part-Time"/>
    <n v="46"/>
    <s v="Salt Lake"/>
    <s v="Salt Lake County"/>
    <x v="1"/>
  </r>
  <r>
    <x v="1"/>
    <s v="Course is taught at Other site, not Owned or Leased   (eg:. Healthcare Clinic, local bowling alley, ect)"/>
    <n v="2025"/>
    <n v="2"/>
    <n v="84093"/>
    <s v="Full-Time"/>
    <n v="185"/>
    <s v="Salt Lake"/>
    <s v="Salt Lake County"/>
    <x v="1"/>
  </r>
  <r>
    <x v="1"/>
    <s v="Course is taught at Other site, not Owned or Leased   (eg:. Healthcare Clinic, local bowling alley, ect)"/>
    <n v="2025"/>
    <n v="2"/>
    <n v="84093"/>
    <s v="Part-Time"/>
    <n v="26"/>
    <s v="Salt Lake"/>
    <s v="Salt Lake County"/>
    <x v="1"/>
  </r>
  <r>
    <x v="1"/>
    <s v="Course is taught at Other site, not Owned or Leased   (eg:. Healthcare Clinic, local bowling alley, ect)"/>
    <n v="2025"/>
    <n v="2"/>
    <n v="84094"/>
    <s v="Full-Time"/>
    <n v="125"/>
    <s v="Salt Lake"/>
    <s v="Salt Lake County"/>
    <x v="1"/>
  </r>
  <r>
    <x v="1"/>
    <s v="Course is taught at Other site, not Owned or Leased   (eg:. Healthcare Clinic, local bowling alley, ect)"/>
    <n v="2025"/>
    <n v="2"/>
    <n v="84094"/>
    <s v="Part-Time"/>
    <n v="28"/>
    <s v="Salt Lake"/>
    <s v="Salt Lake County"/>
    <x v="1"/>
  </r>
  <r>
    <x v="1"/>
    <s v="Course is taught at Other site, not Owned or Leased   (eg:. Healthcare Clinic, local bowling alley, ect)"/>
    <n v="2025"/>
    <n v="2"/>
    <n v="84095"/>
    <s v="Full-Time"/>
    <n v="197"/>
    <s v="Salt Lake"/>
    <s v="Salt Lake County"/>
    <x v="1"/>
  </r>
  <r>
    <x v="1"/>
    <s v="Course is taught at Other site, not Owned or Leased   (eg:. Healthcare Clinic, local bowling alley, ect)"/>
    <n v="2025"/>
    <n v="2"/>
    <n v="84095"/>
    <s v="Part-Time"/>
    <n v="42"/>
    <s v="Salt Lake"/>
    <s v="Salt Lake County"/>
    <x v="1"/>
  </r>
  <r>
    <x v="1"/>
    <s v="Course is taught at Other site, not Owned or Leased   (eg:. Healthcare Clinic, local bowling alley, ect)"/>
    <n v="2025"/>
    <n v="2"/>
    <n v="84096"/>
    <s v="Full-Time"/>
    <n v="278"/>
    <e v="#N/A"/>
    <s v="Salt Lake County"/>
    <x v="1"/>
  </r>
  <r>
    <x v="1"/>
    <s v="Course is taught at Other site, not Owned or Leased   (eg:. Healthcare Clinic, local bowling alley, ect)"/>
    <n v="2025"/>
    <n v="2"/>
    <n v="84096"/>
    <s v="Part-Time"/>
    <n v="65"/>
    <e v="#N/A"/>
    <s v="Salt Lake County"/>
    <x v="1"/>
  </r>
  <r>
    <x v="1"/>
    <s v="Course is taught at Other site, not Owned or Leased   (eg:. Healthcare Clinic, local bowling alley, ect)"/>
    <n v="2025"/>
    <n v="2"/>
    <n v="84097"/>
    <s v="Full-Time"/>
    <n v="49"/>
    <s v="Utah"/>
    <s v="Utah County"/>
    <x v="0"/>
  </r>
  <r>
    <x v="1"/>
    <s v="Course is taught at Other site, not Owned or Leased   (eg:. Healthcare Clinic, local bowling alley, ect)"/>
    <n v="2025"/>
    <n v="2"/>
    <n v="84097"/>
    <s v="Part-Time"/>
    <n v="6"/>
    <s v="Utah"/>
    <s v="Utah County"/>
    <x v="0"/>
  </r>
  <r>
    <x v="1"/>
    <s v="Course is taught at Other site, not Owned or Leased   (eg:. Healthcare Clinic, local bowling alley, ect)"/>
    <n v="2025"/>
    <n v="2"/>
    <n v="84098"/>
    <s v="Full-Time"/>
    <n v="206"/>
    <s v="Summit"/>
    <s v="Summit County"/>
    <x v="3"/>
  </r>
  <r>
    <x v="1"/>
    <s v="Course is taught at Other site, not Owned or Leased   (eg:. Healthcare Clinic, local bowling alley, ect)"/>
    <n v="2025"/>
    <n v="2"/>
    <n v="84098"/>
    <s v="Part-Time"/>
    <n v="51"/>
    <s v="Summit"/>
    <s v="Summit County"/>
    <x v="3"/>
  </r>
  <r>
    <x v="1"/>
    <s v="Course is taught at Other site, not Owned or Leased   (eg:. Healthcare Clinic, local bowling alley, ect)"/>
    <n v="2025"/>
    <n v="2"/>
    <n v="84101"/>
    <s v="Full-Time"/>
    <n v="178"/>
    <s v="Salt Lake"/>
    <s v="Salt Lake County"/>
    <x v="1"/>
  </r>
  <r>
    <x v="1"/>
    <s v="Course is taught at Other site, not Owned or Leased   (eg:. Healthcare Clinic, local bowling alley, ect)"/>
    <n v="2025"/>
    <n v="2"/>
    <n v="84101"/>
    <s v="Part-Time"/>
    <n v="35"/>
    <s v="Salt Lake"/>
    <s v="Salt Lake County"/>
    <x v="1"/>
  </r>
  <r>
    <x v="1"/>
    <s v="Course is taught at Other site, not Owned or Leased   (eg:. Healthcare Clinic, local bowling alley, ect)"/>
    <n v="2025"/>
    <n v="2"/>
    <n v="84102"/>
    <s v="Full-Time"/>
    <n v="1232"/>
    <s v="Salt Lake"/>
    <s v="Salt Lake County"/>
    <x v="1"/>
  </r>
  <r>
    <x v="1"/>
    <s v="Course is taught at Other site, not Owned or Leased   (eg:. Healthcare Clinic, local bowling alley, ect)"/>
    <n v="2025"/>
    <n v="2"/>
    <n v="84102"/>
    <s v="Part-Time"/>
    <n v="138"/>
    <s v="Salt Lake"/>
    <s v="Salt Lake County"/>
    <x v="1"/>
  </r>
  <r>
    <x v="1"/>
    <s v="Course is taught at Other site, not Owned or Leased   (eg:. Healthcare Clinic, local bowling alley, ect)"/>
    <n v="2025"/>
    <n v="2"/>
    <n v="84103"/>
    <s v="Full-Time"/>
    <n v="430"/>
    <s v="Salt Lake"/>
    <s v="Salt Lake County"/>
    <x v="1"/>
  </r>
  <r>
    <x v="1"/>
    <s v="Course is taught at Other site, not Owned or Leased   (eg:. Healthcare Clinic, local bowling alley, ect)"/>
    <n v="2025"/>
    <n v="2"/>
    <n v="84103"/>
    <s v="Part-Time"/>
    <n v="75"/>
    <s v="Salt Lake"/>
    <s v="Salt Lake County"/>
    <x v="1"/>
  </r>
  <r>
    <x v="1"/>
    <s v="Course is taught at Other site, not Owned or Leased   (eg:. Healthcare Clinic, local bowling alley, ect)"/>
    <n v="2025"/>
    <n v="2"/>
    <n v="84104"/>
    <s v="Full-Time"/>
    <n v="113"/>
    <s v="Salt Lake"/>
    <s v="Salt Lake County"/>
    <x v="1"/>
  </r>
  <r>
    <x v="1"/>
    <s v="Course is taught at Other site, not Owned or Leased   (eg:. Healthcare Clinic, local bowling alley, ect)"/>
    <n v="2025"/>
    <n v="2"/>
    <n v="84104"/>
    <s v="Part-Time"/>
    <n v="38"/>
    <s v="Salt Lake"/>
    <s v="Salt Lake County"/>
    <x v="1"/>
  </r>
  <r>
    <x v="1"/>
    <s v="Course is taught at Other site, not Owned or Leased   (eg:. Healthcare Clinic, local bowling alley, ect)"/>
    <n v="2025"/>
    <n v="2"/>
    <n v="84105"/>
    <s v="Full-Time"/>
    <n v="475"/>
    <s v="Salt Lake"/>
    <s v="Salt Lake County"/>
    <x v="1"/>
  </r>
  <r>
    <x v="1"/>
    <s v="Course is taught at Other site, not Owned or Leased   (eg:. Healthcare Clinic, local bowling alley, ect)"/>
    <n v="2025"/>
    <n v="2"/>
    <n v="84105"/>
    <s v="Part-Time"/>
    <n v="92"/>
    <s v="Salt Lake"/>
    <s v="Salt Lake County"/>
    <x v="1"/>
  </r>
  <r>
    <x v="1"/>
    <s v="Course is taught at Other site, not Owned or Leased   (eg:. Healthcare Clinic, local bowling alley, ect)"/>
    <n v="2025"/>
    <n v="2"/>
    <n v="84106"/>
    <s v="Full-Time"/>
    <n v="472"/>
    <s v="Salt Lake"/>
    <s v="Salt Lake County"/>
    <x v="1"/>
  </r>
  <r>
    <x v="1"/>
    <s v="Course is taught at Other site, not Owned or Leased   (eg:. Healthcare Clinic, local bowling alley, ect)"/>
    <n v="2025"/>
    <n v="2"/>
    <n v="84106"/>
    <s v="Part-Time"/>
    <n v="106"/>
    <s v="Salt Lake"/>
    <s v="Salt Lake County"/>
    <x v="1"/>
  </r>
  <r>
    <x v="1"/>
    <s v="Course is taught at Other site, not Owned or Leased   (eg:. Healthcare Clinic, local bowling alley, ect)"/>
    <n v="2025"/>
    <n v="2"/>
    <n v="84107"/>
    <s v="Full-Time"/>
    <n v="201"/>
    <s v="Salt Lake"/>
    <s v="Salt Lake County"/>
    <x v="1"/>
  </r>
  <r>
    <x v="1"/>
    <s v="Course is taught at Other site, not Owned or Leased   (eg:. Healthcare Clinic, local bowling alley, ect)"/>
    <n v="2025"/>
    <n v="2"/>
    <n v="84107"/>
    <s v="Part-Time"/>
    <n v="49"/>
    <s v="Salt Lake"/>
    <s v="Salt Lake County"/>
    <x v="1"/>
  </r>
  <r>
    <x v="1"/>
    <s v="Course is taught at Other site, not Owned or Leased   (eg:. Healthcare Clinic, local bowling alley, ect)"/>
    <n v="2025"/>
    <n v="2"/>
    <n v="84108"/>
    <s v="Full-Time"/>
    <n v="649"/>
    <s v="Salt Lake"/>
    <s v="Salt Lake County"/>
    <x v="1"/>
  </r>
  <r>
    <x v="1"/>
    <s v="Course is taught at Other site, not Owned or Leased   (eg:. Healthcare Clinic, local bowling alley, ect)"/>
    <n v="2025"/>
    <n v="2"/>
    <n v="84108"/>
    <s v="Part-Time"/>
    <n v="76"/>
    <s v="Salt Lake"/>
    <s v="Salt Lake County"/>
    <x v="1"/>
  </r>
  <r>
    <x v="1"/>
    <s v="Course is taught at Other site, not Owned or Leased   (eg:. Healthcare Clinic, local bowling alley, ect)"/>
    <n v="2025"/>
    <n v="2"/>
    <n v="84109"/>
    <s v="Full-Time"/>
    <n v="340"/>
    <s v="Salt Lake"/>
    <s v="Salt Lake County"/>
    <x v="1"/>
  </r>
  <r>
    <x v="1"/>
    <s v="Course is taught at Other site, not Owned or Leased   (eg:. Healthcare Clinic, local bowling alley, ect)"/>
    <n v="2025"/>
    <n v="2"/>
    <n v="84109"/>
    <s v="Part-Time"/>
    <n v="66"/>
    <s v="Salt Lake"/>
    <s v="Salt Lake County"/>
    <x v="1"/>
  </r>
  <r>
    <x v="1"/>
    <s v="Course is taught at Other site, not Owned or Leased   (eg:. Healthcare Clinic, local bowling alley, ect)"/>
    <n v="2025"/>
    <n v="2"/>
    <n v="84110"/>
    <s v="Part-Time"/>
    <n v="2"/>
    <s v="Salt Lake"/>
    <e v="#N/A"/>
    <x v="1"/>
  </r>
  <r>
    <x v="1"/>
    <s v="Course is taught at Other site, not Owned or Leased   (eg:. Healthcare Clinic, local bowling alley, ect)"/>
    <n v="2025"/>
    <n v="2"/>
    <n v="84111"/>
    <s v="Full-Time"/>
    <n v="477"/>
    <s v="Salt Lake"/>
    <s v="Salt Lake County"/>
    <x v="1"/>
  </r>
  <r>
    <x v="1"/>
    <s v="Course is taught at Other site, not Owned or Leased   (eg:. Healthcare Clinic, local bowling alley, ect)"/>
    <n v="2025"/>
    <n v="2"/>
    <n v="84111"/>
    <s v="Part-Time"/>
    <n v="46"/>
    <s v="Salt Lake"/>
    <s v="Salt Lake County"/>
    <x v="1"/>
  </r>
  <r>
    <x v="1"/>
    <s v="Course is taught at Other site, not Owned or Leased   (eg:. Healthcare Clinic, local bowling alley, ect)"/>
    <n v="2025"/>
    <n v="2"/>
    <n v="84112"/>
    <s v="Full-Time"/>
    <n v="511"/>
    <s v="Salt Lake"/>
    <s v="Salt Lake County"/>
    <x v="1"/>
  </r>
  <r>
    <x v="1"/>
    <s v="Course is taught at Other site, not Owned or Leased   (eg:. Healthcare Clinic, local bowling alley, ect)"/>
    <n v="2025"/>
    <n v="2"/>
    <n v="84112"/>
    <s v="Part-Time"/>
    <n v="10"/>
    <s v="Salt Lake"/>
    <s v="Salt Lake County"/>
    <x v="1"/>
  </r>
  <r>
    <x v="1"/>
    <s v="Course is taught at Other site, not Owned or Leased   (eg:. Healthcare Clinic, local bowling alley, ect)"/>
    <n v="2025"/>
    <n v="2"/>
    <n v="84113"/>
    <s v="Full-Time"/>
    <n v="42"/>
    <s v="Salt Lake"/>
    <s v="Salt Lake County"/>
    <x v="1"/>
  </r>
  <r>
    <x v="1"/>
    <s v="Course is taught at Other site, not Owned or Leased   (eg:. Healthcare Clinic, local bowling alley, ect)"/>
    <n v="2025"/>
    <n v="2"/>
    <n v="84113"/>
    <s v="Part-Time"/>
    <n v="1"/>
    <s v="Salt Lake"/>
    <s v="Salt Lake County"/>
    <x v="1"/>
  </r>
  <r>
    <x v="1"/>
    <s v="Course is taught at Other site, not Owned or Leased   (eg:. Healthcare Clinic, local bowling alley, ect)"/>
    <n v="2025"/>
    <n v="2"/>
    <n v="84114"/>
    <s v="Full-Time"/>
    <n v="1"/>
    <s v="Salt Lake"/>
    <s v="Salt Lake County"/>
    <x v="1"/>
  </r>
  <r>
    <x v="1"/>
    <s v="Course is taught at Other site, not Owned or Leased   (eg:. Healthcare Clinic, local bowling alley, ect)"/>
    <n v="2025"/>
    <n v="2"/>
    <n v="84115"/>
    <s v="Full-Time"/>
    <n v="265"/>
    <s v="Salt Lake"/>
    <s v="Salt Lake County"/>
    <x v="1"/>
  </r>
  <r>
    <x v="1"/>
    <s v="Course is taught at Other site, not Owned or Leased   (eg:. Healthcare Clinic, local bowling alley, ect)"/>
    <n v="2025"/>
    <n v="2"/>
    <n v="84115"/>
    <s v="Part-Time"/>
    <n v="52"/>
    <s v="Salt Lake"/>
    <s v="Salt Lake County"/>
    <x v="1"/>
  </r>
  <r>
    <x v="1"/>
    <s v="Course is taught at Other site, not Owned or Leased   (eg:. Healthcare Clinic, local bowling alley, ect)"/>
    <n v="2025"/>
    <n v="2"/>
    <n v="84116"/>
    <s v="Full-Time"/>
    <n v="210"/>
    <s v="Salt Lake"/>
    <s v="Salt Lake County"/>
    <x v="1"/>
  </r>
  <r>
    <x v="1"/>
    <s v="Course is taught at Other site, not Owned or Leased   (eg:. Healthcare Clinic, local bowling alley, ect)"/>
    <n v="2025"/>
    <n v="2"/>
    <n v="84116"/>
    <s v="Part-Time"/>
    <n v="50"/>
    <s v="Salt Lake"/>
    <s v="Salt Lake County"/>
    <x v="1"/>
  </r>
  <r>
    <x v="1"/>
    <s v="Course is taught at Other site, not Owned or Leased   (eg:. Healthcare Clinic, local bowling alley, ect)"/>
    <n v="2025"/>
    <n v="2"/>
    <n v="84117"/>
    <s v="Full-Time"/>
    <n v="198"/>
    <s v="Salt Lake"/>
    <s v="Salt Lake County"/>
    <x v="1"/>
  </r>
  <r>
    <x v="1"/>
    <s v="Course is taught at Other site, not Owned or Leased   (eg:. Healthcare Clinic, local bowling alley, ect)"/>
    <n v="2025"/>
    <n v="2"/>
    <n v="84117"/>
    <s v="Part-Time"/>
    <n v="53"/>
    <s v="Salt Lake"/>
    <s v="Salt Lake County"/>
    <x v="1"/>
  </r>
  <r>
    <x v="1"/>
    <s v="Course is taught at Other site, not Owned or Leased   (eg:. Healthcare Clinic, local bowling alley, ect)"/>
    <n v="2025"/>
    <n v="2"/>
    <n v="84118"/>
    <s v="Full-Time"/>
    <n v="119"/>
    <s v="Salt Lake"/>
    <s v="Salt Lake County"/>
    <x v="1"/>
  </r>
  <r>
    <x v="1"/>
    <s v="Course is taught at Other site, not Owned or Leased   (eg:. Healthcare Clinic, local bowling alley, ect)"/>
    <n v="2025"/>
    <n v="2"/>
    <n v="84118"/>
    <s v="Part-Time"/>
    <n v="27"/>
    <s v="Salt Lake"/>
    <s v="Salt Lake County"/>
    <x v="1"/>
  </r>
  <r>
    <x v="1"/>
    <s v="Course is taught at Other site, not Owned or Leased   (eg:. Healthcare Clinic, local bowling alley, ect)"/>
    <n v="2025"/>
    <n v="2"/>
    <n v="84119"/>
    <s v="Full-Time"/>
    <n v="189"/>
    <s v="Salt Lake"/>
    <s v="Salt Lake County"/>
    <x v="1"/>
  </r>
  <r>
    <x v="1"/>
    <s v="Course is taught at Other site, not Owned or Leased   (eg:. Healthcare Clinic, local bowling alley, ect)"/>
    <n v="2025"/>
    <n v="2"/>
    <n v="84119"/>
    <s v="Part-Time"/>
    <n v="51"/>
    <s v="Salt Lake"/>
    <s v="Salt Lake County"/>
    <x v="1"/>
  </r>
  <r>
    <x v="1"/>
    <s v="Course is taught at Other site, not Owned or Leased   (eg:. Healthcare Clinic, local bowling alley, ect)"/>
    <n v="2025"/>
    <n v="2"/>
    <n v="84120"/>
    <s v="Full-Time"/>
    <n v="162"/>
    <s v="Salt Lake"/>
    <s v="Salt Lake County"/>
    <x v="1"/>
  </r>
  <r>
    <x v="1"/>
    <s v="Course is taught at Other site, not Owned or Leased   (eg:. Healthcare Clinic, local bowling alley, ect)"/>
    <n v="2025"/>
    <n v="2"/>
    <n v="84120"/>
    <s v="Part-Time"/>
    <n v="31"/>
    <s v="Salt Lake"/>
    <s v="Salt Lake County"/>
    <x v="1"/>
  </r>
  <r>
    <x v="1"/>
    <s v="Course is taught at Other site, not Owned or Leased   (eg:. Healthcare Clinic, local bowling alley, ect)"/>
    <n v="2025"/>
    <n v="2"/>
    <n v="84121"/>
    <s v="Full-Time"/>
    <n v="299"/>
    <s v="Salt Lake"/>
    <s v="Salt Lake County"/>
    <x v="1"/>
  </r>
  <r>
    <x v="1"/>
    <s v="Course is taught at Other site, not Owned or Leased   (eg:. Healthcare Clinic, local bowling alley, ect)"/>
    <n v="2025"/>
    <n v="2"/>
    <n v="84121"/>
    <s v="Part-Time"/>
    <n v="74"/>
    <s v="Salt Lake"/>
    <s v="Salt Lake County"/>
    <x v="1"/>
  </r>
  <r>
    <x v="1"/>
    <s v="Course is taught at Other site, not Owned or Leased   (eg:. Healthcare Clinic, local bowling alley, ect)"/>
    <n v="2025"/>
    <n v="2"/>
    <n v="84122"/>
    <s v="Full-Time"/>
    <n v="1"/>
    <s v="Salt Lake"/>
    <e v="#N/A"/>
    <x v="1"/>
  </r>
  <r>
    <x v="1"/>
    <s v="Course is taught at Other site, not Owned or Leased   (eg:. Healthcare Clinic, local bowling alley, ect)"/>
    <n v="2025"/>
    <n v="2"/>
    <n v="84123"/>
    <s v="Full-Time"/>
    <n v="156"/>
    <s v="Salt Lake"/>
    <s v="Salt Lake County"/>
    <x v="1"/>
  </r>
  <r>
    <x v="1"/>
    <s v="Course is taught at Other site, not Owned or Leased   (eg:. Healthcare Clinic, local bowling alley, ect)"/>
    <n v="2025"/>
    <n v="2"/>
    <n v="84123"/>
    <s v="Part-Time"/>
    <n v="35"/>
    <s v="Salt Lake"/>
    <s v="Salt Lake County"/>
    <x v="1"/>
  </r>
  <r>
    <x v="1"/>
    <s v="Course is taught at Other site, not Owned or Leased   (eg:. Healthcare Clinic, local bowling alley, ect)"/>
    <n v="2025"/>
    <n v="2"/>
    <n v="84124"/>
    <s v="Full-Time"/>
    <n v="215"/>
    <s v="Salt Lake"/>
    <s v="Salt Lake County"/>
    <x v="1"/>
  </r>
  <r>
    <x v="1"/>
    <s v="Course is taught at Other site, not Owned or Leased   (eg:. Healthcare Clinic, local bowling alley, ect)"/>
    <n v="2025"/>
    <n v="2"/>
    <n v="84124"/>
    <s v="Part-Time"/>
    <n v="40"/>
    <s v="Salt Lake"/>
    <s v="Salt Lake County"/>
    <x v="1"/>
  </r>
  <r>
    <x v="1"/>
    <s v="Course is taught at Other site, not Owned or Leased   (eg:. Healthcare Clinic, local bowling alley, ect)"/>
    <n v="2025"/>
    <n v="2"/>
    <n v="84128"/>
    <s v="Full-Time"/>
    <n v="122"/>
    <s v="Salt Lake"/>
    <s v="Salt Lake County"/>
    <x v="1"/>
  </r>
  <r>
    <x v="1"/>
    <s v="Course is taught at Other site, not Owned or Leased   (eg:. Healthcare Clinic, local bowling alley, ect)"/>
    <n v="2025"/>
    <n v="2"/>
    <n v="84128"/>
    <s v="Part-Time"/>
    <n v="27"/>
    <s v="Salt Lake"/>
    <s v="Salt Lake County"/>
    <x v="1"/>
  </r>
  <r>
    <x v="1"/>
    <s v="Course is taught at Other site, not Owned or Leased   (eg:. Healthcare Clinic, local bowling alley, ect)"/>
    <n v="2025"/>
    <n v="2"/>
    <n v="84129"/>
    <s v="Full-Time"/>
    <n v="148"/>
    <e v="#N/A"/>
    <s v="Salt Lake County"/>
    <x v="1"/>
  </r>
  <r>
    <x v="1"/>
    <s v="Course is taught at Other site, not Owned or Leased   (eg:. Healthcare Clinic, local bowling alley, ect)"/>
    <n v="2025"/>
    <n v="2"/>
    <n v="84129"/>
    <s v="Part-Time"/>
    <n v="41"/>
    <e v="#N/A"/>
    <s v="Salt Lake County"/>
    <x v="1"/>
  </r>
  <r>
    <x v="1"/>
    <s v="Course is taught at Other site, not Owned or Leased   (eg:. Healthcare Clinic, local bowling alley, ect)"/>
    <n v="2025"/>
    <n v="2"/>
    <n v="84147"/>
    <s v="Full-Time"/>
    <n v="1"/>
    <s v="Salt Lake"/>
    <e v="#N/A"/>
    <x v="1"/>
  </r>
  <r>
    <x v="1"/>
    <s v="Course is taught at Other site, not Owned or Leased   (eg:. Healthcare Clinic, local bowling alley, ect)"/>
    <n v="2025"/>
    <n v="2"/>
    <n v="84150"/>
    <s v="Full-Time"/>
    <n v="2"/>
    <s v="Salt Lake"/>
    <s v="Salt Lake County"/>
    <x v="1"/>
  </r>
  <r>
    <x v="1"/>
    <s v="Course is taught at Other site, not Owned or Leased   (eg:. Healthcare Clinic, local bowling alley, ect)"/>
    <n v="2025"/>
    <n v="2"/>
    <n v="84152"/>
    <s v="Full-Time"/>
    <n v="1"/>
    <s v="Salt Lake"/>
    <e v="#N/A"/>
    <x v="1"/>
  </r>
  <r>
    <x v="1"/>
    <s v="Course is taught at Other site, not Owned or Leased   (eg:. Healthcare Clinic, local bowling alley, ect)"/>
    <n v="2025"/>
    <n v="2"/>
    <n v="84152"/>
    <s v="Part-Time"/>
    <n v="1"/>
    <s v="Salt Lake"/>
    <e v="#N/A"/>
    <x v="1"/>
  </r>
  <r>
    <x v="1"/>
    <s v="Course is taught at Other site, not Owned or Leased   (eg:. Healthcare Clinic, local bowling alley, ect)"/>
    <n v="2025"/>
    <n v="2"/>
    <n v="84157"/>
    <s v="Full-Time"/>
    <n v="1"/>
    <s v="Salt Lake"/>
    <e v="#N/A"/>
    <x v="1"/>
  </r>
  <r>
    <x v="1"/>
    <s v="Course is taught at Other site, not Owned or Leased   (eg:. Healthcare Clinic, local bowling alley, ect)"/>
    <n v="2025"/>
    <n v="2"/>
    <n v="84158"/>
    <s v="Full-Time"/>
    <n v="8"/>
    <s v="Salt Lake"/>
    <e v="#N/A"/>
    <x v="1"/>
  </r>
  <r>
    <x v="1"/>
    <s v="Course is taught at Other site, not Owned or Leased   (eg:. Healthcare Clinic, local bowling alley, ect)"/>
    <n v="2025"/>
    <n v="2"/>
    <n v="84158"/>
    <s v="Part-Time"/>
    <n v="2"/>
    <s v="Salt Lake"/>
    <e v="#N/A"/>
    <x v="1"/>
  </r>
  <r>
    <x v="1"/>
    <s v="Course is taught at Other site, not Owned or Leased   (eg:. Healthcare Clinic, local bowling alley, ect)"/>
    <n v="2025"/>
    <n v="2"/>
    <n v="84171"/>
    <s v="Full-Time"/>
    <n v="3"/>
    <s v="Salt Lake"/>
    <e v="#N/A"/>
    <x v="1"/>
  </r>
  <r>
    <x v="1"/>
    <s v="Course is taught at Other site, not Owned or Leased   (eg:. Healthcare Clinic, local bowling alley, ect)"/>
    <n v="2025"/>
    <n v="2"/>
    <n v="84196"/>
    <s v="Full-Time"/>
    <n v="1"/>
    <e v="#N/A"/>
    <e v="#N/A"/>
    <x v="24"/>
  </r>
  <r>
    <x v="1"/>
    <s v="Course is taught at Other site, not Owned or Leased   (eg:. Healthcare Clinic, local bowling alley, ect)"/>
    <n v="2025"/>
    <n v="2"/>
    <n v="84301"/>
    <s v="Full-Time"/>
    <n v="1"/>
    <s v="Box Elder"/>
    <s v="Box Elder County"/>
    <x v="10"/>
  </r>
  <r>
    <x v="1"/>
    <s v="Course is taught at Other site, not Owned or Leased   (eg:. Healthcare Clinic, local bowling alley, ect)"/>
    <n v="2025"/>
    <n v="2"/>
    <n v="84302"/>
    <s v="Full-Time"/>
    <n v="9"/>
    <s v="Box Elder"/>
    <s v="Box Elder County"/>
    <x v="10"/>
  </r>
  <r>
    <x v="1"/>
    <s v="Course is taught at Other site, not Owned or Leased   (eg:. Healthcare Clinic, local bowling alley, ect)"/>
    <n v="2025"/>
    <n v="2"/>
    <n v="84302"/>
    <s v="Part-Time"/>
    <n v="1"/>
    <s v="Box Elder"/>
    <s v="Box Elder County"/>
    <x v="10"/>
  </r>
  <r>
    <x v="1"/>
    <s v="Course is taught at Other site, not Owned or Leased   (eg:. Healthcare Clinic, local bowling alley, ect)"/>
    <n v="2025"/>
    <n v="2"/>
    <n v="84309"/>
    <s v="Full-Time"/>
    <n v="1"/>
    <s v="Box Elder"/>
    <s v="Box Elder County"/>
    <x v="10"/>
  </r>
  <r>
    <x v="1"/>
    <s v="Course is taught at Other site, not Owned or Leased   (eg:. Healthcare Clinic, local bowling alley, ect)"/>
    <n v="2025"/>
    <n v="2"/>
    <n v="84310"/>
    <s v="Full-Time"/>
    <n v="9"/>
    <s v="Weber"/>
    <s v="Weber County"/>
    <x v="9"/>
  </r>
  <r>
    <x v="1"/>
    <s v="Course is taught at Other site, not Owned or Leased   (eg:. Healthcare Clinic, local bowling alley, ect)"/>
    <n v="2025"/>
    <n v="2"/>
    <n v="84310"/>
    <s v="Part-Time"/>
    <n v="2"/>
    <s v="Weber"/>
    <s v="Weber County"/>
    <x v="9"/>
  </r>
  <r>
    <x v="1"/>
    <s v="Course is taught at Other site, not Owned or Leased   (eg:. Healthcare Clinic, local bowling alley, ect)"/>
    <n v="2025"/>
    <n v="2"/>
    <n v="84312"/>
    <s v="Full-Time"/>
    <n v="3"/>
    <s v="Box Elder"/>
    <s v="Box Elder County"/>
    <x v="10"/>
  </r>
  <r>
    <x v="1"/>
    <s v="Course is taught at Other site, not Owned or Leased   (eg:. Healthcare Clinic, local bowling alley, ect)"/>
    <n v="2025"/>
    <n v="2"/>
    <n v="84314"/>
    <s v="Full-Time"/>
    <n v="1"/>
    <s v="Box Elder"/>
    <s v="Box Elder County"/>
    <x v="10"/>
  </r>
  <r>
    <x v="1"/>
    <s v="Course is taught at Other site, not Owned or Leased   (eg:. Healthcare Clinic, local bowling alley, ect)"/>
    <n v="2025"/>
    <n v="2"/>
    <n v="84315"/>
    <s v="Full-Time"/>
    <n v="24"/>
    <s v="Weber"/>
    <s v="Weber County"/>
    <x v="9"/>
  </r>
  <r>
    <x v="1"/>
    <s v="Course is taught at Other site, not Owned or Leased   (eg:. Healthcare Clinic, local bowling alley, ect)"/>
    <n v="2025"/>
    <n v="2"/>
    <n v="84317"/>
    <s v="Full-Time"/>
    <n v="8"/>
    <s v="Weber"/>
    <s v="Weber County"/>
    <x v="9"/>
  </r>
  <r>
    <x v="1"/>
    <s v="Course is taught at Other site, not Owned or Leased   (eg:. Healthcare Clinic, local bowling alley, ect)"/>
    <n v="2025"/>
    <n v="2"/>
    <n v="84317"/>
    <s v="Part-Time"/>
    <n v="2"/>
    <s v="Weber"/>
    <s v="Weber County"/>
    <x v="9"/>
  </r>
  <r>
    <x v="1"/>
    <s v="Course is taught at Other site, not Owned or Leased   (eg:. Healthcare Clinic, local bowling alley, ect)"/>
    <n v="2025"/>
    <n v="2"/>
    <n v="84318"/>
    <s v="Full-Time"/>
    <n v="7"/>
    <s v="Cache"/>
    <s v="Cache County"/>
    <x v="11"/>
  </r>
  <r>
    <x v="1"/>
    <s v="Course is taught at Other site, not Owned or Leased   (eg:. Healthcare Clinic, local bowling alley, ect)"/>
    <n v="2025"/>
    <n v="2"/>
    <n v="84318"/>
    <s v="Part-Time"/>
    <n v="1"/>
    <s v="Cache"/>
    <s v="Cache County"/>
    <x v="11"/>
  </r>
  <r>
    <x v="1"/>
    <s v="Course is taught at Other site, not Owned or Leased   (eg:. Healthcare Clinic, local bowling alley, ect)"/>
    <n v="2025"/>
    <n v="2"/>
    <n v="84319"/>
    <s v="Full-Time"/>
    <n v="5"/>
    <s v="Cache"/>
    <s v="Cache County"/>
    <x v="11"/>
  </r>
  <r>
    <x v="1"/>
    <s v="Course is taught at Other site, not Owned or Leased   (eg:. Healthcare Clinic, local bowling alley, ect)"/>
    <n v="2025"/>
    <n v="2"/>
    <n v="84319"/>
    <s v="Part-Time"/>
    <n v="2"/>
    <s v="Cache"/>
    <s v="Cache County"/>
    <x v="11"/>
  </r>
  <r>
    <x v="1"/>
    <s v="Course is taught at Other site, not Owned or Leased   (eg:. Healthcare Clinic, local bowling alley, ect)"/>
    <n v="2025"/>
    <n v="2"/>
    <n v="84321"/>
    <s v="Full-Time"/>
    <n v="33"/>
    <s v="Cache"/>
    <s v="Cache County"/>
    <x v="11"/>
  </r>
  <r>
    <x v="1"/>
    <s v="Course is taught at Other site, not Owned or Leased   (eg:. Healthcare Clinic, local bowling alley, ect)"/>
    <n v="2025"/>
    <n v="2"/>
    <n v="84321"/>
    <s v="Part-Time"/>
    <n v="5"/>
    <s v="Cache"/>
    <s v="Cache County"/>
    <x v="11"/>
  </r>
  <r>
    <x v="1"/>
    <s v="Course is taught at Other site, not Owned or Leased   (eg:. Healthcare Clinic, local bowling alley, ect)"/>
    <n v="2025"/>
    <n v="2"/>
    <n v="84324"/>
    <s v="Full-Time"/>
    <n v="2"/>
    <s v="Box Elder"/>
    <s v="Box Elder County"/>
    <x v="10"/>
  </r>
  <r>
    <x v="1"/>
    <s v="Course is taught at Other site, not Owned or Leased   (eg:. Healthcare Clinic, local bowling alley, ect)"/>
    <n v="2025"/>
    <n v="2"/>
    <n v="84325"/>
    <s v="Full-Time"/>
    <n v="2"/>
    <s v="Cache"/>
    <s v="Cache County"/>
    <x v="11"/>
  </r>
  <r>
    <x v="1"/>
    <s v="Course is taught at Other site, not Owned or Leased   (eg:. Healthcare Clinic, local bowling alley, ect)"/>
    <n v="2025"/>
    <n v="2"/>
    <n v="84326"/>
    <s v="Full-Time"/>
    <n v="2"/>
    <s v="Cache"/>
    <s v="Cache County"/>
    <x v="11"/>
  </r>
  <r>
    <x v="1"/>
    <s v="Course is taught at Other site, not Owned or Leased   (eg:. Healthcare Clinic, local bowling alley, ect)"/>
    <n v="2025"/>
    <n v="2"/>
    <n v="84326"/>
    <s v="Part-Time"/>
    <n v="1"/>
    <s v="Cache"/>
    <s v="Cache County"/>
    <x v="11"/>
  </r>
  <r>
    <x v="1"/>
    <s v="Course is taught at Other site, not Owned or Leased   (eg:. Healthcare Clinic, local bowling alley, ect)"/>
    <n v="2025"/>
    <n v="2"/>
    <n v="84330"/>
    <s v="Full-Time"/>
    <n v="1"/>
    <s v="Box Elder"/>
    <s v="Box Elder County"/>
    <x v="10"/>
  </r>
  <r>
    <x v="1"/>
    <s v="Course is taught at Other site, not Owned or Leased   (eg:. Healthcare Clinic, local bowling alley, ect)"/>
    <n v="2025"/>
    <n v="2"/>
    <n v="84332"/>
    <s v="Full-Time"/>
    <n v="11"/>
    <s v="Cache"/>
    <s v="Cache County"/>
    <x v="11"/>
  </r>
  <r>
    <x v="1"/>
    <s v="Course is taught at Other site, not Owned or Leased   (eg:. Healthcare Clinic, local bowling alley, ect)"/>
    <n v="2025"/>
    <n v="2"/>
    <n v="84332"/>
    <s v="Part-Time"/>
    <n v="3"/>
    <s v="Cache"/>
    <s v="Cache County"/>
    <x v="11"/>
  </r>
  <r>
    <x v="1"/>
    <s v="Course is taught at Other site, not Owned or Leased   (eg:. Healthcare Clinic, local bowling alley, ect)"/>
    <n v="2025"/>
    <n v="2"/>
    <n v="84333"/>
    <s v="Full-Time"/>
    <n v="1"/>
    <s v="Cache"/>
    <s v="Cache County"/>
    <x v="11"/>
  </r>
  <r>
    <x v="1"/>
    <s v="Course is taught at Other site, not Owned or Leased   (eg:. Healthcare Clinic, local bowling alley, ect)"/>
    <n v="2025"/>
    <n v="2"/>
    <n v="84335"/>
    <s v="Full-Time"/>
    <n v="8"/>
    <s v="Cache"/>
    <s v="Cache County"/>
    <x v="11"/>
  </r>
  <r>
    <x v="1"/>
    <s v="Course is taught at Other site, not Owned or Leased   (eg:. Healthcare Clinic, local bowling alley, ect)"/>
    <n v="2025"/>
    <n v="2"/>
    <n v="84335"/>
    <s v="Part-Time"/>
    <n v="1"/>
    <s v="Cache"/>
    <s v="Cache County"/>
    <x v="11"/>
  </r>
  <r>
    <x v="1"/>
    <s v="Course is taught at Other site, not Owned or Leased   (eg:. Healthcare Clinic, local bowling alley, ect)"/>
    <n v="2025"/>
    <n v="2"/>
    <n v="84337"/>
    <s v="Full-Time"/>
    <n v="5"/>
    <s v="Box Elder"/>
    <s v="Box Elder County"/>
    <x v="10"/>
  </r>
  <r>
    <x v="1"/>
    <s v="Course is taught at Other site, not Owned or Leased   (eg:. Healthcare Clinic, local bowling alley, ect)"/>
    <n v="2025"/>
    <n v="2"/>
    <n v="84337"/>
    <s v="Part-Time"/>
    <n v="3"/>
    <s v="Box Elder"/>
    <s v="Box Elder County"/>
    <x v="10"/>
  </r>
  <r>
    <x v="1"/>
    <s v="Course is taught at Other site, not Owned or Leased   (eg:. Healthcare Clinic, local bowling alley, ect)"/>
    <n v="2025"/>
    <n v="2"/>
    <n v="84339"/>
    <s v="Full-Time"/>
    <n v="2"/>
    <s v="Cache"/>
    <s v="Cache County"/>
    <x v="11"/>
  </r>
  <r>
    <x v="1"/>
    <s v="Course is taught at Other site, not Owned or Leased   (eg:. Healthcare Clinic, local bowling alley, ect)"/>
    <n v="2025"/>
    <n v="2"/>
    <n v="84339"/>
    <s v="Part-Time"/>
    <n v="3"/>
    <s v="Cache"/>
    <s v="Cache County"/>
    <x v="11"/>
  </r>
  <r>
    <x v="1"/>
    <s v="Course is taught at Other site, not Owned or Leased   (eg:. Healthcare Clinic, local bowling alley, ect)"/>
    <n v="2025"/>
    <n v="2"/>
    <n v="84340"/>
    <s v="Full-Time"/>
    <n v="5"/>
    <s v="Box Elder"/>
    <s v="Box Elder County"/>
    <x v="10"/>
  </r>
  <r>
    <x v="1"/>
    <s v="Course is taught at Other site, not Owned or Leased   (eg:. Healthcare Clinic, local bowling alley, ect)"/>
    <n v="2025"/>
    <n v="2"/>
    <n v="84341"/>
    <s v="Full-Time"/>
    <n v="13"/>
    <s v="Cache"/>
    <s v="Cache County"/>
    <x v="11"/>
  </r>
  <r>
    <x v="1"/>
    <s v="Course is taught at Other site, not Owned or Leased   (eg:. Healthcare Clinic, local bowling alley, ect)"/>
    <n v="2025"/>
    <n v="2"/>
    <n v="84341"/>
    <s v="Part-Time"/>
    <n v="3"/>
    <s v="Cache"/>
    <s v="Cache County"/>
    <x v="11"/>
  </r>
  <r>
    <x v="1"/>
    <s v="Course is taught at Other site, not Owned or Leased   (eg:. Healthcare Clinic, local bowling alley, ect)"/>
    <n v="2025"/>
    <n v="2"/>
    <n v="84401"/>
    <s v="Full-Time"/>
    <n v="48"/>
    <s v="Weber"/>
    <s v="Weber County"/>
    <x v="9"/>
  </r>
  <r>
    <x v="1"/>
    <s v="Course is taught at Other site, not Owned or Leased   (eg:. Healthcare Clinic, local bowling alley, ect)"/>
    <n v="2025"/>
    <n v="2"/>
    <n v="84401"/>
    <s v="Part-Time"/>
    <n v="14"/>
    <s v="Weber"/>
    <s v="Weber County"/>
    <x v="9"/>
  </r>
  <r>
    <x v="1"/>
    <s v="Course is taught at Other site, not Owned or Leased   (eg:. Healthcare Clinic, local bowling alley, ect)"/>
    <n v="2025"/>
    <n v="2"/>
    <n v="84403"/>
    <s v="Full-Time"/>
    <n v="59"/>
    <s v="Weber"/>
    <s v="Weber County"/>
    <x v="9"/>
  </r>
  <r>
    <x v="1"/>
    <s v="Course is taught at Other site, not Owned or Leased   (eg:. Healthcare Clinic, local bowling alley, ect)"/>
    <n v="2025"/>
    <n v="2"/>
    <n v="84403"/>
    <s v="Part-Time"/>
    <n v="9"/>
    <s v="Weber"/>
    <s v="Weber County"/>
    <x v="9"/>
  </r>
  <r>
    <x v="1"/>
    <s v="Course is taught at Other site, not Owned or Leased   (eg:. Healthcare Clinic, local bowling alley, ect)"/>
    <n v="2025"/>
    <n v="2"/>
    <n v="84404"/>
    <s v="Full-Time"/>
    <n v="50"/>
    <s v="Weber"/>
    <s v="Weber County"/>
    <x v="9"/>
  </r>
  <r>
    <x v="1"/>
    <s v="Course is taught at Other site, not Owned or Leased   (eg:. Healthcare Clinic, local bowling alley, ect)"/>
    <n v="2025"/>
    <n v="2"/>
    <n v="84404"/>
    <s v="Part-Time"/>
    <n v="11"/>
    <s v="Weber"/>
    <s v="Weber County"/>
    <x v="9"/>
  </r>
  <r>
    <x v="1"/>
    <s v="Course is taught at Other site, not Owned or Leased   (eg:. Healthcare Clinic, local bowling alley, ect)"/>
    <n v="2025"/>
    <n v="2"/>
    <n v="84405"/>
    <s v="Full-Time"/>
    <n v="50"/>
    <s v="Weber"/>
    <s v="Weber County"/>
    <x v="9"/>
  </r>
  <r>
    <x v="1"/>
    <s v="Course is taught at Other site, not Owned or Leased   (eg:. Healthcare Clinic, local bowling alley, ect)"/>
    <n v="2025"/>
    <n v="2"/>
    <n v="84405"/>
    <s v="Part-Time"/>
    <n v="8"/>
    <s v="Weber"/>
    <s v="Weber County"/>
    <x v="9"/>
  </r>
  <r>
    <x v="1"/>
    <s v="Course is taught at Other site, not Owned or Leased   (eg:. Healthcare Clinic, local bowling alley, ect)"/>
    <n v="2025"/>
    <n v="2"/>
    <n v="84414"/>
    <s v="Full-Time"/>
    <n v="46"/>
    <s v="Weber"/>
    <s v="Weber County"/>
    <x v="9"/>
  </r>
  <r>
    <x v="1"/>
    <s v="Course is taught at Other site, not Owned or Leased   (eg:. Healthcare Clinic, local bowling alley, ect)"/>
    <n v="2025"/>
    <n v="2"/>
    <n v="84414"/>
    <s v="Part-Time"/>
    <n v="9"/>
    <s v="Weber"/>
    <s v="Weber County"/>
    <x v="9"/>
  </r>
  <r>
    <x v="1"/>
    <s v="Course is taught at Other site, not Owned or Leased   (eg:. Healthcare Clinic, local bowling alley, ect)"/>
    <n v="2025"/>
    <n v="2"/>
    <n v="84501"/>
    <s v="Full-Time"/>
    <n v="6"/>
    <s v="Carbon"/>
    <s v="Carbon County"/>
    <x v="12"/>
  </r>
  <r>
    <x v="1"/>
    <s v="Course is taught at Other site, not Owned or Leased   (eg:. Healthcare Clinic, local bowling alley, ect)"/>
    <n v="2025"/>
    <n v="2"/>
    <n v="84501"/>
    <s v="Part-Time"/>
    <n v="1"/>
    <s v="Carbon"/>
    <s v="Carbon County"/>
    <x v="12"/>
  </r>
  <r>
    <x v="1"/>
    <s v="Course is taught at Other site, not Owned or Leased   (eg:. Healthcare Clinic, local bowling alley, ect)"/>
    <n v="2025"/>
    <n v="2"/>
    <n v="84505"/>
    <s v="Full-Time"/>
    <n v="1"/>
    <e v="#N/A"/>
    <e v="#N/A"/>
    <x v="24"/>
  </r>
  <r>
    <x v="1"/>
    <s v="Course is taught at Other site, not Owned or Leased   (eg:. Healthcare Clinic, local bowling alley, ect)"/>
    <n v="2025"/>
    <n v="2"/>
    <n v="84511"/>
    <s v="Full-Time"/>
    <n v="4"/>
    <s v="San Juan"/>
    <s v="San Juan County"/>
    <x v="13"/>
  </r>
  <r>
    <x v="1"/>
    <s v="Course is taught at Other site, not Owned or Leased   (eg:. Healthcare Clinic, local bowling alley, ect)"/>
    <n v="2025"/>
    <n v="2"/>
    <n v="84511"/>
    <s v="Part-Time"/>
    <n v="1"/>
    <s v="San Juan"/>
    <s v="San Juan County"/>
    <x v="13"/>
  </r>
  <r>
    <x v="1"/>
    <s v="Course is taught at Other site, not Owned or Leased   (eg:. Healthcare Clinic, local bowling alley, ect)"/>
    <n v="2025"/>
    <n v="2"/>
    <n v="84512"/>
    <s v="Part-Time"/>
    <n v="1"/>
    <s v="San Juan"/>
    <s v="San Juan County"/>
    <x v="13"/>
  </r>
  <r>
    <x v="1"/>
    <s v="Course is taught at Other site, not Owned or Leased   (eg:. Healthcare Clinic, local bowling alley, ect)"/>
    <n v="2025"/>
    <n v="2"/>
    <n v="84518"/>
    <s v="Full-Time"/>
    <n v="1"/>
    <s v="Emery"/>
    <s v="Emery County"/>
    <x v="14"/>
  </r>
  <r>
    <x v="1"/>
    <s v="Course is taught at Other site, not Owned or Leased   (eg:. Healthcare Clinic, local bowling alley, ect)"/>
    <n v="2025"/>
    <n v="2"/>
    <n v="84523"/>
    <s v="Full-Time"/>
    <n v="1"/>
    <s v="Emery"/>
    <s v="Emery County"/>
    <x v="14"/>
  </r>
  <r>
    <x v="1"/>
    <s v="Course is taught at Other site, not Owned or Leased   (eg:. Healthcare Clinic, local bowling alley, ect)"/>
    <n v="2025"/>
    <n v="2"/>
    <n v="84525"/>
    <s v="Full-Time"/>
    <n v="1"/>
    <s v="Emery"/>
    <s v="Emery County"/>
    <x v="14"/>
  </r>
  <r>
    <x v="1"/>
    <s v="Course is taught at Other site, not Owned or Leased   (eg:. Healthcare Clinic, local bowling alley, ect)"/>
    <n v="2025"/>
    <n v="2"/>
    <n v="84526"/>
    <s v="Full-Time"/>
    <n v="1"/>
    <s v="Carbon"/>
    <s v="Carbon County"/>
    <x v="12"/>
  </r>
  <r>
    <x v="1"/>
    <s v="Course is taught at Other site, not Owned or Leased   (eg:. Healthcare Clinic, local bowling alley, ect)"/>
    <n v="2025"/>
    <n v="2"/>
    <n v="84526"/>
    <s v="Part-Time"/>
    <n v="1"/>
    <s v="Carbon"/>
    <s v="Carbon County"/>
    <x v="12"/>
  </r>
  <r>
    <x v="1"/>
    <s v="Course is taught at Other site, not Owned or Leased   (eg:. Healthcare Clinic, local bowling alley, ect)"/>
    <n v="2025"/>
    <n v="2"/>
    <n v="84532"/>
    <s v="Full-Time"/>
    <n v="17"/>
    <s v="Grand"/>
    <s v="Grand County"/>
    <x v="15"/>
  </r>
  <r>
    <x v="1"/>
    <s v="Course is taught at Other site, not Owned or Leased   (eg:. Healthcare Clinic, local bowling alley, ect)"/>
    <n v="2025"/>
    <n v="2"/>
    <n v="84532"/>
    <s v="Part-Time"/>
    <n v="2"/>
    <s v="Grand"/>
    <s v="Grand County"/>
    <x v="15"/>
  </r>
  <r>
    <x v="1"/>
    <s v="Course is taught at Other site, not Owned or Leased   (eg:. Healthcare Clinic, local bowling alley, ect)"/>
    <n v="2025"/>
    <n v="2"/>
    <n v="84534"/>
    <s v="Full-Time"/>
    <n v="1"/>
    <s v="San Juan"/>
    <s v="San Juan County"/>
    <x v="13"/>
  </r>
  <r>
    <x v="1"/>
    <s v="Course is taught at Other site, not Owned or Leased   (eg:. Healthcare Clinic, local bowling alley, ect)"/>
    <n v="2025"/>
    <n v="2"/>
    <n v="84534"/>
    <s v="Part-Time"/>
    <n v="1"/>
    <s v="San Juan"/>
    <s v="San Juan County"/>
    <x v="13"/>
  </r>
  <r>
    <x v="1"/>
    <s v="Course is taught at Other site, not Owned or Leased   (eg:. Healthcare Clinic, local bowling alley, ect)"/>
    <n v="2025"/>
    <n v="2"/>
    <n v="84535"/>
    <s v="Full-Time"/>
    <n v="1"/>
    <s v="San Juan"/>
    <s v="San Juan County"/>
    <x v="13"/>
  </r>
  <r>
    <x v="1"/>
    <s v="Course is taught at Other site, not Owned or Leased   (eg:. Healthcare Clinic, local bowling alley, ect)"/>
    <n v="2025"/>
    <n v="2"/>
    <n v="84536"/>
    <s v="Full-Time"/>
    <n v="1"/>
    <s v="San Juan"/>
    <s v="San Juan County"/>
    <x v="13"/>
  </r>
  <r>
    <x v="1"/>
    <s v="Course is taught at Other site, not Owned or Leased   (eg:. Healthcare Clinic, local bowling alley, ect)"/>
    <n v="2025"/>
    <n v="2"/>
    <n v="84537"/>
    <s v="Full-Time"/>
    <n v="3"/>
    <s v="Emery"/>
    <s v="Emery County"/>
    <x v="14"/>
  </r>
  <r>
    <x v="1"/>
    <s v="Course is taught at Other site, not Owned or Leased   (eg:. Healthcare Clinic, local bowling alley, ect)"/>
    <n v="2025"/>
    <n v="2"/>
    <n v="84542"/>
    <s v="Part-Time"/>
    <n v="1"/>
    <s v="Carbon"/>
    <s v="Carbon County"/>
    <x v="12"/>
  </r>
  <r>
    <x v="1"/>
    <s v="Course is taught at Other site, not Owned or Leased   (eg:. Healthcare Clinic, local bowling alley, ect)"/>
    <n v="2025"/>
    <n v="2"/>
    <n v="84601"/>
    <s v="Full-Time"/>
    <n v="51"/>
    <s v="Utah"/>
    <s v="Utah County"/>
    <x v="0"/>
  </r>
  <r>
    <x v="1"/>
    <s v="Course is taught at Other site, not Owned or Leased   (eg:. Healthcare Clinic, local bowling alley, ect)"/>
    <n v="2025"/>
    <n v="2"/>
    <n v="84601"/>
    <s v="Part-Time"/>
    <n v="3"/>
    <s v="Utah"/>
    <s v="Utah County"/>
    <x v="0"/>
  </r>
  <r>
    <x v="1"/>
    <s v="Course is taught at Other site, not Owned or Leased   (eg:. Healthcare Clinic, local bowling alley, ect)"/>
    <n v="2025"/>
    <n v="2"/>
    <n v="84602"/>
    <s v="Full-Time"/>
    <n v="1"/>
    <s v="Utah"/>
    <s v="Utah County"/>
    <x v="0"/>
  </r>
  <r>
    <x v="1"/>
    <s v="Course is taught at Other site, not Owned or Leased   (eg:. Healthcare Clinic, local bowling alley, ect)"/>
    <n v="2025"/>
    <n v="2"/>
    <n v="84604"/>
    <s v="Full-Time"/>
    <n v="57"/>
    <s v="Utah"/>
    <s v="Utah County"/>
    <x v="0"/>
  </r>
  <r>
    <x v="1"/>
    <s v="Course is taught at Other site, not Owned or Leased   (eg:. Healthcare Clinic, local bowling alley, ect)"/>
    <n v="2025"/>
    <n v="2"/>
    <n v="84604"/>
    <s v="Part-Time"/>
    <n v="9"/>
    <s v="Utah"/>
    <s v="Utah County"/>
    <x v="0"/>
  </r>
  <r>
    <x v="1"/>
    <s v="Course is taught at Other site, not Owned or Leased   (eg:. Healthcare Clinic, local bowling alley, ect)"/>
    <n v="2025"/>
    <n v="2"/>
    <n v="84606"/>
    <s v="Full-Time"/>
    <n v="27"/>
    <s v="Utah"/>
    <s v="Utah County"/>
    <x v="0"/>
  </r>
  <r>
    <x v="1"/>
    <s v="Course is taught at Other site, not Owned or Leased   (eg:. Healthcare Clinic, local bowling alley, ect)"/>
    <n v="2025"/>
    <n v="2"/>
    <n v="84606"/>
    <s v="Part-Time"/>
    <n v="7"/>
    <s v="Utah"/>
    <s v="Utah County"/>
    <x v="0"/>
  </r>
  <r>
    <x v="1"/>
    <s v="Course is taught at Other site, not Owned or Leased   (eg:. Healthcare Clinic, local bowling alley, ect)"/>
    <n v="2025"/>
    <n v="2"/>
    <n v="84622"/>
    <s v="Full-Time"/>
    <n v="1"/>
    <s v="Sanpete"/>
    <s v="Sanpete County"/>
    <x v="17"/>
  </r>
  <r>
    <x v="1"/>
    <s v="Course is taught at Other site, not Owned or Leased   (eg:. Healthcare Clinic, local bowling alley, ect)"/>
    <n v="2025"/>
    <n v="2"/>
    <n v="84624"/>
    <s v="Full-Time"/>
    <n v="2"/>
    <s v="Millard"/>
    <s v="Millard County"/>
    <x v="16"/>
  </r>
  <r>
    <x v="1"/>
    <s v="Course is taught at Other site, not Owned or Leased   (eg:. Healthcare Clinic, local bowling alley, ect)"/>
    <n v="2025"/>
    <n v="2"/>
    <n v="84627"/>
    <s v="Full-Time"/>
    <n v="2"/>
    <s v="Sanpete"/>
    <s v="Sanpete County"/>
    <x v="17"/>
  </r>
  <r>
    <x v="1"/>
    <s v="Course is taught at Other site, not Owned or Leased   (eg:. Healthcare Clinic, local bowling alley, ect)"/>
    <n v="2025"/>
    <n v="2"/>
    <n v="84629"/>
    <s v="Full-Time"/>
    <n v="1"/>
    <s v="Sanpete"/>
    <s v="Sanpete County"/>
    <x v="17"/>
  </r>
  <r>
    <x v="1"/>
    <s v="Course is taught at Other site, not Owned or Leased   (eg:. Healthcare Clinic, local bowling alley, ect)"/>
    <n v="2025"/>
    <n v="2"/>
    <n v="84629"/>
    <s v="Part-Time"/>
    <n v="1"/>
    <s v="Sanpete"/>
    <s v="Sanpete County"/>
    <x v="17"/>
  </r>
  <r>
    <x v="1"/>
    <s v="Course is taught at Other site, not Owned or Leased   (eg:. Healthcare Clinic, local bowling alley, ect)"/>
    <n v="2025"/>
    <n v="2"/>
    <n v="84640"/>
    <s v="Full-Time"/>
    <n v="1"/>
    <s v="Millard"/>
    <s v="Millard County"/>
    <x v="16"/>
  </r>
  <r>
    <x v="1"/>
    <s v="Course is taught at Other site, not Owned or Leased   (eg:. Healthcare Clinic, local bowling alley, ect)"/>
    <n v="2025"/>
    <n v="2"/>
    <n v="84642"/>
    <s v="Full-Time"/>
    <n v="2"/>
    <s v="Sanpete"/>
    <s v="Sanpete County"/>
    <x v="17"/>
  </r>
  <r>
    <x v="1"/>
    <s v="Course is taught at Other site, not Owned or Leased   (eg:. Healthcare Clinic, local bowling alley, ect)"/>
    <n v="2025"/>
    <n v="2"/>
    <n v="84642"/>
    <s v="Part-Time"/>
    <n v="1"/>
    <s v="Sanpete"/>
    <s v="Sanpete County"/>
    <x v="17"/>
  </r>
  <r>
    <x v="1"/>
    <s v="Course is taught at Other site, not Owned or Leased   (eg:. Healthcare Clinic, local bowling alley, ect)"/>
    <n v="2025"/>
    <n v="2"/>
    <n v="84643"/>
    <s v="Full-Time"/>
    <n v="1"/>
    <s v="Sanpete"/>
    <s v="Sanpete County"/>
    <x v="17"/>
  </r>
  <r>
    <x v="1"/>
    <s v="Course is taught at Other site, not Owned or Leased   (eg:. Healthcare Clinic, local bowling alley, ect)"/>
    <n v="2025"/>
    <n v="2"/>
    <n v="84645"/>
    <s v="Full-Time"/>
    <n v="1"/>
    <s v="Juab"/>
    <s v="Juab County"/>
    <x v="18"/>
  </r>
  <r>
    <x v="1"/>
    <s v="Course is taught at Other site, not Owned or Leased   (eg:. Healthcare Clinic, local bowling alley, ect)"/>
    <n v="2025"/>
    <n v="2"/>
    <n v="84646"/>
    <s v="Full-Time"/>
    <n v="1"/>
    <s v="Sanpete"/>
    <s v="Sanpete County"/>
    <x v="17"/>
  </r>
  <r>
    <x v="1"/>
    <s v="Course is taught at Other site, not Owned or Leased   (eg:. Healthcare Clinic, local bowling alley, ect)"/>
    <n v="2025"/>
    <n v="2"/>
    <n v="84647"/>
    <s v="Part-Time"/>
    <n v="1"/>
    <s v="Sanpete"/>
    <s v="Sanpete County"/>
    <x v="17"/>
  </r>
  <r>
    <x v="1"/>
    <s v="Course is taught at Other site, not Owned or Leased   (eg:. Healthcare Clinic, local bowling alley, ect)"/>
    <n v="2025"/>
    <n v="2"/>
    <n v="84648"/>
    <s v="Full-Time"/>
    <n v="1"/>
    <s v="Juab"/>
    <s v="Juab County"/>
    <x v="18"/>
  </r>
  <r>
    <x v="1"/>
    <s v="Course is taught at Other site, not Owned or Leased   (eg:. Healthcare Clinic, local bowling alley, ect)"/>
    <n v="2025"/>
    <n v="2"/>
    <n v="84648"/>
    <s v="Part-Time"/>
    <n v="1"/>
    <s v="Juab"/>
    <s v="Juab County"/>
    <x v="18"/>
  </r>
  <r>
    <x v="1"/>
    <s v="Course is taught at Other site, not Owned or Leased   (eg:. Healthcare Clinic, local bowling alley, ect)"/>
    <n v="2025"/>
    <n v="2"/>
    <n v="84651"/>
    <s v="Full-Time"/>
    <n v="21"/>
    <s v="Utah"/>
    <s v="Utah County"/>
    <x v="0"/>
  </r>
  <r>
    <x v="1"/>
    <s v="Course is taught at Other site, not Owned or Leased   (eg:. Healthcare Clinic, local bowling alley, ect)"/>
    <n v="2025"/>
    <n v="2"/>
    <n v="84651"/>
    <s v="Part-Time"/>
    <n v="7"/>
    <s v="Utah"/>
    <s v="Utah County"/>
    <x v="0"/>
  </r>
  <r>
    <x v="1"/>
    <s v="Course is taught at Other site, not Owned or Leased   (eg:. Healthcare Clinic, local bowling alley, ect)"/>
    <n v="2025"/>
    <n v="2"/>
    <n v="84653"/>
    <s v="Full-Time"/>
    <n v="25"/>
    <s v="Utah"/>
    <s v="Utah County"/>
    <x v="0"/>
  </r>
  <r>
    <x v="1"/>
    <s v="Course is taught at Other site, not Owned or Leased   (eg:. Healthcare Clinic, local bowling alley, ect)"/>
    <n v="2025"/>
    <n v="2"/>
    <n v="84653"/>
    <s v="Part-Time"/>
    <n v="2"/>
    <s v="Utah"/>
    <s v="Utah County"/>
    <x v="0"/>
  </r>
  <r>
    <x v="1"/>
    <s v="Course is taught at Other site, not Owned or Leased   (eg:. Healthcare Clinic, local bowling alley, ect)"/>
    <n v="2025"/>
    <n v="2"/>
    <n v="84655"/>
    <s v="Full-Time"/>
    <n v="11"/>
    <s v="Utah"/>
    <s v="Utah County"/>
    <x v="0"/>
  </r>
  <r>
    <x v="1"/>
    <s v="Course is taught at Other site, not Owned or Leased   (eg:. Healthcare Clinic, local bowling alley, ect)"/>
    <n v="2025"/>
    <n v="2"/>
    <n v="84655"/>
    <s v="Part-Time"/>
    <n v="3"/>
    <s v="Utah"/>
    <s v="Utah County"/>
    <x v="0"/>
  </r>
  <r>
    <x v="1"/>
    <s v="Course is taught at Other site, not Owned or Leased   (eg:. Healthcare Clinic, local bowling alley, ect)"/>
    <n v="2025"/>
    <n v="2"/>
    <n v="84660"/>
    <s v="Full-Time"/>
    <n v="61"/>
    <s v="Utah"/>
    <s v="Utah County"/>
    <x v="0"/>
  </r>
  <r>
    <x v="1"/>
    <s v="Course is taught at Other site, not Owned or Leased   (eg:. Healthcare Clinic, local bowling alley, ect)"/>
    <n v="2025"/>
    <n v="2"/>
    <n v="84660"/>
    <s v="Part-Time"/>
    <n v="16"/>
    <s v="Utah"/>
    <s v="Utah County"/>
    <x v="0"/>
  </r>
  <r>
    <x v="1"/>
    <s v="Course is taught at Other site, not Owned or Leased   (eg:. Healthcare Clinic, local bowling alley, ect)"/>
    <n v="2025"/>
    <n v="2"/>
    <n v="84662"/>
    <s v="Part-Time"/>
    <n v="1"/>
    <s v="Sanpete"/>
    <s v="Sanpete County"/>
    <x v="17"/>
  </r>
  <r>
    <x v="1"/>
    <s v="Course is taught at Other site, not Owned or Leased   (eg:. Healthcare Clinic, local bowling alley, ect)"/>
    <n v="2025"/>
    <n v="2"/>
    <n v="84663"/>
    <s v="Full-Time"/>
    <n v="42"/>
    <s v="Utah"/>
    <s v="Utah County"/>
    <x v="0"/>
  </r>
  <r>
    <x v="1"/>
    <s v="Course is taught at Other site, not Owned or Leased   (eg:. Healthcare Clinic, local bowling alley, ect)"/>
    <n v="2025"/>
    <n v="2"/>
    <n v="84663"/>
    <s v="Part-Time"/>
    <n v="16"/>
    <s v="Utah"/>
    <s v="Utah County"/>
    <x v="0"/>
  </r>
  <r>
    <x v="1"/>
    <s v="Course is taught at Other site, not Owned or Leased   (eg:. Healthcare Clinic, local bowling alley, ect)"/>
    <n v="2025"/>
    <n v="2"/>
    <n v="84664"/>
    <s v="Full-Time"/>
    <n v="21"/>
    <s v="Utah"/>
    <s v="Utah County"/>
    <x v="0"/>
  </r>
  <r>
    <x v="1"/>
    <s v="Course is taught at Other site, not Owned or Leased   (eg:. Healthcare Clinic, local bowling alley, ect)"/>
    <n v="2025"/>
    <n v="2"/>
    <n v="84664"/>
    <s v="Part-Time"/>
    <n v="4"/>
    <s v="Utah"/>
    <s v="Utah County"/>
    <x v="0"/>
  </r>
  <r>
    <x v="1"/>
    <s v="Course is taught at Other site, not Owned or Leased   (eg:. Healthcare Clinic, local bowling alley, ect)"/>
    <n v="2025"/>
    <n v="2"/>
    <n v="84701"/>
    <s v="Full-Time"/>
    <n v="4"/>
    <s v="Sevier"/>
    <s v="Sevier County"/>
    <x v="19"/>
  </r>
  <r>
    <x v="1"/>
    <s v="Course is taught at Other site, not Owned or Leased   (eg:. Healthcare Clinic, local bowling alley, ect)"/>
    <n v="2025"/>
    <n v="2"/>
    <n v="84701"/>
    <s v="Part-Time"/>
    <n v="2"/>
    <s v="Sevier"/>
    <s v="Sevier County"/>
    <x v="19"/>
  </r>
  <r>
    <x v="1"/>
    <s v="Course is taught at Other site, not Owned or Leased   (eg:. Healthcare Clinic, local bowling alley, ect)"/>
    <n v="2025"/>
    <n v="2"/>
    <n v="84704"/>
    <s v="Part-Time"/>
    <n v="1"/>
    <e v="#N/A"/>
    <e v="#N/A"/>
    <x v="24"/>
  </r>
  <r>
    <x v="1"/>
    <s v="Course is taught at Other site, not Owned or Leased   (eg:. Healthcare Clinic, local bowling alley, ect)"/>
    <n v="2025"/>
    <n v="2"/>
    <n v="84713"/>
    <s v="Full-Time"/>
    <n v="1"/>
    <s v="Beaver"/>
    <s v="Beaver County"/>
    <x v="23"/>
  </r>
  <r>
    <x v="1"/>
    <s v="Course is taught at Other site, not Owned or Leased   (eg:. Healthcare Clinic, local bowling alley, ect)"/>
    <n v="2025"/>
    <n v="2"/>
    <n v="84715"/>
    <s v="Full-Time"/>
    <n v="1"/>
    <s v="Wayne"/>
    <s v="Wayne County"/>
    <x v="27"/>
  </r>
  <r>
    <x v="1"/>
    <s v="Course is taught at Other site, not Owned or Leased   (eg:. Healthcare Clinic, local bowling alley, ect)"/>
    <n v="2025"/>
    <n v="2"/>
    <n v="84716"/>
    <s v="Part-Time"/>
    <n v="1"/>
    <s v="Garfield"/>
    <s v="Garfield County"/>
    <x v="22"/>
  </r>
  <r>
    <x v="1"/>
    <s v="Course is taught at Other site, not Owned or Leased   (eg:. Healthcare Clinic, local bowling alley, ect)"/>
    <n v="2025"/>
    <n v="2"/>
    <n v="84720"/>
    <s v="Full-Time"/>
    <n v="15"/>
    <s v="Iron"/>
    <s v="Iron County"/>
    <x v="20"/>
  </r>
  <r>
    <x v="1"/>
    <s v="Course is taught at Other site, not Owned or Leased   (eg:. Healthcare Clinic, local bowling alley, ect)"/>
    <n v="2025"/>
    <n v="2"/>
    <n v="84720"/>
    <s v="Part-Time"/>
    <n v="5"/>
    <s v="Iron"/>
    <s v="Iron County"/>
    <x v="20"/>
  </r>
  <r>
    <x v="1"/>
    <s v="Course is taught at Other site, not Owned or Leased   (eg:. Healthcare Clinic, local bowling alley, ect)"/>
    <n v="2025"/>
    <n v="2"/>
    <n v="84721"/>
    <s v="Full-Time"/>
    <n v="11"/>
    <s v="Iron"/>
    <s v="Iron County"/>
    <x v="20"/>
  </r>
  <r>
    <x v="1"/>
    <s v="Course is taught at Other site, not Owned or Leased   (eg:. Healthcare Clinic, local bowling alley, ect)"/>
    <n v="2025"/>
    <n v="2"/>
    <n v="84730"/>
    <s v="Full-Time"/>
    <n v="2"/>
    <s v="Sevier"/>
    <s v="Sevier County"/>
    <x v="19"/>
  </r>
  <r>
    <x v="1"/>
    <s v="Course is taught at Other site, not Owned or Leased   (eg:. Healthcare Clinic, local bowling alley, ect)"/>
    <n v="2025"/>
    <n v="2"/>
    <n v="84731"/>
    <s v="Full-Time"/>
    <n v="1"/>
    <s v="Beaver"/>
    <s v="Beaver County"/>
    <x v="23"/>
  </r>
  <r>
    <x v="1"/>
    <s v="Course is taught at Other site, not Owned or Leased   (eg:. Healthcare Clinic, local bowling alley, ect)"/>
    <n v="2025"/>
    <n v="2"/>
    <n v="84737"/>
    <s v="Full-Time"/>
    <n v="12"/>
    <s v="Washington"/>
    <s v="Washington County"/>
    <x v="21"/>
  </r>
  <r>
    <x v="1"/>
    <s v="Course is taught at Other site, not Owned or Leased   (eg:. Healthcare Clinic, local bowling alley, ect)"/>
    <n v="2025"/>
    <n v="2"/>
    <n v="84737"/>
    <s v="Part-Time"/>
    <n v="5"/>
    <s v="Washington"/>
    <s v="Washington County"/>
    <x v="21"/>
  </r>
  <r>
    <x v="1"/>
    <s v="Course is taught at Other site, not Owned or Leased   (eg:. Healthcare Clinic, local bowling alley, ect)"/>
    <n v="2025"/>
    <n v="2"/>
    <n v="84738"/>
    <s v="Full-Time"/>
    <n v="4"/>
    <s v="Washington"/>
    <s v="Washington County"/>
    <x v="21"/>
  </r>
  <r>
    <x v="1"/>
    <s v="Course is taught at Other site, not Owned or Leased   (eg:. Healthcare Clinic, local bowling alley, ect)"/>
    <n v="2025"/>
    <n v="2"/>
    <n v="84741"/>
    <s v="Full-Time"/>
    <n v="1"/>
    <s v="Kane"/>
    <s v="Kane County"/>
    <x v="29"/>
  </r>
  <r>
    <x v="1"/>
    <s v="Course is taught at Other site, not Owned or Leased   (eg:. Healthcare Clinic, local bowling alley, ect)"/>
    <n v="2025"/>
    <n v="2"/>
    <n v="84741"/>
    <s v="Part-Time"/>
    <n v="2"/>
    <s v="Kane"/>
    <s v="Kane County"/>
    <x v="29"/>
  </r>
  <r>
    <x v="1"/>
    <s v="Course is taught at Other site, not Owned or Leased   (eg:. Healthcare Clinic, local bowling alley, ect)"/>
    <n v="2025"/>
    <n v="2"/>
    <n v="84743"/>
    <s v="Full-Time"/>
    <n v="1"/>
    <s v="Piute"/>
    <s v="Piute County"/>
    <x v="28"/>
  </r>
  <r>
    <x v="1"/>
    <s v="Course is taught at Other site, not Owned or Leased   (eg:. Healthcare Clinic, local bowling alley, ect)"/>
    <n v="2025"/>
    <n v="2"/>
    <n v="84745"/>
    <s v="Full-Time"/>
    <n v="1"/>
    <s v="Washington"/>
    <s v="Washington County"/>
    <x v="21"/>
  </r>
  <r>
    <x v="1"/>
    <s v="Course is taught at Other site, not Owned or Leased   (eg:. Healthcare Clinic, local bowling alley, ect)"/>
    <n v="2025"/>
    <n v="2"/>
    <n v="84746"/>
    <s v="Full-Time"/>
    <n v="1"/>
    <s v="Washington"/>
    <s v="Washington County"/>
    <x v="21"/>
  </r>
  <r>
    <x v="1"/>
    <s v="Course is taught at Other site, not Owned or Leased   (eg:. Healthcare Clinic, local bowling alley, ect)"/>
    <n v="2025"/>
    <n v="2"/>
    <n v="84752"/>
    <s v="Full-Time"/>
    <n v="1"/>
    <s v="Beaver"/>
    <s v="Beaver County"/>
    <x v="23"/>
  </r>
  <r>
    <x v="1"/>
    <s v="Course is taught at Other site, not Owned or Leased   (eg:. Healthcare Clinic, local bowling alley, ect)"/>
    <n v="2025"/>
    <n v="2"/>
    <n v="84755"/>
    <s v="Full-Time"/>
    <n v="1"/>
    <s v="Kane"/>
    <s v="Kane County"/>
    <x v="29"/>
  </r>
  <r>
    <x v="1"/>
    <s v="Course is taught at Other site, not Owned or Leased   (eg:. Healthcare Clinic, local bowling alley, ect)"/>
    <n v="2025"/>
    <n v="2"/>
    <n v="84761"/>
    <s v="Full-Time"/>
    <n v="1"/>
    <s v="Iron"/>
    <s v="Iron County"/>
    <x v="20"/>
  </r>
  <r>
    <x v="1"/>
    <s v="Course is taught at Other site, not Owned or Leased   (eg:. Healthcare Clinic, local bowling alley, ect)"/>
    <n v="2025"/>
    <n v="2"/>
    <n v="84761"/>
    <s v="Part-Time"/>
    <n v="1"/>
    <s v="Iron"/>
    <s v="Iron County"/>
    <x v="20"/>
  </r>
  <r>
    <x v="1"/>
    <s v="Course is taught at Other site, not Owned or Leased   (eg:. Healthcare Clinic, local bowling alley, ect)"/>
    <n v="2025"/>
    <n v="2"/>
    <n v="84765"/>
    <s v="Full-Time"/>
    <n v="6"/>
    <s v="Washington"/>
    <s v="Washington County"/>
    <x v="21"/>
  </r>
  <r>
    <x v="1"/>
    <s v="Course is taught at Other site, not Owned or Leased   (eg:. Healthcare Clinic, local bowling alley, ect)"/>
    <n v="2025"/>
    <n v="2"/>
    <n v="84770"/>
    <s v="Full-Time"/>
    <n v="22"/>
    <s v="Washington"/>
    <s v="Washington County"/>
    <x v="21"/>
  </r>
  <r>
    <x v="1"/>
    <s v="Course is taught at Other site, not Owned or Leased   (eg:. Healthcare Clinic, local bowling alley, ect)"/>
    <n v="2025"/>
    <n v="2"/>
    <n v="84770"/>
    <s v="Part-Time"/>
    <n v="4"/>
    <s v="Washington"/>
    <s v="Washington County"/>
    <x v="21"/>
  </r>
  <r>
    <x v="1"/>
    <s v="Course is taught at Other site, not Owned or Leased   (eg:. Healthcare Clinic, local bowling alley, ect)"/>
    <n v="2025"/>
    <n v="2"/>
    <n v="84774"/>
    <s v="Full-Time"/>
    <n v="1"/>
    <s v="Washington"/>
    <s v="Washington County"/>
    <x v="21"/>
  </r>
  <r>
    <x v="1"/>
    <s v="Course is taught at Other site, not Owned or Leased   (eg:. Healthcare Clinic, local bowling alley, ect)"/>
    <n v="2025"/>
    <n v="2"/>
    <n v="84776"/>
    <s v="Full-Time"/>
    <n v="1"/>
    <s v="Garfield"/>
    <s v="Garfield County"/>
    <x v="22"/>
  </r>
  <r>
    <x v="1"/>
    <s v="Course is taught at Other site, not Owned or Leased   (eg:. Healthcare Clinic, local bowling alley, ect)"/>
    <n v="2025"/>
    <n v="2"/>
    <n v="84780"/>
    <s v="Full-Time"/>
    <n v="27"/>
    <s v="Washington"/>
    <s v="Washington County"/>
    <x v="21"/>
  </r>
  <r>
    <x v="1"/>
    <s v="Course is taught at Other site, not Owned or Leased   (eg:. Healthcare Clinic, local bowling alley, ect)"/>
    <n v="2025"/>
    <n v="2"/>
    <n v="84780"/>
    <s v="Part-Time"/>
    <n v="8"/>
    <s v="Washington"/>
    <s v="Washington County"/>
    <x v="21"/>
  </r>
  <r>
    <x v="1"/>
    <s v="Course is taught at Other site, not Owned or Leased   (eg:. Healthcare Clinic, local bowling alley, ect)"/>
    <n v="2025"/>
    <n v="2"/>
    <n v="84783"/>
    <s v="Full-Time"/>
    <n v="1"/>
    <s v="Washington"/>
    <s v="Washington County"/>
    <x v="21"/>
  </r>
  <r>
    <x v="1"/>
    <s v="Course is taught at Other site, not Owned or Leased   (eg:. Healthcare Clinic, local bowling alley, ect)"/>
    <n v="2025"/>
    <n v="2"/>
    <n v="84790"/>
    <s v="Full-Time"/>
    <n v="57"/>
    <s v="Washington"/>
    <s v="Washington County"/>
    <x v="21"/>
  </r>
  <r>
    <x v="1"/>
    <s v="Course is taught at Other site, not Owned or Leased   (eg:. Healthcare Clinic, local bowling alley, ect)"/>
    <n v="2025"/>
    <n v="2"/>
    <n v="84790"/>
    <s v="Part-Time"/>
    <n v="12"/>
    <s v="Washington"/>
    <s v="Washington County"/>
    <x v="21"/>
  </r>
  <r>
    <x v="2"/>
    <s v="Main Campus"/>
    <n v="2025"/>
    <n v="2"/>
    <n v="84002"/>
    <s v="Full-Time"/>
    <n v="1"/>
    <s v="Duchesne"/>
    <s v="Duchesne County"/>
    <x v="4"/>
  </r>
  <r>
    <x v="2"/>
    <s v="Main Campus"/>
    <n v="2025"/>
    <n v="2"/>
    <n v="84003"/>
    <s v="Full-Time"/>
    <n v="159"/>
    <s v="Utah"/>
    <s v="Utah County"/>
    <x v="0"/>
  </r>
  <r>
    <x v="2"/>
    <s v="Main Campus"/>
    <n v="2025"/>
    <n v="2"/>
    <n v="84003"/>
    <s v="Part-Time"/>
    <n v="16"/>
    <s v="Utah"/>
    <s v="Utah County"/>
    <x v="0"/>
  </r>
  <r>
    <x v="2"/>
    <s v="Main Campus"/>
    <n v="2025"/>
    <n v="2"/>
    <n v="84004"/>
    <s v="Full-Time"/>
    <n v="42"/>
    <s v="Utah"/>
    <s v="Utah County"/>
    <x v="0"/>
  </r>
  <r>
    <x v="2"/>
    <s v="Main Campus"/>
    <n v="2025"/>
    <n v="2"/>
    <n v="84004"/>
    <s v="Part-Time"/>
    <n v="8"/>
    <s v="Utah"/>
    <s v="Utah County"/>
    <x v="0"/>
  </r>
  <r>
    <x v="2"/>
    <s v="Main Campus"/>
    <n v="2025"/>
    <n v="2"/>
    <n v="84005"/>
    <s v="Full-Time"/>
    <n v="78"/>
    <e v="#N/A"/>
    <s v="Utah County"/>
    <x v="0"/>
  </r>
  <r>
    <x v="2"/>
    <s v="Main Campus"/>
    <n v="2025"/>
    <n v="2"/>
    <n v="84005"/>
    <s v="Part-Time"/>
    <n v="5"/>
    <e v="#N/A"/>
    <s v="Utah County"/>
    <x v="0"/>
  </r>
  <r>
    <x v="2"/>
    <s v="Main Campus"/>
    <n v="2025"/>
    <n v="2"/>
    <n v="84007"/>
    <s v="Full-Time"/>
    <n v="2"/>
    <s v="Duchesne"/>
    <s v="Duchesne County"/>
    <x v="4"/>
  </r>
  <r>
    <x v="2"/>
    <s v="Main Campus"/>
    <n v="2025"/>
    <n v="2"/>
    <n v="84009"/>
    <s v="Full-Time"/>
    <n v="85"/>
    <e v="#N/A"/>
    <s v="Salt Lake County"/>
    <x v="1"/>
  </r>
  <r>
    <x v="2"/>
    <s v="Main Campus"/>
    <n v="2025"/>
    <n v="2"/>
    <n v="84009"/>
    <s v="Part-Time"/>
    <n v="8"/>
    <e v="#N/A"/>
    <s v="Salt Lake County"/>
    <x v="1"/>
  </r>
  <r>
    <x v="2"/>
    <s v="Main Campus"/>
    <n v="2025"/>
    <n v="2"/>
    <n v="84010"/>
    <s v="Full-Time"/>
    <n v="154"/>
    <s v="Davis"/>
    <s v="Davis County"/>
    <x v="2"/>
  </r>
  <r>
    <x v="2"/>
    <s v="Main Campus"/>
    <n v="2025"/>
    <n v="2"/>
    <n v="84010"/>
    <s v="Part-Time"/>
    <n v="14"/>
    <s v="Davis"/>
    <s v="Davis County"/>
    <x v="2"/>
  </r>
  <r>
    <x v="2"/>
    <s v="Main Campus"/>
    <n v="2025"/>
    <n v="2"/>
    <n v="84011"/>
    <s v="Full-Time"/>
    <n v="1"/>
    <s v="Davis"/>
    <e v="#N/A"/>
    <x v="2"/>
  </r>
  <r>
    <x v="2"/>
    <s v="Main Campus"/>
    <n v="2025"/>
    <n v="2"/>
    <n v="84013"/>
    <s v="Part-Time"/>
    <n v="1"/>
    <s v="Utah"/>
    <s v="Utah County"/>
    <x v="0"/>
  </r>
  <r>
    <x v="2"/>
    <s v="Main Campus"/>
    <n v="2025"/>
    <n v="2"/>
    <n v="84014"/>
    <s v="Full-Time"/>
    <n v="51"/>
    <s v="Davis"/>
    <s v="Davis County"/>
    <x v="2"/>
  </r>
  <r>
    <x v="2"/>
    <s v="Main Campus"/>
    <n v="2025"/>
    <n v="2"/>
    <n v="84014"/>
    <s v="Part-Time"/>
    <n v="2"/>
    <s v="Davis"/>
    <s v="Davis County"/>
    <x v="2"/>
  </r>
  <r>
    <x v="2"/>
    <s v="Main Campus"/>
    <n v="2025"/>
    <n v="2"/>
    <n v="84015"/>
    <s v="Full-Time"/>
    <n v="94"/>
    <s v="Davis"/>
    <s v="Davis County"/>
    <x v="2"/>
  </r>
  <r>
    <x v="2"/>
    <s v="Main Campus"/>
    <n v="2025"/>
    <n v="2"/>
    <n v="84015"/>
    <s v="Part-Time"/>
    <n v="14"/>
    <s v="Davis"/>
    <s v="Davis County"/>
    <x v="2"/>
  </r>
  <r>
    <x v="2"/>
    <s v="Main Campus"/>
    <n v="2025"/>
    <n v="2"/>
    <n v="84017"/>
    <s v="Full-Time"/>
    <n v="5"/>
    <s v="Summit"/>
    <s v="Summit County"/>
    <x v="3"/>
  </r>
  <r>
    <x v="2"/>
    <s v="Main Campus"/>
    <n v="2025"/>
    <n v="2"/>
    <n v="84018"/>
    <s v="Part-Time"/>
    <n v="1"/>
    <s v="Morgan"/>
    <s v="Morgan County"/>
    <x v="8"/>
  </r>
  <r>
    <x v="2"/>
    <s v="Main Campus"/>
    <n v="2025"/>
    <n v="2"/>
    <n v="84020"/>
    <s v="Full-Time"/>
    <n v="126"/>
    <s v="Salt Lake"/>
    <s v="Salt Lake County"/>
    <x v="1"/>
  </r>
  <r>
    <x v="2"/>
    <s v="Main Campus"/>
    <n v="2025"/>
    <n v="2"/>
    <n v="84020"/>
    <s v="Part-Time"/>
    <n v="15"/>
    <s v="Salt Lake"/>
    <s v="Salt Lake County"/>
    <x v="1"/>
  </r>
  <r>
    <x v="2"/>
    <s v="Main Campus"/>
    <n v="2025"/>
    <n v="2"/>
    <n v="84021"/>
    <s v="Full-Time"/>
    <n v="3"/>
    <s v="Duchesne"/>
    <s v="Duchesne County"/>
    <x v="4"/>
  </r>
  <r>
    <x v="2"/>
    <s v="Main Campus"/>
    <n v="2025"/>
    <n v="2"/>
    <n v="84025"/>
    <s v="Full-Time"/>
    <n v="166"/>
    <s v="Davis"/>
    <s v="Davis County"/>
    <x v="2"/>
  </r>
  <r>
    <x v="2"/>
    <s v="Main Campus"/>
    <n v="2025"/>
    <n v="2"/>
    <n v="84025"/>
    <s v="Part-Time"/>
    <n v="18"/>
    <s v="Davis"/>
    <s v="Davis County"/>
    <x v="2"/>
  </r>
  <r>
    <x v="2"/>
    <s v="Main Campus"/>
    <n v="2025"/>
    <n v="2"/>
    <n v="84027"/>
    <s v="Full-Time"/>
    <n v="1"/>
    <s v="Duchesne"/>
    <s v="Duchesne County"/>
    <x v="4"/>
  </r>
  <r>
    <x v="2"/>
    <s v="Main Campus"/>
    <n v="2025"/>
    <n v="2"/>
    <n v="84028"/>
    <s v="Full-Time"/>
    <n v="11"/>
    <s v="Rich"/>
    <s v="Rich County"/>
    <x v="25"/>
  </r>
  <r>
    <x v="2"/>
    <s v="Main Campus"/>
    <n v="2025"/>
    <n v="2"/>
    <n v="84028"/>
    <s v="Part-Time"/>
    <n v="1"/>
    <s v="Rich"/>
    <s v="Rich County"/>
    <x v="25"/>
  </r>
  <r>
    <x v="2"/>
    <s v="Main Campus"/>
    <n v="2025"/>
    <n v="2"/>
    <n v="84029"/>
    <s v="Full-Time"/>
    <n v="28"/>
    <s v="Tooele"/>
    <s v="Tooele County"/>
    <x v="5"/>
  </r>
  <r>
    <x v="2"/>
    <s v="Main Campus"/>
    <n v="2025"/>
    <n v="2"/>
    <n v="84029"/>
    <s v="Part-Time"/>
    <n v="1"/>
    <s v="Tooele"/>
    <s v="Tooele County"/>
    <x v="5"/>
  </r>
  <r>
    <x v="2"/>
    <s v="Main Campus"/>
    <n v="2025"/>
    <n v="2"/>
    <n v="84032"/>
    <s v="Full-Time"/>
    <n v="81"/>
    <s v="Wasatch"/>
    <s v="Wasatch County"/>
    <x v="7"/>
  </r>
  <r>
    <x v="2"/>
    <s v="Main Campus"/>
    <n v="2025"/>
    <n v="2"/>
    <n v="84032"/>
    <s v="Part-Time"/>
    <n v="6"/>
    <s v="Wasatch"/>
    <s v="Wasatch County"/>
    <x v="7"/>
  </r>
  <r>
    <x v="2"/>
    <s v="Main Campus"/>
    <n v="2025"/>
    <n v="2"/>
    <n v="84033"/>
    <s v="Full-Time"/>
    <n v="2"/>
    <s v="Summit"/>
    <s v="Summit County"/>
    <x v="3"/>
  </r>
  <r>
    <x v="2"/>
    <s v="Main Campus"/>
    <n v="2025"/>
    <n v="2"/>
    <n v="84033"/>
    <s v="Part-Time"/>
    <n v="1"/>
    <s v="Summit"/>
    <s v="Summit County"/>
    <x v="3"/>
  </r>
  <r>
    <x v="2"/>
    <s v="Main Campus"/>
    <n v="2025"/>
    <n v="2"/>
    <n v="84035"/>
    <s v="Full-Time"/>
    <n v="1"/>
    <s v="Uintah"/>
    <s v="Uintah County"/>
    <x v="6"/>
  </r>
  <r>
    <x v="2"/>
    <s v="Main Campus"/>
    <n v="2025"/>
    <n v="2"/>
    <n v="84035"/>
    <s v="Part-Time"/>
    <n v="1"/>
    <s v="Uintah"/>
    <s v="Uintah County"/>
    <x v="6"/>
  </r>
  <r>
    <x v="2"/>
    <s v="Main Campus"/>
    <n v="2025"/>
    <n v="2"/>
    <n v="84036"/>
    <s v="Full-Time"/>
    <n v="17"/>
    <s v="Summit"/>
    <s v="Summit County"/>
    <x v="3"/>
  </r>
  <r>
    <x v="2"/>
    <s v="Main Campus"/>
    <n v="2025"/>
    <n v="2"/>
    <n v="84037"/>
    <s v="Full-Time"/>
    <n v="322"/>
    <s v="Davis"/>
    <s v="Davis County"/>
    <x v="2"/>
  </r>
  <r>
    <x v="2"/>
    <s v="Main Campus"/>
    <n v="2025"/>
    <n v="2"/>
    <n v="84037"/>
    <s v="Part-Time"/>
    <n v="32"/>
    <s v="Davis"/>
    <s v="Davis County"/>
    <x v="2"/>
  </r>
  <r>
    <x v="2"/>
    <s v="Main Campus"/>
    <n v="2025"/>
    <n v="2"/>
    <n v="84038"/>
    <s v="Full-Time"/>
    <n v="3"/>
    <s v="Rich"/>
    <s v="Rich County"/>
    <x v="25"/>
  </r>
  <r>
    <x v="2"/>
    <s v="Main Campus"/>
    <n v="2025"/>
    <n v="2"/>
    <n v="84038"/>
    <s v="Part-Time"/>
    <n v="2"/>
    <s v="Rich"/>
    <s v="Rich County"/>
    <x v="25"/>
  </r>
  <r>
    <x v="2"/>
    <s v="Main Campus"/>
    <n v="2025"/>
    <n v="2"/>
    <n v="84040"/>
    <s v="Full-Time"/>
    <n v="82"/>
    <s v="Davis"/>
    <s v="Davis County"/>
    <x v="2"/>
  </r>
  <r>
    <x v="2"/>
    <s v="Main Campus"/>
    <n v="2025"/>
    <n v="2"/>
    <n v="84040"/>
    <s v="Part-Time"/>
    <n v="9"/>
    <s v="Davis"/>
    <s v="Davis County"/>
    <x v="2"/>
  </r>
  <r>
    <x v="2"/>
    <s v="Main Campus"/>
    <n v="2025"/>
    <n v="2"/>
    <n v="84041"/>
    <s v="Full-Time"/>
    <n v="132"/>
    <s v="Davis"/>
    <s v="Davis County"/>
    <x v="2"/>
  </r>
  <r>
    <x v="2"/>
    <s v="Main Campus"/>
    <n v="2025"/>
    <n v="2"/>
    <n v="84041"/>
    <s v="Part-Time"/>
    <n v="20"/>
    <s v="Davis"/>
    <s v="Davis County"/>
    <x v="2"/>
  </r>
  <r>
    <x v="2"/>
    <s v="Main Campus"/>
    <n v="2025"/>
    <n v="2"/>
    <n v="84042"/>
    <s v="Full-Time"/>
    <n v="18"/>
    <s v="Utah"/>
    <s v="Utah County"/>
    <x v="0"/>
  </r>
  <r>
    <x v="2"/>
    <s v="Main Campus"/>
    <n v="2025"/>
    <n v="2"/>
    <n v="84043"/>
    <s v="Full-Time"/>
    <n v="184"/>
    <s v="Utah"/>
    <s v="Utah County"/>
    <x v="0"/>
  </r>
  <r>
    <x v="2"/>
    <s v="Main Campus"/>
    <n v="2025"/>
    <n v="2"/>
    <n v="84043"/>
    <s v="Part-Time"/>
    <n v="17"/>
    <s v="Utah"/>
    <s v="Utah County"/>
    <x v="0"/>
  </r>
  <r>
    <x v="2"/>
    <s v="Main Campus"/>
    <n v="2025"/>
    <n v="2"/>
    <n v="84044"/>
    <s v="Full-Time"/>
    <n v="14"/>
    <s v="Salt Lake"/>
    <s v="Salt Lake County"/>
    <x v="1"/>
  </r>
  <r>
    <x v="2"/>
    <s v="Main Campus"/>
    <n v="2025"/>
    <n v="2"/>
    <n v="84044"/>
    <s v="Part-Time"/>
    <n v="4"/>
    <s v="Salt Lake"/>
    <s v="Salt Lake County"/>
    <x v="1"/>
  </r>
  <r>
    <x v="2"/>
    <s v="Main Campus"/>
    <n v="2025"/>
    <n v="2"/>
    <n v="84045"/>
    <s v="Full-Time"/>
    <n v="84"/>
    <e v="#N/A"/>
    <s v="Utah County"/>
    <x v="0"/>
  </r>
  <r>
    <x v="2"/>
    <s v="Main Campus"/>
    <n v="2025"/>
    <n v="2"/>
    <n v="84045"/>
    <s v="Part-Time"/>
    <n v="7"/>
    <e v="#N/A"/>
    <s v="Utah County"/>
    <x v="0"/>
  </r>
  <r>
    <x v="2"/>
    <s v="Main Campus"/>
    <n v="2025"/>
    <n v="2"/>
    <n v="84047"/>
    <s v="Full-Time"/>
    <n v="8"/>
    <s v="Salt Lake"/>
    <s v="Salt Lake County"/>
    <x v="1"/>
  </r>
  <r>
    <x v="2"/>
    <s v="Main Campus"/>
    <n v="2025"/>
    <n v="2"/>
    <n v="84047"/>
    <s v="Part-Time"/>
    <n v="1"/>
    <s v="Salt Lake"/>
    <s v="Salt Lake County"/>
    <x v="1"/>
  </r>
  <r>
    <x v="2"/>
    <s v="Main Campus"/>
    <n v="2025"/>
    <n v="2"/>
    <n v="84049"/>
    <s v="Full-Time"/>
    <n v="35"/>
    <s v="Wasatch"/>
    <s v="Wasatch County"/>
    <x v="7"/>
  </r>
  <r>
    <x v="2"/>
    <s v="Main Campus"/>
    <n v="2025"/>
    <n v="2"/>
    <n v="84049"/>
    <s v="Part-Time"/>
    <n v="3"/>
    <s v="Wasatch"/>
    <s v="Wasatch County"/>
    <x v="7"/>
  </r>
  <r>
    <x v="2"/>
    <s v="Main Campus"/>
    <n v="2025"/>
    <n v="2"/>
    <n v="84050"/>
    <s v="Full-Time"/>
    <n v="60"/>
    <s v="Morgan"/>
    <s v="Morgan County"/>
    <x v="8"/>
  </r>
  <r>
    <x v="2"/>
    <s v="Main Campus"/>
    <n v="2025"/>
    <n v="2"/>
    <n v="84050"/>
    <s v="Part-Time"/>
    <n v="8"/>
    <s v="Morgan"/>
    <s v="Morgan County"/>
    <x v="8"/>
  </r>
  <r>
    <x v="2"/>
    <s v="Main Campus"/>
    <n v="2025"/>
    <n v="2"/>
    <n v="84051"/>
    <s v="Full-Time"/>
    <n v="1"/>
    <s v="Duchesne"/>
    <s v="Duchesne County"/>
    <x v="4"/>
  </r>
  <r>
    <x v="2"/>
    <s v="Main Campus"/>
    <n v="2025"/>
    <n v="2"/>
    <n v="84052"/>
    <s v="Full-Time"/>
    <n v="1"/>
    <s v="Duchesne"/>
    <s v="Duchesne County"/>
    <x v="4"/>
  </r>
  <r>
    <x v="2"/>
    <s v="Main Campus"/>
    <n v="2025"/>
    <n v="2"/>
    <n v="84052"/>
    <s v="Part-Time"/>
    <n v="1"/>
    <s v="Duchesne"/>
    <s v="Duchesne County"/>
    <x v="4"/>
  </r>
  <r>
    <x v="2"/>
    <s v="Main Campus"/>
    <n v="2025"/>
    <n v="2"/>
    <n v="84053"/>
    <s v="Full-Time"/>
    <n v="1"/>
    <s v="Duchesne"/>
    <s v="Duchesne County"/>
    <x v="4"/>
  </r>
  <r>
    <x v="2"/>
    <s v="Main Campus"/>
    <n v="2025"/>
    <n v="2"/>
    <n v="84054"/>
    <s v="Full-Time"/>
    <n v="56"/>
    <s v="Davis"/>
    <s v="Davis County"/>
    <x v="2"/>
  </r>
  <r>
    <x v="2"/>
    <s v="Main Campus"/>
    <n v="2025"/>
    <n v="2"/>
    <n v="84054"/>
    <s v="Part-Time"/>
    <n v="6"/>
    <s v="Davis"/>
    <s v="Davis County"/>
    <x v="2"/>
  </r>
  <r>
    <x v="2"/>
    <s v="Main Campus"/>
    <n v="2025"/>
    <n v="2"/>
    <n v="84055"/>
    <s v="Full-Time"/>
    <n v="4"/>
    <s v="Summit"/>
    <s v="Summit County"/>
    <x v="3"/>
  </r>
  <r>
    <x v="2"/>
    <s v="Main Campus"/>
    <n v="2025"/>
    <n v="2"/>
    <n v="84056"/>
    <s v="Full-Time"/>
    <n v="1"/>
    <s v="Weber"/>
    <s v="Davis County"/>
    <x v="9"/>
  </r>
  <r>
    <x v="2"/>
    <s v="Main Campus"/>
    <n v="2025"/>
    <n v="2"/>
    <n v="84057"/>
    <s v="Full-Time"/>
    <n v="36"/>
    <s v="Utah"/>
    <s v="Utah County"/>
    <x v="0"/>
  </r>
  <r>
    <x v="2"/>
    <s v="Main Campus"/>
    <n v="2025"/>
    <n v="2"/>
    <n v="84057"/>
    <s v="Part-Time"/>
    <n v="3"/>
    <s v="Utah"/>
    <s v="Utah County"/>
    <x v="0"/>
  </r>
  <r>
    <x v="2"/>
    <s v="Main Campus"/>
    <n v="2025"/>
    <n v="2"/>
    <n v="84058"/>
    <s v="Full-Time"/>
    <n v="20"/>
    <s v="Utah"/>
    <s v="Utah County"/>
    <x v="0"/>
  </r>
  <r>
    <x v="2"/>
    <s v="Main Campus"/>
    <n v="2025"/>
    <n v="2"/>
    <n v="84058"/>
    <s v="Part-Time"/>
    <n v="4"/>
    <s v="Utah"/>
    <s v="Utah County"/>
    <x v="0"/>
  </r>
  <r>
    <x v="2"/>
    <s v="Main Campus"/>
    <n v="2025"/>
    <n v="2"/>
    <n v="84059"/>
    <s v="Full-Time"/>
    <n v="7"/>
    <s v="Utah"/>
    <s v="Utah County"/>
    <x v="0"/>
  </r>
  <r>
    <x v="2"/>
    <s v="Main Campus"/>
    <n v="2025"/>
    <n v="2"/>
    <n v="84059"/>
    <s v="Part-Time"/>
    <n v="1"/>
    <s v="Utah"/>
    <s v="Utah County"/>
    <x v="0"/>
  </r>
  <r>
    <x v="2"/>
    <s v="Main Campus"/>
    <n v="2025"/>
    <n v="2"/>
    <n v="84060"/>
    <s v="Full-Time"/>
    <n v="4"/>
    <s v="Summit"/>
    <s v="Summit County"/>
    <x v="3"/>
  </r>
  <r>
    <x v="2"/>
    <s v="Main Campus"/>
    <n v="2025"/>
    <n v="2"/>
    <n v="84061"/>
    <s v="Full-Time"/>
    <n v="2"/>
    <s v="Summit"/>
    <s v="Summit County"/>
    <x v="3"/>
  </r>
  <r>
    <x v="2"/>
    <s v="Main Campus"/>
    <n v="2025"/>
    <n v="2"/>
    <n v="84062"/>
    <s v="Full-Time"/>
    <n v="79"/>
    <s v="Utah"/>
    <s v="Utah County"/>
    <x v="0"/>
  </r>
  <r>
    <x v="2"/>
    <s v="Main Campus"/>
    <n v="2025"/>
    <n v="2"/>
    <n v="84062"/>
    <s v="Part-Time"/>
    <n v="9"/>
    <s v="Utah"/>
    <s v="Utah County"/>
    <x v="0"/>
  </r>
  <r>
    <x v="2"/>
    <s v="Main Campus"/>
    <n v="2025"/>
    <n v="2"/>
    <n v="84063"/>
    <s v="Full-Time"/>
    <n v="1"/>
    <s v="Uintah"/>
    <s v="Uintah County"/>
    <x v="6"/>
  </r>
  <r>
    <x v="2"/>
    <s v="Main Campus"/>
    <n v="2025"/>
    <n v="2"/>
    <n v="84064"/>
    <s v="Full-Time"/>
    <n v="2"/>
    <s v="Rich"/>
    <s v="Rich County"/>
    <x v="25"/>
  </r>
  <r>
    <x v="2"/>
    <s v="Main Campus"/>
    <n v="2025"/>
    <n v="2"/>
    <n v="84064"/>
    <s v="Part-Time"/>
    <n v="1"/>
    <s v="Rich"/>
    <s v="Rich County"/>
    <x v="25"/>
  </r>
  <r>
    <x v="2"/>
    <s v="Main Campus"/>
    <n v="2025"/>
    <n v="2"/>
    <n v="84065"/>
    <s v="Full-Time"/>
    <n v="102"/>
    <s v="Salt Lake"/>
    <s v="Salt Lake County"/>
    <x v="1"/>
  </r>
  <r>
    <x v="2"/>
    <s v="Main Campus"/>
    <n v="2025"/>
    <n v="2"/>
    <n v="84065"/>
    <s v="Part-Time"/>
    <n v="25"/>
    <s v="Salt Lake"/>
    <s v="Salt Lake County"/>
    <x v="1"/>
  </r>
  <r>
    <x v="2"/>
    <s v="Main Campus"/>
    <n v="2025"/>
    <n v="2"/>
    <n v="84066"/>
    <s v="Full-Time"/>
    <n v="12"/>
    <s v="Duchesne"/>
    <s v="Duchesne County"/>
    <x v="4"/>
  </r>
  <r>
    <x v="2"/>
    <s v="Main Campus"/>
    <n v="2025"/>
    <n v="2"/>
    <n v="84066"/>
    <s v="Part-Time"/>
    <n v="3"/>
    <s v="Duchesne"/>
    <s v="Duchesne County"/>
    <x v="4"/>
  </r>
  <r>
    <x v="2"/>
    <s v="Main Campus"/>
    <n v="2025"/>
    <n v="2"/>
    <n v="84067"/>
    <s v="Full-Time"/>
    <n v="40"/>
    <s v="Weber"/>
    <s v="Weber County"/>
    <x v="9"/>
  </r>
  <r>
    <x v="2"/>
    <s v="Main Campus"/>
    <n v="2025"/>
    <n v="2"/>
    <n v="84067"/>
    <s v="Part-Time"/>
    <n v="3"/>
    <s v="Weber"/>
    <s v="Weber County"/>
    <x v="9"/>
  </r>
  <r>
    <x v="2"/>
    <s v="Main Campus"/>
    <n v="2025"/>
    <n v="2"/>
    <n v="84069"/>
    <s v="Full-Time"/>
    <n v="1"/>
    <s v="Tooele"/>
    <s v="Tooele County"/>
    <x v="5"/>
  </r>
  <r>
    <x v="2"/>
    <s v="Main Campus"/>
    <n v="2025"/>
    <n v="2"/>
    <n v="84070"/>
    <s v="Full-Time"/>
    <n v="16"/>
    <s v="Salt Lake"/>
    <s v="Salt Lake County"/>
    <x v="1"/>
  </r>
  <r>
    <x v="2"/>
    <s v="Main Campus"/>
    <n v="2025"/>
    <n v="2"/>
    <n v="84070"/>
    <s v="Part-Time"/>
    <n v="4"/>
    <s v="Salt Lake"/>
    <s v="Salt Lake County"/>
    <x v="1"/>
  </r>
  <r>
    <x v="2"/>
    <s v="Main Campus"/>
    <n v="2025"/>
    <n v="2"/>
    <n v="84071"/>
    <s v="Full-Time"/>
    <n v="3"/>
    <s v="Tooele"/>
    <s v="Tooele County"/>
    <x v="5"/>
  </r>
  <r>
    <x v="2"/>
    <s v="Main Campus"/>
    <n v="2025"/>
    <n v="2"/>
    <n v="84071"/>
    <s v="Part-Time"/>
    <n v="1"/>
    <s v="Tooele"/>
    <s v="Tooele County"/>
    <x v="5"/>
  </r>
  <r>
    <x v="2"/>
    <s v="Main Campus"/>
    <n v="2025"/>
    <n v="2"/>
    <n v="84074"/>
    <s v="Full-Time"/>
    <n v="102"/>
    <s v="Tooele"/>
    <s v="Tooele County"/>
    <x v="5"/>
  </r>
  <r>
    <x v="2"/>
    <s v="Main Campus"/>
    <n v="2025"/>
    <n v="2"/>
    <n v="84074"/>
    <s v="Part-Time"/>
    <n v="12"/>
    <s v="Tooele"/>
    <s v="Tooele County"/>
    <x v="5"/>
  </r>
  <r>
    <x v="2"/>
    <s v="Main Campus"/>
    <n v="2025"/>
    <n v="2"/>
    <n v="84075"/>
    <s v="Full-Time"/>
    <n v="109"/>
    <s v="Davis"/>
    <s v="Davis County"/>
    <x v="2"/>
  </r>
  <r>
    <x v="2"/>
    <s v="Main Campus"/>
    <n v="2025"/>
    <n v="2"/>
    <n v="84075"/>
    <s v="Part-Time"/>
    <n v="11"/>
    <s v="Davis"/>
    <s v="Davis County"/>
    <x v="2"/>
  </r>
  <r>
    <x v="2"/>
    <s v="Main Campus"/>
    <n v="2025"/>
    <n v="2"/>
    <n v="84078"/>
    <s v="Full-Time"/>
    <n v="43"/>
    <s v="Uintah"/>
    <s v="Uintah County"/>
    <x v="6"/>
  </r>
  <r>
    <x v="2"/>
    <s v="Main Campus"/>
    <n v="2025"/>
    <n v="2"/>
    <n v="84078"/>
    <s v="Part-Time"/>
    <n v="4"/>
    <s v="Uintah"/>
    <s v="Uintah County"/>
    <x v="6"/>
  </r>
  <r>
    <x v="2"/>
    <s v="Main Campus"/>
    <n v="2025"/>
    <n v="2"/>
    <n v="84080"/>
    <s v="Full-Time"/>
    <n v="1"/>
    <s v="Tooele"/>
    <s v="Tooele County"/>
    <x v="5"/>
  </r>
  <r>
    <x v="2"/>
    <s v="Main Campus"/>
    <n v="2025"/>
    <n v="2"/>
    <n v="84081"/>
    <s v="Full-Time"/>
    <n v="88"/>
    <e v="#N/A"/>
    <s v="Salt Lake County"/>
    <x v="1"/>
  </r>
  <r>
    <x v="2"/>
    <s v="Main Campus"/>
    <n v="2025"/>
    <n v="2"/>
    <n v="84081"/>
    <s v="Part-Time"/>
    <n v="7"/>
    <e v="#N/A"/>
    <s v="Salt Lake County"/>
    <x v="1"/>
  </r>
  <r>
    <x v="2"/>
    <s v="Main Campus"/>
    <n v="2025"/>
    <n v="2"/>
    <n v="84083"/>
    <s v="Full-Time"/>
    <n v="1"/>
    <s v="Tooele"/>
    <s v="Tooele County"/>
    <x v="5"/>
  </r>
  <r>
    <x v="2"/>
    <s v="Main Campus"/>
    <n v="2025"/>
    <n v="2"/>
    <n v="84084"/>
    <s v="Full-Time"/>
    <n v="20"/>
    <s v="Salt Lake"/>
    <s v="Salt Lake County"/>
    <x v="1"/>
  </r>
  <r>
    <x v="2"/>
    <s v="Main Campus"/>
    <n v="2025"/>
    <n v="2"/>
    <n v="84084"/>
    <s v="Part-Time"/>
    <n v="5"/>
    <s v="Salt Lake"/>
    <s v="Salt Lake County"/>
    <x v="1"/>
  </r>
  <r>
    <x v="2"/>
    <s v="Main Campus"/>
    <n v="2025"/>
    <n v="2"/>
    <n v="84086"/>
    <s v="Full-Time"/>
    <n v="4"/>
    <s v="Rich"/>
    <s v="Rich County"/>
    <x v="25"/>
  </r>
  <r>
    <x v="2"/>
    <s v="Main Campus"/>
    <n v="2025"/>
    <n v="2"/>
    <n v="84087"/>
    <s v="Full-Time"/>
    <n v="50"/>
    <s v="Davis"/>
    <s v="Davis County"/>
    <x v="2"/>
  </r>
  <r>
    <x v="2"/>
    <s v="Main Campus"/>
    <n v="2025"/>
    <n v="2"/>
    <n v="84087"/>
    <s v="Part-Time"/>
    <n v="7"/>
    <s v="Davis"/>
    <s v="Davis County"/>
    <x v="2"/>
  </r>
  <r>
    <x v="2"/>
    <s v="Main Campus"/>
    <n v="2025"/>
    <n v="2"/>
    <n v="84088"/>
    <s v="Full-Time"/>
    <n v="56"/>
    <s v="Salt Lake"/>
    <s v="Salt Lake County"/>
    <x v="1"/>
  </r>
  <r>
    <x v="2"/>
    <s v="Main Campus"/>
    <n v="2025"/>
    <n v="2"/>
    <n v="84088"/>
    <s v="Part-Time"/>
    <n v="1"/>
    <s v="Salt Lake"/>
    <s v="Salt Lake County"/>
    <x v="1"/>
  </r>
  <r>
    <x v="2"/>
    <s v="Main Campus"/>
    <n v="2025"/>
    <n v="2"/>
    <n v="84092"/>
    <s v="Full-Time"/>
    <n v="69"/>
    <s v="Salt Lake"/>
    <s v="Salt Lake County"/>
    <x v="1"/>
  </r>
  <r>
    <x v="2"/>
    <s v="Main Campus"/>
    <n v="2025"/>
    <n v="2"/>
    <n v="84092"/>
    <s v="Part-Time"/>
    <n v="8"/>
    <s v="Salt Lake"/>
    <s v="Salt Lake County"/>
    <x v="1"/>
  </r>
  <r>
    <x v="2"/>
    <s v="Main Campus"/>
    <n v="2025"/>
    <n v="2"/>
    <n v="84093"/>
    <s v="Full-Time"/>
    <n v="44"/>
    <s v="Salt Lake"/>
    <s v="Salt Lake County"/>
    <x v="1"/>
  </r>
  <r>
    <x v="2"/>
    <s v="Main Campus"/>
    <n v="2025"/>
    <n v="2"/>
    <n v="84093"/>
    <s v="Part-Time"/>
    <n v="4"/>
    <s v="Salt Lake"/>
    <s v="Salt Lake County"/>
    <x v="1"/>
  </r>
  <r>
    <x v="2"/>
    <s v="Main Campus"/>
    <n v="2025"/>
    <n v="2"/>
    <n v="84094"/>
    <s v="Full-Time"/>
    <n v="53"/>
    <s v="Salt Lake"/>
    <s v="Salt Lake County"/>
    <x v="1"/>
  </r>
  <r>
    <x v="2"/>
    <s v="Main Campus"/>
    <n v="2025"/>
    <n v="2"/>
    <n v="84094"/>
    <s v="Part-Time"/>
    <n v="4"/>
    <s v="Salt Lake"/>
    <s v="Salt Lake County"/>
    <x v="1"/>
  </r>
  <r>
    <x v="2"/>
    <s v="Main Campus"/>
    <n v="2025"/>
    <n v="2"/>
    <n v="84095"/>
    <s v="Full-Time"/>
    <n v="114"/>
    <s v="Salt Lake"/>
    <s v="Salt Lake County"/>
    <x v="1"/>
  </r>
  <r>
    <x v="2"/>
    <s v="Main Campus"/>
    <n v="2025"/>
    <n v="2"/>
    <n v="84095"/>
    <s v="Part-Time"/>
    <n v="14"/>
    <s v="Salt Lake"/>
    <s v="Salt Lake County"/>
    <x v="1"/>
  </r>
  <r>
    <x v="2"/>
    <s v="Main Campus"/>
    <n v="2025"/>
    <n v="2"/>
    <n v="84096"/>
    <s v="Full-Time"/>
    <n v="143"/>
    <e v="#N/A"/>
    <s v="Salt Lake County"/>
    <x v="1"/>
  </r>
  <r>
    <x v="2"/>
    <s v="Main Campus"/>
    <n v="2025"/>
    <n v="2"/>
    <n v="84096"/>
    <s v="Part-Time"/>
    <n v="16"/>
    <e v="#N/A"/>
    <s v="Salt Lake County"/>
    <x v="1"/>
  </r>
  <r>
    <x v="2"/>
    <s v="Main Campus"/>
    <n v="2025"/>
    <n v="2"/>
    <n v="84097"/>
    <s v="Full-Time"/>
    <n v="23"/>
    <s v="Utah"/>
    <s v="Utah County"/>
    <x v="0"/>
  </r>
  <r>
    <x v="2"/>
    <s v="Main Campus"/>
    <n v="2025"/>
    <n v="2"/>
    <n v="84097"/>
    <s v="Part-Time"/>
    <n v="1"/>
    <s v="Utah"/>
    <s v="Utah County"/>
    <x v="0"/>
  </r>
  <r>
    <x v="2"/>
    <s v="Main Campus"/>
    <n v="2025"/>
    <n v="2"/>
    <n v="84098"/>
    <s v="Full-Time"/>
    <n v="25"/>
    <s v="Summit"/>
    <s v="Summit County"/>
    <x v="3"/>
  </r>
  <r>
    <x v="2"/>
    <s v="Main Campus"/>
    <n v="2025"/>
    <n v="2"/>
    <n v="84098"/>
    <s v="Part-Time"/>
    <n v="7"/>
    <s v="Summit"/>
    <s v="Summit County"/>
    <x v="3"/>
  </r>
  <r>
    <x v="2"/>
    <s v="Main Campus"/>
    <n v="2025"/>
    <n v="2"/>
    <n v="84101"/>
    <s v="Full-Time"/>
    <n v="1"/>
    <s v="Salt Lake"/>
    <s v="Salt Lake County"/>
    <x v="1"/>
  </r>
  <r>
    <x v="2"/>
    <s v="Main Campus"/>
    <n v="2025"/>
    <n v="2"/>
    <n v="84102"/>
    <s v="Full-Time"/>
    <n v="5"/>
    <s v="Salt Lake"/>
    <s v="Salt Lake County"/>
    <x v="1"/>
  </r>
  <r>
    <x v="2"/>
    <s v="Main Campus"/>
    <n v="2025"/>
    <n v="2"/>
    <n v="84102"/>
    <s v="Part-Time"/>
    <n v="1"/>
    <s v="Salt Lake"/>
    <s v="Salt Lake County"/>
    <x v="1"/>
  </r>
  <r>
    <x v="2"/>
    <s v="Main Campus"/>
    <n v="2025"/>
    <n v="2"/>
    <n v="84103"/>
    <s v="Full-Time"/>
    <n v="15"/>
    <s v="Salt Lake"/>
    <s v="Salt Lake County"/>
    <x v="1"/>
  </r>
  <r>
    <x v="2"/>
    <s v="Main Campus"/>
    <n v="2025"/>
    <n v="2"/>
    <n v="84103"/>
    <s v="Part-Time"/>
    <n v="2"/>
    <s v="Salt Lake"/>
    <s v="Salt Lake County"/>
    <x v="1"/>
  </r>
  <r>
    <x v="2"/>
    <s v="Main Campus"/>
    <n v="2025"/>
    <n v="2"/>
    <n v="84104"/>
    <s v="Full-Time"/>
    <n v="6"/>
    <s v="Salt Lake"/>
    <s v="Salt Lake County"/>
    <x v="1"/>
  </r>
  <r>
    <x v="2"/>
    <s v="Main Campus"/>
    <n v="2025"/>
    <n v="2"/>
    <n v="84105"/>
    <s v="Full-Time"/>
    <n v="11"/>
    <s v="Salt Lake"/>
    <s v="Salt Lake County"/>
    <x v="1"/>
  </r>
  <r>
    <x v="2"/>
    <s v="Main Campus"/>
    <n v="2025"/>
    <n v="2"/>
    <n v="84105"/>
    <s v="Part-Time"/>
    <n v="3"/>
    <s v="Salt Lake"/>
    <s v="Salt Lake County"/>
    <x v="1"/>
  </r>
  <r>
    <x v="2"/>
    <s v="Main Campus"/>
    <n v="2025"/>
    <n v="2"/>
    <n v="84106"/>
    <s v="Full-Time"/>
    <n v="24"/>
    <s v="Salt Lake"/>
    <s v="Salt Lake County"/>
    <x v="1"/>
  </r>
  <r>
    <x v="2"/>
    <s v="Main Campus"/>
    <n v="2025"/>
    <n v="2"/>
    <n v="84106"/>
    <s v="Part-Time"/>
    <n v="1"/>
    <s v="Salt Lake"/>
    <s v="Salt Lake County"/>
    <x v="1"/>
  </r>
  <r>
    <x v="2"/>
    <s v="Main Campus"/>
    <n v="2025"/>
    <n v="2"/>
    <n v="84107"/>
    <s v="Full-Time"/>
    <n v="19"/>
    <s v="Salt Lake"/>
    <s v="Salt Lake County"/>
    <x v="1"/>
  </r>
  <r>
    <x v="2"/>
    <s v="Main Campus"/>
    <n v="2025"/>
    <n v="2"/>
    <n v="84107"/>
    <s v="Part-Time"/>
    <n v="2"/>
    <s v="Salt Lake"/>
    <s v="Salt Lake County"/>
    <x v="1"/>
  </r>
  <r>
    <x v="2"/>
    <s v="Main Campus"/>
    <n v="2025"/>
    <n v="2"/>
    <n v="84108"/>
    <s v="Full-Time"/>
    <n v="23"/>
    <s v="Salt Lake"/>
    <s v="Salt Lake County"/>
    <x v="1"/>
  </r>
  <r>
    <x v="2"/>
    <s v="Main Campus"/>
    <n v="2025"/>
    <n v="2"/>
    <n v="84108"/>
    <s v="Part-Time"/>
    <n v="2"/>
    <s v="Salt Lake"/>
    <s v="Salt Lake County"/>
    <x v="1"/>
  </r>
  <r>
    <x v="2"/>
    <s v="Main Campus"/>
    <n v="2025"/>
    <n v="2"/>
    <n v="84109"/>
    <s v="Full-Time"/>
    <n v="47"/>
    <s v="Salt Lake"/>
    <s v="Salt Lake County"/>
    <x v="1"/>
  </r>
  <r>
    <x v="2"/>
    <s v="Main Campus"/>
    <n v="2025"/>
    <n v="2"/>
    <n v="84109"/>
    <s v="Part-Time"/>
    <n v="4"/>
    <s v="Salt Lake"/>
    <s v="Salt Lake County"/>
    <x v="1"/>
  </r>
  <r>
    <x v="2"/>
    <s v="Main Campus"/>
    <n v="2025"/>
    <n v="2"/>
    <n v="84111"/>
    <s v="Full-Time"/>
    <n v="1"/>
    <s v="Salt Lake"/>
    <s v="Salt Lake County"/>
    <x v="1"/>
  </r>
  <r>
    <x v="2"/>
    <s v="Main Campus"/>
    <n v="2025"/>
    <n v="2"/>
    <n v="84111"/>
    <s v="Part-Time"/>
    <n v="1"/>
    <s v="Salt Lake"/>
    <s v="Salt Lake County"/>
    <x v="1"/>
  </r>
  <r>
    <x v="2"/>
    <s v="Main Campus"/>
    <n v="2025"/>
    <n v="2"/>
    <n v="84115"/>
    <s v="Full-Time"/>
    <n v="4"/>
    <s v="Salt Lake"/>
    <s v="Salt Lake County"/>
    <x v="1"/>
  </r>
  <r>
    <x v="2"/>
    <s v="Main Campus"/>
    <n v="2025"/>
    <n v="2"/>
    <n v="84115"/>
    <s v="Part-Time"/>
    <n v="1"/>
    <s v="Salt Lake"/>
    <s v="Salt Lake County"/>
    <x v="1"/>
  </r>
  <r>
    <x v="2"/>
    <s v="Main Campus"/>
    <n v="2025"/>
    <n v="2"/>
    <n v="84116"/>
    <s v="Full-Time"/>
    <n v="10"/>
    <s v="Salt Lake"/>
    <s v="Salt Lake County"/>
    <x v="1"/>
  </r>
  <r>
    <x v="2"/>
    <s v="Main Campus"/>
    <n v="2025"/>
    <n v="2"/>
    <n v="84116"/>
    <s v="Part-Time"/>
    <n v="4"/>
    <s v="Salt Lake"/>
    <s v="Salt Lake County"/>
    <x v="1"/>
  </r>
  <r>
    <x v="2"/>
    <s v="Main Campus"/>
    <n v="2025"/>
    <n v="2"/>
    <n v="84117"/>
    <s v="Full-Time"/>
    <n v="45"/>
    <s v="Salt Lake"/>
    <s v="Salt Lake County"/>
    <x v="1"/>
  </r>
  <r>
    <x v="2"/>
    <s v="Main Campus"/>
    <n v="2025"/>
    <n v="2"/>
    <n v="84117"/>
    <s v="Part-Time"/>
    <n v="5"/>
    <s v="Salt Lake"/>
    <s v="Salt Lake County"/>
    <x v="1"/>
  </r>
  <r>
    <x v="2"/>
    <s v="Main Campus"/>
    <n v="2025"/>
    <n v="2"/>
    <n v="84118"/>
    <s v="Full-Time"/>
    <n v="19"/>
    <s v="Salt Lake"/>
    <s v="Salt Lake County"/>
    <x v="1"/>
  </r>
  <r>
    <x v="2"/>
    <s v="Main Campus"/>
    <n v="2025"/>
    <n v="2"/>
    <n v="84118"/>
    <s v="Part-Time"/>
    <n v="2"/>
    <s v="Salt Lake"/>
    <s v="Salt Lake County"/>
    <x v="1"/>
  </r>
  <r>
    <x v="2"/>
    <s v="Main Campus"/>
    <n v="2025"/>
    <n v="2"/>
    <n v="84119"/>
    <s v="Full-Time"/>
    <n v="14"/>
    <s v="Salt Lake"/>
    <s v="Salt Lake County"/>
    <x v="1"/>
  </r>
  <r>
    <x v="2"/>
    <s v="Main Campus"/>
    <n v="2025"/>
    <n v="2"/>
    <n v="84120"/>
    <s v="Full-Time"/>
    <n v="26"/>
    <s v="Salt Lake"/>
    <s v="Salt Lake County"/>
    <x v="1"/>
  </r>
  <r>
    <x v="2"/>
    <s v="Main Campus"/>
    <n v="2025"/>
    <n v="2"/>
    <n v="84120"/>
    <s v="Part-Time"/>
    <n v="5"/>
    <s v="Salt Lake"/>
    <s v="Salt Lake County"/>
    <x v="1"/>
  </r>
  <r>
    <x v="2"/>
    <s v="Main Campus"/>
    <n v="2025"/>
    <n v="2"/>
    <n v="84121"/>
    <s v="Full-Time"/>
    <n v="49"/>
    <s v="Salt Lake"/>
    <s v="Salt Lake County"/>
    <x v="1"/>
  </r>
  <r>
    <x v="2"/>
    <s v="Main Campus"/>
    <n v="2025"/>
    <n v="2"/>
    <n v="84121"/>
    <s v="Part-Time"/>
    <n v="4"/>
    <s v="Salt Lake"/>
    <s v="Salt Lake County"/>
    <x v="1"/>
  </r>
  <r>
    <x v="2"/>
    <s v="Main Campus"/>
    <n v="2025"/>
    <n v="2"/>
    <n v="84123"/>
    <s v="Full-Time"/>
    <n v="42"/>
    <s v="Salt Lake"/>
    <s v="Salt Lake County"/>
    <x v="1"/>
  </r>
  <r>
    <x v="2"/>
    <s v="Main Campus"/>
    <n v="2025"/>
    <n v="2"/>
    <n v="84123"/>
    <s v="Part-Time"/>
    <n v="9"/>
    <s v="Salt Lake"/>
    <s v="Salt Lake County"/>
    <x v="1"/>
  </r>
  <r>
    <x v="2"/>
    <s v="Main Campus"/>
    <n v="2025"/>
    <n v="2"/>
    <n v="84124"/>
    <s v="Full-Time"/>
    <n v="49"/>
    <s v="Salt Lake"/>
    <s v="Salt Lake County"/>
    <x v="1"/>
  </r>
  <r>
    <x v="2"/>
    <s v="Main Campus"/>
    <n v="2025"/>
    <n v="2"/>
    <n v="84124"/>
    <s v="Part-Time"/>
    <n v="2"/>
    <s v="Salt Lake"/>
    <s v="Salt Lake County"/>
    <x v="1"/>
  </r>
  <r>
    <x v="2"/>
    <s v="Main Campus"/>
    <n v="2025"/>
    <n v="2"/>
    <n v="84128"/>
    <s v="Full-Time"/>
    <n v="23"/>
    <s v="Salt Lake"/>
    <s v="Salt Lake County"/>
    <x v="1"/>
  </r>
  <r>
    <x v="2"/>
    <s v="Main Campus"/>
    <n v="2025"/>
    <n v="2"/>
    <n v="84128"/>
    <s v="Part-Time"/>
    <n v="1"/>
    <s v="Salt Lake"/>
    <s v="Salt Lake County"/>
    <x v="1"/>
  </r>
  <r>
    <x v="2"/>
    <s v="Main Campus"/>
    <n v="2025"/>
    <n v="2"/>
    <n v="84129"/>
    <s v="Full-Time"/>
    <n v="33"/>
    <e v="#N/A"/>
    <s v="Salt Lake County"/>
    <x v="1"/>
  </r>
  <r>
    <x v="2"/>
    <s v="Main Campus"/>
    <n v="2025"/>
    <n v="2"/>
    <n v="84129"/>
    <s v="Part-Time"/>
    <n v="5"/>
    <e v="#N/A"/>
    <s v="Salt Lake County"/>
    <x v="1"/>
  </r>
  <r>
    <x v="2"/>
    <s v="Main Campus"/>
    <n v="2025"/>
    <n v="2"/>
    <n v="84241"/>
    <s v="Full-Time"/>
    <n v="1"/>
    <e v="#N/A"/>
    <e v="#N/A"/>
    <x v="24"/>
  </r>
  <r>
    <x v="2"/>
    <s v="Main Campus"/>
    <n v="2025"/>
    <n v="2"/>
    <n v="84301"/>
    <s v="Full-Time"/>
    <n v="10"/>
    <s v="Box Elder"/>
    <s v="Box Elder County"/>
    <x v="10"/>
  </r>
  <r>
    <x v="2"/>
    <s v="Main Campus"/>
    <n v="2025"/>
    <n v="2"/>
    <n v="84301"/>
    <s v="Part-Time"/>
    <n v="1"/>
    <s v="Box Elder"/>
    <s v="Box Elder County"/>
    <x v="10"/>
  </r>
  <r>
    <x v="2"/>
    <s v="Main Campus"/>
    <n v="2025"/>
    <n v="2"/>
    <n v="84302"/>
    <s v="Full-Time"/>
    <n v="164"/>
    <s v="Box Elder"/>
    <s v="Box Elder County"/>
    <x v="10"/>
  </r>
  <r>
    <x v="2"/>
    <s v="Main Campus"/>
    <n v="2025"/>
    <n v="2"/>
    <n v="84302"/>
    <s v="Part-Time"/>
    <n v="24"/>
    <s v="Box Elder"/>
    <s v="Box Elder County"/>
    <x v="10"/>
  </r>
  <r>
    <x v="2"/>
    <s v="Main Campus"/>
    <n v="2025"/>
    <n v="2"/>
    <n v="84305"/>
    <s v="Full-Time"/>
    <n v="12"/>
    <s v="Cache"/>
    <s v="Cache County"/>
    <x v="11"/>
  </r>
  <r>
    <x v="2"/>
    <s v="Main Campus"/>
    <n v="2025"/>
    <n v="2"/>
    <n v="84305"/>
    <s v="Part-Time"/>
    <n v="3"/>
    <s v="Cache"/>
    <s v="Cache County"/>
    <x v="11"/>
  </r>
  <r>
    <x v="2"/>
    <s v="Main Campus"/>
    <n v="2025"/>
    <n v="2"/>
    <n v="84306"/>
    <s v="Full-Time"/>
    <n v="9"/>
    <s v="Box Elder"/>
    <s v="Box Elder County"/>
    <x v="10"/>
  </r>
  <r>
    <x v="2"/>
    <s v="Main Campus"/>
    <n v="2025"/>
    <n v="2"/>
    <n v="84306"/>
    <s v="Part-Time"/>
    <n v="1"/>
    <s v="Box Elder"/>
    <s v="Box Elder County"/>
    <x v="10"/>
  </r>
  <r>
    <x v="2"/>
    <s v="Main Campus"/>
    <n v="2025"/>
    <n v="2"/>
    <n v="84307"/>
    <s v="Full-Time"/>
    <n v="7"/>
    <s v="Box Elder"/>
    <s v="Box Elder County"/>
    <x v="10"/>
  </r>
  <r>
    <x v="2"/>
    <s v="Main Campus"/>
    <n v="2025"/>
    <n v="2"/>
    <n v="84308"/>
    <s v="Full-Time"/>
    <n v="4"/>
    <s v="Cache"/>
    <s v="Cache County"/>
    <x v="11"/>
  </r>
  <r>
    <x v="2"/>
    <s v="Main Campus"/>
    <n v="2025"/>
    <n v="2"/>
    <n v="84308"/>
    <s v="Part-Time"/>
    <n v="1"/>
    <s v="Cache"/>
    <s v="Cache County"/>
    <x v="11"/>
  </r>
  <r>
    <x v="2"/>
    <s v="Main Campus"/>
    <n v="2025"/>
    <n v="2"/>
    <n v="84309"/>
    <s v="Full-Time"/>
    <n v="9"/>
    <s v="Box Elder"/>
    <s v="Box Elder County"/>
    <x v="10"/>
  </r>
  <r>
    <x v="2"/>
    <s v="Main Campus"/>
    <n v="2025"/>
    <n v="2"/>
    <n v="84309"/>
    <s v="Part-Time"/>
    <n v="2"/>
    <s v="Box Elder"/>
    <s v="Box Elder County"/>
    <x v="10"/>
  </r>
  <r>
    <x v="2"/>
    <s v="Main Campus"/>
    <n v="2025"/>
    <n v="2"/>
    <n v="84310"/>
    <s v="Full-Time"/>
    <n v="18"/>
    <s v="Weber"/>
    <s v="Weber County"/>
    <x v="9"/>
  </r>
  <r>
    <x v="2"/>
    <s v="Main Campus"/>
    <n v="2025"/>
    <n v="2"/>
    <n v="84311"/>
    <s v="Full-Time"/>
    <n v="7"/>
    <s v="Box Elder"/>
    <s v="Box Elder County"/>
    <x v="10"/>
  </r>
  <r>
    <x v="2"/>
    <s v="Main Campus"/>
    <n v="2025"/>
    <n v="2"/>
    <n v="84311"/>
    <s v="Part-Time"/>
    <n v="2"/>
    <s v="Box Elder"/>
    <s v="Box Elder County"/>
    <x v="10"/>
  </r>
  <r>
    <x v="2"/>
    <s v="Main Campus"/>
    <n v="2025"/>
    <n v="2"/>
    <n v="84312"/>
    <s v="Full-Time"/>
    <n v="39"/>
    <s v="Box Elder"/>
    <s v="Box Elder County"/>
    <x v="10"/>
  </r>
  <r>
    <x v="2"/>
    <s v="Main Campus"/>
    <n v="2025"/>
    <n v="2"/>
    <n v="84312"/>
    <s v="Part-Time"/>
    <n v="3"/>
    <s v="Box Elder"/>
    <s v="Box Elder County"/>
    <x v="10"/>
  </r>
  <r>
    <x v="2"/>
    <s v="Main Campus"/>
    <n v="2025"/>
    <n v="2"/>
    <n v="84314"/>
    <s v="Full-Time"/>
    <n v="7"/>
    <s v="Box Elder"/>
    <s v="Box Elder County"/>
    <x v="10"/>
  </r>
  <r>
    <x v="2"/>
    <s v="Main Campus"/>
    <n v="2025"/>
    <n v="2"/>
    <n v="84314"/>
    <s v="Part-Time"/>
    <n v="5"/>
    <s v="Box Elder"/>
    <s v="Box Elder County"/>
    <x v="10"/>
  </r>
  <r>
    <x v="2"/>
    <s v="Main Campus"/>
    <n v="2025"/>
    <n v="2"/>
    <n v="84315"/>
    <s v="Full-Time"/>
    <n v="33"/>
    <s v="Weber"/>
    <s v="Weber County"/>
    <x v="9"/>
  </r>
  <r>
    <x v="2"/>
    <s v="Main Campus"/>
    <n v="2025"/>
    <n v="2"/>
    <n v="84315"/>
    <s v="Part-Time"/>
    <n v="1"/>
    <s v="Weber"/>
    <s v="Weber County"/>
    <x v="9"/>
  </r>
  <r>
    <x v="2"/>
    <s v="Main Campus"/>
    <n v="2025"/>
    <n v="2"/>
    <n v="84316"/>
    <s v="Full-Time"/>
    <n v="1"/>
    <s v="Box Elder"/>
    <s v="Box Elder County"/>
    <x v="10"/>
  </r>
  <r>
    <x v="2"/>
    <s v="Main Campus"/>
    <n v="2025"/>
    <n v="2"/>
    <n v="84317"/>
    <s v="Full-Time"/>
    <n v="5"/>
    <s v="Weber"/>
    <s v="Weber County"/>
    <x v="9"/>
  </r>
  <r>
    <x v="2"/>
    <s v="Main Campus"/>
    <n v="2025"/>
    <n v="2"/>
    <n v="84317"/>
    <s v="Part-Time"/>
    <n v="1"/>
    <s v="Weber"/>
    <s v="Weber County"/>
    <x v="9"/>
  </r>
  <r>
    <x v="2"/>
    <s v="Main Campus"/>
    <n v="2025"/>
    <n v="2"/>
    <n v="84318"/>
    <s v="Full-Time"/>
    <n v="181"/>
    <s v="Cache"/>
    <s v="Cache County"/>
    <x v="11"/>
  </r>
  <r>
    <x v="2"/>
    <s v="Main Campus"/>
    <n v="2025"/>
    <n v="2"/>
    <n v="84318"/>
    <s v="Part-Time"/>
    <n v="42"/>
    <s v="Cache"/>
    <s v="Cache County"/>
    <x v="11"/>
  </r>
  <r>
    <x v="2"/>
    <s v="Main Campus"/>
    <n v="2025"/>
    <n v="2"/>
    <n v="84319"/>
    <s v="Full-Time"/>
    <n v="138"/>
    <s v="Cache"/>
    <s v="Cache County"/>
    <x v="11"/>
  </r>
  <r>
    <x v="2"/>
    <s v="Main Campus"/>
    <n v="2025"/>
    <n v="2"/>
    <n v="84319"/>
    <s v="Part-Time"/>
    <n v="47"/>
    <s v="Cache"/>
    <s v="Cache County"/>
    <x v="11"/>
  </r>
  <r>
    <x v="2"/>
    <s v="Main Campus"/>
    <n v="2025"/>
    <n v="2"/>
    <n v="84320"/>
    <s v="Full-Time"/>
    <n v="34"/>
    <s v="Cache"/>
    <s v="Cache County"/>
    <x v="11"/>
  </r>
  <r>
    <x v="2"/>
    <s v="Main Campus"/>
    <n v="2025"/>
    <n v="2"/>
    <n v="84320"/>
    <s v="Part-Time"/>
    <n v="6"/>
    <s v="Cache"/>
    <s v="Cache County"/>
    <x v="11"/>
  </r>
  <r>
    <x v="2"/>
    <s v="Main Campus"/>
    <n v="2025"/>
    <n v="2"/>
    <n v="84321"/>
    <s v="Full-Time"/>
    <n v="3439"/>
    <s v="Cache"/>
    <s v="Cache County"/>
    <x v="11"/>
  </r>
  <r>
    <x v="2"/>
    <s v="Main Campus"/>
    <n v="2025"/>
    <n v="2"/>
    <n v="84321"/>
    <s v="Part-Time"/>
    <n v="634"/>
    <s v="Cache"/>
    <s v="Cache County"/>
    <x v="11"/>
  </r>
  <r>
    <x v="2"/>
    <s v="Main Campus"/>
    <n v="2025"/>
    <n v="2"/>
    <n v="84322"/>
    <s v="Full-Time"/>
    <n v="132"/>
    <s v="Cache"/>
    <s v="Cache County"/>
    <x v="11"/>
  </r>
  <r>
    <x v="2"/>
    <s v="Main Campus"/>
    <n v="2025"/>
    <n v="2"/>
    <n v="84322"/>
    <s v="Part-Time"/>
    <n v="13"/>
    <s v="Cache"/>
    <s v="Cache County"/>
    <x v="11"/>
  </r>
  <r>
    <x v="2"/>
    <s v="Main Campus"/>
    <n v="2025"/>
    <n v="2"/>
    <n v="84323"/>
    <s v="Full-Time"/>
    <n v="9"/>
    <s v="Cache"/>
    <e v="#N/A"/>
    <x v="11"/>
  </r>
  <r>
    <x v="2"/>
    <s v="Main Campus"/>
    <n v="2025"/>
    <n v="2"/>
    <n v="84323"/>
    <s v="Part-Time"/>
    <n v="1"/>
    <s v="Cache"/>
    <e v="#N/A"/>
    <x v="11"/>
  </r>
  <r>
    <x v="2"/>
    <s v="Main Campus"/>
    <n v="2025"/>
    <n v="2"/>
    <n v="84324"/>
    <s v="Full-Time"/>
    <n v="14"/>
    <s v="Box Elder"/>
    <s v="Box Elder County"/>
    <x v="10"/>
  </r>
  <r>
    <x v="2"/>
    <s v="Main Campus"/>
    <n v="2025"/>
    <n v="2"/>
    <n v="84324"/>
    <s v="Part-Time"/>
    <n v="3"/>
    <s v="Box Elder"/>
    <s v="Box Elder County"/>
    <x v="10"/>
  </r>
  <r>
    <x v="2"/>
    <s v="Main Campus"/>
    <n v="2025"/>
    <n v="2"/>
    <n v="84325"/>
    <s v="Full-Time"/>
    <n v="65"/>
    <s v="Cache"/>
    <s v="Cache County"/>
    <x v="11"/>
  </r>
  <r>
    <x v="2"/>
    <s v="Main Campus"/>
    <n v="2025"/>
    <n v="2"/>
    <n v="84325"/>
    <s v="Part-Time"/>
    <n v="11"/>
    <s v="Cache"/>
    <s v="Cache County"/>
    <x v="11"/>
  </r>
  <r>
    <x v="2"/>
    <s v="Main Campus"/>
    <n v="2025"/>
    <n v="2"/>
    <n v="84326"/>
    <s v="Full-Time"/>
    <n v="70"/>
    <s v="Cache"/>
    <s v="Cache County"/>
    <x v="11"/>
  </r>
  <r>
    <x v="2"/>
    <s v="Main Campus"/>
    <n v="2025"/>
    <n v="2"/>
    <n v="84326"/>
    <s v="Part-Time"/>
    <n v="14"/>
    <s v="Cache"/>
    <s v="Cache County"/>
    <x v="11"/>
  </r>
  <r>
    <x v="2"/>
    <s v="Main Campus"/>
    <n v="2025"/>
    <n v="2"/>
    <n v="84327"/>
    <s v="Full-Time"/>
    <n v="22"/>
    <s v="Cache"/>
    <s v="Cache County"/>
    <x v="11"/>
  </r>
  <r>
    <x v="2"/>
    <s v="Main Campus"/>
    <n v="2025"/>
    <n v="2"/>
    <n v="84327"/>
    <s v="Part-Time"/>
    <n v="3"/>
    <s v="Cache"/>
    <s v="Cache County"/>
    <x v="11"/>
  </r>
  <r>
    <x v="2"/>
    <s v="Main Campus"/>
    <n v="2025"/>
    <n v="2"/>
    <n v="84328"/>
    <s v="Full-Time"/>
    <n v="35"/>
    <s v="Cache"/>
    <s v="Cache County"/>
    <x v="11"/>
  </r>
  <r>
    <x v="2"/>
    <s v="Main Campus"/>
    <n v="2025"/>
    <n v="2"/>
    <n v="84328"/>
    <s v="Part-Time"/>
    <n v="10"/>
    <s v="Cache"/>
    <s v="Cache County"/>
    <x v="11"/>
  </r>
  <r>
    <x v="2"/>
    <s v="Main Campus"/>
    <n v="2025"/>
    <n v="2"/>
    <n v="84329"/>
    <s v="Full-Time"/>
    <n v="3"/>
    <s v="Box Elder"/>
    <s v="Box Elder County"/>
    <x v="10"/>
  </r>
  <r>
    <x v="2"/>
    <s v="Main Campus"/>
    <n v="2025"/>
    <n v="2"/>
    <n v="84330"/>
    <s v="Full-Time"/>
    <n v="2"/>
    <s v="Box Elder"/>
    <s v="Box Elder County"/>
    <x v="10"/>
  </r>
  <r>
    <x v="2"/>
    <s v="Main Campus"/>
    <n v="2025"/>
    <n v="2"/>
    <n v="84331"/>
    <s v="Full-Time"/>
    <n v="2"/>
    <s v="Box Elder"/>
    <s v="Box Elder County"/>
    <x v="10"/>
  </r>
  <r>
    <x v="2"/>
    <s v="Main Campus"/>
    <n v="2025"/>
    <n v="2"/>
    <n v="84331"/>
    <s v="Part-Time"/>
    <n v="2"/>
    <s v="Box Elder"/>
    <s v="Box Elder County"/>
    <x v="10"/>
  </r>
  <r>
    <x v="2"/>
    <s v="Main Campus"/>
    <n v="2025"/>
    <n v="2"/>
    <n v="84332"/>
    <s v="Full-Time"/>
    <n v="295"/>
    <s v="Cache"/>
    <s v="Cache County"/>
    <x v="11"/>
  </r>
  <r>
    <x v="2"/>
    <s v="Main Campus"/>
    <n v="2025"/>
    <n v="2"/>
    <n v="84332"/>
    <s v="Part-Time"/>
    <n v="73"/>
    <s v="Cache"/>
    <s v="Cache County"/>
    <x v="11"/>
  </r>
  <r>
    <x v="2"/>
    <s v="Main Campus"/>
    <n v="2025"/>
    <n v="2"/>
    <n v="84333"/>
    <s v="Full-Time"/>
    <n v="50"/>
    <s v="Cache"/>
    <s v="Cache County"/>
    <x v="11"/>
  </r>
  <r>
    <x v="2"/>
    <s v="Main Campus"/>
    <n v="2025"/>
    <n v="2"/>
    <n v="84333"/>
    <s v="Part-Time"/>
    <n v="10"/>
    <s v="Cache"/>
    <s v="Cache County"/>
    <x v="11"/>
  </r>
  <r>
    <x v="2"/>
    <s v="Main Campus"/>
    <n v="2025"/>
    <n v="2"/>
    <n v="84334"/>
    <s v="Full-Time"/>
    <n v="8"/>
    <s v="Cache"/>
    <s v="Box Elder County"/>
    <x v="11"/>
  </r>
  <r>
    <x v="2"/>
    <s v="Main Campus"/>
    <n v="2025"/>
    <n v="2"/>
    <n v="84335"/>
    <s v="Full-Time"/>
    <n v="342"/>
    <s v="Cache"/>
    <s v="Cache County"/>
    <x v="11"/>
  </r>
  <r>
    <x v="2"/>
    <s v="Main Campus"/>
    <n v="2025"/>
    <n v="2"/>
    <n v="84335"/>
    <s v="Part-Time"/>
    <n v="81"/>
    <s v="Cache"/>
    <s v="Cache County"/>
    <x v="11"/>
  </r>
  <r>
    <x v="2"/>
    <s v="Main Campus"/>
    <n v="2025"/>
    <n v="2"/>
    <n v="84337"/>
    <s v="Full-Time"/>
    <n v="81"/>
    <s v="Box Elder"/>
    <s v="Box Elder County"/>
    <x v="10"/>
  </r>
  <r>
    <x v="2"/>
    <s v="Main Campus"/>
    <n v="2025"/>
    <n v="2"/>
    <n v="84337"/>
    <s v="Part-Time"/>
    <n v="22"/>
    <s v="Box Elder"/>
    <s v="Box Elder County"/>
    <x v="10"/>
  </r>
  <r>
    <x v="2"/>
    <s v="Main Campus"/>
    <n v="2025"/>
    <n v="2"/>
    <n v="84338"/>
    <s v="Full-Time"/>
    <n v="5"/>
    <s v="Cache"/>
    <s v="Cache County"/>
    <x v="11"/>
  </r>
  <r>
    <x v="2"/>
    <s v="Main Campus"/>
    <n v="2025"/>
    <n v="2"/>
    <n v="84338"/>
    <s v="Part-Time"/>
    <n v="3"/>
    <s v="Cache"/>
    <s v="Cache County"/>
    <x v="11"/>
  </r>
  <r>
    <x v="2"/>
    <s v="Main Campus"/>
    <n v="2025"/>
    <n v="2"/>
    <n v="84339"/>
    <s v="Full-Time"/>
    <n v="114"/>
    <s v="Cache"/>
    <s v="Cache County"/>
    <x v="11"/>
  </r>
  <r>
    <x v="2"/>
    <s v="Main Campus"/>
    <n v="2025"/>
    <n v="2"/>
    <n v="84339"/>
    <s v="Part-Time"/>
    <n v="29"/>
    <s v="Cache"/>
    <s v="Cache County"/>
    <x v="11"/>
  </r>
  <r>
    <x v="2"/>
    <s v="Main Campus"/>
    <n v="2025"/>
    <n v="2"/>
    <n v="84340"/>
    <s v="Full-Time"/>
    <n v="12"/>
    <s v="Box Elder"/>
    <s v="Box Elder County"/>
    <x v="10"/>
  </r>
  <r>
    <x v="2"/>
    <s v="Main Campus"/>
    <n v="2025"/>
    <n v="2"/>
    <n v="84340"/>
    <s v="Part-Time"/>
    <n v="4"/>
    <s v="Box Elder"/>
    <s v="Box Elder County"/>
    <x v="10"/>
  </r>
  <r>
    <x v="2"/>
    <s v="Main Campus"/>
    <n v="2025"/>
    <n v="2"/>
    <n v="84341"/>
    <s v="Full-Time"/>
    <n v="1548"/>
    <s v="Cache"/>
    <s v="Cache County"/>
    <x v="11"/>
  </r>
  <r>
    <x v="2"/>
    <s v="Main Campus"/>
    <n v="2025"/>
    <n v="2"/>
    <n v="84341"/>
    <s v="Part-Time"/>
    <n v="388"/>
    <s v="Cache"/>
    <s v="Cache County"/>
    <x v="11"/>
  </r>
  <r>
    <x v="2"/>
    <s v="Main Campus"/>
    <n v="2025"/>
    <n v="2"/>
    <n v="84401"/>
    <s v="Full-Time"/>
    <n v="52"/>
    <s v="Weber"/>
    <s v="Weber County"/>
    <x v="9"/>
  </r>
  <r>
    <x v="2"/>
    <s v="Main Campus"/>
    <n v="2025"/>
    <n v="2"/>
    <n v="84401"/>
    <s v="Part-Time"/>
    <n v="7"/>
    <s v="Weber"/>
    <s v="Weber County"/>
    <x v="9"/>
  </r>
  <r>
    <x v="2"/>
    <s v="Main Campus"/>
    <n v="2025"/>
    <n v="2"/>
    <n v="84403"/>
    <s v="Full-Time"/>
    <n v="52"/>
    <s v="Weber"/>
    <s v="Weber County"/>
    <x v="9"/>
  </r>
  <r>
    <x v="2"/>
    <s v="Main Campus"/>
    <n v="2025"/>
    <n v="2"/>
    <n v="84403"/>
    <s v="Part-Time"/>
    <n v="3"/>
    <s v="Weber"/>
    <s v="Weber County"/>
    <x v="9"/>
  </r>
  <r>
    <x v="2"/>
    <s v="Main Campus"/>
    <n v="2025"/>
    <n v="2"/>
    <n v="84404"/>
    <s v="Full-Time"/>
    <n v="106"/>
    <s v="Weber"/>
    <s v="Weber County"/>
    <x v="9"/>
  </r>
  <r>
    <x v="2"/>
    <s v="Main Campus"/>
    <n v="2025"/>
    <n v="2"/>
    <n v="84404"/>
    <s v="Part-Time"/>
    <n v="7"/>
    <s v="Weber"/>
    <s v="Weber County"/>
    <x v="9"/>
  </r>
  <r>
    <x v="2"/>
    <s v="Main Campus"/>
    <n v="2025"/>
    <n v="2"/>
    <n v="84405"/>
    <s v="Full-Time"/>
    <n v="49"/>
    <s v="Weber"/>
    <s v="Weber County"/>
    <x v="9"/>
  </r>
  <r>
    <x v="2"/>
    <s v="Main Campus"/>
    <n v="2025"/>
    <n v="2"/>
    <n v="84405"/>
    <s v="Part-Time"/>
    <n v="3"/>
    <s v="Weber"/>
    <s v="Weber County"/>
    <x v="9"/>
  </r>
  <r>
    <x v="2"/>
    <s v="Main Campus"/>
    <n v="2025"/>
    <n v="2"/>
    <n v="84414"/>
    <s v="Full-Time"/>
    <n v="95"/>
    <s v="Weber"/>
    <s v="Weber County"/>
    <x v="9"/>
  </r>
  <r>
    <x v="2"/>
    <s v="Main Campus"/>
    <n v="2025"/>
    <n v="2"/>
    <n v="84414"/>
    <s v="Part-Time"/>
    <n v="23"/>
    <s v="Weber"/>
    <s v="Weber County"/>
    <x v="9"/>
  </r>
  <r>
    <x v="2"/>
    <s v="Main Campus"/>
    <n v="2025"/>
    <n v="2"/>
    <n v="84493"/>
    <s v="Part-Time"/>
    <n v="1"/>
    <e v="#N/A"/>
    <e v="#N/A"/>
    <x v="24"/>
  </r>
  <r>
    <x v="2"/>
    <s v="Main Campus"/>
    <n v="2025"/>
    <n v="2"/>
    <n v="84501"/>
    <s v="Full-Time"/>
    <n v="16"/>
    <s v="Carbon"/>
    <s v="Carbon County"/>
    <x v="12"/>
  </r>
  <r>
    <x v="2"/>
    <s v="Main Campus"/>
    <n v="2025"/>
    <n v="2"/>
    <n v="84501"/>
    <s v="Part-Time"/>
    <n v="3"/>
    <s v="Carbon"/>
    <s v="Carbon County"/>
    <x v="12"/>
  </r>
  <r>
    <x v="2"/>
    <s v="Main Campus"/>
    <n v="2025"/>
    <n v="2"/>
    <n v="84510"/>
    <s v="Full-Time"/>
    <n v="1"/>
    <s v="San Juan"/>
    <e v="#N/A"/>
    <x v="13"/>
  </r>
  <r>
    <x v="2"/>
    <s v="Main Campus"/>
    <n v="2025"/>
    <n v="2"/>
    <n v="84511"/>
    <s v="Full-Time"/>
    <n v="4"/>
    <s v="San Juan"/>
    <s v="San Juan County"/>
    <x v="13"/>
  </r>
  <r>
    <x v="2"/>
    <s v="Main Campus"/>
    <n v="2025"/>
    <n v="2"/>
    <n v="84511"/>
    <s v="Part-Time"/>
    <n v="2"/>
    <s v="San Juan"/>
    <s v="San Juan County"/>
    <x v="13"/>
  </r>
  <r>
    <x v="2"/>
    <s v="Main Campus"/>
    <n v="2025"/>
    <n v="2"/>
    <n v="84512"/>
    <s v="Full-Time"/>
    <n v="2"/>
    <s v="San Juan"/>
    <s v="San Juan County"/>
    <x v="13"/>
  </r>
  <r>
    <x v="2"/>
    <s v="Main Campus"/>
    <n v="2025"/>
    <n v="2"/>
    <n v="84513"/>
    <s v="Full-Time"/>
    <n v="2"/>
    <s v="Emery"/>
    <s v="Emery County"/>
    <x v="14"/>
  </r>
  <r>
    <x v="2"/>
    <s v="Main Campus"/>
    <n v="2025"/>
    <n v="2"/>
    <n v="84521"/>
    <s v="Full-Time"/>
    <n v="2"/>
    <s v="Emery"/>
    <s v="Emery County"/>
    <x v="14"/>
  </r>
  <r>
    <x v="2"/>
    <s v="Main Campus"/>
    <n v="2025"/>
    <n v="2"/>
    <n v="84523"/>
    <s v="Full-Time"/>
    <n v="2"/>
    <s v="Emery"/>
    <s v="Emery County"/>
    <x v="14"/>
  </r>
  <r>
    <x v="2"/>
    <s v="Main Campus"/>
    <n v="2025"/>
    <n v="2"/>
    <n v="84525"/>
    <s v="Full-Time"/>
    <n v="1"/>
    <s v="Emery"/>
    <s v="Emery County"/>
    <x v="14"/>
  </r>
  <r>
    <x v="2"/>
    <s v="Main Campus"/>
    <n v="2025"/>
    <n v="2"/>
    <n v="84526"/>
    <s v="Full-Time"/>
    <n v="3"/>
    <s v="Carbon"/>
    <s v="Carbon County"/>
    <x v="12"/>
  </r>
  <r>
    <x v="2"/>
    <s v="Main Campus"/>
    <n v="2025"/>
    <n v="2"/>
    <n v="84528"/>
    <s v="Full-Time"/>
    <n v="4"/>
    <s v="Emery"/>
    <s v="Emery County"/>
    <x v="14"/>
  </r>
  <r>
    <x v="2"/>
    <s v="Main Campus"/>
    <n v="2025"/>
    <n v="2"/>
    <n v="84532"/>
    <s v="Full-Time"/>
    <n v="5"/>
    <s v="Grand"/>
    <s v="Grand County"/>
    <x v="15"/>
  </r>
  <r>
    <x v="2"/>
    <s v="Main Campus"/>
    <n v="2025"/>
    <n v="2"/>
    <n v="84532"/>
    <s v="Part-Time"/>
    <n v="1"/>
    <s v="Grand"/>
    <s v="Grand County"/>
    <x v="15"/>
  </r>
  <r>
    <x v="2"/>
    <s v="Main Campus"/>
    <n v="2025"/>
    <n v="2"/>
    <n v="84534"/>
    <s v="Full-Time"/>
    <n v="2"/>
    <s v="San Juan"/>
    <s v="San Juan County"/>
    <x v="13"/>
  </r>
  <r>
    <x v="2"/>
    <s v="Main Campus"/>
    <n v="2025"/>
    <n v="2"/>
    <n v="84534"/>
    <s v="Part-Time"/>
    <n v="1"/>
    <s v="San Juan"/>
    <s v="San Juan County"/>
    <x v="13"/>
  </r>
  <r>
    <x v="2"/>
    <s v="Main Campus"/>
    <n v="2025"/>
    <n v="2"/>
    <n v="84535"/>
    <s v="Full-Time"/>
    <n v="7"/>
    <s v="San Juan"/>
    <s v="San Juan County"/>
    <x v="13"/>
  </r>
  <r>
    <x v="2"/>
    <s v="Main Campus"/>
    <n v="2025"/>
    <n v="2"/>
    <n v="84537"/>
    <s v="Full-Time"/>
    <n v="2"/>
    <s v="Emery"/>
    <s v="Emery County"/>
    <x v="14"/>
  </r>
  <r>
    <x v="2"/>
    <s v="Main Campus"/>
    <n v="2025"/>
    <n v="2"/>
    <n v="84542"/>
    <s v="Full-Time"/>
    <n v="1"/>
    <s v="Carbon"/>
    <s v="Carbon County"/>
    <x v="12"/>
  </r>
  <r>
    <x v="2"/>
    <s v="Main Campus"/>
    <n v="2025"/>
    <n v="2"/>
    <n v="84542"/>
    <s v="Part-Time"/>
    <n v="1"/>
    <s v="Carbon"/>
    <s v="Carbon County"/>
    <x v="12"/>
  </r>
  <r>
    <x v="2"/>
    <s v="Main Campus"/>
    <n v="2025"/>
    <n v="2"/>
    <n v="84601"/>
    <s v="Full-Time"/>
    <n v="9"/>
    <s v="Utah"/>
    <s v="Utah County"/>
    <x v="0"/>
  </r>
  <r>
    <x v="2"/>
    <s v="Main Campus"/>
    <n v="2025"/>
    <n v="2"/>
    <n v="84601"/>
    <s v="Part-Time"/>
    <n v="2"/>
    <s v="Utah"/>
    <s v="Utah County"/>
    <x v="0"/>
  </r>
  <r>
    <x v="2"/>
    <s v="Main Campus"/>
    <n v="2025"/>
    <n v="2"/>
    <n v="84604"/>
    <s v="Full-Time"/>
    <n v="23"/>
    <s v="Utah"/>
    <s v="Utah County"/>
    <x v="0"/>
  </r>
  <r>
    <x v="2"/>
    <s v="Main Campus"/>
    <n v="2025"/>
    <n v="2"/>
    <n v="84604"/>
    <s v="Part-Time"/>
    <n v="3"/>
    <s v="Utah"/>
    <s v="Utah County"/>
    <x v="0"/>
  </r>
  <r>
    <x v="2"/>
    <s v="Main Campus"/>
    <n v="2025"/>
    <n v="2"/>
    <n v="84606"/>
    <s v="Full-Time"/>
    <n v="3"/>
    <s v="Utah"/>
    <s v="Utah County"/>
    <x v="0"/>
  </r>
  <r>
    <x v="2"/>
    <s v="Main Campus"/>
    <n v="2025"/>
    <n v="2"/>
    <n v="84620"/>
    <s v="Full-Time"/>
    <n v="1"/>
    <s v="Sevier"/>
    <s v="Sevier County"/>
    <x v="19"/>
  </r>
  <r>
    <x v="2"/>
    <s v="Main Campus"/>
    <n v="2025"/>
    <n v="2"/>
    <n v="84622"/>
    <s v="Full-Time"/>
    <n v="2"/>
    <s v="Sanpete"/>
    <s v="Sanpete County"/>
    <x v="17"/>
  </r>
  <r>
    <x v="2"/>
    <s v="Main Campus"/>
    <n v="2025"/>
    <n v="2"/>
    <n v="84624"/>
    <s v="Full-Time"/>
    <n v="5"/>
    <s v="Millard"/>
    <s v="Millard County"/>
    <x v="16"/>
  </r>
  <r>
    <x v="2"/>
    <s v="Main Campus"/>
    <n v="2025"/>
    <n v="2"/>
    <n v="84624"/>
    <s v="Part-Time"/>
    <n v="1"/>
    <s v="Millard"/>
    <s v="Millard County"/>
    <x v="16"/>
  </r>
  <r>
    <x v="2"/>
    <s v="Main Campus"/>
    <n v="2025"/>
    <n v="2"/>
    <n v="84627"/>
    <s v="Full-Time"/>
    <n v="5"/>
    <s v="Sanpete"/>
    <s v="Sanpete County"/>
    <x v="17"/>
  </r>
  <r>
    <x v="2"/>
    <s v="Main Campus"/>
    <n v="2025"/>
    <n v="2"/>
    <n v="84627"/>
    <s v="Part-Time"/>
    <n v="1"/>
    <s v="Sanpete"/>
    <s v="Sanpete County"/>
    <x v="17"/>
  </r>
  <r>
    <x v="2"/>
    <s v="Main Campus"/>
    <n v="2025"/>
    <n v="2"/>
    <n v="84629"/>
    <s v="Full-Time"/>
    <n v="3"/>
    <s v="Sanpete"/>
    <s v="Sanpete County"/>
    <x v="17"/>
  </r>
  <r>
    <x v="2"/>
    <s v="Main Campus"/>
    <n v="2025"/>
    <n v="2"/>
    <n v="84631"/>
    <s v="Full-Time"/>
    <n v="2"/>
    <s v="Millard"/>
    <s v="Millard County"/>
    <x v="16"/>
  </r>
  <r>
    <x v="2"/>
    <s v="Main Campus"/>
    <n v="2025"/>
    <n v="2"/>
    <n v="84634"/>
    <s v="Full-Time"/>
    <n v="2"/>
    <s v="Sanpete"/>
    <s v="Sanpete County"/>
    <x v="17"/>
  </r>
  <r>
    <x v="2"/>
    <s v="Main Campus"/>
    <n v="2025"/>
    <n v="2"/>
    <n v="84637"/>
    <s v="Full-Time"/>
    <n v="1"/>
    <s v="Millard"/>
    <s v="Millard County"/>
    <x v="16"/>
  </r>
  <r>
    <x v="2"/>
    <s v="Main Campus"/>
    <n v="2025"/>
    <n v="2"/>
    <n v="84639"/>
    <s v="Full-Time"/>
    <n v="2"/>
    <s v="Juab"/>
    <s v="Juab County"/>
    <x v="18"/>
  </r>
  <r>
    <x v="2"/>
    <s v="Main Campus"/>
    <n v="2025"/>
    <n v="2"/>
    <n v="84642"/>
    <s v="Full-Time"/>
    <n v="2"/>
    <s v="Sanpete"/>
    <s v="Sanpete County"/>
    <x v="17"/>
  </r>
  <r>
    <x v="2"/>
    <s v="Main Campus"/>
    <n v="2025"/>
    <n v="2"/>
    <n v="84644"/>
    <s v="Full-Time"/>
    <n v="4"/>
    <s v="Millard"/>
    <s v="Millard County"/>
    <x v="16"/>
  </r>
  <r>
    <x v="2"/>
    <s v="Main Campus"/>
    <n v="2025"/>
    <n v="2"/>
    <n v="84645"/>
    <s v="Full-Time"/>
    <n v="5"/>
    <s v="Juab"/>
    <s v="Juab County"/>
    <x v="18"/>
  </r>
  <r>
    <x v="2"/>
    <s v="Main Campus"/>
    <n v="2025"/>
    <n v="2"/>
    <n v="84646"/>
    <s v="Full-Time"/>
    <n v="3"/>
    <s v="Sanpete"/>
    <s v="Sanpete County"/>
    <x v="17"/>
  </r>
  <r>
    <x v="2"/>
    <s v="Main Campus"/>
    <n v="2025"/>
    <n v="2"/>
    <n v="84647"/>
    <s v="Full-Time"/>
    <n v="9"/>
    <s v="Sanpete"/>
    <s v="Sanpete County"/>
    <x v="17"/>
  </r>
  <r>
    <x v="2"/>
    <s v="Main Campus"/>
    <n v="2025"/>
    <n v="2"/>
    <n v="84647"/>
    <s v="Part-Time"/>
    <n v="1"/>
    <s v="Sanpete"/>
    <s v="Sanpete County"/>
    <x v="17"/>
  </r>
  <r>
    <x v="2"/>
    <s v="Main Campus"/>
    <n v="2025"/>
    <n v="2"/>
    <n v="84648"/>
    <s v="Full-Time"/>
    <n v="10"/>
    <s v="Juab"/>
    <s v="Juab County"/>
    <x v="18"/>
  </r>
  <r>
    <x v="2"/>
    <s v="Main Campus"/>
    <n v="2025"/>
    <n v="2"/>
    <n v="84648"/>
    <s v="Part-Time"/>
    <n v="1"/>
    <s v="Juab"/>
    <s v="Juab County"/>
    <x v="18"/>
  </r>
  <r>
    <x v="2"/>
    <s v="Main Campus"/>
    <n v="2025"/>
    <n v="2"/>
    <n v="84649"/>
    <s v="Full-Time"/>
    <n v="4"/>
    <s v="Millard"/>
    <s v="Millard County"/>
    <x v="16"/>
  </r>
  <r>
    <x v="2"/>
    <s v="Main Campus"/>
    <n v="2025"/>
    <n v="2"/>
    <n v="84651"/>
    <s v="Full-Time"/>
    <n v="29"/>
    <s v="Utah"/>
    <s v="Utah County"/>
    <x v="0"/>
  </r>
  <r>
    <x v="2"/>
    <s v="Main Campus"/>
    <n v="2025"/>
    <n v="2"/>
    <n v="84651"/>
    <s v="Part-Time"/>
    <n v="3"/>
    <s v="Utah"/>
    <s v="Utah County"/>
    <x v="0"/>
  </r>
  <r>
    <x v="2"/>
    <s v="Main Campus"/>
    <n v="2025"/>
    <n v="2"/>
    <n v="84652"/>
    <s v="Full-Time"/>
    <n v="1"/>
    <s v="Sevier"/>
    <s v="Sevier County"/>
    <x v="19"/>
  </r>
  <r>
    <x v="2"/>
    <s v="Main Campus"/>
    <n v="2025"/>
    <n v="2"/>
    <n v="84653"/>
    <s v="Full-Time"/>
    <n v="31"/>
    <s v="Utah"/>
    <s v="Utah County"/>
    <x v="0"/>
  </r>
  <r>
    <x v="2"/>
    <s v="Main Campus"/>
    <n v="2025"/>
    <n v="2"/>
    <n v="84653"/>
    <s v="Part-Time"/>
    <n v="4"/>
    <s v="Utah"/>
    <s v="Utah County"/>
    <x v="0"/>
  </r>
  <r>
    <x v="2"/>
    <s v="Main Campus"/>
    <n v="2025"/>
    <n v="2"/>
    <n v="84654"/>
    <s v="Full-Time"/>
    <n v="1"/>
    <s v="Sevier"/>
    <s v="Sevier County"/>
    <x v="19"/>
  </r>
  <r>
    <x v="2"/>
    <s v="Main Campus"/>
    <n v="2025"/>
    <n v="2"/>
    <n v="84655"/>
    <s v="Full-Time"/>
    <n v="21"/>
    <s v="Utah"/>
    <s v="Utah County"/>
    <x v="0"/>
  </r>
  <r>
    <x v="2"/>
    <s v="Main Campus"/>
    <n v="2025"/>
    <n v="2"/>
    <n v="84655"/>
    <s v="Part-Time"/>
    <n v="6"/>
    <s v="Utah"/>
    <s v="Utah County"/>
    <x v="0"/>
  </r>
  <r>
    <x v="2"/>
    <s v="Main Campus"/>
    <n v="2025"/>
    <n v="2"/>
    <n v="84657"/>
    <s v="Full-Time"/>
    <n v="2"/>
    <s v="Sevier"/>
    <s v="Sevier County"/>
    <x v="19"/>
  </r>
  <r>
    <x v="2"/>
    <s v="Main Campus"/>
    <n v="2025"/>
    <n v="2"/>
    <n v="84660"/>
    <s v="Full-Time"/>
    <n v="59"/>
    <s v="Utah"/>
    <s v="Utah County"/>
    <x v="0"/>
  </r>
  <r>
    <x v="2"/>
    <s v="Main Campus"/>
    <n v="2025"/>
    <n v="2"/>
    <n v="84660"/>
    <s v="Part-Time"/>
    <n v="4"/>
    <s v="Utah"/>
    <s v="Utah County"/>
    <x v="0"/>
  </r>
  <r>
    <x v="2"/>
    <s v="Main Campus"/>
    <n v="2025"/>
    <n v="2"/>
    <n v="84662"/>
    <s v="Full-Time"/>
    <n v="4"/>
    <s v="Sanpete"/>
    <s v="Sanpete County"/>
    <x v="17"/>
  </r>
  <r>
    <x v="2"/>
    <s v="Main Campus"/>
    <n v="2025"/>
    <n v="2"/>
    <n v="84662"/>
    <s v="Part-Time"/>
    <n v="1"/>
    <s v="Sanpete"/>
    <s v="Sanpete County"/>
    <x v="17"/>
  </r>
  <r>
    <x v="2"/>
    <s v="Main Campus"/>
    <n v="2025"/>
    <n v="2"/>
    <n v="84663"/>
    <s v="Full-Time"/>
    <n v="35"/>
    <s v="Utah"/>
    <s v="Utah County"/>
    <x v="0"/>
  </r>
  <r>
    <x v="2"/>
    <s v="Main Campus"/>
    <n v="2025"/>
    <n v="2"/>
    <n v="84663"/>
    <s v="Part-Time"/>
    <n v="9"/>
    <s v="Utah"/>
    <s v="Utah County"/>
    <x v="0"/>
  </r>
  <r>
    <x v="2"/>
    <s v="Main Campus"/>
    <n v="2025"/>
    <n v="2"/>
    <n v="84664"/>
    <s v="Full-Time"/>
    <n v="47"/>
    <s v="Utah"/>
    <s v="Utah County"/>
    <x v="0"/>
  </r>
  <r>
    <x v="2"/>
    <s v="Main Campus"/>
    <n v="2025"/>
    <n v="2"/>
    <n v="84664"/>
    <s v="Part-Time"/>
    <n v="5"/>
    <s v="Utah"/>
    <s v="Utah County"/>
    <x v="0"/>
  </r>
  <r>
    <x v="2"/>
    <s v="Main Campus"/>
    <n v="2025"/>
    <n v="2"/>
    <n v="84701"/>
    <s v="Full-Time"/>
    <n v="9"/>
    <s v="Sevier"/>
    <s v="Sevier County"/>
    <x v="19"/>
  </r>
  <r>
    <x v="2"/>
    <s v="Main Campus"/>
    <n v="2025"/>
    <n v="2"/>
    <n v="84701"/>
    <s v="Part-Time"/>
    <n v="1"/>
    <s v="Sevier"/>
    <s v="Sevier County"/>
    <x v="19"/>
  </r>
  <r>
    <x v="2"/>
    <s v="Main Campus"/>
    <n v="2025"/>
    <n v="2"/>
    <n v="84711"/>
    <s v="Full-Time"/>
    <n v="1"/>
    <s v="Sevier"/>
    <s v="Sevier County"/>
    <x v="19"/>
  </r>
  <r>
    <x v="2"/>
    <s v="Main Campus"/>
    <n v="2025"/>
    <n v="2"/>
    <n v="84713"/>
    <s v="Full-Time"/>
    <n v="2"/>
    <s v="Beaver"/>
    <s v="Beaver County"/>
    <x v="23"/>
  </r>
  <r>
    <x v="2"/>
    <s v="Main Campus"/>
    <n v="2025"/>
    <n v="2"/>
    <n v="84718"/>
    <s v="Full-Time"/>
    <n v="1"/>
    <s v="Garfield"/>
    <s v="Garfield County"/>
    <x v="22"/>
  </r>
  <r>
    <x v="2"/>
    <s v="Main Campus"/>
    <n v="2025"/>
    <n v="2"/>
    <n v="84720"/>
    <s v="Full-Time"/>
    <n v="25"/>
    <s v="Iron"/>
    <s v="Iron County"/>
    <x v="20"/>
  </r>
  <r>
    <x v="2"/>
    <s v="Main Campus"/>
    <n v="2025"/>
    <n v="2"/>
    <n v="84720"/>
    <s v="Part-Time"/>
    <n v="2"/>
    <s v="Iron"/>
    <s v="Iron County"/>
    <x v="20"/>
  </r>
  <r>
    <x v="2"/>
    <s v="Main Campus"/>
    <n v="2025"/>
    <n v="2"/>
    <n v="84721"/>
    <s v="Full-Time"/>
    <n v="8"/>
    <s v="Iron"/>
    <s v="Iron County"/>
    <x v="20"/>
  </r>
  <r>
    <x v="2"/>
    <s v="Main Campus"/>
    <n v="2025"/>
    <n v="2"/>
    <n v="84721"/>
    <s v="Part-Time"/>
    <n v="2"/>
    <s v="Iron"/>
    <s v="Iron County"/>
    <x v="20"/>
  </r>
  <r>
    <x v="2"/>
    <s v="Main Campus"/>
    <n v="2025"/>
    <n v="2"/>
    <n v="84725"/>
    <s v="Full-Time"/>
    <n v="2"/>
    <s v="Washington"/>
    <s v="Washington County"/>
    <x v="21"/>
  </r>
  <r>
    <x v="2"/>
    <s v="Main Campus"/>
    <n v="2025"/>
    <n v="2"/>
    <n v="84725"/>
    <s v="Part-Time"/>
    <n v="1"/>
    <s v="Washington"/>
    <s v="Washington County"/>
    <x v="21"/>
  </r>
  <r>
    <x v="2"/>
    <s v="Main Campus"/>
    <n v="2025"/>
    <n v="2"/>
    <n v="84728"/>
    <s v="Part-Time"/>
    <n v="1"/>
    <s v="Millard"/>
    <s v="Millard County"/>
    <x v="16"/>
  </r>
  <r>
    <x v="2"/>
    <s v="Main Campus"/>
    <n v="2025"/>
    <n v="2"/>
    <n v="84730"/>
    <s v="Full-Time"/>
    <n v="2"/>
    <s v="Sevier"/>
    <s v="Sevier County"/>
    <x v="19"/>
  </r>
  <r>
    <x v="2"/>
    <s v="Main Campus"/>
    <n v="2025"/>
    <n v="2"/>
    <n v="84737"/>
    <s v="Full-Time"/>
    <n v="14"/>
    <s v="Washington"/>
    <s v="Washington County"/>
    <x v="21"/>
  </r>
  <r>
    <x v="2"/>
    <s v="Main Campus"/>
    <n v="2025"/>
    <n v="2"/>
    <n v="84738"/>
    <s v="Full-Time"/>
    <n v="3"/>
    <s v="Washington"/>
    <s v="Washington County"/>
    <x v="21"/>
  </r>
  <r>
    <x v="2"/>
    <s v="Main Campus"/>
    <n v="2025"/>
    <n v="2"/>
    <n v="84738"/>
    <s v="Part-Time"/>
    <n v="1"/>
    <s v="Washington"/>
    <s v="Washington County"/>
    <x v="21"/>
  </r>
  <r>
    <x v="2"/>
    <s v="Main Campus"/>
    <n v="2025"/>
    <n v="2"/>
    <n v="84740"/>
    <s v="Full-Time"/>
    <n v="1"/>
    <s v="Piute"/>
    <s v="Piute County"/>
    <x v="28"/>
  </r>
  <r>
    <x v="2"/>
    <s v="Main Campus"/>
    <n v="2025"/>
    <n v="2"/>
    <n v="84741"/>
    <s v="Full-Time"/>
    <n v="3"/>
    <s v="Kane"/>
    <s v="Kane County"/>
    <x v="29"/>
  </r>
  <r>
    <x v="2"/>
    <s v="Main Campus"/>
    <n v="2025"/>
    <n v="2"/>
    <n v="84741"/>
    <s v="Part-Time"/>
    <n v="1"/>
    <s v="Kane"/>
    <s v="Kane County"/>
    <x v="29"/>
  </r>
  <r>
    <x v="2"/>
    <s v="Main Campus"/>
    <n v="2025"/>
    <n v="2"/>
    <n v="84742"/>
    <s v="Full-Time"/>
    <n v="1"/>
    <s v="Iron"/>
    <s v="Iron County"/>
    <x v="20"/>
  </r>
  <r>
    <x v="2"/>
    <s v="Main Campus"/>
    <n v="2025"/>
    <n v="2"/>
    <n v="84743"/>
    <s v="Full-Time"/>
    <n v="1"/>
    <s v="Piute"/>
    <s v="Piute County"/>
    <x v="28"/>
  </r>
  <r>
    <x v="2"/>
    <s v="Main Campus"/>
    <n v="2025"/>
    <n v="2"/>
    <n v="84745"/>
    <s v="Full-Time"/>
    <n v="2"/>
    <s v="Washington"/>
    <s v="Washington County"/>
    <x v="21"/>
  </r>
  <r>
    <x v="2"/>
    <s v="Main Campus"/>
    <n v="2025"/>
    <n v="2"/>
    <n v="84751"/>
    <s v="Part-Time"/>
    <n v="1"/>
    <s v="Beaver"/>
    <s v="Beaver County"/>
    <x v="23"/>
  </r>
  <r>
    <x v="2"/>
    <s v="Main Campus"/>
    <n v="2025"/>
    <n v="2"/>
    <n v="84754"/>
    <s v="Full-Time"/>
    <n v="2"/>
    <s v="Sevier"/>
    <s v="Sevier County"/>
    <x v="19"/>
  </r>
  <r>
    <x v="2"/>
    <s v="Main Campus"/>
    <n v="2025"/>
    <n v="2"/>
    <n v="84757"/>
    <s v="Full-Time"/>
    <n v="1"/>
    <s v="Washington"/>
    <s v="Washington County"/>
    <x v="21"/>
  </r>
  <r>
    <x v="2"/>
    <s v="Main Campus"/>
    <n v="2025"/>
    <n v="2"/>
    <n v="84757"/>
    <s v="Part-Time"/>
    <n v="2"/>
    <s v="Washington"/>
    <s v="Washington County"/>
    <x v="21"/>
  </r>
  <r>
    <x v="2"/>
    <s v="Main Campus"/>
    <n v="2025"/>
    <n v="2"/>
    <n v="84758"/>
    <s v="Part-Time"/>
    <n v="1"/>
    <s v="Kane"/>
    <s v="Kane County"/>
    <x v="29"/>
  </r>
  <r>
    <x v="2"/>
    <s v="Main Campus"/>
    <n v="2025"/>
    <n v="2"/>
    <n v="84759"/>
    <s v="Full-Time"/>
    <n v="2"/>
    <s v="Garfield"/>
    <s v="Garfield County"/>
    <x v="22"/>
  </r>
  <r>
    <x v="2"/>
    <s v="Main Campus"/>
    <n v="2025"/>
    <n v="2"/>
    <n v="84761"/>
    <s v="Full-Time"/>
    <n v="1"/>
    <s v="Iron"/>
    <s v="Iron County"/>
    <x v="20"/>
  </r>
  <r>
    <x v="2"/>
    <s v="Main Campus"/>
    <n v="2025"/>
    <n v="2"/>
    <n v="84765"/>
    <s v="Full-Time"/>
    <n v="8"/>
    <s v="Washington"/>
    <s v="Washington County"/>
    <x v="21"/>
  </r>
  <r>
    <x v="2"/>
    <s v="Main Campus"/>
    <n v="2025"/>
    <n v="2"/>
    <n v="84765"/>
    <s v="Part-Time"/>
    <n v="1"/>
    <s v="Washington"/>
    <s v="Washington County"/>
    <x v="21"/>
  </r>
  <r>
    <x v="2"/>
    <s v="Main Campus"/>
    <n v="2025"/>
    <n v="2"/>
    <n v="84770"/>
    <s v="Full-Time"/>
    <n v="21"/>
    <s v="Washington"/>
    <s v="Washington County"/>
    <x v="21"/>
  </r>
  <r>
    <x v="2"/>
    <s v="Main Campus"/>
    <n v="2025"/>
    <n v="2"/>
    <n v="84770"/>
    <s v="Part-Time"/>
    <n v="3"/>
    <s v="Washington"/>
    <s v="Washington County"/>
    <x v="21"/>
  </r>
  <r>
    <x v="2"/>
    <s v="Main Campus"/>
    <n v="2025"/>
    <n v="2"/>
    <n v="84776"/>
    <s v="Full-Time"/>
    <n v="1"/>
    <s v="Garfield"/>
    <s v="Garfield County"/>
    <x v="22"/>
  </r>
  <r>
    <x v="2"/>
    <s v="Main Campus"/>
    <n v="2025"/>
    <n v="2"/>
    <n v="84780"/>
    <s v="Full-Time"/>
    <n v="25"/>
    <s v="Washington"/>
    <s v="Washington County"/>
    <x v="21"/>
  </r>
  <r>
    <x v="2"/>
    <s v="Main Campus"/>
    <n v="2025"/>
    <n v="2"/>
    <n v="84780"/>
    <s v="Part-Time"/>
    <n v="1"/>
    <s v="Washington"/>
    <s v="Washington County"/>
    <x v="21"/>
  </r>
  <r>
    <x v="2"/>
    <s v="Main Campus"/>
    <n v="2025"/>
    <n v="2"/>
    <n v="84784"/>
    <s v="Full-Time"/>
    <n v="2"/>
    <s v="Washington"/>
    <s v="Washington County"/>
    <x v="21"/>
  </r>
  <r>
    <x v="2"/>
    <s v="Main Campus"/>
    <n v="2025"/>
    <n v="2"/>
    <n v="84790"/>
    <s v="Full-Time"/>
    <n v="50"/>
    <s v="Washington"/>
    <s v="Washington County"/>
    <x v="21"/>
  </r>
  <r>
    <x v="2"/>
    <s v="Main Campus"/>
    <n v="2025"/>
    <n v="2"/>
    <n v="84790"/>
    <s v="Part-Time"/>
    <n v="4"/>
    <s v="Washington"/>
    <s v="Washington County"/>
    <x v="21"/>
  </r>
  <r>
    <x v="2"/>
    <s v="USU - Brigham Center"/>
    <n v="2025"/>
    <n v="2"/>
    <n v="84003"/>
    <s v="Full-Time"/>
    <n v="2"/>
    <s v="Utah"/>
    <s v="Utah County"/>
    <x v="0"/>
  </r>
  <r>
    <x v="2"/>
    <s v="USU - Brigham Center"/>
    <n v="2025"/>
    <n v="2"/>
    <n v="84005"/>
    <s v="Full-Time"/>
    <n v="1"/>
    <e v="#N/A"/>
    <s v="Utah County"/>
    <x v="0"/>
  </r>
  <r>
    <x v="2"/>
    <s v="USU - Brigham Center"/>
    <n v="2025"/>
    <n v="2"/>
    <n v="84009"/>
    <s v="Full-Time"/>
    <n v="2"/>
    <e v="#N/A"/>
    <s v="Salt Lake County"/>
    <x v="1"/>
  </r>
  <r>
    <x v="2"/>
    <s v="USU - Brigham Center"/>
    <n v="2025"/>
    <n v="2"/>
    <n v="84010"/>
    <s v="Full-Time"/>
    <n v="3"/>
    <s v="Davis"/>
    <s v="Davis County"/>
    <x v="2"/>
  </r>
  <r>
    <x v="2"/>
    <s v="USU - Brigham Center"/>
    <n v="2025"/>
    <n v="2"/>
    <n v="84014"/>
    <s v="Full-Time"/>
    <n v="2"/>
    <s v="Davis"/>
    <s v="Davis County"/>
    <x v="2"/>
  </r>
  <r>
    <x v="2"/>
    <s v="USU - Brigham Center"/>
    <n v="2025"/>
    <n v="2"/>
    <n v="84015"/>
    <s v="Full-Time"/>
    <n v="2"/>
    <s v="Davis"/>
    <s v="Davis County"/>
    <x v="2"/>
  </r>
  <r>
    <x v="2"/>
    <s v="USU - Brigham Center"/>
    <n v="2025"/>
    <n v="2"/>
    <n v="84017"/>
    <s v="Part-Time"/>
    <n v="1"/>
    <s v="Summit"/>
    <s v="Summit County"/>
    <x v="3"/>
  </r>
  <r>
    <x v="2"/>
    <s v="USU - Brigham Center"/>
    <n v="2025"/>
    <n v="2"/>
    <n v="84025"/>
    <s v="Full-Time"/>
    <n v="6"/>
    <s v="Davis"/>
    <s v="Davis County"/>
    <x v="2"/>
  </r>
  <r>
    <x v="2"/>
    <s v="USU - Brigham Center"/>
    <n v="2025"/>
    <n v="2"/>
    <n v="84028"/>
    <s v="Full-Time"/>
    <n v="1"/>
    <s v="Rich"/>
    <s v="Rich County"/>
    <x v="25"/>
  </r>
  <r>
    <x v="2"/>
    <s v="USU - Brigham Center"/>
    <n v="2025"/>
    <n v="2"/>
    <n v="84032"/>
    <s v="Part-Time"/>
    <n v="1"/>
    <s v="Wasatch"/>
    <s v="Wasatch County"/>
    <x v="7"/>
  </r>
  <r>
    <x v="2"/>
    <s v="USU - Brigham Center"/>
    <n v="2025"/>
    <n v="2"/>
    <n v="84036"/>
    <s v="Full-Time"/>
    <n v="1"/>
    <s v="Summit"/>
    <s v="Summit County"/>
    <x v="3"/>
  </r>
  <r>
    <x v="2"/>
    <s v="USU - Brigham Center"/>
    <n v="2025"/>
    <n v="2"/>
    <n v="84037"/>
    <s v="Full-Time"/>
    <n v="5"/>
    <s v="Davis"/>
    <s v="Davis County"/>
    <x v="2"/>
  </r>
  <r>
    <x v="2"/>
    <s v="USU - Brigham Center"/>
    <n v="2025"/>
    <n v="2"/>
    <n v="84040"/>
    <s v="Full-Time"/>
    <n v="2"/>
    <s v="Davis"/>
    <s v="Davis County"/>
    <x v="2"/>
  </r>
  <r>
    <x v="2"/>
    <s v="USU - Brigham Center"/>
    <n v="2025"/>
    <n v="2"/>
    <n v="84040"/>
    <s v="Part-Time"/>
    <n v="1"/>
    <s v="Davis"/>
    <s v="Davis County"/>
    <x v="2"/>
  </r>
  <r>
    <x v="2"/>
    <s v="USU - Brigham Center"/>
    <n v="2025"/>
    <n v="2"/>
    <n v="84041"/>
    <s v="Full-Time"/>
    <n v="5"/>
    <s v="Davis"/>
    <s v="Davis County"/>
    <x v="2"/>
  </r>
  <r>
    <x v="2"/>
    <s v="USU - Brigham Center"/>
    <n v="2025"/>
    <n v="2"/>
    <n v="84041"/>
    <s v="Part-Time"/>
    <n v="1"/>
    <s v="Davis"/>
    <s v="Davis County"/>
    <x v="2"/>
  </r>
  <r>
    <x v="2"/>
    <s v="USU - Brigham Center"/>
    <n v="2025"/>
    <n v="2"/>
    <n v="84043"/>
    <s v="Full-Time"/>
    <n v="2"/>
    <s v="Utah"/>
    <s v="Utah County"/>
    <x v="0"/>
  </r>
  <r>
    <x v="2"/>
    <s v="USU - Brigham Center"/>
    <n v="2025"/>
    <n v="2"/>
    <n v="84049"/>
    <s v="Full-Time"/>
    <n v="1"/>
    <s v="Wasatch"/>
    <s v="Wasatch County"/>
    <x v="7"/>
  </r>
  <r>
    <x v="2"/>
    <s v="USU - Brigham Center"/>
    <n v="2025"/>
    <n v="2"/>
    <n v="84050"/>
    <s v="Full-Time"/>
    <n v="1"/>
    <s v="Morgan"/>
    <s v="Morgan County"/>
    <x v="8"/>
  </r>
  <r>
    <x v="2"/>
    <s v="USU - Brigham Center"/>
    <n v="2025"/>
    <n v="2"/>
    <n v="84054"/>
    <s v="Full-Time"/>
    <n v="3"/>
    <s v="Davis"/>
    <s v="Davis County"/>
    <x v="2"/>
  </r>
  <r>
    <x v="2"/>
    <s v="USU - Brigham Center"/>
    <n v="2025"/>
    <n v="2"/>
    <n v="84054"/>
    <s v="Part-Time"/>
    <n v="2"/>
    <s v="Davis"/>
    <s v="Davis County"/>
    <x v="2"/>
  </r>
  <r>
    <x v="2"/>
    <s v="USU - Brigham Center"/>
    <n v="2025"/>
    <n v="2"/>
    <n v="84058"/>
    <s v="Full-Time"/>
    <n v="1"/>
    <s v="Utah"/>
    <s v="Utah County"/>
    <x v="0"/>
  </r>
  <r>
    <x v="2"/>
    <s v="USU - Brigham Center"/>
    <n v="2025"/>
    <n v="2"/>
    <n v="84062"/>
    <s v="Full-Time"/>
    <n v="4"/>
    <s v="Utah"/>
    <s v="Utah County"/>
    <x v="0"/>
  </r>
  <r>
    <x v="2"/>
    <s v="USU - Brigham Center"/>
    <n v="2025"/>
    <n v="2"/>
    <n v="84065"/>
    <s v="Full-Time"/>
    <n v="1"/>
    <s v="Salt Lake"/>
    <s v="Salt Lake County"/>
    <x v="1"/>
  </r>
  <r>
    <x v="2"/>
    <s v="USU - Brigham Center"/>
    <n v="2025"/>
    <n v="2"/>
    <n v="84067"/>
    <s v="Full-Time"/>
    <n v="1"/>
    <s v="Weber"/>
    <s v="Weber County"/>
    <x v="9"/>
  </r>
  <r>
    <x v="2"/>
    <s v="USU - Brigham Center"/>
    <n v="2025"/>
    <n v="2"/>
    <n v="84067"/>
    <s v="Part-Time"/>
    <n v="1"/>
    <s v="Weber"/>
    <s v="Weber County"/>
    <x v="9"/>
  </r>
  <r>
    <x v="2"/>
    <s v="USU - Brigham Center"/>
    <n v="2025"/>
    <n v="2"/>
    <n v="84070"/>
    <s v="Full-Time"/>
    <n v="1"/>
    <s v="Salt Lake"/>
    <s v="Salt Lake County"/>
    <x v="1"/>
  </r>
  <r>
    <x v="2"/>
    <s v="USU - Brigham Center"/>
    <n v="2025"/>
    <n v="2"/>
    <n v="84074"/>
    <s v="Full-Time"/>
    <n v="1"/>
    <s v="Tooele"/>
    <s v="Tooele County"/>
    <x v="5"/>
  </r>
  <r>
    <x v="2"/>
    <s v="USU - Brigham Center"/>
    <n v="2025"/>
    <n v="2"/>
    <n v="84075"/>
    <s v="Full-Time"/>
    <n v="2"/>
    <s v="Davis"/>
    <s v="Davis County"/>
    <x v="2"/>
  </r>
  <r>
    <x v="2"/>
    <s v="USU - Brigham Center"/>
    <n v="2025"/>
    <n v="2"/>
    <n v="84075"/>
    <s v="Part-Time"/>
    <n v="1"/>
    <s v="Davis"/>
    <s v="Davis County"/>
    <x v="2"/>
  </r>
  <r>
    <x v="2"/>
    <s v="USU - Brigham Center"/>
    <n v="2025"/>
    <n v="2"/>
    <n v="84088"/>
    <s v="Full-Time"/>
    <n v="1"/>
    <s v="Salt Lake"/>
    <s v="Salt Lake County"/>
    <x v="1"/>
  </r>
  <r>
    <x v="2"/>
    <s v="USU - Brigham Center"/>
    <n v="2025"/>
    <n v="2"/>
    <n v="84093"/>
    <s v="Full-Time"/>
    <n v="1"/>
    <s v="Salt Lake"/>
    <s v="Salt Lake County"/>
    <x v="1"/>
  </r>
  <r>
    <x v="2"/>
    <s v="USU - Brigham Center"/>
    <n v="2025"/>
    <n v="2"/>
    <n v="84094"/>
    <s v="Full-Time"/>
    <n v="2"/>
    <s v="Salt Lake"/>
    <s v="Salt Lake County"/>
    <x v="1"/>
  </r>
  <r>
    <x v="2"/>
    <s v="USU - Brigham Center"/>
    <n v="2025"/>
    <n v="2"/>
    <n v="84095"/>
    <s v="Full-Time"/>
    <n v="3"/>
    <s v="Salt Lake"/>
    <s v="Salt Lake County"/>
    <x v="1"/>
  </r>
  <r>
    <x v="2"/>
    <s v="USU - Brigham Center"/>
    <n v="2025"/>
    <n v="2"/>
    <n v="84098"/>
    <s v="Full-Time"/>
    <n v="1"/>
    <s v="Summit"/>
    <s v="Summit County"/>
    <x v="3"/>
  </r>
  <r>
    <x v="2"/>
    <s v="USU - Brigham Center"/>
    <n v="2025"/>
    <n v="2"/>
    <n v="84109"/>
    <s v="Full-Time"/>
    <n v="1"/>
    <s v="Salt Lake"/>
    <s v="Salt Lake County"/>
    <x v="1"/>
  </r>
  <r>
    <x v="2"/>
    <s v="USU - Brigham Center"/>
    <n v="2025"/>
    <n v="2"/>
    <n v="84124"/>
    <s v="Full-Time"/>
    <n v="1"/>
    <s v="Salt Lake"/>
    <s v="Salt Lake County"/>
    <x v="1"/>
  </r>
  <r>
    <x v="2"/>
    <s v="USU - Brigham Center"/>
    <n v="2025"/>
    <n v="2"/>
    <n v="84302"/>
    <s v="Full-Time"/>
    <n v="34"/>
    <s v="Box Elder"/>
    <s v="Box Elder County"/>
    <x v="10"/>
  </r>
  <r>
    <x v="2"/>
    <s v="USU - Brigham Center"/>
    <n v="2025"/>
    <n v="2"/>
    <n v="84302"/>
    <s v="Part-Time"/>
    <n v="18"/>
    <s v="Box Elder"/>
    <s v="Box Elder County"/>
    <x v="10"/>
  </r>
  <r>
    <x v="2"/>
    <s v="USU - Brigham Center"/>
    <n v="2025"/>
    <n v="2"/>
    <n v="84305"/>
    <s v="Part-Time"/>
    <n v="1"/>
    <s v="Cache"/>
    <s v="Cache County"/>
    <x v="11"/>
  </r>
  <r>
    <x v="2"/>
    <s v="USU - Brigham Center"/>
    <n v="2025"/>
    <n v="2"/>
    <n v="84306"/>
    <s v="Full-Time"/>
    <n v="1"/>
    <s v="Box Elder"/>
    <s v="Box Elder County"/>
    <x v="10"/>
  </r>
  <r>
    <x v="2"/>
    <s v="USU - Brigham Center"/>
    <n v="2025"/>
    <n v="2"/>
    <n v="84306"/>
    <s v="Part-Time"/>
    <n v="1"/>
    <s v="Box Elder"/>
    <s v="Box Elder County"/>
    <x v="10"/>
  </r>
  <r>
    <x v="2"/>
    <s v="USU - Brigham Center"/>
    <n v="2025"/>
    <n v="2"/>
    <n v="84307"/>
    <s v="Full-Time"/>
    <n v="2"/>
    <s v="Box Elder"/>
    <s v="Box Elder County"/>
    <x v="10"/>
  </r>
  <r>
    <x v="2"/>
    <s v="USU - Brigham Center"/>
    <n v="2025"/>
    <n v="2"/>
    <n v="84307"/>
    <s v="Part-Time"/>
    <n v="1"/>
    <s v="Box Elder"/>
    <s v="Box Elder County"/>
    <x v="10"/>
  </r>
  <r>
    <x v="2"/>
    <s v="USU - Brigham Center"/>
    <n v="2025"/>
    <n v="2"/>
    <n v="84309"/>
    <s v="Part-Time"/>
    <n v="1"/>
    <s v="Box Elder"/>
    <s v="Box Elder County"/>
    <x v="10"/>
  </r>
  <r>
    <x v="2"/>
    <s v="USU - Brigham Center"/>
    <n v="2025"/>
    <n v="2"/>
    <n v="84310"/>
    <s v="Part-Time"/>
    <n v="1"/>
    <s v="Weber"/>
    <s v="Weber County"/>
    <x v="9"/>
  </r>
  <r>
    <x v="2"/>
    <s v="USU - Brigham Center"/>
    <n v="2025"/>
    <n v="2"/>
    <n v="84312"/>
    <s v="Full-Time"/>
    <n v="2"/>
    <s v="Box Elder"/>
    <s v="Box Elder County"/>
    <x v="10"/>
  </r>
  <r>
    <x v="2"/>
    <s v="USU - Brigham Center"/>
    <n v="2025"/>
    <n v="2"/>
    <n v="84312"/>
    <s v="Part-Time"/>
    <n v="1"/>
    <s v="Box Elder"/>
    <s v="Box Elder County"/>
    <x v="10"/>
  </r>
  <r>
    <x v="2"/>
    <s v="USU - Brigham Center"/>
    <n v="2025"/>
    <n v="2"/>
    <n v="84314"/>
    <s v="Full-Time"/>
    <n v="1"/>
    <s v="Box Elder"/>
    <s v="Box Elder County"/>
    <x v="10"/>
  </r>
  <r>
    <x v="2"/>
    <s v="USU - Brigham Center"/>
    <n v="2025"/>
    <n v="2"/>
    <n v="84314"/>
    <s v="Part-Time"/>
    <n v="1"/>
    <s v="Box Elder"/>
    <s v="Box Elder County"/>
    <x v="10"/>
  </r>
  <r>
    <x v="2"/>
    <s v="USU - Brigham Center"/>
    <n v="2025"/>
    <n v="2"/>
    <n v="84315"/>
    <s v="Full-Time"/>
    <n v="3"/>
    <s v="Weber"/>
    <s v="Weber County"/>
    <x v="9"/>
  </r>
  <r>
    <x v="2"/>
    <s v="USU - Brigham Center"/>
    <n v="2025"/>
    <n v="2"/>
    <n v="84318"/>
    <s v="Full-Time"/>
    <n v="5"/>
    <s v="Cache"/>
    <s v="Cache County"/>
    <x v="11"/>
  </r>
  <r>
    <x v="2"/>
    <s v="USU - Brigham Center"/>
    <n v="2025"/>
    <n v="2"/>
    <n v="84318"/>
    <s v="Part-Time"/>
    <n v="2"/>
    <s v="Cache"/>
    <s v="Cache County"/>
    <x v="11"/>
  </r>
  <r>
    <x v="2"/>
    <s v="USU - Brigham Center"/>
    <n v="2025"/>
    <n v="2"/>
    <n v="84319"/>
    <s v="Full-Time"/>
    <n v="4"/>
    <s v="Cache"/>
    <s v="Cache County"/>
    <x v="11"/>
  </r>
  <r>
    <x v="2"/>
    <s v="USU - Brigham Center"/>
    <n v="2025"/>
    <n v="2"/>
    <n v="84319"/>
    <s v="Part-Time"/>
    <n v="1"/>
    <s v="Cache"/>
    <s v="Cache County"/>
    <x v="11"/>
  </r>
  <r>
    <x v="2"/>
    <s v="USU - Brigham Center"/>
    <n v="2025"/>
    <n v="2"/>
    <n v="84320"/>
    <s v="Part-Time"/>
    <n v="1"/>
    <s v="Cache"/>
    <s v="Cache County"/>
    <x v="11"/>
  </r>
  <r>
    <x v="2"/>
    <s v="USU - Brigham Center"/>
    <n v="2025"/>
    <n v="2"/>
    <n v="84321"/>
    <s v="Full-Time"/>
    <n v="53"/>
    <s v="Cache"/>
    <s v="Cache County"/>
    <x v="11"/>
  </r>
  <r>
    <x v="2"/>
    <s v="USU - Brigham Center"/>
    <n v="2025"/>
    <n v="2"/>
    <n v="84321"/>
    <s v="Part-Time"/>
    <n v="15"/>
    <s v="Cache"/>
    <s v="Cache County"/>
    <x v="11"/>
  </r>
  <r>
    <x v="2"/>
    <s v="USU - Brigham Center"/>
    <n v="2025"/>
    <n v="2"/>
    <n v="84322"/>
    <s v="Full-Time"/>
    <n v="2"/>
    <s v="Cache"/>
    <s v="Cache County"/>
    <x v="11"/>
  </r>
  <r>
    <x v="2"/>
    <s v="USU - Brigham Center"/>
    <n v="2025"/>
    <n v="2"/>
    <n v="84324"/>
    <s v="Full-Time"/>
    <n v="1"/>
    <s v="Box Elder"/>
    <s v="Box Elder County"/>
    <x v="10"/>
  </r>
  <r>
    <x v="2"/>
    <s v="USU - Brigham Center"/>
    <n v="2025"/>
    <n v="2"/>
    <n v="84324"/>
    <s v="Part-Time"/>
    <n v="5"/>
    <s v="Box Elder"/>
    <s v="Box Elder County"/>
    <x v="10"/>
  </r>
  <r>
    <x v="2"/>
    <s v="USU - Brigham Center"/>
    <n v="2025"/>
    <n v="2"/>
    <n v="84325"/>
    <s v="Full-Time"/>
    <n v="2"/>
    <s v="Cache"/>
    <s v="Cache County"/>
    <x v="11"/>
  </r>
  <r>
    <x v="2"/>
    <s v="USU - Brigham Center"/>
    <n v="2025"/>
    <n v="2"/>
    <n v="84325"/>
    <s v="Part-Time"/>
    <n v="1"/>
    <s v="Cache"/>
    <s v="Cache County"/>
    <x v="11"/>
  </r>
  <r>
    <x v="2"/>
    <s v="USU - Brigham Center"/>
    <n v="2025"/>
    <n v="2"/>
    <n v="84326"/>
    <s v="Full-Time"/>
    <n v="3"/>
    <s v="Cache"/>
    <s v="Cache County"/>
    <x v="11"/>
  </r>
  <r>
    <x v="2"/>
    <s v="USU - Brigham Center"/>
    <n v="2025"/>
    <n v="2"/>
    <n v="84326"/>
    <s v="Part-Time"/>
    <n v="1"/>
    <s v="Cache"/>
    <s v="Cache County"/>
    <x v="11"/>
  </r>
  <r>
    <x v="2"/>
    <s v="USU - Brigham Center"/>
    <n v="2025"/>
    <n v="2"/>
    <n v="84327"/>
    <s v="Full-Time"/>
    <n v="1"/>
    <s v="Cache"/>
    <s v="Cache County"/>
    <x v="11"/>
  </r>
  <r>
    <x v="2"/>
    <s v="USU - Brigham Center"/>
    <n v="2025"/>
    <n v="2"/>
    <n v="84327"/>
    <s v="Part-Time"/>
    <n v="1"/>
    <s v="Cache"/>
    <s v="Cache County"/>
    <x v="11"/>
  </r>
  <r>
    <x v="2"/>
    <s v="USU - Brigham Center"/>
    <n v="2025"/>
    <n v="2"/>
    <n v="84328"/>
    <s v="Full-Time"/>
    <n v="2"/>
    <s v="Cache"/>
    <s v="Cache County"/>
    <x v="11"/>
  </r>
  <r>
    <x v="2"/>
    <s v="USU - Brigham Center"/>
    <n v="2025"/>
    <n v="2"/>
    <n v="84329"/>
    <s v="Full-Time"/>
    <n v="1"/>
    <s v="Box Elder"/>
    <s v="Box Elder County"/>
    <x v="10"/>
  </r>
  <r>
    <x v="2"/>
    <s v="USU - Brigham Center"/>
    <n v="2025"/>
    <n v="2"/>
    <n v="84332"/>
    <s v="Full-Time"/>
    <n v="6"/>
    <s v="Cache"/>
    <s v="Cache County"/>
    <x v="11"/>
  </r>
  <r>
    <x v="2"/>
    <s v="USU - Brigham Center"/>
    <n v="2025"/>
    <n v="2"/>
    <n v="84332"/>
    <s v="Part-Time"/>
    <n v="2"/>
    <s v="Cache"/>
    <s v="Cache County"/>
    <x v="11"/>
  </r>
  <r>
    <x v="2"/>
    <s v="USU - Brigham Center"/>
    <n v="2025"/>
    <n v="2"/>
    <n v="84333"/>
    <s v="Full-Time"/>
    <n v="1"/>
    <s v="Cache"/>
    <s v="Cache County"/>
    <x v="11"/>
  </r>
  <r>
    <x v="2"/>
    <s v="USU - Brigham Center"/>
    <n v="2025"/>
    <n v="2"/>
    <n v="84333"/>
    <s v="Part-Time"/>
    <n v="2"/>
    <s v="Cache"/>
    <s v="Cache County"/>
    <x v="11"/>
  </r>
  <r>
    <x v="2"/>
    <s v="USU - Brigham Center"/>
    <n v="2025"/>
    <n v="2"/>
    <n v="84335"/>
    <s v="Full-Time"/>
    <n v="7"/>
    <s v="Cache"/>
    <s v="Cache County"/>
    <x v="11"/>
  </r>
  <r>
    <x v="2"/>
    <s v="USU - Brigham Center"/>
    <n v="2025"/>
    <n v="2"/>
    <n v="84335"/>
    <s v="Part-Time"/>
    <n v="1"/>
    <s v="Cache"/>
    <s v="Cache County"/>
    <x v="11"/>
  </r>
  <r>
    <x v="2"/>
    <s v="USU - Brigham Center"/>
    <n v="2025"/>
    <n v="2"/>
    <n v="84337"/>
    <s v="Full-Time"/>
    <n v="4"/>
    <s v="Box Elder"/>
    <s v="Box Elder County"/>
    <x v="10"/>
  </r>
  <r>
    <x v="2"/>
    <s v="USU - Brigham Center"/>
    <n v="2025"/>
    <n v="2"/>
    <n v="84337"/>
    <s v="Part-Time"/>
    <n v="5"/>
    <s v="Box Elder"/>
    <s v="Box Elder County"/>
    <x v="10"/>
  </r>
  <r>
    <x v="2"/>
    <s v="USU - Brigham Center"/>
    <n v="2025"/>
    <n v="2"/>
    <n v="84339"/>
    <s v="Full-Time"/>
    <n v="2"/>
    <s v="Cache"/>
    <s v="Cache County"/>
    <x v="11"/>
  </r>
  <r>
    <x v="2"/>
    <s v="USU - Brigham Center"/>
    <n v="2025"/>
    <n v="2"/>
    <n v="84339"/>
    <s v="Part-Time"/>
    <n v="1"/>
    <s v="Cache"/>
    <s v="Cache County"/>
    <x v="11"/>
  </r>
  <r>
    <x v="2"/>
    <s v="USU - Brigham Center"/>
    <n v="2025"/>
    <n v="2"/>
    <n v="84340"/>
    <s v="Full-Time"/>
    <n v="4"/>
    <s v="Box Elder"/>
    <s v="Box Elder County"/>
    <x v="10"/>
  </r>
  <r>
    <x v="2"/>
    <s v="USU - Brigham Center"/>
    <n v="2025"/>
    <n v="2"/>
    <n v="84340"/>
    <s v="Part-Time"/>
    <n v="1"/>
    <s v="Box Elder"/>
    <s v="Box Elder County"/>
    <x v="10"/>
  </r>
  <r>
    <x v="2"/>
    <s v="USU - Brigham Center"/>
    <n v="2025"/>
    <n v="2"/>
    <n v="84341"/>
    <s v="Full-Time"/>
    <n v="24"/>
    <s v="Cache"/>
    <s v="Cache County"/>
    <x v="11"/>
  </r>
  <r>
    <x v="2"/>
    <s v="USU - Brigham Center"/>
    <n v="2025"/>
    <n v="2"/>
    <n v="84341"/>
    <s v="Part-Time"/>
    <n v="4"/>
    <s v="Cache"/>
    <s v="Cache County"/>
    <x v="11"/>
  </r>
  <r>
    <x v="2"/>
    <s v="USU - Brigham Center"/>
    <n v="2025"/>
    <n v="2"/>
    <n v="84401"/>
    <s v="Full-Time"/>
    <n v="5"/>
    <s v="Weber"/>
    <s v="Weber County"/>
    <x v="9"/>
  </r>
  <r>
    <x v="2"/>
    <s v="USU - Brigham Center"/>
    <n v="2025"/>
    <n v="2"/>
    <n v="84401"/>
    <s v="Part-Time"/>
    <n v="3"/>
    <s v="Weber"/>
    <s v="Weber County"/>
    <x v="9"/>
  </r>
  <r>
    <x v="2"/>
    <s v="USU - Brigham Center"/>
    <n v="2025"/>
    <n v="2"/>
    <n v="84403"/>
    <s v="Full-Time"/>
    <n v="3"/>
    <s v="Weber"/>
    <s v="Weber County"/>
    <x v="9"/>
  </r>
  <r>
    <x v="2"/>
    <s v="USU - Brigham Center"/>
    <n v="2025"/>
    <n v="2"/>
    <n v="84403"/>
    <s v="Part-Time"/>
    <n v="2"/>
    <s v="Weber"/>
    <s v="Weber County"/>
    <x v="9"/>
  </r>
  <r>
    <x v="2"/>
    <s v="USU - Brigham Center"/>
    <n v="2025"/>
    <n v="2"/>
    <n v="84404"/>
    <s v="Full-Time"/>
    <n v="12"/>
    <s v="Weber"/>
    <s v="Weber County"/>
    <x v="9"/>
  </r>
  <r>
    <x v="2"/>
    <s v="USU - Brigham Center"/>
    <n v="2025"/>
    <n v="2"/>
    <n v="84404"/>
    <s v="Part-Time"/>
    <n v="2"/>
    <s v="Weber"/>
    <s v="Weber County"/>
    <x v="9"/>
  </r>
  <r>
    <x v="2"/>
    <s v="USU - Brigham Center"/>
    <n v="2025"/>
    <n v="2"/>
    <n v="84405"/>
    <s v="Full-Time"/>
    <n v="2"/>
    <s v="Weber"/>
    <s v="Weber County"/>
    <x v="9"/>
  </r>
  <r>
    <x v="2"/>
    <s v="USU - Brigham Center"/>
    <n v="2025"/>
    <n v="2"/>
    <n v="84414"/>
    <s v="Full-Time"/>
    <n v="11"/>
    <s v="Weber"/>
    <s v="Weber County"/>
    <x v="9"/>
  </r>
  <r>
    <x v="2"/>
    <s v="USU - Brigham Center"/>
    <n v="2025"/>
    <n v="2"/>
    <n v="84414"/>
    <s v="Part-Time"/>
    <n v="7"/>
    <s v="Weber"/>
    <s v="Weber County"/>
    <x v="9"/>
  </r>
  <r>
    <x v="2"/>
    <s v="USU - Brigham Center"/>
    <n v="2025"/>
    <n v="2"/>
    <n v="84501"/>
    <s v="Part-Time"/>
    <n v="1"/>
    <s v="Carbon"/>
    <s v="Carbon County"/>
    <x v="12"/>
  </r>
  <r>
    <x v="2"/>
    <s v="USU - Brigham Center"/>
    <n v="2025"/>
    <n v="2"/>
    <n v="84510"/>
    <s v="Full-Time"/>
    <n v="1"/>
    <s v="San Juan"/>
    <e v="#N/A"/>
    <x v="13"/>
  </r>
  <r>
    <x v="2"/>
    <s v="USU - Brigham Center"/>
    <n v="2025"/>
    <n v="2"/>
    <n v="84535"/>
    <s v="Full-Time"/>
    <n v="1"/>
    <s v="San Juan"/>
    <s v="San Juan County"/>
    <x v="13"/>
  </r>
  <r>
    <x v="2"/>
    <s v="USU - Brigham Center"/>
    <n v="2025"/>
    <n v="2"/>
    <n v="84653"/>
    <s v="Full-Time"/>
    <n v="1"/>
    <s v="Utah"/>
    <s v="Utah County"/>
    <x v="0"/>
  </r>
  <r>
    <x v="2"/>
    <s v="USU - Brigham Center"/>
    <n v="2025"/>
    <n v="2"/>
    <n v="84655"/>
    <s v="Full-Time"/>
    <n v="1"/>
    <s v="Utah"/>
    <s v="Utah County"/>
    <x v="0"/>
  </r>
  <r>
    <x v="2"/>
    <s v="USU - Brigham Center"/>
    <n v="2025"/>
    <n v="2"/>
    <n v="84660"/>
    <s v="Full-Time"/>
    <n v="1"/>
    <s v="Utah"/>
    <s v="Utah County"/>
    <x v="0"/>
  </r>
  <r>
    <x v="2"/>
    <s v="USU - Brigham Center"/>
    <n v="2025"/>
    <n v="2"/>
    <n v="84713"/>
    <s v="Full-Time"/>
    <n v="1"/>
    <s v="Beaver"/>
    <s v="Beaver County"/>
    <x v="23"/>
  </r>
  <r>
    <x v="2"/>
    <s v="USU - Brigham Center"/>
    <n v="2025"/>
    <n v="2"/>
    <n v="84720"/>
    <s v="Full-Time"/>
    <n v="1"/>
    <s v="Iron"/>
    <s v="Iron County"/>
    <x v="20"/>
  </r>
  <r>
    <x v="2"/>
    <s v="USU - Brigham Center"/>
    <n v="2025"/>
    <n v="2"/>
    <n v="84770"/>
    <s v="Full-Time"/>
    <n v="1"/>
    <s v="Washington"/>
    <s v="Washington County"/>
    <x v="21"/>
  </r>
  <r>
    <x v="2"/>
    <s v="USU - Brigham Center"/>
    <n v="2025"/>
    <n v="2"/>
    <n v="84770"/>
    <s v="Part-Time"/>
    <n v="1"/>
    <s v="Washington"/>
    <s v="Washington County"/>
    <x v="21"/>
  </r>
  <r>
    <x v="2"/>
    <s v="USU - Brigham Center"/>
    <n v="2025"/>
    <n v="2"/>
    <n v="84780"/>
    <s v="Full-Time"/>
    <n v="1"/>
    <s v="Washington"/>
    <s v="Washington County"/>
    <x v="21"/>
  </r>
  <r>
    <x v="2"/>
    <s v="USU - Brigham Center"/>
    <n v="2025"/>
    <n v="2"/>
    <n v="84790"/>
    <s v="Full-Time"/>
    <n v="1"/>
    <s v="Washington"/>
    <s v="Washington County"/>
    <x v="21"/>
  </r>
  <r>
    <x v="2"/>
    <s v="USU - Tremonton Center"/>
    <n v="2025"/>
    <n v="2"/>
    <n v="84302"/>
    <s v="Full-Time"/>
    <n v="1"/>
    <s v="Box Elder"/>
    <s v="Box Elder County"/>
    <x v="10"/>
  </r>
  <r>
    <x v="2"/>
    <s v="USU - Tremonton Center"/>
    <n v="2025"/>
    <n v="2"/>
    <n v="84318"/>
    <s v="Full-Time"/>
    <n v="1"/>
    <s v="Cache"/>
    <s v="Cache County"/>
    <x v="11"/>
  </r>
  <r>
    <x v="2"/>
    <s v="USU - Tremonton Center"/>
    <n v="2025"/>
    <n v="2"/>
    <n v="84324"/>
    <s v="Part-Time"/>
    <n v="1"/>
    <s v="Box Elder"/>
    <s v="Box Elder County"/>
    <x v="10"/>
  </r>
  <r>
    <x v="2"/>
    <s v="USU - Tremonton Center"/>
    <n v="2025"/>
    <n v="2"/>
    <n v="84337"/>
    <s v="Full-Time"/>
    <n v="3"/>
    <s v="Box Elder"/>
    <s v="Box Elder County"/>
    <x v="10"/>
  </r>
  <r>
    <x v="2"/>
    <s v="USU - Ogden Center"/>
    <n v="2025"/>
    <n v="2"/>
    <n v="84004"/>
    <s v="Full-Time"/>
    <n v="1"/>
    <s v="Utah"/>
    <s v="Utah County"/>
    <x v="0"/>
  </r>
  <r>
    <x v="2"/>
    <s v="USU - Ogden Center"/>
    <n v="2025"/>
    <n v="2"/>
    <n v="84005"/>
    <s v="Full-Time"/>
    <n v="2"/>
    <e v="#N/A"/>
    <s v="Utah County"/>
    <x v="0"/>
  </r>
  <r>
    <x v="2"/>
    <s v="USU - Ogden Center"/>
    <n v="2025"/>
    <n v="2"/>
    <n v="84005"/>
    <s v="Part-Time"/>
    <n v="1"/>
    <e v="#N/A"/>
    <s v="Utah County"/>
    <x v="0"/>
  </r>
  <r>
    <x v="2"/>
    <s v="USU - Ogden Center"/>
    <n v="2025"/>
    <n v="2"/>
    <n v="84009"/>
    <s v="Full-Time"/>
    <n v="2"/>
    <e v="#N/A"/>
    <s v="Salt Lake County"/>
    <x v="1"/>
  </r>
  <r>
    <x v="2"/>
    <s v="USU - Ogden Center"/>
    <n v="2025"/>
    <n v="2"/>
    <n v="84009"/>
    <s v="Part-Time"/>
    <n v="1"/>
    <e v="#N/A"/>
    <s v="Salt Lake County"/>
    <x v="1"/>
  </r>
  <r>
    <x v="2"/>
    <s v="USU - Ogden Center"/>
    <n v="2025"/>
    <n v="2"/>
    <n v="84010"/>
    <s v="Full-Time"/>
    <n v="4"/>
    <s v="Davis"/>
    <s v="Davis County"/>
    <x v="2"/>
  </r>
  <r>
    <x v="2"/>
    <s v="USU - Ogden Center"/>
    <n v="2025"/>
    <n v="2"/>
    <n v="84010"/>
    <s v="Part-Time"/>
    <n v="6"/>
    <s v="Davis"/>
    <s v="Davis County"/>
    <x v="2"/>
  </r>
  <r>
    <x v="2"/>
    <s v="USU - Ogden Center"/>
    <n v="2025"/>
    <n v="2"/>
    <n v="84014"/>
    <s v="Full-Time"/>
    <n v="3"/>
    <s v="Davis"/>
    <s v="Davis County"/>
    <x v="2"/>
  </r>
  <r>
    <x v="2"/>
    <s v="USU - Ogden Center"/>
    <n v="2025"/>
    <n v="2"/>
    <n v="84014"/>
    <s v="Part-Time"/>
    <n v="1"/>
    <s v="Davis"/>
    <s v="Davis County"/>
    <x v="2"/>
  </r>
  <r>
    <x v="2"/>
    <s v="USU - Ogden Center"/>
    <n v="2025"/>
    <n v="2"/>
    <n v="84015"/>
    <s v="Full-Time"/>
    <n v="7"/>
    <s v="Davis"/>
    <s v="Davis County"/>
    <x v="2"/>
  </r>
  <r>
    <x v="2"/>
    <s v="USU - Ogden Center"/>
    <n v="2025"/>
    <n v="2"/>
    <n v="84015"/>
    <s v="Part-Time"/>
    <n v="5"/>
    <s v="Davis"/>
    <s v="Davis County"/>
    <x v="2"/>
  </r>
  <r>
    <x v="2"/>
    <s v="USU - Ogden Center"/>
    <n v="2025"/>
    <n v="2"/>
    <n v="84020"/>
    <s v="Full-Time"/>
    <n v="1"/>
    <s v="Salt Lake"/>
    <s v="Salt Lake County"/>
    <x v="1"/>
  </r>
  <r>
    <x v="2"/>
    <s v="USU - Ogden Center"/>
    <n v="2025"/>
    <n v="2"/>
    <n v="84020"/>
    <s v="Part-Time"/>
    <n v="1"/>
    <s v="Salt Lake"/>
    <s v="Salt Lake County"/>
    <x v="1"/>
  </r>
  <r>
    <x v="2"/>
    <s v="USU - Ogden Center"/>
    <n v="2025"/>
    <n v="2"/>
    <n v="84025"/>
    <s v="Full-Time"/>
    <n v="2"/>
    <s v="Davis"/>
    <s v="Davis County"/>
    <x v="2"/>
  </r>
  <r>
    <x v="2"/>
    <s v="USU - Ogden Center"/>
    <n v="2025"/>
    <n v="2"/>
    <n v="84025"/>
    <s v="Part-Time"/>
    <n v="3"/>
    <s v="Davis"/>
    <s v="Davis County"/>
    <x v="2"/>
  </r>
  <r>
    <x v="2"/>
    <s v="USU - Ogden Center"/>
    <n v="2025"/>
    <n v="2"/>
    <n v="84032"/>
    <s v="Part-Time"/>
    <n v="1"/>
    <s v="Wasatch"/>
    <s v="Wasatch County"/>
    <x v="7"/>
  </r>
  <r>
    <x v="2"/>
    <s v="USU - Ogden Center"/>
    <n v="2025"/>
    <n v="2"/>
    <n v="84036"/>
    <s v="Part-Time"/>
    <n v="1"/>
    <s v="Summit"/>
    <s v="Summit County"/>
    <x v="3"/>
  </r>
  <r>
    <x v="2"/>
    <s v="USU - Ogden Center"/>
    <n v="2025"/>
    <n v="2"/>
    <n v="84037"/>
    <s v="Full-Time"/>
    <n v="7"/>
    <s v="Davis"/>
    <s v="Davis County"/>
    <x v="2"/>
  </r>
  <r>
    <x v="2"/>
    <s v="USU - Ogden Center"/>
    <n v="2025"/>
    <n v="2"/>
    <n v="84037"/>
    <s v="Part-Time"/>
    <n v="5"/>
    <s v="Davis"/>
    <s v="Davis County"/>
    <x v="2"/>
  </r>
  <r>
    <x v="2"/>
    <s v="USU - Ogden Center"/>
    <n v="2025"/>
    <n v="2"/>
    <n v="84040"/>
    <s v="Full-Time"/>
    <n v="1"/>
    <s v="Davis"/>
    <s v="Davis County"/>
    <x v="2"/>
  </r>
  <r>
    <x v="2"/>
    <s v="USU - Ogden Center"/>
    <n v="2025"/>
    <n v="2"/>
    <n v="84040"/>
    <s v="Part-Time"/>
    <n v="1"/>
    <s v="Davis"/>
    <s v="Davis County"/>
    <x v="2"/>
  </r>
  <r>
    <x v="2"/>
    <s v="USU - Ogden Center"/>
    <n v="2025"/>
    <n v="2"/>
    <n v="84041"/>
    <s v="Full-Time"/>
    <n v="9"/>
    <s v="Davis"/>
    <s v="Davis County"/>
    <x v="2"/>
  </r>
  <r>
    <x v="2"/>
    <s v="USU - Ogden Center"/>
    <n v="2025"/>
    <n v="2"/>
    <n v="84041"/>
    <s v="Part-Time"/>
    <n v="7"/>
    <s v="Davis"/>
    <s v="Davis County"/>
    <x v="2"/>
  </r>
  <r>
    <x v="2"/>
    <s v="USU - Ogden Center"/>
    <n v="2025"/>
    <n v="2"/>
    <n v="84043"/>
    <s v="Full-Time"/>
    <n v="1"/>
    <s v="Utah"/>
    <s v="Utah County"/>
    <x v="0"/>
  </r>
  <r>
    <x v="2"/>
    <s v="USU - Ogden Center"/>
    <n v="2025"/>
    <n v="2"/>
    <n v="84047"/>
    <s v="Part-Time"/>
    <n v="1"/>
    <s v="Salt Lake"/>
    <s v="Salt Lake County"/>
    <x v="1"/>
  </r>
  <r>
    <x v="2"/>
    <s v="USU - Ogden Center"/>
    <n v="2025"/>
    <n v="2"/>
    <n v="84050"/>
    <s v="Full-Time"/>
    <n v="1"/>
    <s v="Morgan"/>
    <s v="Morgan County"/>
    <x v="8"/>
  </r>
  <r>
    <x v="2"/>
    <s v="USU - Ogden Center"/>
    <n v="2025"/>
    <n v="2"/>
    <n v="84054"/>
    <s v="Full-Time"/>
    <n v="1"/>
    <s v="Davis"/>
    <s v="Davis County"/>
    <x v="2"/>
  </r>
  <r>
    <x v="2"/>
    <s v="USU - Ogden Center"/>
    <n v="2025"/>
    <n v="2"/>
    <n v="84065"/>
    <s v="Part-Time"/>
    <n v="2"/>
    <s v="Salt Lake"/>
    <s v="Salt Lake County"/>
    <x v="1"/>
  </r>
  <r>
    <x v="2"/>
    <s v="USU - Ogden Center"/>
    <n v="2025"/>
    <n v="2"/>
    <n v="84067"/>
    <s v="Full-Time"/>
    <n v="2"/>
    <s v="Weber"/>
    <s v="Weber County"/>
    <x v="9"/>
  </r>
  <r>
    <x v="2"/>
    <s v="USU - Ogden Center"/>
    <n v="2025"/>
    <n v="2"/>
    <n v="84067"/>
    <s v="Part-Time"/>
    <n v="1"/>
    <s v="Weber"/>
    <s v="Weber County"/>
    <x v="9"/>
  </r>
  <r>
    <x v="2"/>
    <s v="USU - Ogden Center"/>
    <n v="2025"/>
    <n v="2"/>
    <n v="84074"/>
    <s v="Full-Time"/>
    <n v="1"/>
    <s v="Tooele"/>
    <s v="Tooele County"/>
    <x v="5"/>
  </r>
  <r>
    <x v="2"/>
    <s v="USU - Ogden Center"/>
    <n v="2025"/>
    <n v="2"/>
    <n v="84075"/>
    <s v="Full-Time"/>
    <n v="3"/>
    <s v="Davis"/>
    <s v="Davis County"/>
    <x v="2"/>
  </r>
  <r>
    <x v="2"/>
    <s v="USU - Ogden Center"/>
    <n v="2025"/>
    <n v="2"/>
    <n v="84075"/>
    <s v="Part-Time"/>
    <n v="6"/>
    <s v="Davis"/>
    <s v="Davis County"/>
    <x v="2"/>
  </r>
  <r>
    <x v="2"/>
    <s v="USU - Ogden Center"/>
    <n v="2025"/>
    <n v="2"/>
    <n v="84081"/>
    <s v="Full-Time"/>
    <n v="1"/>
    <e v="#N/A"/>
    <s v="Salt Lake County"/>
    <x v="1"/>
  </r>
  <r>
    <x v="2"/>
    <s v="USU - Ogden Center"/>
    <n v="2025"/>
    <n v="2"/>
    <n v="84084"/>
    <s v="Full-Time"/>
    <n v="1"/>
    <s v="Salt Lake"/>
    <s v="Salt Lake County"/>
    <x v="1"/>
  </r>
  <r>
    <x v="2"/>
    <s v="USU - Ogden Center"/>
    <n v="2025"/>
    <n v="2"/>
    <n v="84087"/>
    <s v="Full-Time"/>
    <n v="3"/>
    <s v="Davis"/>
    <s v="Davis County"/>
    <x v="2"/>
  </r>
  <r>
    <x v="2"/>
    <s v="USU - Ogden Center"/>
    <n v="2025"/>
    <n v="2"/>
    <n v="84087"/>
    <s v="Part-Time"/>
    <n v="3"/>
    <s v="Davis"/>
    <s v="Davis County"/>
    <x v="2"/>
  </r>
  <r>
    <x v="2"/>
    <s v="USU - Ogden Center"/>
    <n v="2025"/>
    <n v="2"/>
    <n v="84088"/>
    <s v="Full-Time"/>
    <n v="1"/>
    <s v="Salt Lake"/>
    <s v="Salt Lake County"/>
    <x v="1"/>
  </r>
  <r>
    <x v="2"/>
    <s v="USU - Ogden Center"/>
    <n v="2025"/>
    <n v="2"/>
    <n v="84092"/>
    <s v="Full-Time"/>
    <n v="2"/>
    <s v="Salt Lake"/>
    <s v="Salt Lake County"/>
    <x v="1"/>
  </r>
  <r>
    <x v="2"/>
    <s v="USU - Ogden Center"/>
    <n v="2025"/>
    <n v="2"/>
    <n v="84093"/>
    <s v="Part-Time"/>
    <n v="1"/>
    <s v="Salt Lake"/>
    <s v="Salt Lake County"/>
    <x v="1"/>
  </r>
  <r>
    <x v="2"/>
    <s v="USU - Ogden Center"/>
    <n v="2025"/>
    <n v="2"/>
    <n v="84094"/>
    <s v="Full-Time"/>
    <n v="1"/>
    <s v="Salt Lake"/>
    <s v="Salt Lake County"/>
    <x v="1"/>
  </r>
  <r>
    <x v="2"/>
    <s v="USU - Ogden Center"/>
    <n v="2025"/>
    <n v="2"/>
    <n v="84094"/>
    <s v="Part-Time"/>
    <n v="1"/>
    <s v="Salt Lake"/>
    <s v="Salt Lake County"/>
    <x v="1"/>
  </r>
  <r>
    <x v="2"/>
    <s v="USU - Ogden Center"/>
    <n v="2025"/>
    <n v="2"/>
    <n v="84096"/>
    <s v="Full-Time"/>
    <n v="2"/>
    <e v="#N/A"/>
    <s v="Salt Lake County"/>
    <x v="1"/>
  </r>
  <r>
    <x v="2"/>
    <s v="USU - Ogden Center"/>
    <n v="2025"/>
    <n v="2"/>
    <n v="84096"/>
    <s v="Part-Time"/>
    <n v="1"/>
    <e v="#N/A"/>
    <s v="Salt Lake County"/>
    <x v="1"/>
  </r>
  <r>
    <x v="2"/>
    <s v="USU - Ogden Center"/>
    <n v="2025"/>
    <n v="2"/>
    <n v="84102"/>
    <s v="Full-Time"/>
    <n v="1"/>
    <s v="Salt Lake"/>
    <s v="Salt Lake County"/>
    <x v="1"/>
  </r>
  <r>
    <x v="2"/>
    <s v="USU - Ogden Center"/>
    <n v="2025"/>
    <n v="2"/>
    <n v="84103"/>
    <s v="Part-Time"/>
    <n v="1"/>
    <s v="Salt Lake"/>
    <s v="Salt Lake County"/>
    <x v="1"/>
  </r>
  <r>
    <x v="2"/>
    <s v="USU - Ogden Center"/>
    <n v="2025"/>
    <n v="2"/>
    <n v="84104"/>
    <s v="Part-Time"/>
    <n v="1"/>
    <s v="Salt Lake"/>
    <s v="Salt Lake County"/>
    <x v="1"/>
  </r>
  <r>
    <x v="2"/>
    <s v="USU - Ogden Center"/>
    <n v="2025"/>
    <n v="2"/>
    <n v="84106"/>
    <s v="Full-Time"/>
    <n v="1"/>
    <s v="Salt Lake"/>
    <s v="Salt Lake County"/>
    <x v="1"/>
  </r>
  <r>
    <x v="2"/>
    <s v="USU - Ogden Center"/>
    <n v="2025"/>
    <n v="2"/>
    <n v="84106"/>
    <s v="Part-Time"/>
    <n v="2"/>
    <s v="Salt Lake"/>
    <s v="Salt Lake County"/>
    <x v="1"/>
  </r>
  <r>
    <x v="2"/>
    <s v="USU - Ogden Center"/>
    <n v="2025"/>
    <n v="2"/>
    <n v="84116"/>
    <s v="Full-Time"/>
    <n v="1"/>
    <s v="Salt Lake"/>
    <s v="Salt Lake County"/>
    <x v="1"/>
  </r>
  <r>
    <x v="2"/>
    <s v="USU - Ogden Center"/>
    <n v="2025"/>
    <n v="2"/>
    <n v="84117"/>
    <s v="Part-Time"/>
    <n v="1"/>
    <s v="Salt Lake"/>
    <s v="Salt Lake County"/>
    <x v="1"/>
  </r>
  <r>
    <x v="2"/>
    <s v="USU - Ogden Center"/>
    <n v="2025"/>
    <n v="2"/>
    <n v="84118"/>
    <s v="Part-Time"/>
    <n v="1"/>
    <s v="Salt Lake"/>
    <s v="Salt Lake County"/>
    <x v="1"/>
  </r>
  <r>
    <x v="2"/>
    <s v="USU - Ogden Center"/>
    <n v="2025"/>
    <n v="2"/>
    <n v="84121"/>
    <s v="Full-Time"/>
    <n v="1"/>
    <s v="Salt Lake"/>
    <s v="Salt Lake County"/>
    <x v="1"/>
  </r>
  <r>
    <x v="2"/>
    <s v="USU - Ogden Center"/>
    <n v="2025"/>
    <n v="2"/>
    <n v="84124"/>
    <s v="Full-Time"/>
    <n v="2"/>
    <s v="Salt Lake"/>
    <s v="Salt Lake County"/>
    <x v="1"/>
  </r>
  <r>
    <x v="2"/>
    <s v="USU - Ogden Center"/>
    <n v="2025"/>
    <n v="2"/>
    <n v="84124"/>
    <s v="Part-Time"/>
    <n v="1"/>
    <s v="Salt Lake"/>
    <s v="Salt Lake County"/>
    <x v="1"/>
  </r>
  <r>
    <x v="2"/>
    <s v="USU - Ogden Center"/>
    <n v="2025"/>
    <n v="2"/>
    <n v="84129"/>
    <s v="Full-Time"/>
    <n v="3"/>
    <e v="#N/A"/>
    <s v="Salt Lake County"/>
    <x v="1"/>
  </r>
  <r>
    <x v="2"/>
    <s v="USU - Ogden Center"/>
    <n v="2025"/>
    <n v="2"/>
    <n v="84129"/>
    <s v="Part-Time"/>
    <n v="2"/>
    <e v="#N/A"/>
    <s v="Salt Lake County"/>
    <x v="1"/>
  </r>
  <r>
    <x v="2"/>
    <s v="USU - Ogden Center"/>
    <n v="2025"/>
    <n v="2"/>
    <n v="84310"/>
    <s v="Full-Time"/>
    <n v="1"/>
    <s v="Weber"/>
    <s v="Weber County"/>
    <x v="9"/>
  </r>
  <r>
    <x v="2"/>
    <s v="USU - Ogden Center"/>
    <n v="2025"/>
    <n v="2"/>
    <n v="84321"/>
    <s v="Full-Time"/>
    <n v="1"/>
    <s v="Cache"/>
    <s v="Cache County"/>
    <x v="11"/>
  </r>
  <r>
    <x v="2"/>
    <s v="USU - Ogden Center"/>
    <n v="2025"/>
    <n v="2"/>
    <n v="84321"/>
    <s v="Part-Time"/>
    <n v="2"/>
    <s v="Cache"/>
    <s v="Cache County"/>
    <x v="11"/>
  </r>
  <r>
    <x v="2"/>
    <s v="USU - Ogden Center"/>
    <n v="2025"/>
    <n v="2"/>
    <n v="84328"/>
    <s v="Part-Time"/>
    <n v="1"/>
    <s v="Cache"/>
    <s v="Cache County"/>
    <x v="11"/>
  </r>
  <r>
    <x v="2"/>
    <s v="USU - Ogden Center"/>
    <n v="2025"/>
    <n v="2"/>
    <n v="84341"/>
    <s v="Full-Time"/>
    <n v="1"/>
    <s v="Cache"/>
    <s v="Cache County"/>
    <x v="11"/>
  </r>
  <r>
    <x v="2"/>
    <s v="USU - Ogden Center"/>
    <n v="2025"/>
    <n v="2"/>
    <n v="84401"/>
    <s v="Full-Time"/>
    <n v="2"/>
    <s v="Weber"/>
    <s v="Weber County"/>
    <x v="9"/>
  </r>
  <r>
    <x v="2"/>
    <s v="USU - Ogden Center"/>
    <n v="2025"/>
    <n v="2"/>
    <n v="84401"/>
    <s v="Part-Time"/>
    <n v="2"/>
    <s v="Weber"/>
    <s v="Weber County"/>
    <x v="9"/>
  </r>
  <r>
    <x v="2"/>
    <s v="USU - Ogden Center"/>
    <n v="2025"/>
    <n v="2"/>
    <n v="84403"/>
    <s v="Full-Time"/>
    <n v="2"/>
    <s v="Weber"/>
    <s v="Weber County"/>
    <x v="9"/>
  </r>
  <r>
    <x v="2"/>
    <s v="USU - Ogden Center"/>
    <n v="2025"/>
    <n v="2"/>
    <n v="84403"/>
    <s v="Part-Time"/>
    <n v="2"/>
    <s v="Weber"/>
    <s v="Weber County"/>
    <x v="9"/>
  </r>
  <r>
    <x v="2"/>
    <s v="USU - Ogden Center"/>
    <n v="2025"/>
    <n v="2"/>
    <n v="84404"/>
    <s v="Part-Time"/>
    <n v="1"/>
    <s v="Weber"/>
    <s v="Weber County"/>
    <x v="9"/>
  </r>
  <r>
    <x v="2"/>
    <s v="USU - Ogden Center"/>
    <n v="2025"/>
    <n v="2"/>
    <n v="84405"/>
    <s v="Full-Time"/>
    <n v="2"/>
    <s v="Weber"/>
    <s v="Weber County"/>
    <x v="9"/>
  </r>
  <r>
    <x v="2"/>
    <s v="USU - Ogden Center"/>
    <n v="2025"/>
    <n v="2"/>
    <n v="84405"/>
    <s v="Part-Time"/>
    <n v="1"/>
    <s v="Weber"/>
    <s v="Weber County"/>
    <x v="9"/>
  </r>
  <r>
    <x v="2"/>
    <s v="USU - Ogden Center"/>
    <n v="2025"/>
    <n v="2"/>
    <n v="84414"/>
    <s v="Full-Time"/>
    <n v="1"/>
    <s v="Weber"/>
    <s v="Weber County"/>
    <x v="9"/>
  </r>
  <r>
    <x v="2"/>
    <s v="USU - Ogden Center"/>
    <n v="2025"/>
    <n v="2"/>
    <n v="84532"/>
    <s v="Full-Time"/>
    <n v="1"/>
    <s v="Grand"/>
    <s v="Grand County"/>
    <x v="15"/>
  </r>
  <r>
    <x v="2"/>
    <s v="USU - Ogden Center"/>
    <n v="2025"/>
    <n v="2"/>
    <n v="84601"/>
    <s v="Part-Time"/>
    <n v="1"/>
    <s v="Utah"/>
    <s v="Utah County"/>
    <x v="0"/>
  </r>
  <r>
    <x v="2"/>
    <s v="USU - Ogden Center"/>
    <n v="2025"/>
    <n v="2"/>
    <n v="84663"/>
    <s v="Full-Time"/>
    <n v="1"/>
    <s v="Utah"/>
    <s v="Utah County"/>
    <x v="0"/>
  </r>
  <r>
    <x v="2"/>
    <s v="USU - Ogden Center"/>
    <n v="2025"/>
    <n v="2"/>
    <n v="84664"/>
    <s v="Part-Time"/>
    <n v="1"/>
    <s v="Utah"/>
    <s v="Utah County"/>
    <x v="0"/>
  </r>
  <r>
    <x v="2"/>
    <s v="USU - Salt Lake Center"/>
    <n v="2025"/>
    <n v="2"/>
    <n v="84003"/>
    <s v="Part-Time"/>
    <n v="1"/>
    <s v="Utah"/>
    <s v="Utah County"/>
    <x v="0"/>
  </r>
  <r>
    <x v="2"/>
    <s v="USU - Salt Lake Center"/>
    <n v="2025"/>
    <n v="2"/>
    <n v="84005"/>
    <s v="Full-Time"/>
    <n v="2"/>
    <e v="#N/A"/>
    <s v="Utah County"/>
    <x v="0"/>
  </r>
  <r>
    <x v="2"/>
    <s v="USU - Salt Lake Center"/>
    <n v="2025"/>
    <n v="2"/>
    <n v="84009"/>
    <s v="Full-Time"/>
    <n v="1"/>
    <e v="#N/A"/>
    <s v="Salt Lake County"/>
    <x v="1"/>
  </r>
  <r>
    <x v="2"/>
    <s v="USU - Salt Lake Center"/>
    <n v="2025"/>
    <n v="2"/>
    <n v="84010"/>
    <s v="Part-Time"/>
    <n v="1"/>
    <s v="Davis"/>
    <s v="Davis County"/>
    <x v="2"/>
  </r>
  <r>
    <x v="2"/>
    <s v="USU - Salt Lake Center"/>
    <n v="2025"/>
    <n v="2"/>
    <n v="84014"/>
    <s v="Part-Time"/>
    <n v="1"/>
    <s v="Davis"/>
    <s v="Davis County"/>
    <x v="2"/>
  </r>
  <r>
    <x v="2"/>
    <s v="USU - Salt Lake Center"/>
    <n v="2025"/>
    <n v="2"/>
    <n v="84015"/>
    <s v="Full-Time"/>
    <n v="1"/>
    <s v="Davis"/>
    <s v="Davis County"/>
    <x v="2"/>
  </r>
  <r>
    <x v="2"/>
    <s v="USU - Salt Lake Center"/>
    <n v="2025"/>
    <n v="2"/>
    <n v="84015"/>
    <s v="Part-Time"/>
    <n v="1"/>
    <s v="Davis"/>
    <s v="Davis County"/>
    <x v="2"/>
  </r>
  <r>
    <x v="2"/>
    <s v="USU - Salt Lake Center"/>
    <n v="2025"/>
    <n v="2"/>
    <n v="84020"/>
    <s v="Full-Time"/>
    <n v="1"/>
    <s v="Salt Lake"/>
    <s v="Salt Lake County"/>
    <x v="1"/>
  </r>
  <r>
    <x v="2"/>
    <s v="USU - Salt Lake Center"/>
    <n v="2025"/>
    <n v="2"/>
    <n v="84025"/>
    <s v="Part-Time"/>
    <n v="1"/>
    <s v="Davis"/>
    <s v="Davis County"/>
    <x v="2"/>
  </r>
  <r>
    <x v="2"/>
    <s v="USU - Salt Lake Center"/>
    <n v="2025"/>
    <n v="2"/>
    <n v="84037"/>
    <s v="Full-Time"/>
    <n v="1"/>
    <s v="Davis"/>
    <s v="Davis County"/>
    <x v="2"/>
  </r>
  <r>
    <x v="2"/>
    <s v="USU - Salt Lake Center"/>
    <n v="2025"/>
    <n v="2"/>
    <n v="84037"/>
    <s v="Part-Time"/>
    <n v="2"/>
    <s v="Davis"/>
    <s v="Davis County"/>
    <x v="2"/>
  </r>
  <r>
    <x v="2"/>
    <s v="USU - Salt Lake Center"/>
    <n v="2025"/>
    <n v="2"/>
    <n v="84041"/>
    <s v="Full-Time"/>
    <n v="1"/>
    <s v="Davis"/>
    <s v="Davis County"/>
    <x v="2"/>
  </r>
  <r>
    <x v="2"/>
    <s v="USU - Salt Lake Center"/>
    <n v="2025"/>
    <n v="2"/>
    <n v="84041"/>
    <s v="Part-Time"/>
    <n v="1"/>
    <s v="Davis"/>
    <s v="Davis County"/>
    <x v="2"/>
  </r>
  <r>
    <x v="2"/>
    <s v="USU - Salt Lake Center"/>
    <n v="2025"/>
    <n v="2"/>
    <n v="84042"/>
    <s v="Full-Time"/>
    <n v="1"/>
    <s v="Utah"/>
    <s v="Utah County"/>
    <x v="0"/>
  </r>
  <r>
    <x v="2"/>
    <s v="USU - Salt Lake Center"/>
    <n v="2025"/>
    <n v="2"/>
    <n v="84043"/>
    <s v="Part-Time"/>
    <n v="1"/>
    <s v="Utah"/>
    <s v="Utah County"/>
    <x v="0"/>
  </r>
  <r>
    <x v="2"/>
    <s v="USU - Salt Lake Center"/>
    <n v="2025"/>
    <n v="2"/>
    <n v="84044"/>
    <s v="Full-Time"/>
    <n v="1"/>
    <s v="Salt Lake"/>
    <s v="Salt Lake County"/>
    <x v="1"/>
  </r>
  <r>
    <x v="2"/>
    <s v="USU - Salt Lake Center"/>
    <n v="2025"/>
    <n v="2"/>
    <n v="84044"/>
    <s v="Part-Time"/>
    <n v="1"/>
    <s v="Salt Lake"/>
    <s v="Salt Lake County"/>
    <x v="1"/>
  </r>
  <r>
    <x v="2"/>
    <s v="USU - Salt Lake Center"/>
    <n v="2025"/>
    <n v="2"/>
    <n v="84045"/>
    <s v="Part-Time"/>
    <n v="1"/>
    <e v="#N/A"/>
    <s v="Utah County"/>
    <x v="0"/>
  </r>
  <r>
    <x v="2"/>
    <s v="USU - Salt Lake Center"/>
    <n v="2025"/>
    <n v="2"/>
    <n v="84047"/>
    <s v="Part-Time"/>
    <n v="1"/>
    <s v="Salt Lake"/>
    <s v="Salt Lake County"/>
    <x v="1"/>
  </r>
  <r>
    <x v="2"/>
    <s v="USU - Salt Lake Center"/>
    <n v="2025"/>
    <n v="2"/>
    <n v="84049"/>
    <s v="Full-Time"/>
    <n v="1"/>
    <s v="Wasatch"/>
    <s v="Wasatch County"/>
    <x v="7"/>
  </r>
  <r>
    <x v="2"/>
    <s v="USU - Salt Lake Center"/>
    <n v="2025"/>
    <n v="2"/>
    <n v="84054"/>
    <s v="Part-Time"/>
    <n v="2"/>
    <s v="Davis"/>
    <s v="Davis County"/>
    <x v="2"/>
  </r>
  <r>
    <x v="2"/>
    <s v="USU - Salt Lake Center"/>
    <n v="2025"/>
    <n v="2"/>
    <n v="84058"/>
    <s v="Part-Time"/>
    <n v="2"/>
    <s v="Utah"/>
    <s v="Utah County"/>
    <x v="0"/>
  </r>
  <r>
    <x v="2"/>
    <s v="USU - Salt Lake Center"/>
    <n v="2025"/>
    <n v="2"/>
    <n v="84065"/>
    <s v="Full-Time"/>
    <n v="4"/>
    <s v="Salt Lake"/>
    <s v="Salt Lake County"/>
    <x v="1"/>
  </r>
  <r>
    <x v="2"/>
    <s v="USU - Salt Lake Center"/>
    <n v="2025"/>
    <n v="2"/>
    <n v="84065"/>
    <s v="Part-Time"/>
    <n v="1"/>
    <s v="Salt Lake"/>
    <s v="Salt Lake County"/>
    <x v="1"/>
  </r>
  <r>
    <x v="2"/>
    <s v="USU - Salt Lake Center"/>
    <n v="2025"/>
    <n v="2"/>
    <n v="84074"/>
    <s v="Full-Time"/>
    <n v="2"/>
    <s v="Tooele"/>
    <s v="Tooele County"/>
    <x v="5"/>
  </r>
  <r>
    <x v="2"/>
    <s v="USU - Salt Lake Center"/>
    <n v="2025"/>
    <n v="2"/>
    <n v="84074"/>
    <s v="Part-Time"/>
    <n v="2"/>
    <s v="Tooele"/>
    <s v="Tooele County"/>
    <x v="5"/>
  </r>
  <r>
    <x v="2"/>
    <s v="USU - Salt Lake Center"/>
    <n v="2025"/>
    <n v="2"/>
    <n v="84075"/>
    <s v="Full-Time"/>
    <n v="2"/>
    <s v="Davis"/>
    <s v="Davis County"/>
    <x v="2"/>
  </r>
  <r>
    <x v="2"/>
    <s v="USU - Salt Lake Center"/>
    <n v="2025"/>
    <n v="2"/>
    <n v="84081"/>
    <s v="Full-Time"/>
    <n v="2"/>
    <e v="#N/A"/>
    <s v="Salt Lake County"/>
    <x v="1"/>
  </r>
  <r>
    <x v="2"/>
    <s v="USU - Salt Lake Center"/>
    <n v="2025"/>
    <n v="2"/>
    <n v="84081"/>
    <s v="Part-Time"/>
    <n v="4"/>
    <e v="#N/A"/>
    <s v="Salt Lake County"/>
    <x v="1"/>
  </r>
  <r>
    <x v="2"/>
    <s v="USU - Salt Lake Center"/>
    <n v="2025"/>
    <n v="2"/>
    <n v="84084"/>
    <s v="Full-Time"/>
    <n v="2"/>
    <s v="Salt Lake"/>
    <s v="Salt Lake County"/>
    <x v="1"/>
  </r>
  <r>
    <x v="2"/>
    <s v="USU - Salt Lake Center"/>
    <n v="2025"/>
    <n v="2"/>
    <n v="84084"/>
    <s v="Part-Time"/>
    <n v="1"/>
    <s v="Salt Lake"/>
    <s v="Salt Lake County"/>
    <x v="1"/>
  </r>
  <r>
    <x v="2"/>
    <s v="USU - Salt Lake Center"/>
    <n v="2025"/>
    <n v="2"/>
    <n v="84087"/>
    <s v="Full-Time"/>
    <n v="1"/>
    <s v="Davis"/>
    <s v="Davis County"/>
    <x v="2"/>
  </r>
  <r>
    <x v="2"/>
    <s v="USU - Salt Lake Center"/>
    <n v="2025"/>
    <n v="2"/>
    <n v="84087"/>
    <s v="Part-Time"/>
    <n v="1"/>
    <s v="Davis"/>
    <s v="Davis County"/>
    <x v="2"/>
  </r>
  <r>
    <x v="2"/>
    <s v="USU - Salt Lake Center"/>
    <n v="2025"/>
    <n v="2"/>
    <n v="84093"/>
    <s v="Part-Time"/>
    <n v="1"/>
    <s v="Salt Lake"/>
    <s v="Salt Lake County"/>
    <x v="1"/>
  </r>
  <r>
    <x v="2"/>
    <s v="USU - Salt Lake Center"/>
    <n v="2025"/>
    <n v="2"/>
    <n v="84095"/>
    <s v="Full-Time"/>
    <n v="1"/>
    <s v="Salt Lake"/>
    <s v="Salt Lake County"/>
    <x v="1"/>
  </r>
  <r>
    <x v="2"/>
    <s v="USU - Salt Lake Center"/>
    <n v="2025"/>
    <n v="2"/>
    <n v="84095"/>
    <s v="Part-Time"/>
    <n v="1"/>
    <s v="Salt Lake"/>
    <s v="Salt Lake County"/>
    <x v="1"/>
  </r>
  <r>
    <x v="2"/>
    <s v="USU - Salt Lake Center"/>
    <n v="2025"/>
    <n v="2"/>
    <n v="84096"/>
    <s v="Full-Time"/>
    <n v="3"/>
    <e v="#N/A"/>
    <s v="Salt Lake County"/>
    <x v="1"/>
  </r>
  <r>
    <x v="2"/>
    <s v="USU - Salt Lake Center"/>
    <n v="2025"/>
    <n v="2"/>
    <n v="84096"/>
    <s v="Part-Time"/>
    <n v="2"/>
    <e v="#N/A"/>
    <s v="Salt Lake County"/>
    <x v="1"/>
  </r>
  <r>
    <x v="2"/>
    <s v="USU - Salt Lake Center"/>
    <n v="2025"/>
    <n v="2"/>
    <n v="84098"/>
    <s v="Full-Time"/>
    <n v="1"/>
    <s v="Summit"/>
    <s v="Summit County"/>
    <x v="3"/>
  </r>
  <r>
    <x v="2"/>
    <s v="USU - Salt Lake Center"/>
    <n v="2025"/>
    <n v="2"/>
    <n v="84098"/>
    <s v="Part-Time"/>
    <n v="1"/>
    <s v="Summit"/>
    <s v="Summit County"/>
    <x v="3"/>
  </r>
  <r>
    <x v="2"/>
    <s v="USU - Salt Lake Center"/>
    <n v="2025"/>
    <n v="2"/>
    <n v="84102"/>
    <s v="Full-Time"/>
    <n v="1"/>
    <s v="Salt Lake"/>
    <s v="Salt Lake County"/>
    <x v="1"/>
  </r>
  <r>
    <x v="2"/>
    <s v="USU - Salt Lake Center"/>
    <n v="2025"/>
    <n v="2"/>
    <n v="84104"/>
    <s v="Full-Time"/>
    <n v="2"/>
    <s v="Salt Lake"/>
    <s v="Salt Lake County"/>
    <x v="1"/>
  </r>
  <r>
    <x v="2"/>
    <s v="USU - Salt Lake Center"/>
    <n v="2025"/>
    <n v="2"/>
    <n v="84104"/>
    <s v="Part-Time"/>
    <n v="1"/>
    <s v="Salt Lake"/>
    <s v="Salt Lake County"/>
    <x v="1"/>
  </r>
  <r>
    <x v="2"/>
    <s v="USU - Salt Lake Center"/>
    <n v="2025"/>
    <n v="2"/>
    <n v="84105"/>
    <s v="Full-Time"/>
    <n v="1"/>
    <s v="Salt Lake"/>
    <s v="Salt Lake County"/>
    <x v="1"/>
  </r>
  <r>
    <x v="2"/>
    <s v="USU - Salt Lake Center"/>
    <n v="2025"/>
    <n v="2"/>
    <n v="84105"/>
    <s v="Part-Time"/>
    <n v="1"/>
    <s v="Salt Lake"/>
    <s v="Salt Lake County"/>
    <x v="1"/>
  </r>
  <r>
    <x v="2"/>
    <s v="USU - Salt Lake Center"/>
    <n v="2025"/>
    <n v="2"/>
    <n v="84106"/>
    <s v="Full-Time"/>
    <n v="1"/>
    <s v="Salt Lake"/>
    <s v="Salt Lake County"/>
    <x v="1"/>
  </r>
  <r>
    <x v="2"/>
    <s v="USU - Salt Lake Center"/>
    <n v="2025"/>
    <n v="2"/>
    <n v="84107"/>
    <s v="Full-Time"/>
    <n v="1"/>
    <s v="Salt Lake"/>
    <s v="Salt Lake County"/>
    <x v="1"/>
  </r>
  <r>
    <x v="2"/>
    <s v="USU - Salt Lake Center"/>
    <n v="2025"/>
    <n v="2"/>
    <n v="84108"/>
    <s v="Full-Time"/>
    <n v="2"/>
    <s v="Salt Lake"/>
    <s v="Salt Lake County"/>
    <x v="1"/>
  </r>
  <r>
    <x v="2"/>
    <s v="USU - Salt Lake Center"/>
    <n v="2025"/>
    <n v="2"/>
    <n v="84116"/>
    <s v="Full-Time"/>
    <n v="1"/>
    <s v="Salt Lake"/>
    <s v="Salt Lake County"/>
    <x v="1"/>
  </r>
  <r>
    <x v="2"/>
    <s v="USU - Salt Lake Center"/>
    <n v="2025"/>
    <n v="2"/>
    <n v="84117"/>
    <s v="Part-Time"/>
    <n v="1"/>
    <s v="Salt Lake"/>
    <s v="Salt Lake County"/>
    <x v="1"/>
  </r>
  <r>
    <x v="2"/>
    <s v="USU - Salt Lake Center"/>
    <n v="2025"/>
    <n v="2"/>
    <n v="84118"/>
    <s v="Full-Time"/>
    <n v="2"/>
    <s v="Salt Lake"/>
    <s v="Salt Lake County"/>
    <x v="1"/>
  </r>
  <r>
    <x v="2"/>
    <s v="USU - Salt Lake Center"/>
    <n v="2025"/>
    <n v="2"/>
    <n v="84118"/>
    <s v="Part-Time"/>
    <n v="2"/>
    <s v="Salt Lake"/>
    <s v="Salt Lake County"/>
    <x v="1"/>
  </r>
  <r>
    <x v="2"/>
    <s v="USU - Salt Lake Center"/>
    <n v="2025"/>
    <n v="2"/>
    <n v="84120"/>
    <s v="Part-Time"/>
    <n v="1"/>
    <s v="Salt Lake"/>
    <s v="Salt Lake County"/>
    <x v="1"/>
  </r>
  <r>
    <x v="2"/>
    <s v="USU - Salt Lake Center"/>
    <n v="2025"/>
    <n v="2"/>
    <n v="84121"/>
    <s v="Full-Time"/>
    <n v="1"/>
    <s v="Salt Lake"/>
    <s v="Salt Lake County"/>
    <x v="1"/>
  </r>
  <r>
    <x v="2"/>
    <s v="USU - Salt Lake Center"/>
    <n v="2025"/>
    <n v="2"/>
    <n v="84121"/>
    <s v="Part-Time"/>
    <n v="1"/>
    <s v="Salt Lake"/>
    <s v="Salt Lake County"/>
    <x v="1"/>
  </r>
  <r>
    <x v="2"/>
    <s v="USU - Salt Lake Center"/>
    <n v="2025"/>
    <n v="2"/>
    <n v="84123"/>
    <s v="Part-Time"/>
    <n v="1"/>
    <s v="Salt Lake"/>
    <s v="Salt Lake County"/>
    <x v="1"/>
  </r>
  <r>
    <x v="2"/>
    <s v="USU - Salt Lake Center"/>
    <n v="2025"/>
    <n v="2"/>
    <n v="84124"/>
    <s v="Full-Time"/>
    <n v="1"/>
    <s v="Salt Lake"/>
    <s v="Salt Lake County"/>
    <x v="1"/>
  </r>
  <r>
    <x v="2"/>
    <s v="USU - Salt Lake Center"/>
    <n v="2025"/>
    <n v="2"/>
    <n v="84124"/>
    <s v="Part-Time"/>
    <n v="1"/>
    <s v="Salt Lake"/>
    <s v="Salt Lake County"/>
    <x v="1"/>
  </r>
  <r>
    <x v="2"/>
    <s v="USU - Salt Lake Center"/>
    <n v="2025"/>
    <n v="2"/>
    <n v="84126"/>
    <s v="Full-Time"/>
    <n v="1"/>
    <s v="Salt Lake"/>
    <e v="#N/A"/>
    <x v="1"/>
  </r>
  <r>
    <x v="2"/>
    <s v="USU - Salt Lake Center"/>
    <n v="2025"/>
    <n v="2"/>
    <n v="84127"/>
    <s v="Part-Time"/>
    <n v="1"/>
    <s v="Salt Lake"/>
    <e v="#N/A"/>
    <x v="1"/>
  </r>
  <r>
    <x v="2"/>
    <s v="USU - Salt Lake Center"/>
    <n v="2025"/>
    <n v="2"/>
    <n v="84128"/>
    <s v="Full-Time"/>
    <n v="1"/>
    <s v="Salt Lake"/>
    <s v="Salt Lake County"/>
    <x v="1"/>
  </r>
  <r>
    <x v="2"/>
    <s v="USU - Salt Lake Center"/>
    <n v="2025"/>
    <n v="2"/>
    <n v="84129"/>
    <s v="Full-Time"/>
    <n v="4"/>
    <e v="#N/A"/>
    <s v="Salt Lake County"/>
    <x v="1"/>
  </r>
  <r>
    <x v="2"/>
    <s v="USU - Salt Lake Center"/>
    <n v="2025"/>
    <n v="2"/>
    <n v="84129"/>
    <s v="Part-Time"/>
    <n v="3"/>
    <e v="#N/A"/>
    <s v="Salt Lake County"/>
    <x v="1"/>
  </r>
  <r>
    <x v="2"/>
    <s v="USU - Salt Lake Center"/>
    <n v="2025"/>
    <n v="2"/>
    <n v="84319"/>
    <s v="Part-Time"/>
    <n v="1"/>
    <s v="Cache"/>
    <s v="Cache County"/>
    <x v="11"/>
  </r>
  <r>
    <x v="2"/>
    <s v="USU - Salt Lake Center"/>
    <n v="2025"/>
    <n v="2"/>
    <n v="84321"/>
    <s v="Full-Time"/>
    <n v="2"/>
    <s v="Cache"/>
    <s v="Cache County"/>
    <x v="11"/>
  </r>
  <r>
    <x v="2"/>
    <s v="USU - Salt Lake Center"/>
    <n v="2025"/>
    <n v="2"/>
    <n v="84401"/>
    <s v="Part-Time"/>
    <n v="1"/>
    <s v="Weber"/>
    <s v="Weber County"/>
    <x v="9"/>
  </r>
  <r>
    <x v="2"/>
    <s v="USU - Salt Lake Center"/>
    <n v="2025"/>
    <n v="2"/>
    <n v="84405"/>
    <s v="Part-Time"/>
    <n v="1"/>
    <s v="Weber"/>
    <s v="Weber County"/>
    <x v="9"/>
  </r>
  <r>
    <x v="2"/>
    <s v="USU - Salt Lake Center"/>
    <n v="2025"/>
    <n v="2"/>
    <n v="84604"/>
    <s v="Full-Time"/>
    <n v="1"/>
    <s v="Utah"/>
    <s v="Utah County"/>
    <x v="0"/>
  </r>
  <r>
    <x v="2"/>
    <s v="USU - Salt Lake Center"/>
    <n v="2025"/>
    <n v="2"/>
    <n v="84642"/>
    <s v="Full-Time"/>
    <n v="1"/>
    <s v="Sanpete"/>
    <s v="Sanpete County"/>
    <x v="17"/>
  </r>
  <r>
    <x v="2"/>
    <s v="USU - Salt Lake Center"/>
    <n v="2025"/>
    <n v="2"/>
    <n v="84663"/>
    <s v="Full-Time"/>
    <n v="1"/>
    <s v="Utah"/>
    <s v="Utah County"/>
    <x v="0"/>
  </r>
  <r>
    <x v="2"/>
    <s v="USU - Delta Center"/>
    <n v="2025"/>
    <n v="2"/>
    <n v="84624"/>
    <s v="Part-Time"/>
    <n v="1"/>
    <s v="Millard"/>
    <s v="Millard County"/>
    <x v="16"/>
  </r>
  <r>
    <x v="2"/>
    <s v="USU - Delta Center"/>
    <n v="2025"/>
    <n v="2"/>
    <n v="84649"/>
    <s v="Part-Time"/>
    <n v="1"/>
    <s v="Millard"/>
    <s v="Millard County"/>
    <x v="16"/>
  </r>
  <r>
    <x v="2"/>
    <s v="USU - Tooele Center"/>
    <n v="2025"/>
    <n v="2"/>
    <n v="84005"/>
    <s v="Full-Time"/>
    <n v="1"/>
    <e v="#N/A"/>
    <s v="Utah County"/>
    <x v="0"/>
  </r>
  <r>
    <x v="2"/>
    <s v="USU - Tooele Center"/>
    <n v="2025"/>
    <n v="2"/>
    <n v="84005"/>
    <s v="Part-Time"/>
    <n v="1"/>
    <e v="#N/A"/>
    <s v="Utah County"/>
    <x v="0"/>
  </r>
  <r>
    <x v="2"/>
    <s v="USU - Tooele Center"/>
    <n v="2025"/>
    <n v="2"/>
    <n v="84009"/>
    <s v="Full-Time"/>
    <n v="1"/>
    <e v="#N/A"/>
    <s v="Salt Lake County"/>
    <x v="1"/>
  </r>
  <r>
    <x v="2"/>
    <s v="USU - Tooele Center"/>
    <n v="2025"/>
    <n v="2"/>
    <n v="84015"/>
    <s v="Full-Time"/>
    <n v="1"/>
    <s v="Davis"/>
    <s v="Davis County"/>
    <x v="2"/>
  </r>
  <r>
    <x v="2"/>
    <s v="USU - Tooele Center"/>
    <n v="2025"/>
    <n v="2"/>
    <n v="84021"/>
    <s v="Full-Time"/>
    <n v="1"/>
    <s v="Duchesne"/>
    <s v="Duchesne County"/>
    <x v="4"/>
  </r>
  <r>
    <x v="2"/>
    <s v="USU - Tooele Center"/>
    <n v="2025"/>
    <n v="2"/>
    <n v="84029"/>
    <s v="Full-Time"/>
    <n v="10"/>
    <s v="Tooele"/>
    <s v="Tooele County"/>
    <x v="5"/>
  </r>
  <r>
    <x v="2"/>
    <s v="USU - Tooele Center"/>
    <n v="2025"/>
    <n v="2"/>
    <n v="84029"/>
    <s v="Part-Time"/>
    <n v="12"/>
    <s v="Tooele"/>
    <s v="Tooele County"/>
    <x v="5"/>
  </r>
  <r>
    <x v="2"/>
    <s v="USU - Tooele Center"/>
    <n v="2025"/>
    <n v="2"/>
    <n v="84044"/>
    <s v="Full-Time"/>
    <n v="4"/>
    <s v="Salt Lake"/>
    <s v="Salt Lake County"/>
    <x v="1"/>
  </r>
  <r>
    <x v="2"/>
    <s v="USU - Tooele Center"/>
    <n v="2025"/>
    <n v="2"/>
    <n v="84044"/>
    <s v="Part-Time"/>
    <n v="1"/>
    <s v="Salt Lake"/>
    <s v="Salt Lake County"/>
    <x v="1"/>
  </r>
  <r>
    <x v="2"/>
    <s v="USU - Tooele Center"/>
    <n v="2025"/>
    <n v="2"/>
    <n v="84045"/>
    <s v="Part-Time"/>
    <n v="1"/>
    <e v="#N/A"/>
    <s v="Utah County"/>
    <x v="0"/>
  </r>
  <r>
    <x v="2"/>
    <s v="USU - Tooele Center"/>
    <n v="2025"/>
    <n v="2"/>
    <n v="84065"/>
    <s v="Part-Time"/>
    <n v="1"/>
    <s v="Salt Lake"/>
    <s v="Salt Lake County"/>
    <x v="1"/>
  </r>
  <r>
    <x v="2"/>
    <s v="USU - Tooele Center"/>
    <n v="2025"/>
    <n v="2"/>
    <n v="84070"/>
    <s v="Part-Time"/>
    <n v="2"/>
    <s v="Salt Lake"/>
    <s v="Salt Lake County"/>
    <x v="1"/>
  </r>
  <r>
    <x v="2"/>
    <s v="USU - Tooele Center"/>
    <n v="2025"/>
    <n v="2"/>
    <n v="84071"/>
    <s v="Full-Time"/>
    <n v="2"/>
    <s v="Tooele"/>
    <s v="Tooele County"/>
    <x v="5"/>
  </r>
  <r>
    <x v="2"/>
    <s v="USU - Tooele Center"/>
    <n v="2025"/>
    <n v="2"/>
    <n v="84071"/>
    <s v="Part-Time"/>
    <n v="5"/>
    <s v="Tooele"/>
    <s v="Tooele County"/>
    <x v="5"/>
  </r>
  <r>
    <x v="2"/>
    <s v="USU - Tooele Center"/>
    <n v="2025"/>
    <n v="2"/>
    <n v="84074"/>
    <s v="Full-Time"/>
    <n v="37"/>
    <s v="Tooele"/>
    <s v="Tooele County"/>
    <x v="5"/>
  </r>
  <r>
    <x v="2"/>
    <s v="USU - Tooele Center"/>
    <n v="2025"/>
    <n v="2"/>
    <n v="84074"/>
    <s v="Part-Time"/>
    <n v="33"/>
    <s v="Tooele"/>
    <s v="Tooele County"/>
    <x v="5"/>
  </r>
  <r>
    <x v="2"/>
    <s v="USU - Tooele Center"/>
    <n v="2025"/>
    <n v="2"/>
    <n v="84078"/>
    <s v="Part-Time"/>
    <n v="1"/>
    <s v="Uintah"/>
    <s v="Uintah County"/>
    <x v="6"/>
  </r>
  <r>
    <x v="2"/>
    <s v="USU - Tooele Center"/>
    <n v="2025"/>
    <n v="2"/>
    <n v="84084"/>
    <s v="Full-Time"/>
    <n v="1"/>
    <s v="Salt Lake"/>
    <s v="Salt Lake County"/>
    <x v="1"/>
  </r>
  <r>
    <x v="2"/>
    <s v="USU - Tooele Center"/>
    <n v="2025"/>
    <n v="2"/>
    <n v="84087"/>
    <s v="Part-Time"/>
    <n v="1"/>
    <s v="Davis"/>
    <s v="Davis County"/>
    <x v="2"/>
  </r>
  <r>
    <x v="2"/>
    <s v="USU - Tooele Center"/>
    <n v="2025"/>
    <n v="2"/>
    <n v="84094"/>
    <s v="Full-Time"/>
    <n v="1"/>
    <s v="Salt Lake"/>
    <s v="Salt Lake County"/>
    <x v="1"/>
  </r>
  <r>
    <x v="2"/>
    <s v="USU - Tooele Center"/>
    <n v="2025"/>
    <n v="2"/>
    <n v="84096"/>
    <s v="Full-Time"/>
    <n v="1"/>
    <e v="#N/A"/>
    <s v="Salt Lake County"/>
    <x v="1"/>
  </r>
  <r>
    <x v="2"/>
    <s v="USU - Tooele Center"/>
    <n v="2025"/>
    <n v="2"/>
    <n v="84096"/>
    <s v="Part-Time"/>
    <n v="1"/>
    <e v="#N/A"/>
    <s v="Salt Lake County"/>
    <x v="1"/>
  </r>
  <r>
    <x v="2"/>
    <s v="USU - Tooele Center"/>
    <n v="2025"/>
    <n v="2"/>
    <n v="84102"/>
    <s v="Full-Time"/>
    <n v="1"/>
    <s v="Salt Lake"/>
    <s v="Salt Lake County"/>
    <x v="1"/>
  </r>
  <r>
    <x v="2"/>
    <s v="USU - Tooele Center"/>
    <n v="2025"/>
    <n v="2"/>
    <n v="84104"/>
    <s v="Full-Time"/>
    <n v="1"/>
    <s v="Salt Lake"/>
    <s v="Salt Lake County"/>
    <x v="1"/>
  </r>
  <r>
    <x v="2"/>
    <s v="USU - Tooele Center"/>
    <n v="2025"/>
    <n v="2"/>
    <n v="84104"/>
    <s v="Part-Time"/>
    <n v="1"/>
    <s v="Salt Lake"/>
    <s v="Salt Lake County"/>
    <x v="1"/>
  </r>
  <r>
    <x v="2"/>
    <s v="USU - Tooele Center"/>
    <n v="2025"/>
    <n v="2"/>
    <n v="84105"/>
    <s v="Full-Time"/>
    <n v="1"/>
    <s v="Salt Lake"/>
    <s v="Salt Lake County"/>
    <x v="1"/>
  </r>
  <r>
    <x v="2"/>
    <s v="USU - Tooele Center"/>
    <n v="2025"/>
    <n v="2"/>
    <n v="84106"/>
    <s v="Full-Time"/>
    <n v="1"/>
    <s v="Salt Lake"/>
    <s v="Salt Lake County"/>
    <x v="1"/>
  </r>
  <r>
    <x v="2"/>
    <s v="USU - Tooele Center"/>
    <n v="2025"/>
    <n v="2"/>
    <n v="84115"/>
    <s v="Full-Time"/>
    <n v="1"/>
    <s v="Salt Lake"/>
    <s v="Salt Lake County"/>
    <x v="1"/>
  </r>
  <r>
    <x v="2"/>
    <s v="USU - Tooele Center"/>
    <n v="2025"/>
    <n v="2"/>
    <n v="84116"/>
    <s v="Part-Time"/>
    <n v="1"/>
    <s v="Salt Lake"/>
    <s v="Salt Lake County"/>
    <x v="1"/>
  </r>
  <r>
    <x v="2"/>
    <s v="USU - Tooele Center"/>
    <n v="2025"/>
    <n v="2"/>
    <n v="84117"/>
    <s v="Part-Time"/>
    <n v="1"/>
    <s v="Salt Lake"/>
    <s v="Salt Lake County"/>
    <x v="1"/>
  </r>
  <r>
    <x v="2"/>
    <s v="USU - Tooele Center"/>
    <n v="2025"/>
    <n v="2"/>
    <n v="84119"/>
    <s v="Full-Time"/>
    <n v="1"/>
    <s v="Salt Lake"/>
    <s v="Salt Lake County"/>
    <x v="1"/>
  </r>
  <r>
    <x v="2"/>
    <s v="USU - Tooele Center"/>
    <n v="2025"/>
    <n v="2"/>
    <n v="84120"/>
    <s v="Full-Time"/>
    <n v="1"/>
    <s v="Salt Lake"/>
    <s v="Salt Lake County"/>
    <x v="1"/>
  </r>
  <r>
    <x v="2"/>
    <s v="USU - Tooele Center"/>
    <n v="2025"/>
    <n v="2"/>
    <n v="84120"/>
    <s v="Part-Time"/>
    <n v="1"/>
    <s v="Salt Lake"/>
    <s v="Salt Lake County"/>
    <x v="1"/>
  </r>
  <r>
    <x v="2"/>
    <s v="USU - Tooele Center"/>
    <n v="2025"/>
    <n v="2"/>
    <n v="84124"/>
    <s v="Part-Time"/>
    <n v="1"/>
    <s v="Salt Lake"/>
    <s v="Salt Lake County"/>
    <x v="1"/>
  </r>
  <r>
    <x v="2"/>
    <s v="USU - Tooele Center"/>
    <n v="2025"/>
    <n v="2"/>
    <n v="84321"/>
    <s v="Full-Time"/>
    <n v="1"/>
    <s v="Cache"/>
    <s v="Cache County"/>
    <x v="11"/>
  </r>
  <r>
    <x v="2"/>
    <s v="USU - Tooele Center"/>
    <n v="2025"/>
    <n v="2"/>
    <n v="84604"/>
    <s v="Part-Time"/>
    <n v="1"/>
    <s v="Utah"/>
    <s v="Utah County"/>
    <x v="0"/>
  </r>
  <r>
    <x v="2"/>
    <s v="USU - Tooele Center"/>
    <n v="2025"/>
    <n v="2"/>
    <n v="84663"/>
    <s v="Part-Time"/>
    <n v="1"/>
    <s v="Utah"/>
    <s v="Utah County"/>
    <x v="0"/>
  </r>
  <r>
    <x v="2"/>
    <s v="USU - Moab Center"/>
    <n v="2025"/>
    <n v="2"/>
    <n v="84525"/>
    <s v="Part-Time"/>
    <n v="1"/>
    <s v="Emery"/>
    <s v="Emery County"/>
    <x v="14"/>
  </r>
  <r>
    <x v="2"/>
    <s v="USU - Moab Center"/>
    <n v="2025"/>
    <n v="2"/>
    <n v="84526"/>
    <s v="Part-Time"/>
    <n v="1"/>
    <s v="Carbon"/>
    <s v="Carbon County"/>
    <x v="12"/>
  </r>
  <r>
    <x v="2"/>
    <s v="USU - Moab Center"/>
    <n v="2025"/>
    <n v="2"/>
    <n v="84532"/>
    <s v="Full-Time"/>
    <n v="16"/>
    <s v="Grand"/>
    <s v="Grand County"/>
    <x v="15"/>
  </r>
  <r>
    <x v="2"/>
    <s v="USU - Moab Center"/>
    <n v="2025"/>
    <n v="2"/>
    <n v="84532"/>
    <s v="Part-Time"/>
    <n v="29"/>
    <s v="Grand"/>
    <s v="Grand County"/>
    <x v="15"/>
  </r>
  <r>
    <x v="2"/>
    <s v="USU - Moab Center"/>
    <n v="2025"/>
    <n v="2"/>
    <n v="84535"/>
    <s v="Part-Time"/>
    <n v="1"/>
    <s v="San Juan"/>
    <s v="San Juan County"/>
    <x v="13"/>
  </r>
  <r>
    <x v="2"/>
    <s v="USU - Blanding Center"/>
    <n v="2025"/>
    <n v="2"/>
    <n v="84040"/>
    <s v="Full-Time"/>
    <n v="1"/>
    <s v="Davis"/>
    <s v="Davis County"/>
    <x v="2"/>
  </r>
  <r>
    <x v="2"/>
    <s v="USU - Blanding Center"/>
    <n v="2025"/>
    <n v="2"/>
    <n v="84054"/>
    <s v="Full-Time"/>
    <n v="1"/>
    <s v="Davis"/>
    <s v="Davis County"/>
    <x v="2"/>
  </r>
  <r>
    <x v="2"/>
    <s v="USU - Blanding Center"/>
    <n v="2025"/>
    <n v="2"/>
    <n v="84062"/>
    <s v="Full-Time"/>
    <n v="1"/>
    <s v="Utah"/>
    <s v="Utah County"/>
    <x v="0"/>
  </r>
  <r>
    <x v="2"/>
    <s v="USU - Blanding Center"/>
    <n v="2025"/>
    <n v="2"/>
    <n v="84065"/>
    <s v="Part-Time"/>
    <n v="1"/>
    <s v="Salt Lake"/>
    <s v="Salt Lake County"/>
    <x v="1"/>
  </r>
  <r>
    <x v="2"/>
    <s v="USU - Blanding Center"/>
    <n v="2025"/>
    <n v="2"/>
    <n v="84080"/>
    <s v="Full-Time"/>
    <n v="1"/>
    <s v="Tooele"/>
    <s v="Tooele County"/>
    <x v="5"/>
  </r>
  <r>
    <x v="2"/>
    <s v="USU - Blanding Center"/>
    <n v="2025"/>
    <n v="2"/>
    <n v="84096"/>
    <s v="Full-Time"/>
    <n v="1"/>
    <e v="#N/A"/>
    <s v="Salt Lake County"/>
    <x v="1"/>
  </r>
  <r>
    <x v="2"/>
    <s v="USU - Blanding Center"/>
    <n v="2025"/>
    <n v="2"/>
    <n v="84341"/>
    <s v="Full-Time"/>
    <n v="2"/>
    <s v="Cache"/>
    <s v="Cache County"/>
    <x v="11"/>
  </r>
  <r>
    <x v="2"/>
    <s v="USU - Blanding Center"/>
    <n v="2025"/>
    <n v="2"/>
    <n v="84510"/>
    <s v="Full-Time"/>
    <n v="11"/>
    <s v="San Juan"/>
    <e v="#N/A"/>
    <x v="13"/>
  </r>
  <r>
    <x v="2"/>
    <s v="USU - Blanding Center"/>
    <n v="2025"/>
    <n v="2"/>
    <n v="84510"/>
    <s v="Part-Time"/>
    <n v="2"/>
    <s v="San Juan"/>
    <e v="#N/A"/>
    <x v="13"/>
  </r>
  <r>
    <x v="2"/>
    <s v="USU - Blanding Center"/>
    <n v="2025"/>
    <n v="2"/>
    <n v="84511"/>
    <s v="Full-Time"/>
    <n v="49"/>
    <s v="San Juan"/>
    <s v="San Juan County"/>
    <x v="13"/>
  </r>
  <r>
    <x v="2"/>
    <s v="USU - Blanding Center"/>
    <n v="2025"/>
    <n v="2"/>
    <n v="84511"/>
    <s v="Part-Time"/>
    <n v="37"/>
    <s v="San Juan"/>
    <s v="San Juan County"/>
    <x v="13"/>
  </r>
  <r>
    <x v="2"/>
    <s v="USU - Blanding Center"/>
    <n v="2025"/>
    <n v="2"/>
    <n v="84512"/>
    <s v="Full-Time"/>
    <n v="4"/>
    <s v="San Juan"/>
    <s v="San Juan County"/>
    <x v="13"/>
  </r>
  <r>
    <x v="2"/>
    <s v="USU - Blanding Center"/>
    <n v="2025"/>
    <n v="2"/>
    <n v="84512"/>
    <s v="Part-Time"/>
    <n v="4"/>
    <s v="San Juan"/>
    <s v="San Juan County"/>
    <x v="13"/>
  </r>
  <r>
    <x v="2"/>
    <s v="USU - Blanding Center"/>
    <n v="2025"/>
    <n v="2"/>
    <n v="84531"/>
    <s v="Full-Time"/>
    <n v="4"/>
    <s v="San Juan"/>
    <s v="San Juan County"/>
    <x v="13"/>
  </r>
  <r>
    <x v="2"/>
    <s v="USU - Blanding Center"/>
    <n v="2025"/>
    <n v="2"/>
    <n v="84531"/>
    <s v="Part-Time"/>
    <n v="6"/>
    <s v="San Juan"/>
    <s v="San Juan County"/>
    <x v="13"/>
  </r>
  <r>
    <x v="2"/>
    <s v="USU - Blanding Center"/>
    <n v="2025"/>
    <n v="2"/>
    <n v="84532"/>
    <s v="Full-Time"/>
    <n v="1"/>
    <s v="Grand"/>
    <s v="Grand County"/>
    <x v="15"/>
  </r>
  <r>
    <x v="2"/>
    <s v="USU - Blanding Center"/>
    <n v="2025"/>
    <n v="2"/>
    <n v="84532"/>
    <s v="Part-Time"/>
    <n v="1"/>
    <s v="Grand"/>
    <s v="Grand County"/>
    <x v="15"/>
  </r>
  <r>
    <x v="2"/>
    <s v="USU - Blanding Center"/>
    <n v="2025"/>
    <n v="2"/>
    <n v="84534"/>
    <s v="Full-Time"/>
    <n v="19"/>
    <s v="San Juan"/>
    <s v="San Juan County"/>
    <x v="13"/>
  </r>
  <r>
    <x v="2"/>
    <s v="USU - Blanding Center"/>
    <n v="2025"/>
    <n v="2"/>
    <n v="84534"/>
    <s v="Part-Time"/>
    <n v="11"/>
    <s v="San Juan"/>
    <s v="San Juan County"/>
    <x v="13"/>
  </r>
  <r>
    <x v="2"/>
    <s v="USU - Blanding Center"/>
    <n v="2025"/>
    <n v="2"/>
    <n v="84535"/>
    <s v="Full-Time"/>
    <n v="3"/>
    <s v="San Juan"/>
    <s v="San Juan County"/>
    <x v="13"/>
  </r>
  <r>
    <x v="2"/>
    <s v="USU - Blanding Center"/>
    <n v="2025"/>
    <n v="2"/>
    <n v="84535"/>
    <s v="Part-Time"/>
    <n v="10"/>
    <s v="San Juan"/>
    <s v="San Juan County"/>
    <x v="13"/>
  </r>
  <r>
    <x v="2"/>
    <s v="USU - Blanding Center"/>
    <n v="2025"/>
    <n v="2"/>
    <n v="84536"/>
    <s v="Full-Time"/>
    <n v="16"/>
    <s v="San Juan"/>
    <s v="San Juan County"/>
    <x v="13"/>
  </r>
  <r>
    <x v="2"/>
    <s v="USU - Blanding Center"/>
    <n v="2025"/>
    <n v="2"/>
    <n v="84536"/>
    <s v="Part-Time"/>
    <n v="7"/>
    <s v="San Juan"/>
    <s v="San Juan County"/>
    <x v="13"/>
  </r>
  <r>
    <x v="2"/>
    <s v="USU - Blanding Center"/>
    <n v="2025"/>
    <n v="2"/>
    <n v="84606"/>
    <s v="Part-Time"/>
    <n v="1"/>
    <s v="Utah"/>
    <s v="Utah County"/>
    <x v="0"/>
  </r>
  <r>
    <x v="2"/>
    <s v="USU - Roosevelt Center"/>
    <n v="2025"/>
    <n v="2"/>
    <n v="84001"/>
    <s v="Part-Time"/>
    <n v="2"/>
    <s v="Duchesne"/>
    <s v="Duchesne County"/>
    <x v="4"/>
  </r>
  <r>
    <x v="2"/>
    <s v="USU - Roosevelt Center"/>
    <n v="2025"/>
    <n v="2"/>
    <n v="84007"/>
    <s v="Full-Time"/>
    <n v="1"/>
    <s v="Duchesne"/>
    <s v="Duchesne County"/>
    <x v="4"/>
  </r>
  <r>
    <x v="2"/>
    <s v="USU - Roosevelt Center"/>
    <n v="2025"/>
    <n v="2"/>
    <n v="84021"/>
    <s v="Full-Time"/>
    <n v="1"/>
    <s v="Duchesne"/>
    <s v="Duchesne County"/>
    <x v="4"/>
  </r>
  <r>
    <x v="2"/>
    <s v="USU - Roosevelt Center"/>
    <n v="2025"/>
    <n v="2"/>
    <n v="84021"/>
    <s v="Part-Time"/>
    <n v="2"/>
    <s v="Duchesne"/>
    <s v="Duchesne County"/>
    <x v="4"/>
  </r>
  <r>
    <x v="2"/>
    <s v="USU - Roosevelt Center"/>
    <n v="2025"/>
    <n v="2"/>
    <n v="84026"/>
    <s v="Full-Time"/>
    <n v="2"/>
    <s v="Uintah"/>
    <s v="Uintah County"/>
    <x v="6"/>
  </r>
  <r>
    <x v="2"/>
    <s v="USU - Roosevelt Center"/>
    <n v="2025"/>
    <n v="2"/>
    <n v="84026"/>
    <s v="Part-Time"/>
    <n v="1"/>
    <s v="Uintah"/>
    <s v="Uintah County"/>
    <x v="6"/>
  </r>
  <r>
    <x v="2"/>
    <s v="USU - Roosevelt Center"/>
    <n v="2025"/>
    <n v="2"/>
    <n v="84031"/>
    <s v="Full-Time"/>
    <n v="1"/>
    <s v="Duchesne"/>
    <s v="Duchesne County"/>
    <x v="4"/>
  </r>
  <r>
    <x v="2"/>
    <s v="USU - Roosevelt Center"/>
    <n v="2025"/>
    <n v="2"/>
    <n v="84039"/>
    <s v="Full-Time"/>
    <n v="4"/>
    <s v="Uintah"/>
    <s v="Uintah County"/>
    <x v="6"/>
  </r>
  <r>
    <x v="2"/>
    <s v="USU - Roosevelt Center"/>
    <n v="2025"/>
    <n v="2"/>
    <n v="84039"/>
    <s v="Part-Time"/>
    <n v="1"/>
    <s v="Uintah"/>
    <s v="Uintah County"/>
    <x v="6"/>
  </r>
  <r>
    <x v="2"/>
    <s v="USU - Roosevelt Center"/>
    <n v="2025"/>
    <n v="2"/>
    <n v="84052"/>
    <s v="Full-Time"/>
    <n v="3"/>
    <s v="Duchesne"/>
    <s v="Duchesne County"/>
    <x v="4"/>
  </r>
  <r>
    <x v="2"/>
    <s v="USU - Roosevelt Center"/>
    <n v="2025"/>
    <n v="2"/>
    <n v="84052"/>
    <s v="Part-Time"/>
    <n v="1"/>
    <s v="Duchesne"/>
    <s v="Duchesne County"/>
    <x v="4"/>
  </r>
  <r>
    <x v="2"/>
    <s v="USU - Roosevelt Center"/>
    <n v="2025"/>
    <n v="2"/>
    <n v="84066"/>
    <s v="Full-Time"/>
    <n v="8"/>
    <s v="Duchesne"/>
    <s v="Duchesne County"/>
    <x v="4"/>
  </r>
  <r>
    <x v="2"/>
    <s v="USU - Roosevelt Center"/>
    <n v="2025"/>
    <n v="2"/>
    <n v="84066"/>
    <s v="Part-Time"/>
    <n v="10"/>
    <s v="Duchesne"/>
    <s v="Duchesne County"/>
    <x v="4"/>
  </r>
  <r>
    <x v="2"/>
    <s v="USU - Roosevelt Center"/>
    <n v="2025"/>
    <n v="2"/>
    <n v="84076"/>
    <s v="Full-Time"/>
    <n v="1"/>
    <s v="Uintah"/>
    <s v="Uintah County"/>
    <x v="6"/>
  </r>
  <r>
    <x v="2"/>
    <s v="USU - Roosevelt Center"/>
    <n v="2025"/>
    <n v="2"/>
    <n v="84076"/>
    <s v="Part-Time"/>
    <n v="1"/>
    <s v="Uintah"/>
    <s v="Uintah County"/>
    <x v="6"/>
  </r>
  <r>
    <x v="2"/>
    <s v="USU - Roosevelt Center"/>
    <n v="2025"/>
    <n v="2"/>
    <n v="84078"/>
    <s v="Full-Time"/>
    <n v="20"/>
    <s v="Uintah"/>
    <s v="Uintah County"/>
    <x v="6"/>
  </r>
  <r>
    <x v="2"/>
    <s v="USU - Roosevelt Center"/>
    <n v="2025"/>
    <n v="2"/>
    <n v="84078"/>
    <s v="Part-Time"/>
    <n v="13"/>
    <s v="Uintah"/>
    <s v="Uintah County"/>
    <x v="6"/>
  </r>
  <r>
    <x v="2"/>
    <s v="USU - Roosevelt Center"/>
    <n v="2025"/>
    <n v="2"/>
    <n v="84085"/>
    <s v="Part-Time"/>
    <n v="1"/>
    <s v="Uintah"/>
    <s v="Uintah County"/>
    <x v="6"/>
  </r>
  <r>
    <x v="2"/>
    <s v="USU - Vernal Center"/>
    <n v="2025"/>
    <n v="2"/>
    <n v="84001"/>
    <s v="Part-Time"/>
    <n v="2"/>
    <s v="Duchesne"/>
    <s v="Duchesne County"/>
    <x v="4"/>
  </r>
  <r>
    <x v="2"/>
    <s v="USU - Vernal Center"/>
    <n v="2025"/>
    <n v="2"/>
    <n v="84007"/>
    <s v="Full-Time"/>
    <n v="1"/>
    <s v="Duchesne"/>
    <s v="Duchesne County"/>
    <x v="4"/>
  </r>
  <r>
    <x v="2"/>
    <s v="USU - Vernal Center"/>
    <n v="2025"/>
    <n v="2"/>
    <n v="84007"/>
    <s v="Part-Time"/>
    <n v="1"/>
    <s v="Duchesne"/>
    <s v="Duchesne County"/>
    <x v="4"/>
  </r>
  <r>
    <x v="2"/>
    <s v="USU - Vernal Center"/>
    <n v="2025"/>
    <n v="2"/>
    <n v="84021"/>
    <s v="Part-Time"/>
    <n v="5"/>
    <s v="Duchesne"/>
    <s v="Duchesne County"/>
    <x v="4"/>
  </r>
  <r>
    <x v="2"/>
    <s v="USU - Vernal Center"/>
    <n v="2025"/>
    <n v="2"/>
    <n v="84026"/>
    <s v="Full-Time"/>
    <n v="2"/>
    <s v="Uintah"/>
    <s v="Uintah County"/>
    <x v="6"/>
  </r>
  <r>
    <x v="2"/>
    <s v="USU - Vernal Center"/>
    <n v="2025"/>
    <n v="2"/>
    <n v="84026"/>
    <s v="Part-Time"/>
    <n v="1"/>
    <s v="Uintah"/>
    <s v="Uintah County"/>
    <x v="6"/>
  </r>
  <r>
    <x v="2"/>
    <s v="USU - Vernal Center"/>
    <n v="2025"/>
    <n v="2"/>
    <n v="84035"/>
    <s v="Full-Time"/>
    <n v="2"/>
    <s v="Uintah"/>
    <s v="Uintah County"/>
    <x v="6"/>
  </r>
  <r>
    <x v="2"/>
    <s v="USU - Vernal Center"/>
    <n v="2025"/>
    <n v="2"/>
    <n v="84039"/>
    <s v="Full-Time"/>
    <n v="4"/>
    <s v="Uintah"/>
    <s v="Uintah County"/>
    <x v="6"/>
  </r>
  <r>
    <x v="2"/>
    <s v="USU - Vernal Center"/>
    <n v="2025"/>
    <n v="2"/>
    <n v="84051"/>
    <s v="Part-Time"/>
    <n v="1"/>
    <s v="Duchesne"/>
    <s v="Duchesne County"/>
    <x v="4"/>
  </r>
  <r>
    <x v="2"/>
    <s v="USU - Vernal Center"/>
    <n v="2025"/>
    <n v="2"/>
    <n v="84052"/>
    <s v="Part-Time"/>
    <n v="1"/>
    <s v="Duchesne"/>
    <s v="Duchesne County"/>
    <x v="4"/>
  </r>
  <r>
    <x v="2"/>
    <s v="USU - Vernal Center"/>
    <n v="2025"/>
    <n v="2"/>
    <n v="84053"/>
    <s v="Full-Time"/>
    <n v="1"/>
    <s v="Duchesne"/>
    <s v="Duchesne County"/>
    <x v="4"/>
  </r>
  <r>
    <x v="2"/>
    <s v="USU - Vernal Center"/>
    <n v="2025"/>
    <n v="2"/>
    <n v="84053"/>
    <s v="Part-Time"/>
    <n v="2"/>
    <s v="Duchesne"/>
    <s v="Duchesne County"/>
    <x v="4"/>
  </r>
  <r>
    <x v="2"/>
    <s v="USU - Vernal Center"/>
    <n v="2025"/>
    <n v="2"/>
    <n v="84066"/>
    <s v="Full-Time"/>
    <n v="9"/>
    <s v="Duchesne"/>
    <s v="Duchesne County"/>
    <x v="4"/>
  </r>
  <r>
    <x v="2"/>
    <s v="USU - Vernal Center"/>
    <n v="2025"/>
    <n v="2"/>
    <n v="84066"/>
    <s v="Part-Time"/>
    <n v="24"/>
    <s v="Duchesne"/>
    <s v="Duchesne County"/>
    <x v="4"/>
  </r>
  <r>
    <x v="2"/>
    <s v="USU - Vernal Center"/>
    <n v="2025"/>
    <n v="2"/>
    <n v="84073"/>
    <s v="Full-Time"/>
    <n v="1"/>
    <s v="Duchesne"/>
    <s v="Duchesne County"/>
    <x v="4"/>
  </r>
  <r>
    <x v="2"/>
    <s v="USU - Vernal Center"/>
    <n v="2025"/>
    <n v="2"/>
    <n v="84078"/>
    <s v="Full-Time"/>
    <n v="37"/>
    <s v="Uintah"/>
    <s v="Uintah County"/>
    <x v="6"/>
  </r>
  <r>
    <x v="2"/>
    <s v="USU - Vernal Center"/>
    <n v="2025"/>
    <n v="2"/>
    <n v="84078"/>
    <s v="Part-Time"/>
    <n v="64"/>
    <s v="Uintah"/>
    <s v="Uintah County"/>
    <x v="6"/>
  </r>
  <r>
    <x v="2"/>
    <s v="USU - Vernal Center"/>
    <n v="2025"/>
    <n v="2"/>
    <n v="84321"/>
    <s v="Full-Time"/>
    <n v="2"/>
    <s v="Cache"/>
    <s v="Cache County"/>
    <x v="11"/>
  </r>
  <r>
    <x v="2"/>
    <s v="USU - Vernal Center"/>
    <n v="2025"/>
    <n v="2"/>
    <n v="84501"/>
    <s v="Part-Time"/>
    <n v="8"/>
    <s v="Carbon"/>
    <s v="Carbon County"/>
    <x v="12"/>
  </r>
  <r>
    <x v="2"/>
    <s v="USU - Vernal Center"/>
    <n v="2025"/>
    <n v="2"/>
    <n v="84526"/>
    <s v="Part-Time"/>
    <n v="1"/>
    <s v="Carbon"/>
    <s v="Carbon County"/>
    <x v="12"/>
  </r>
  <r>
    <x v="2"/>
    <s v="USU - Orem Center"/>
    <n v="2025"/>
    <n v="2"/>
    <n v="84003"/>
    <s v="Full-Time"/>
    <n v="1"/>
    <s v="Utah"/>
    <s v="Utah County"/>
    <x v="0"/>
  </r>
  <r>
    <x v="2"/>
    <s v="USU - Orem Center"/>
    <n v="2025"/>
    <n v="2"/>
    <n v="84005"/>
    <s v="Part-Time"/>
    <n v="1"/>
    <e v="#N/A"/>
    <s v="Utah County"/>
    <x v="0"/>
  </r>
  <r>
    <x v="2"/>
    <s v="USU - Orem Center"/>
    <n v="2025"/>
    <n v="2"/>
    <n v="84020"/>
    <s v="Full-Time"/>
    <n v="1"/>
    <s v="Salt Lake"/>
    <s v="Salt Lake County"/>
    <x v="1"/>
  </r>
  <r>
    <x v="2"/>
    <s v="USU - Orem Center"/>
    <n v="2025"/>
    <n v="2"/>
    <n v="84043"/>
    <s v="Full-Time"/>
    <n v="2"/>
    <s v="Utah"/>
    <s v="Utah County"/>
    <x v="0"/>
  </r>
  <r>
    <x v="2"/>
    <s v="USU - Orem Center"/>
    <n v="2025"/>
    <n v="2"/>
    <n v="84043"/>
    <s v="Part-Time"/>
    <n v="1"/>
    <s v="Utah"/>
    <s v="Utah County"/>
    <x v="0"/>
  </r>
  <r>
    <x v="2"/>
    <s v="USU - Orem Center"/>
    <n v="2025"/>
    <n v="2"/>
    <n v="84057"/>
    <s v="Part-Time"/>
    <n v="1"/>
    <s v="Utah"/>
    <s v="Utah County"/>
    <x v="0"/>
  </r>
  <r>
    <x v="2"/>
    <s v="USU - Orem Center"/>
    <n v="2025"/>
    <n v="2"/>
    <n v="84060"/>
    <s v="Full-Time"/>
    <n v="1"/>
    <s v="Summit"/>
    <s v="Summit County"/>
    <x v="3"/>
  </r>
  <r>
    <x v="2"/>
    <s v="USU - Orem Center"/>
    <n v="2025"/>
    <n v="2"/>
    <n v="84065"/>
    <s v="Full-Time"/>
    <n v="1"/>
    <s v="Salt Lake"/>
    <s v="Salt Lake County"/>
    <x v="1"/>
  </r>
  <r>
    <x v="2"/>
    <s v="USU - Orem Center"/>
    <n v="2025"/>
    <n v="2"/>
    <n v="84097"/>
    <s v="Part-Time"/>
    <n v="1"/>
    <s v="Utah"/>
    <s v="Utah County"/>
    <x v="0"/>
  </r>
  <r>
    <x v="2"/>
    <s v="USU - Orem Center"/>
    <n v="2025"/>
    <n v="2"/>
    <n v="84321"/>
    <s v="Full-Time"/>
    <n v="1"/>
    <s v="Cache"/>
    <s v="Cache County"/>
    <x v="11"/>
  </r>
  <r>
    <x v="2"/>
    <s v="USU - Orem Center"/>
    <n v="2025"/>
    <n v="2"/>
    <n v="84341"/>
    <s v="Full-Time"/>
    <n v="2"/>
    <s v="Cache"/>
    <s v="Cache County"/>
    <x v="11"/>
  </r>
  <r>
    <x v="2"/>
    <s v="USU - Orem Center"/>
    <n v="2025"/>
    <n v="2"/>
    <n v="84601"/>
    <s v="Part-Time"/>
    <n v="1"/>
    <s v="Utah"/>
    <s v="Utah County"/>
    <x v="0"/>
  </r>
  <r>
    <x v="2"/>
    <s v="USU - Orem Center"/>
    <n v="2025"/>
    <n v="2"/>
    <n v="84604"/>
    <s v="Full-Time"/>
    <n v="1"/>
    <s v="Utah"/>
    <s v="Utah County"/>
    <x v="0"/>
  </r>
  <r>
    <x v="2"/>
    <s v="USU - Orem Center"/>
    <n v="2025"/>
    <n v="2"/>
    <n v="84604"/>
    <s v="Part-Time"/>
    <n v="1"/>
    <s v="Utah"/>
    <s v="Utah County"/>
    <x v="0"/>
  </r>
  <r>
    <x v="2"/>
    <s v="USU - Orem Center"/>
    <n v="2025"/>
    <n v="2"/>
    <n v="84651"/>
    <s v="Part-Time"/>
    <n v="2"/>
    <s v="Utah"/>
    <s v="Utah County"/>
    <x v="0"/>
  </r>
  <r>
    <x v="2"/>
    <s v="USU - Orem Center"/>
    <n v="2025"/>
    <n v="2"/>
    <n v="84660"/>
    <s v="Part-Time"/>
    <n v="1"/>
    <s v="Utah"/>
    <s v="Utah County"/>
    <x v="0"/>
  </r>
  <r>
    <x v="2"/>
    <s v="USU - Orem Center"/>
    <n v="2025"/>
    <n v="2"/>
    <n v="84663"/>
    <s v="Full-Time"/>
    <n v="1"/>
    <s v="Utah"/>
    <s v="Utah County"/>
    <x v="0"/>
  </r>
  <r>
    <x v="2"/>
    <s v="USU - Orem Center"/>
    <n v="2025"/>
    <n v="2"/>
    <n v="84663"/>
    <s v="Part-Time"/>
    <n v="1"/>
    <s v="Utah"/>
    <s v="Utah County"/>
    <x v="0"/>
  </r>
  <r>
    <x v="2"/>
    <s v="USU - Orem Center"/>
    <n v="2025"/>
    <n v="2"/>
    <n v="84664"/>
    <s v="Full-Time"/>
    <n v="1"/>
    <s v="Utah"/>
    <s v="Utah County"/>
    <x v="0"/>
  </r>
  <r>
    <x v="2"/>
    <s v="USUE - Price"/>
    <n v="2025"/>
    <n v="2"/>
    <n v="84002"/>
    <s v="Part-Time"/>
    <n v="1"/>
    <s v="Duchesne"/>
    <s v="Duchesne County"/>
    <x v="4"/>
  </r>
  <r>
    <x v="2"/>
    <s v="USUE - Price"/>
    <n v="2025"/>
    <n v="2"/>
    <n v="84003"/>
    <s v="Full-Time"/>
    <n v="4"/>
    <s v="Utah"/>
    <s v="Utah County"/>
    <x v="0"/>
  </r>
  <r>
    <x v="2"/>
    <s v="USUE - Price"/>
    <n v="2025"/>
    <n v="2"/>
    <n v="84003"/>
    <s v="Part-Time"/>
    <n v="1"/>
    <s v="Utah"/>
    <s v="Utah County"/>
    <x v="0"/>
  </r>
  <r>
    <x v="2"/>
    <s v="USUE - Price"/>
    <n v="2025"/>
    <n v="2"/>
    <n v="84004"/>
    <s v="Full-Time"/>
    <n v="1"/>
    <s v="Utah"/>
    <s v="Utah County"/>
    <x v="0"/>
  </r>
  <r>
    <x v="2"/>
    <s v="USUE - Price"/>
    <n v="2025"/>
    <n v="2"/>
    <n v="84005"/>
    <s v="Full-Time"/>
    <n v="6"/>
    <e v="#N/A"/>
    <s v="Utah County"/>
    <x v="0"/>
  </r>
  <r>
    <x v="2"/>
    <s v="USUE - Price"/>
    <n v="2025"/>
    <n v="2"/>
    <n v="84009"/>
    <s v="Full-Time"/>
    <n v="2"/>
    <e v="#N/A"/>
    <s v="Salt Lake County"/>
    <x v="1"/>
  </r>
  <r>
    <x v="2"/>
    <s v="USUE - Price"/>
    <n v="2025"/>
    <n v="2"/>
    <n v="84009"/>
    <s v="Part-Time"/>
    <n v="1"/>
    <e v="#N/A"/>
    <s v="Salt Lake County"/>
    <x v="1"/>
  </r>
  <r>
    <x v="2"/>
    <s v="USUE - Price"/>
    <n v="2025"/>
    <n v="2"/>
    <n v="84010"/>
    <s v="Full-Time"/>
    <n v="4"/>
    <s v="Davis"/>
    <s v="Davis County"/>
    <x v="2"/>
  </r>
  <r>
    <x v="2"/>
    <s v="USUE - Price"/>
    <n v="2025"/>
    <n v="2"/>
    <n v="84010"/>
    <s v="Part-Time"/>
    <n v="1"/>
    <s v="Davis"/>
    <s v="Davis County"/>
    <x v="2"/>
  </r>
  <r>
    <x v="2"/>
    <s v="USUE - Price"/>
    <n v="2025"/>
    <n v="2"/>
    <n v="84014"/>
    <s v="Full-Time"/>
    <n v="1"/>
    <s v="Davis"/>
    <s v="Davis County"/>
    <x v="2"/>
  </r>
  <r>
    <x v="2"/>
    <s v="USUE - Price"/>
    <n v="2025"/>
    <n v="2"/>
    <n v="84015"/>
    <s v="Full-Time"/>
    <n v="2"/>
    <s v="Davis"/>
    <s v="Davis County"/>
    <x v="2"/>
  </r>
  <r>
    <x v="2"/>
    <s v="USUE - Price"/>
    <n v="2025"/>
    <n v="2"/>
    <n v="84020"/>
    <s v="Full-Time"/>
    <n v="3"/>
    <s v="Salt Lake"/>
    <s v="Salt Lake County"/>
    <x v="1"/>
  </r>
  <r>
    <x v="2"/>
    <s v="USUE - Price"/>
    <n v="2025"/>
    <n v="2"/>
    <n v="84021"/>
    <s v="Full-Time"/>
    <n v="6"/>
    <s v="Duchesne"/>
    <s v="Duchesne County"/>
    <x v="4"/>
  </r>
  <r>
    <x v="2"/>
    <s v="USUE - Price"/>
    <n v="2025"/>
    <n v="2"/>
    <n v="84023"/>
    <s v="Full-Time"/>
    <n v="1"/>
    <s v="Daggett"/>
    <s v="Daggett County"/>
    <x v="26"/>
  </r>
  <r>
    <x v="2"/>
    <s v="USUE - Price"/>
    <n v="2025"/>
    <n v="2"/>
    <n v="84025"/>
    <s v="Full-Time"/>
    <n v="1"/>
    <s v="Davis"/>
    <s v="Davis County"/>
    <x v="2"/>
  </r>
  <r>
    <x v="2"/>
    <s v="USUE - Price"/>
    <n v="2025"/>
    <n v="2"/>
    <n v="84029"/>
    <s v="Full-Time"/>
    <n v="5"/>
    <s v="Tooele"/>
    <s v="Tooele County"/>
    <x v="5"/>
  </r>
  <r>
    <x v="2"/>
    <s v="USUE - Price"/>
    <n v="2025"/>
    <n v="2"/>
    <n v="84029"/>
    <s v="Part-Time"/>
    <n v="1"/>
    <s v="Tooele"/>
    <s v="Tooele County"/>
    <x v="5"/>
  </r>
  <r>
    <x v="2"/>
    <s v="USUE - Price"/>
    <n v="2025"/>
    <n v="2"/>
    <n v="84032"/>
    <s v="Full-Time"/>
    <n v="4"/>
    <s v="Wasatch"/>
    <s v="Wasatch County"/>
    <x v="7"/>
  </r>
  <r>
    <x v="2"/>
    <s v="USUE - Price"/>
    <n v="2025"/>
    <n v="2"/>
    <n v="84037"/>
    <s v="Full-Time"/>
    <n v="2"/>
    <s v="Davis"/>
    <s v="Davis County"/>
    <x v="2"/>
  </r>
  <r>
    <x v="2"/>
    <s v="USUE - Price"/>
    <n v="2025"/>
    <n v="2"/>
    <n v="84040"/>
    <s v="Full-Time"/>
    <n v="1"/>
    <s v="Davis"/>
    <s v="Davis County"/>
    <x v="2"/>
  </r>
  <r>
    <x v="2"/>
    <s v="USUE - Price"/>
    <n v="2025"/>
    <n v="2"/>
    <n v="84041"/>
    <s v="Full-Time"/>
    <n v="4"/>
    <s v="Davis"/>
    <s v="Davis County"/>
    <x v="2"/>
  </r>
  <r>
    <x v="2"/>
    <s v="USUE - Price"/>
    <n v="2025"/>
    <n v="2"/>
    <n v="84043"/>
    <s v="Full-Time"/>
    <n v="9"/>
    <s v="Utah"/>
    <s v="Utah County"/>
    <x v="0"/>
  </r>
  <r>
    <x v="2"/>
    <s v="USUE - Price"/>
    <n v="2025"/>
    <n v="2"/>
    <n v="84044"/>
    <s v="Full-Time"/>
    <n v="3"/>
    <s v="Salt Lake"/>
    <s v="Salt Lake County"/>
    <x v="1"/>
  </r>
  <r>
    <x v="2"/>
    <s v="USUE - Price"/>
    <n v="2025"/>
    <n v="2"/>
    <n v="84045"/>
    <s v="Full-Time"/>
    <n v="4"/>
    <e v="#N/A"/>
    <s v="Utah County"/>
    <x v="0"/>
  </r>
  <r>
    <x v="2"/>
    <s v="USUE - Price"/>
    <n v="2025"/>
    <n v="2"/>
    <n v="84047"/>
    <s v="Full-Time"/>
    <n v="1"/>
    <s v="Salt Lake"/>
    <s v="Salt Lake County"/>
    <x v="1"/>
  </r>
  <r>
    <x v="2"/>
    <s v="USUE - Price"/>
    <n v="2025"/>
    <n v="2"/>
    <n v="84049"/>
    <s v="Full-Time"/>
    <n v="2"/>
    <s v="Wasatch"/>
    <s v="Wasatch County"/>
    <x v="7"/>
  </r>
  <r>
    <x v="2"/>
    <s v="USUE - Price"/>
    <n v="2025"/>
    <n v="2"/>
    <n v="84050"/>
    <s v="Full-Time"/>
    <n v="1"/>
    <s v="Morgan"/>
    <s v="Morgan County"/>
    <x v="8"/>
  </r>
  <r>
    <x v="2"/>
    <s v="USUE - Price"/>
    <n v="2025"/>
    <n v="2"/>
    <n v="84062"/>
    <s v="Full-Time"/>
    <n v="6"/>
    <s v="Utah"/>
    <s v="Utah County"/>
    <x v="0"/>
  </r>
  <r>
    <x v="2"/>
    <s v="USUE - Price"/>
    <n v="2025"/>
    <n v="2"/>
    <n v="84065"/>
    <s v="Full-Time"/>
    <n v="9"/>
    <s v="Salt Lake"/>
    <s v="Salt Lake County"/>
    <x v="1"/>
  </r>
  <r>
    <x v="2"/>
    <s v="USUE - Price"/>
    <n v="2025"/>
    <n v="2"/>
    <n v="84065"/>
    <s v="Part-Time"/>
    <n v="1"/>
    <s v="Salt Lake"/>
    <s v="Salt Lake County"/>
    <x v="1"/>
  </r>
  <r>
    <x v="2"/>
    <s v="USUE - Price"/>
    <n v="2025"/>
    <n v="2"/>
    <n v="84066"/>
    <s v="Full-Time"/>
    <n v="3"/>
    <s v="Duchesne"/>
    <s v="Duchesne County"/>
    <x v="4"/>
  </r>
  <r>
    <x v="2"/>
    <s v="USUE - Price"/>
    <n v="2025"/>
    <n v="2"/>
    <n v="84066"/>
    <s v="Part-Time"/>
    <n v="2"/>
    <s v="Duchesne"/>
    <s v="Duchesne County"/>
    <x v="4"/>
  </r>
  <r>
    <x v="2"/>
    <s v="USUE - Price"/>
    <n v="2025"/>
    <n v="2"/>
    <n v="84067"/>
    <s v="Full-Time"/>
    <n v="2"/>
    <s v="Weber"/>
    <s v="Weber County"/>
    <x v="9"/>
  </r>
  <r>
    <x v="2"/>
    <s v="USUE - Price"/>
    <n v="2025"/>
    <n v="2"/>
    <n v="84070"/>
    <s v="Full-Time"/>
    <n v="1"/>
    <s v="Salt Lake"/>
    <s v="Salt Lake County"/>
    <x v="1"/>
  </r>
  <r>
    <x v="2"/>
    <s v="USUE - Price"/>
    <n v="2025"/>
    <n v="2"/>
    <n v="84074"/>
    <s v="Full-Time"/>
    <n v="7"/>
    <s v="Tooele"/>
    <s v="Tooele County"/>
    <x v="5"/>
  </r>
  <r>
    <x v="2"/>
    <s v="USUE - Price"/>
    <n v="2025"/>
    <n v="2"/>
    <n v="84075"/>
    <s v="Full-Time"/>
    <n v="3"/>
    <s v="Davis"/>
    <s v="Davis County"/>
    <x v="2"/>
  </r>
  <r>
    <x v="2"/>
    <s v="USUE - Price"/>
    <n v="2025"/>
    <n v="2"/>
    <n v="84078"/>
    <s v="Full-Time"/>
    <n v="6"/>
    <s v="Uintah"/>
    <s v="Uintah County"/>
    <x v="6"/>
  </r>
  <r>
    <x v="2"/>
    <s v="USUE - Price"/>
    <n v="2025"/>
    <n v="2"/>
    <n v="84081"/>
    <s v="Full-Time"/>
    <n v="16"/>
    <e v="#N/A"/>
    <s v="Salt Lake County"/>
    <x v="1"/>
  </r>
  <r>
    <x v="2"/>
    <s v="USUE - Price"/>
    <n v="2025"/>
    <n v="2"/>
    <n v="84084"/>
    <s v="Full-Time"/>
    <n v="3"/>
    <s v="Salt Lake"/>
    <s v="Salt Lake County"/>
    <x v="1"/>
  </r>
  <r>
    <x v="2"/>
    <s v="USUE - Price"/>
    <n v="2025"/>
    <n v="2"/>
    <n v="84088"/>
    <s v="Full-Time"/>
    <n v="4"/>
    <s v="Salt Lake"/>
    <s v="Salt Lake County"/>
    <x v="1"/>
  </r>
  <r>
    <x v="2"/>
    <s v="USUE - Price"/>
    <n v="2025"/>
    <n v="2"/>
    <n v="84092"/>
    <s v="Full-Time"/>
    <n v="3"/>
    <s v="Salt Lake"/>
    <s v="Salt Lake County"/>
    <x v="1"/>
  </r>
  <r>
    <x v="2"/>
    <s v="USUE - Price"/>
    <n v="2025"/>
    <n v="2"/>
    <n v="84093"/>
    <s v="Full-Time"/>
    <n v="2"/>
    <s v="Salt Lake"/>
    <s v="Salt Lake County"/>
    <x v="1"/>
  </r>
  <r>
    <x v="2"/>
    <s v="USUE - Price"/>
    <n v="2025"/>
    <n v="2"/>
    <n v="84094"/>
    <s v="Full-Time"/>
    <n v="2"/>
    <s v="Salt Lake"/>
    <s v="Salt Lake County"/>
    <x v="1"/>
  </r>
  <r>
    <x v="2"/>
    <s v="USUE - Price"/>
    <n v="2025"/>
    <n v="2"/>
    <n v="84095"/>
    <s v="Full-Time"/>
    <n v="4"/>
    <s v="Salt Lake"/>
    <s v="Salt Lake County"/>
    <x v="1"/>
  </r>
  <r>
    <x v="2"/>
    <s v="USUE - Price"/>
    <n v="2025"/>
    <n v="2"/>
    <n v="84096"/>
    <s v="Full-Time"/>
    <n v="10"/>
    <e v="#N/A"/>
    <s v="Salt Lake County"/>
    <x v="1"/>
  </r>
  <r>
    <x v="2"/>
    <s v="USUE - Price"/>
    <n v="2025"/>
    <n v="2"/>
    <n v="84098"/>
    <s v="Full-Time"/>
    <n v="1"/>
    <s v="Summit"/>
    <s v="Summit County"/>
    <x v="3"/>
  </r>
  <r>
    <x v="2"/>
    <s v="USUE - Price"/>
    <n v="2025"/>
    <n v="2"/>
    <n v="84106"/>
    <s v="Full-Time"/>
    <n v="2"/>
    <s v="Salt Lake"/>
    <s v="Salt Lake County"/>
    <x v="1"/>
  </r>
  <r>
    <x v="2"/>
    <s v="USUE - Price"/>
    <n v="2025"/>
    <n v="2"/>
    <n v="84107"/>
    <s v="Full-Time"/>
    <n v="1"/>
    <s v="Salt Lake"/>
    <s v="Salt Lake County"/>
    <x v="1"/>
  </r>
  <r>
    <x v="2"/>
    <s v="USUE - Price"/>
    <n v="2025"/>
    <n v="2"/>
    <n v="84109"/>
    <s v="Full-Time"/>
    <n v="1"/>
    <s v="Salt Lake"/>
    <s v="Salt Lake County"/>
    <x v="1"/>
  </r>
  <r>
    <x v="2"/>
    <s v="USUE - Price"/>
    <n v="2025"/>
    <n v="2"/>
    <n v="84116"/>
    <s v="Full-Time"/>
    <n v="1"/>
    <s v="Salt Lake"/>
    <s v="Salt Lake County"/>
    <x v="1"/>
  </r>
  <r>
    <x v="2"/>
    <s v="USUE - Price"/>
    <n v="2025"/>
    <n v="2"/>
    <n v="84118"/>
    <s v="Full-Time"/>
    <n v="2"/>
    <s v="Salt Lake"/>
    <s v="Salt Lake County"/>
    <x v="1"/>
  </r>
  <r>
    <x v="2"/>
    <s v="USUE - Price"/>
    <n v="2025"/>
    <n v="2"/>
    <n v="84118"/>
    <s v="Part-Time"/>
    <n v="1"/>
    <s v="Salt Lake"/>
    <s v="Salt Lake County"/>
    <x v="1"/>
  </r>
  <r>
    <x v="2"/>
    <s v="USUE - Price"/>
    <n v="2025"/>
    <n v="2"/>
    <n v="84119"/>
    <s v="Full-Time"/>
    <n v="2"/>
    <s v="Salt Lake"/>
    <s v="Salt Lake County"/>
    <x v="1"/>
  </r>
  <r>
    <x v="2"/>
    <s v="USUE - Price"/>
    <n v="2025"/>
    <n v="2"/>
    <n v="84121"/>
    <s v="Full-Time"/>
    <n v="1"/>
    <s v="Salt Lake"/>
    <s v="Salt Lake County"/>
    <x v="1"/>
  </r>
  <r>
    <x v="2"/>
    <s v="USUE - Price"/>
    <n v="2025"/>
    <n v="2"/>
    <n v="84128"/>
    <s v="Full-Time"/>
    <n v="3"/>
    <s v="Salt Lake"/>
    <s v="Salt Lake County"/>
    <x v="1"/>
  </r>
  <r>
    <x v="2"/>
    <s v="USUE - Price"/>
    <n v="2025"/>
    <n v="2"/>
    <n v="84129"/>
    <s v="Full-Time"/>
    <n v="1"/>
    <e v="#N/A"/>
    <s v="Salt Lake County"/>
    <x v="1"/>
  </r>
  <r>
    <x v="2"/>
    <s v="USUE - Price"/>
    <n v="2025"/>
    <n v="2"/>
    <n v="84129"/>
    <s v="Part-Time"/>
    <n v="1"/>
    <e v="#N/A"/>
    <s v="Salt Lake County"/>
    <x v="1"/>
  </r>
  <r>
    <x v="2"/>
    <s v="USUE - Price"/>
    <n v="2025"/>
    <n v="2"/>
    <n v="84302"/>
    <s v="Full-Time"/>
    <n v="6"/>
    <s v="Box Elder"/>
    <s v="Box Elder County"/>
    <x v="10"/>
  </r>
  <r>
    <x v="2"/>
    <s v="USUE - Price"/>
    <n v="2025"/>
    <n v="2"/>
    <n v="84310"/>
    <s v="Full-Time"/>
    <n v="1"/>
    <s v="Weber"/>
    <s v="Weber County"/>
    <x v="9"/>
  </r>
  <r>
    <x v="2"/>
    <s v="USUE - Price"/>
    <n v="2025"/>
    <n v="2"/>
    <n v="84311"/>
    <s v="Full-Time"/>
    <n v="1"/>
    <s v="Box Elder"/>
    <s v="Box Elder County"/>
    <x v="10"/>
  </r>
  <r>
    <x v="2"/>
    <s v="USUE - Price"/>
    <n v="2025"/>
    <n v="2"/>
    <n v="84312"/>
    <s v="Full-Time"/>
    <n v="1"/>
    <s v="Box Elder"/>
    <s v="Box Elder County"/>
    <x v="10"/>
  </r>
  <r>
    <x v="2"/>
    <s v="USUE - Price"/>
    <n v="2025"/>
    <n v="2"/>
    <n v="84315"/>
    <s v="Full-Time"/>
    <n v="2"/>
    <s v="Weber"/>
    <s v="Weber County"/>
    <x v="9"/>
  </r>
  <r>
    <x v="2"/>
    <s v="USUE - Price"/>
    <n v="2025"/>
    <n v="2"/>
    <n v="84318"/>
    <s v="Full-Time"/>
    <n v="2"/>
    <s v="Cache"/>
    <s v="Cache County"/>
    <x v="11"/>
  </r>
  <r>
    <x v="2"/>
    <s v="USUE - Price"/>
    <n v="2025"/>
    <n v="2"/>
    <n v="84318"/>
    <s v="Part-Time"/>
    <n v="1"/>
    <s v="Cache"/>
    <s v="Cache County"/>
    <x v="11"/>
  </r>
  <r>
    <x v="2"/>
    <s v="USUE - Price"/>
    <n v="2025"/>
    <n v="2"/>
    <n v="84321"/>
    <s v="Full-Time"/>
    <n v="5"/>
    <s v="Cache"/>
    <s v="Cache County"/>
    <x v="11"/>
  </r>
  <r>
    <x v="2"/>
    <s v="USUE - Price"/>
    <n v="2025"/>
    <n v="2"/>
    <n v="84321"/>
    <s v="Part-Time"/>
    <n v="1"/>
    <s v="Cache"/>
    <s v="Cache County"/>
    <x v="11"/>
  </r>
  <r>
    <x v="2"/>
    <s v="USUE - Price"/>
    <n v="2025"/>
    <n v="2"/>
    <n v="84326"/>
    <s v="Full-Time"/>
    <n v="1"/>
    <s v="Cache"/>
    <s v="Cache County"/>
    <x v="11"/>
  </r>
  <r>
    <x v="2"/>
    <s v="USUE - Price"/>
    <n v="2025"/>
    <n v="2"/>
    <n v="84328"/>
    <s v="Full-Time"/>
    <n v="1"/>
    <s v="Cache"/>
    <s v="Cache County"/>
    <x v="11"/>
  </r>
  <r>
    <x v="2"/>
    <s v="USUE - Price"/>
    <n v="2025"/>
    <n v="2"/>
    <n v="84332"/>
    <s v="Full-Time"/>
    <n v="1"/>
    <s v="Cache"/>
    <s v="Cache County"/>
    <x v="11"/>
  </r>
  <r>
    <x v="2"/>
    <s v="USUE - Price"/>
    <n v="2025"/>
    <n v="2"/>
    <n v="84337"/>
    <s v="Full-Time"/>
    <n v="1"/>
    <s v="Box Elder"/>
    <s v="Box Elder County"/>
    <x v="10"/>
  </r>
  <r>
    <x v="2"/>
    <s v="USUE - Price"/>
    <n v="2025"/>
    <n v="2"/>
    <n v="84337"/>
    <s v="Part-Time"/>
    <n v="1"/>
    <s v="Box Elder"/>
    <s v="Box Elder County"/>
    <x v="10"/>
  </r>
  <r>
    <x v="2"/>
    <s v="USUE - Price"/>
    <n v="2025"/>
    <n v="2"/>
    <n v="84338"/>
    <s v="Full-Time"/>
    <n v="1"/>
    <s v="Cache"/>
    <s v="Cache County"/>
    <x v="11"/>
  </r>
  <r>
    <x v="2"/>
    <s v="USUE - Price"/>
    <n v="2025"/>
    <n v="2"/>
    <n v="84339"/>
    <s v="Full-Time"/>
    <n v="3"/>
    <s v="Cache"/>
    <s v="Cache County"/>
    <x v="11"/>
  </r>
  <r>
    <x v="2"/>
    <s v="USUE - Price"/>
    <n v="2025"/>
    <n v="2"/>
    <n v="84339"/>
    <s v="Part-Time"/>
    <n v="1"/>
    <s v="Cache"/>
    <s v="Cache County"/>
    <x v="11"/>
  </r>
  <r>
    <x v="2"/>
    <s v="USUE - Price"/>
    <n v="2025"/>
    <n v="2"/>
    <n v="84340"/>
    <s v="Full-Time"/>
    <n v="1"/>
    <s v="Box Elder"/>
    <s v="Box Elder County"/>
    <x v="10"/>
  </r>
  <r>
    <x v="2"/>
    <s v="USUE - Price"/>
    <n v="2025"/>
    <n v="2"/>
    <n v="84341"/>
    <s v="Full-Time"/>
    <n v="3"/>
    <s v="Cache"/>
    <s v="Cache County"/>
    <x v="11"/>
  </r>
  <r>
    <x v="2"/>
    <s v="USUE - Price"/>
    <n v="2025"/>
    <n v="2"/>
    <n v="84403"/>
    <s v="Full-Time"/>
    <n v="1"/>
    <s v="Weber"/>
    <s v="Weber County"/>
    <x v="9"/>
  </r>
  <r>
    <x v="2"/>
    <s v="USUE - Price"/>
    <n v="2025"/>
    <n v="2"/>
    <n v="84404"/>
    <s v="Full-Time"/>
    <n v="1"/>
    <s v="Weber"/>
    <s v="Weber County"/>
    <x v="9"/>
  </r>
  <r>
    <x v="2"/>
    <s v="USUE - Price"/>
    <n v="2025"/>
    <n v="2"/>
    <n v="84414"/>
    <s v="Full-Time"/>
    <n v="9"/>
    <s v="Weber"/>
    <s v="Weber County"/>
    <x v="9"/>
  </r>
  <r>
    <x v="2"/>
    <s v="USUE - Price"/>
    <n v="2025"/>
    <n v="2"/>
    <n v="84501"/>
    <s v="Full-Time"/>
    <n v="182"/>
    <s v="Carbon"/>
    <s v="Carbon County"/>
    <x v="12"/>
  </r>
  <r>
    <x v="2"/>
    <s v="USUE - Price"/>
    <n v="2025"/>
    <n v="2"/>
    <n v="84501"/>
    <s v="Part-Time"/>
    <n v="82"/>
    <s v="Carbon"/>
    <s v="Carbon County"/>
    <x v="12"/>
  </r>
  <r>
    <x v="2"/>
    <s v="USUE - Price"/>
    <n v="2025"/>
    <n v="2"/>
    <n v="84511"/>
    <s v="Full-Time"/>
    <n v="2"/>
    <s v="San Juan"/>
    <s v="San Juan County"/>
    <x v="13"/>
  </r>
  <r>
    <x v="2"/>
    <s v="USUE - Price"/>
    <n v="2025"/>
    <n v="2"/>
    <n v="84513"/>
    <s v="Full-Time"/>
    <n v="10"/>
    <s v="Emery"/>
    <s v="Emery County"/>
    <x v="14"/>
  </r>
  <r>
    <x v="2"/>
    <s v="USUE - Price"/>
    <n v="2025"/>
    <n v="2"/>
    <n v="84513"/>
    <s v="Part-Time"/>
    <n v="3"/>
    <s v="Emery"/>
    <s v="Emery County"/>
    <x v="14"/>
  </r>
  <r>
    <x v="2"/>
    <s v="USUE - Price"/>
    <n v="2025"/>
    <n v="2"/>
    <n v="84516"/>
    <s v="Full-Time"/>
    <n v="2"/>
    <s v="Emery"/>
    <s v="Emery County"/>
    <x v="14"/>
  </r>
  <r>
    <x v="2"/>
    <s v="USUE - Price"/>
    <n v="2025"/>
    <n v="2"/>
    <n v="84516"/>
    <s v="Part-Time"/>
    <n v="2"/>
    <s v="Emery"/>
    <s v="Emery County"/>
    <x v="14"/>
  </r>
  <r>
    <x v="2"/>
    <s v="USUE - Price"/>
    <n v="2025"/>
    <n v="2"/>
    <n v="84518"/>
    <s v="Full-Time"/>
    <n v="13"/>
    <s v="Emery"/>
    <s v="Emery County"/>
    <x v="14"/>
  </r>
  <r>
    <x v="2"/>
    <s v="USUE - Price"/>
    <n v="2025"/>
    <n v="2"/>
    <n v="84518"/>
    <s v="Part-Time"/>
    <n v="7"/>
    <s v="Emery"/>
    <s v="Emery County"/>
    <x v="14"/>
  </r>
  <r>
    <x v="2"/>
    <s v="USUE - Price"/>
    <n v="2025"/>
    <n v="2"/>
    <n v="84520"/>
    <s v="Full-Time"/>
    <n v="8"/>
    <s v="Carbon"/>
    <s v="Carbon County"/>
    <x v="12"/>
  </r>
  <r>
    <x v="2"/>
    <s v="USUE - Price"/>
    <n v="2025"/>
    <n v="2"/>
    <n v="84520"/>
    <s v="Part-Time"/>
    <n v="5"/>
    <s v="Carbon"/>
    <s v="Carbon County"/>
    <x v="12"/>
  </r>
  <r>
    <x v="2"/>
    <s v="USUE - Price"/>
    <n v="2025"/>
    <n v="2"/>
    <n v="84521"/>
    <s v="Full-Time"/>
    <n v="9"/>
    <s v="Emery"/>
    <s v="Emery County"/>
    <x v="14"/>
  </r>
  <r>
    <x v="2"/>
    <s v="USUE - Price"/>
    <n v="2025"/>
    <n v="2"/>
    <n v="84521"/>
    <s v="Part-Time"/>
    <n v="4"/>
    <s v="Emery"/>
    <s v="Emery County"/>
    <x v="14"/>
  </r>
  <r>
    <x v="2"/>
    <s v="USUE - Price"/>
    <n v="2025"/>
    <n v="2"/>
    <n v="84522"/>
    <s v="Full-Time"/>
    <n v="1"/>
    <s v="Emery"/>
    <s v="Emery County"/>
    <x v="14"/>
  </r>
  <r>
    <x v="2"/>
    <s v="USUE - Price"/>
    <n v="2025"/>
    <n v="2"/>
    <n v="84523"/>
    <s v="Full-Time"/>
    <n v="15"/>
    <s v="Emery"/>
    <s v="Emery County"/>
    <x v="14"/>
  </r>
  <r>
    <x v="2"/>
    <s v="USUE - Price"/>
    <n v="2025"/>
    <n v="2"/>
    <n v="84523"/>
    <s v="Part-Time"/>
    <n v="5"/>
    <s v="Emery"/>
    <s v="Emery County"/>
    <x v="14"/>
  </r>
  <r>
    <x v="2"/>
    <s v="USUE - Price"/>
    <n v="2025"/>
    <n v="2"/>
    <n v="84525"/>
    <s v="Full-Time"/>
    <n v="2"/>
    <s v="Emery"/>
    <s v="Emery County"/>
    <x v="14"/>
  </r>
  <r>
    <x v="2"/>
    <s v="USUE - Price"/>
    <n v="2025"/>
    <n v="2"/>
    <n v="84526"/>
    <s v="Full-Time"/>
    <n v="43"/>
    <s v="Carbon"/>
    <s v="Carbon County"/>
    <x v="12"/>
  </r>
  <r>
    <x v="2"/>
    <s v="USUE - Price"/>
    <n v="2025"/>
    <n v="2"/>
    <n v="84526"/>
    <s v="Part-Time"/>
    <n v="19"/>
    <s v="Carbon"/>
    <s v="Carbon County"/>
    <x v="12"/>
  </r>
  <r>
    <x v="2"/>
    <s v="USUE - Price"/>
    <n v="2025"/>
    <n v="2"/>
    <n v="84528"/>
    <s v="Full-Time"/>
    <n v="29"/>
    <s v="Emery"/>
    <s v="Emery County"/>
    <x v="14"/>
  </r>
  <r>
    <x v="2"/>
    <s v="USUE - Price"/>
    <n v="2025"/>
    <n v="2"/>
    <n v="84528"/>
    <s v="Part-Time"/>
    <n v="7"/>
    <s v="Emery"/>
    <s v="Emery County"/>
    <x v="14"/>
  </r>
  <r>
    <x v="2"/>
    <s v="USUE - Price"/>
    <n v="2025"/>
    <n v="2"/>
    <n v="84529"/>
    <s v="Part-Time"/>
    <n v="1"/>
    <s v="Carbon"/>
    <s v="Carbon County"/>
    <x v="12"/>
  </r>
  <r>
    <x v="2"/>
    <s v="USUE - Price"/>
    <n v="2025"/>
    <n v="2"/>
    <n v="84531"/>
    <s v="Full-Time"/>
    <n v="1"/>
    <s v="San Juan"/>
    <s v="San Juan County"/>
    <x v="13"/>
  </r>
  <r>
    <x v="2"/>
    <s v="USUE - Price"/>
    <n v="2025"/>
    <n v="2"/>
    <n v="84532"/>
    <s v="Full-Time"/>
    <n v="3"/>
    <s v="Grand"/>
    <s v="Grand County"/>
    <x v="15"/>
  </r>
  <r>
    <x v="2"/>
    <s v="USUE - Price"/>
    <n v="2025"/>
    <n v="2"/>
    <n v="84532"/>
    <s v="Part-Time"/>
    <n v="1"/>
    <s v="Grand"/>
    <s v="Grand County"/>
    <x v="15"/>
  </r>
  <r>
    <x v="2"/>
    <s v="USUE - Price"/>
    <n v="2025"/>
    <n v="2"/>
    <n v="84535"/>
    <s v="Full-Time"/>
    <n v="2"/>
    <s v="San Juan"/>
    <s v="San Juan County"/>
    <x v="13"/>
  </r>
  <r>
    <x v="2"/>
    <s v="USUE - Price"/>
    <n v="2025"/>
    <n v="2"/>
    <n v="84536"/>
    <s v="Full-Time"/>
    <n v="1"/>
    <s v="San Juan"/>
    <s v="San Juan County"/>
    <x v="13"/>
  </r>
  <r>
    <x v="2"/>
    <s v="USUE - Price"/>
    <n v="2025"/>
    <n v="2"/>
    <n v="84537"/>
    <s v="Full-Time"/>
    <n v="4"/>
    <s v="Emery"/>
    <s v="Emery County"/>
    <x v="14"/>
  </r>
  <r>
    <x v="2"/>
    <s v="USUE - Price"/>
    <n v="2025"/>
    <n v="2"/>
    <n v="84537"/>
    <s v="Part-Time"/>
    <n v="1"/>
    <s v="Emery"/>
    <s v="Emery County"/>
    <x v="14"/>
  </r>
  <r>
    <x v="2"/>
    <s v="USUE - Price"/>
    <n v="2025"/>
    <n v="2"/>
    <n v="84539"/>
    <s v="Full-Time"/>
    <n v="4"/>
    <s v="Carbon"/>
    <s v="Carbon County"/>
    <x v="12"/>
  </r>
  <r>
    <x v="2"/>
    <s v="USUE - Price"/>
    <n v="2025"/>
    <n v="2"/>
    <n v="84542"/>
    <s v="Full-Time"/>
    <n v="14"/>
    <s v="Carbon"/>
    <s v="Carbon County"/>
    <x v="12"/>
  </r>
  <r>
    <x v="2"/>
    <s v="USUE - Price"/>
    <n v="2025"/>
    <n v="2"/>
    <n v="84542"/>
    <s v="Part-Time"/>
    <n v="12"/>
    <s v="Carbon"/>
    <s v="Carbon County"/>
    <x v="12"/>
  </r>
  <r>
    <x v="2"/>
    <s v="USUE - Price"/>
    <n v="2025"/>
    <n v="2"/>
    <n v="84601"/>
    <s v="Full-Time"/>
    <n v="1"/>
    <s v="Utah"/>
    <s v="Utah County"/>
    <x v="0"/>
  </r>
  <r>
    <x v="2"/>
    <s v="USUE - Price"/>
    <n v="2025"/>
    <n v="2"/>
    <n v="84620"/>
    <s v="Part-Time"/>
    <n v="1"/>
    <s v="Sevier"/>
    <s v="Sevier County"/>
    <x v="19"/>
  </r>
  <r>
    <x v="2"/>
    <s v="USUE - Price"/>
    <n v="2025"/>
    <n v="2"/>
    <n v="84623"/>
    <s v="Full-Time"/>
    <n v="1"/>
    <s v="Sanpete"/>
    <s v="Sanpete County"/>
    <x v="17"/>
  </r>
  <r>
    <x v="2"/>
    <s v="USUE - Price"/>
    <n v="2025"/>
    <n v="2"/>
    <n v="84631"/>
    <s v="Full-Time"/>
    <n v="1"/>
    <s v="Millard"/>
    <s v="Millard County"/>
    <x v="16"/>
  </r>
  <r>
    <x v="2"/>
    <s v="USUE - Price"/>
    <n v="2025"/>
    <n v="2"/>
    <n v="84646"/>
    <s v="Full-Time"/>
    <n v="1"/>
    <s v="Sanpete"/>
    <s v="Sanpete County"/>
    <x v="17"/>
  </r>
  <r>
    <x v="2"/>
    <s v="USUE - Price"/>
    <n v="2025"/>
    <n v="2"/>
    <n v="84647"/>
    <s v="Full-Time"/>
    <n v="1"/>
    <s v="Sanpete"/>
    <s v="Sanpete County"/>
    <x v="17"/>
  </r>
  <r>
    <x v="2"/>
    <s v="USUE - Price"/>
    <n v="2025"/>
    <n v="2"/>
    <n v="84648"/>
    <s v="Full-Time"/>
    <n v="2"/>
    <s v="Juab"/>
    <s v="Juab County"/>
    <x v="18"/>
  </r>
  <r>
    <x v="2"/>
    <s v="USUE - Price"/>
    <n v="2025"/>
    <n v="2"/>
    <n v="84651"/>
    <s v="Full-Time"/>
    <n v="3"/>
    <s v="Utah"/>
    <s v="Utah County"/>
    <x v="0"/>
  </r>
  <r>
    <x v="2"/>
    <s v="USUE - Price"/>
    <n v="2025"/>
    <n v="2"/>
    <n v="84653"/>
    <s v="Full-Time"/>
    <n v="3"/>
    <s v="Utah"/>
    <s v="Utah County"/>
    <x v="0"/>
  </r>
  <r>
    <x v="2"/>
    <s v="USUE - Price"/>
    <n v="2025"/>
    <n v="2"/>
    <n v="84653"/>
    <s v="Part-Time"/>
    <n v="1"/>
    <s v="Utah"/>
    <s v="Utah County"/>
    <x v="0"/>
  </r>
  <r>
    <x v="2"/>
    <s v="USUE - Price"/>
    <n v="2025"/>
    <n v="2"/>
    <n v="84655"/>
    <s v="Full-Time"/>
    <n v="2"/>
    <s v="Utah"/>
    <s v="Utah County"/>
    <x v="0"/>
  </r>
  <r>
    <x v="2"/>
    <s v="USUE - Price"/>
    <n v="2025"/>
    <n v="2"/>
    <n v="84660"/>
    <s v="Full-Time"/>
    <n v="9"/>
    <s v="Utah"/>
    <s v="Utah County"/>
    <x v="0"/>
  </r>
  <r>
    <x v="2"/>
    <s v="USUE - Price"/>
    <n v="2025"/>
    <n v="2"/>
    <n v="84662"/>
    <s v="Full-Time"/>
    <n v="1"/>
    <s v="Sanpete"/>
    <s v="Sanpete County"/>
    <x v="17"/>
  </r>
  <r>
    <x v="2"/>
    <s v="USUE - Price"/>
    <n v="2025"/>
    <n v="2"/>
    <n v="84663"/>
    <s v="Full-Time"/>
    <n v="7"/>
    <s v="Utah"/>
    <s v="Utah County"/>
    <x v="0"/>
  </r>
  <r>
    <x v="2"/>
    <s v="USUE - Price"/>
    <n v="2025"/>
    <n v="2"/>
    <n v="84664"/>
    <s v="Full-Time"/>
    <n v="6"/>
    <s v="Utah"/>
    <s v="Utah County"/>
    <x v="0"/>
  </r>
  <r>
    <x v="2"/>
    <s v="USUE - Price"/>
    <n v="2025"/>
    <n v="2"/>
    <n v="84720"/>
    <s v="Full-Time"/>
    <n v="2"/>
    <s v="Iron"/>
    <s v="Iron County"/>
    <x v="20"/>
  </r>
  <r>
    <x v="2"/>
    <s v="USUE - Price"/>
    <n v="2025"/>
    <n v="2"/>
    <n v="84721"/>
    <s v="Full-Time"/>
    <n v="2"/>
    <s v="Iron"/>
    <s v="Iron County"/>
    <x v="20"/>
  </r>
  <r>
    <x v="2"/>
    <s v="USUE - Price"/>
    <n v="2025"/>
    <n v="2"/>
    <n v="84721"/>
    <s v="Part-Time"/>
    <n v="1"/>
    <s v="Iron"/>
    <s v="Iron County"/>
    <x v="20"/>
  </r>
  <r>
    <x v="2"/>
    <s v="USUE - Price"/>
    <n v="2025"/>
    <n v="2"/>
    <n v="84724"/>
    <s v="Part-Time"/>
    <n v="1"/>
    <s v="Sevier"/>
    <s v="Sevier County"/>
    <x v="19"/>
  </r>
  <r>
    <x v="2"/>
    <s v="USUE - Price"/>
    <n v="2025"/>
    <n v="2"/>
    <n v="84726"/>
    <s v="Full-Time"/>
    <n v="1"/>
    <s v="Garfield"/>
    <s v="Garfield County"/>
    <x v="22"/>
  </r>
  <r>
    <x v="2"/>
    <s v="USUE - Price"/>
    <n v="2025"/>
    <n v="2"/>
    <n v="84741"/>
    <s v="Full-Time"/>
    <n v="1"/>
    <s v="Kane"/>
    <s v="Kane County"/>
    <x v="29"/>
  </r>
  <r>
    <x v="2"/>
    <s v="USUE - Price"/>
    <n v="2025"/>
    <n v="2"/>
    <n v="84754"/>
    <s v="Part-Time"/>
    <n v="1"/>
    <s v="Sevier"/>
    <s v="Sevier County"/>
    <x v="19"/>
  </r>
  <r>
    <x v="2"/>
    <s v="USUE - Price"/>
    <n v="2025"/>
    <n v="2"/>
    <n v="84758"/>
    <s v="Full-Time"/>
    <n v="1"/>
    <s v="Kane"/>
    <s v="Kane County"/>
    <x v="29"/>
  </r>
  <r>
    <x v="2"/>
    <s v="USUE - Price"/>
    <n v="2025"/>
    <n v="2"/>
    <n v="84770"/>
    <s v="Part-Time"/>
    <n v="1"/>
    <s v="Washington"/>
    <s v="Washington County"/>
    <x v="21"/>
  </r>
  <r>
    <x v="2"/>
    <s v="USUE - Price"/>
    <n v="2025"/>
    <n v="2"/>
    <n v="84780"/>
    <s v="Full-Time"/>
    <n v="2"/>
    <s v="Washington"/>
    <s v="Washington County"/>
    <x v="21"/>
  </r>
  <r>
    <x v="2"/>
    <s v="USUE - Price"/>
    <n v="2025"/>
    <n v="2"/>
    <n v="84790"/>
    <s v="Full-Time"/>
    <n v="1"/>
    <s v="Washington"/>
    <s v="Washington County"/>
    <x v="21"/>
  </r>
  <r>
    <x v="2"/>
    <s v="USUE - Workforce Education"/>
    <n v="2025"/>
    <n v="2"/>
    <n v="84001"/>
    <s v="Part-Time"/>
    <n v="4"/>
    <s v="Duchesne"/>
    <s v="Duchesne County"/>
    <x v="4"/>
  </r>
  <r>
    <x v="2"/>
    <s v="USUE - Workforce Education"/>
    <n v="2025"/>
    <n v="2"/>
    <n v="84004"/>
    <s v="Full-Time"/>
    <n v="1"/>
    <s v="Utah"/>
    <s v="Utah County"/>
    <x v="0"/>
  </r>
  <r>
    <x v="2"/>
    <s v="USUE - Workforce Education"/>
    <n v="2025"/>
    <n v="2"/>
    <n v="84005"/>
    <s v="Part-Time"/>
    <n v="1"/>
    <e v="#N/A"/>
    <s v="Utah County"/>
    <x v="0"/>
  </r>
  <r>
    <x v="2"/>
    <s v="USUE - Workforce Education"/>
    <n v="2025"/>
    <n v="2"/>
    <n v="84007"/>
    <s v="Part-Time"/>
    <n v="7"/>
    <s v="Duchesne"/>
    <s v="Duchesne County"/>
    <x v="4"/>
  </r>
  <r>
    <x v="2"/>
    <s v="USUE - Workforce Education"/>
    <n v="2025"/>
    <n v="2"/>
    <n v="84008"/>
    <s v="Part-Time"/>
    <n v="1"/>
    <s v="Uintah"/>
    <s v="Uintah County"/>
    <x v="6"/>
  </r>
  <r>
    <x v="2"/>
    <s v="USUE - Workforce Education"/>
    <n v="2025"/>
    <n v="2"/>
    <n v="84020"/>
    <s v="Full-Time"/>
    <n v="1"/>
    <s v="Salt Lake"/>
    <s v="Salt Lake County"/>
    <x v="1"/>
  </r>
  <r>
    <x v="2"/>
    <s v="USUE - Workforce Education"/>
    <n v="2025"/>
    <n v="2"/>
    <n v="84020"/>
    <s v="Part-Time"/>
    <n v="1"/>
    <s v="Salt Lake"/>
    <s v="Salt Lake County"/>
    <x v="1"/>
  </r>
  <r>
    <x v="2"/>
    <s v="USUE - Workforce Education"/>
    <n v="2025"/>
    <n v="2"/>
    <n v="84021"/>
    <s v="Part-Time"/>
    <n v="16"/>
    <s v="Duchesne"/>
    <s v="Duchesne County"/>
    <x v="4"/>
  </r>
  <r>
    <x v="2"/>
    <s v="USUE - Workforce Education"/>
    <n v="2025"/>
    <n v="2"/>
    <n v="84025"/>
    <s v="Full-Time"/>
    <n v="1"/>
    <s v="Davis"/>
    <s v="Davis County"/>
    <x v="2"/>
  </r>
  <r>
    <x v="2"/>
    <s v="USUE - Workforce Education"/>
    <n v="2025"/>
    <n v="2"/>
    <n v="84026"/>
    <s v="Part-Time"/>
    <n v="1"/>
    <s v="Uintah"/>
    <s v="Uintah County"/>
    <x v="6"/>
  </r>
  <r>
    <x v="2"/>
    <s v="USUE - Workforce Education"/>
    <n v="2025"/>
    <n v="2"/>
    <n v="84027"/>
    <s v="Part-Time"/>
    <n v="2"/>
    <s v="Duchesne"/>
    <s v="Duchesne County"/>
    <x v="4"/>
  </r>
  <r>
    <x v="2"/>
    <s v="USUE - Workforce Education"/>
    <n v="2025"/>
    <n v="2"/>
    <n v="84029"/>
    <s v="Part-Time"/>
    <n v="3"/>
    <s v="Tooele"/>
    <s v="Tooele County"/>
    <x v="5"/>
  </r>
  <r>
    <x v="2"/>
    <s v="USUE - Workforce Education"/>
    <n v="2025"/>
    <n v="2"/>
    <n v="84032"/>
    <s v="Part-Time"/>
    <n v="1"/>
    <s v="Wasatch"/>
    <s v="Wasatch County"/>
    <x v="7"/>
  </r>
  <r>
    <x v="2"/>
    <s v="USUE - Workforce Education"/>
    <n v="2025"/>
    <n v="2"/>
    <n v="84037"/>
    <s v="Full-Time"/>
    <n v="2"/>
    <s v="Davis"/>
    <s v="Davis County"/>
    <x v="2"/>
  </r>
  <r>
    <x v="2"/>
    <s v="USUE - Workforce Education"/>
    <n v="2025"/>
    <n v="2"/>
    <n v="84040"/>
    <s v="Full-Time"/>
    <n v="1"/>
    <s v="Davis"/>
    <s v="Davis County"/>
    <x v="2"/>
  </r>
  <r>
    <x v="2"/>
    <s v="USUE - Workforce Education"/>
    <n v="2025"/>
    <n v="2"/>
    <n v="84041"/>
    <s v="Part-Time"/>
    <n v="1"/>
    <s v="Davis"/>
    <s v="Davis County"/>
    <x v="2"/>
  </r>
  <r>
    <x v="2"/>
    <s v="USUE - Workforce Education"/>
    <n v="2025"/>
    <n v="2"/>
    <n v="84042"/>
    <s v="Part-Time"/>
    <n v="1"/>
    <s v="Utah"/>
    <s v="Utah County"/>
    <x v="0"/>
  </r>
  <r>
    <x v="2"/>
    <s v="USUE - Workforce Education"/>
    <n v="2025"/>
    <n v="2"/>
    <n v="84045"/>
    <s v="Part-Time"/>
    <n v="5"/>
    <e v="#N/A"/>
    <s v="Utah County"/>
    <x v="0"/>
  </r>
  <r>
    <x v="2"/>
    <s v="USUE - Workforce Education"/>
    <n v="2025"/>
    <n v="2"/>
    <n v="84046"/>
    <s v="Part-Time"/>
    <n v="1"/>
    <s v="Daggett"/>
    <s v="Daggett County"/>
    <x v="26"/>
  </r>
  <r>
    <x v="2"/>
    <s v="USUE - Workforce Education"/>
    <n v="2025"/>
    <n v="2"/>
    <n v="84050"/>
    <s v="Full-Time"/>
    <n v="1"/>
    <s v="Morgan"/>
    <s v="Morgan County"/>
    <x v="8"/>
  </r>
  <r>
    <x v="2"/>
    <s v="USUE - Workforce Education"/>
    <n v="2025"/>
    <n v="2"/>
    <n v="84051"/>
    <s v="Part-Time"/>
    <n v="1"/>
    <s v="Duchesne"/>
    <s v="Duchesne County"/>
    <x v="4"/>
  </r>
  <r>
    <x v="2"/>
    <s v="USUE - Workforce Education"/>
    <n v="2025"/>
    <n v="2"/>
    <n v="84052"/>
    <s v="Part-Time"/>
    <n v="1"/>
    <s v="Duchesne"/>
    <s v="Duchesne County"/>
    <x v="4"/>
  </r>
  <r>
    <x v="2"/>
    <s v="USUE - Workforce Education"/>
    <n v="2025"/>
    <n v="2"/>
    <n v="84054"/>
    <s v="Part-Time"/>
    <n v="1"/>
    <s v="Davis"/>
    <s v="Davis County"/>
    <x v="2"/>
  </r>
  <r>
    <x v="2"/>
    <s v="USUE - Workforce Education"/>
    <n v="2025"/>
    <n v="2"/>
    <n v="84064"/>
    <s v="Part-Time"/>
    <n v="1"/>
    <s v="Rich"/>
    <s v="Rich County"/>
    <x v="25"/>
  </r>
  <r>
    <x v="2"/>
    <s v="USUE - Workforce Education"/>
    <n v="2025"/>
    <n v="2"/>
    <n v="84065"/>
    <s v="Full-Time"/>
    <n v="3"/>
    <s v="Salt Lake"/>
    <s v="Salt Lake County"/>
    <x v="1"/>
  </r>
  <r>
    <x v="2"/>
    <s v="USUE - Workforce Education"/>
    <n v="2025"/>
    <n v="2"/>
    <n v="84066"/>
    <s v="Full-Time"/>
    <n v="1"/>
    <s v="Duchesne"/>
    <s v="Duchesne County"/>
    <x v="4"/>
  </r>
  <r>
    <x v="2"/>
    <s v="USUE - Workforce Education"/>
    <n v="2025"/>
    <n v="2"/>
    <n v="84066"/>
    <s v="Part-Time"/>
    <n v="20"/>
    <s v="Duchesne"/>
    <s v="Duchesne County"/>
    <x v="4"/>
  </r>
  <r>
    <x v="2"/>
    <s v="USUE - Workforce Education"/>
    <n v="2025"/>
    <n v="2"/>
    <n v="84070"/>
    <s v="Part-Time"/>
    <n v="1"/>
    <s v="Salt Lake"/>
    <s v="Salt Lake County"/>
    <x v="1"/>
  </r>
  <r>
    <x v="2"/>
    <s v="USUE - Workforce Education"/>
    <n v="2025"/>
    <n v="2"/>
    <n v="84074"/>
    <s v="Full-Time"/>
    <n v="3"/>
    <s v="Tooele"/>
    <s v="Tooele County"/>
    <x v="5"/>
  </r>
  <r>
    <x v="2"/>
    <s v="USUE - Workforce Education"/>
    <n v="2025"/>
    <n v="2"/>
    <n v="84074"/>
    <s v="Part-Time"/>
    <n v="3"/>
    <s v="Tooele"/>
    <s v="Tooele County"/>
    <x v="5"/>
  </r>
  <r>
    <x v="2"/>
    <s v="USUE - Workforce Education"/>
    <n v="2025"/>
    <n v="2"/>
    <n v="84075"/>
    <s v="Full-Time"/>
    <n v="1"/>
    <s v="Davis"/>
    <s v="Davis County"/>
    <x v="2"/>
  </r>
  <r>
    <x v="2"/>
    <s v="USUE - Workforce Education"/>
    <n v="2025"/>
    <n v="2"/>
    <n v="84078"/>
    <s v="Full-Time"/>
    <n v="2"/>
    <s v="Uintah"/>
    <s v="Uintah County"/>
    <x v="6"/>
  </r>
  <r>
    <x v="2"/>
    <s v="USUE - Workforce Education"/>
    <n v="2025"/>
    <n v="2"/>
    <n v="84078"/>
    <s v="Part-Time"/>
    <n v="19"/>
    <s v="Uintah"/>
    <s v="Uintah County"/>
    <x v="6"/>
  </r>
  <r>
    <x v="2"/>
    <s v="USUE - Workforce Education"/>
    <n v="2025"/>
    <n v="2"/>
    <n v="84081"/>
    <s v="Full-Time"/>
    <n v="1"/>
    <e v="#N/A"/>
    <s v="Salt Lake County"/>
    <x v="1"/>
  </r>
  <r>
    <x v="2"/>
    <s v="USUE - Workforce Education"/>
    <n v="2025"/>
    <n v="2"/>
    <n v="84081"/>
    <s v="Part-Time"/>
    <n v="1"/>
    <e v="#N/A"/>
    <s v="Salt Lake County"/>
    <x v="1"/>
  </r>
  <r>
    <x v="2"/>
    <s v="USUE - Workforce Education"/>
    <n v="2025"/>
    <n v="2"/>
    <n v="84090"/>
    <s v="Part-Time"/>
    <n v="1"/>
    <s v="Salt Lake"/>
    <e v="#N/A"/>
    <x v="1"/>
  </r>
  <r>
    <x v="2"/>
    <s v="USUE - Workforce Education"/>
    <n v="2025"/>
    <n v="2"/>
    <n v="84094"/>
    <s v="Part-Time"/>
    <n v="1"/>
    <s v="Salt Lake"/>
    <s v="Salt Lake County"/>
    <x v="1"/>
  </r>
  <r>
    <x v="2"/>
    <s v="USUE - Workforce Education"/>
    <n v="2025"/>
    <n v="2"/>
    <n v="84095"/>
    <s v="Part-Time"/>
    <n v="1"/>
    <s v="Salt Lake"/>
    <s v="Salt Lake County"/>
    <x v="1"/>
  </r>
  <r>
    <x v="2"/>
    <s v="USUE - Workforce Education"/>
    <n v="2025"/>
    <n v="2"/>
    <n v="84096"/>
    <s v="Full-Time"/>
    <n v="1"/>
    <e v="#N/A"/>
    <s v="Salt Lake County"/>
    <x v="1"/>
  </r>
  <r>
    <x v="2"/>
    <s v="USUE - Workforce Education"/>
    <n v="2025"/>
    <n v="2"/>
    <n v="84096"/>
    <s v="Part-Time"/>
    <n v="4"/>
    <e v="#N/A"/>
    <s v="Salt Lake County"/>
    <x v="1"/>
  </r>
  <r>
    <x v="2"/>
    <s v="USUE - Workforce Education"/>
    <n v="2025"/>
    <n v="2"/>
    <n v="84106"/>
    <s v="Full-Time"/>
    <n v="1"/>
    <s v="Salt Lake"/>
    <s v="Salt Lake County"/>
    <x v="1"/>
  </r>
  <r>
    <x v="2"/>
    <s v="USUE - Workforce Education"/>
    <n v="2025"/>
    <n v="2"/>
    <n v="84106"/>
    <s v="Part-Time"/>
    <n v="2"/>
    <s v="Salt Lake"/>
    <s v="Salt Lake County"/>
    <x v="1"/>
  </r>
  <r>
    <x v="2"/>
    <s v="USUE - Workforce Education"/>
    <n v="2025"/>
    <n v="2"/>
    <n v="84109"/>
    <s v="Full-Time"/>
    <n v="1"/>
    <s v="Salt Lake"/>
    <s v="Salt Lake County"/>
    <x v="1"/>
  </r>
  <r>
    <x v="2"/>
    <s v="USUE - Workforce Education"/>
    <n v="2025"/>
    <n v="2"/>
    <n v="84115"/>
    <s v="Part-Time"/>
    <n v="1"/>
    <s v="Salt Lake"/>
    <s v="Salt Lake County"/>
    <x v="1"/>
  </r>
  <r>
    <x v="2"/>
    <s v="USUE - Workforce Education"/>
    <n v="2025"/>
    <n v="2"/>
    <n v="84116"/>
    <s v="Full-Time"/>
    <n v="1"/>
    <s v="Salt Lake"/>
    <s v="Salt Lake County"/>
    <x v="1"/>
  </r>
  <r>
    <x v="2"/>
    <s v="USUE - Workforce Education"/>
    <n v="2025"/>
    <n v="2"/>
    <n v="84117"/>
    <s v="Part-Time"/>
    <n v="1"/>
    <s v="Salt Lake"/>
    <s v="Salt Lake County"/>
    <x v="1"/>
  </r>
  <r>
    <x v="2"/>
    <s v="USUE - Workforce Education"/>
    <n v="2025"/>
    <n v="2"/>
    <n v="84120"/>
    <s v="Part-Time"/>
    <n v="3"/>
    <s v="Salt Lake"/>
    <s v="Salt Lake County"/>
    <x v="1"/>
  </r>
  <r>
    <x v="2"/>
    <s v="USUE - Workforce Education"/>
    <n v="2025"/>
    <n v="2"/>
    <n v="84128"/>
    <s v="Part-Time"/>
    <n v="1"/>
    <s v="Salt Lake"/>
    <s v="Salt Lake County"/>
    <x v="1"/>
  </r>
  <r>
    <x v="2"/>
    <s v="USUE - Workforce Education"/>
    <n v="2025"/>
    <n v="2"/>
    <n v="84302"/>
    <s v="Part-Time"/>
    <n v="1"/>
    <s v="Box Elder"/>
    <s v="Box Elder County"/>
    <x v="10"/>
  </r>
  <r>
    <x v="2"/>
    <s v="USUE - Workforce Education"/>
    <n v="2025"/>
    <n v="2"/>
    <n v="84307"/>
    <s v="Part-Time"/>
    <n v="1"/>
    <s v="Box Elder"/>
    <s v="Box Elder County"/>
    <x v="10"/>
  </r>
  <r>
    <x v="2"/>
    <s v="USUE - Workforce Education"/>
    <n v="2025"/>
    <n v="2"/>
    <n v="84315"/>
    <s v="Full-Time"/>
    <n v="1"/>
    <s v="Weber"/>
    <s v="Weber County"/>
    <x v="9"/>
  </r>
  <r>
    <x v="2"/>
    <s v="USUE - Workforce Education"/>
    <n v="2025"/>
    <n v="2"/>
    <n v="84319"/>
    <s v="Full-Time"/>
    <n v="1"/>
    <s v="Cache"/>
    <s v="Cache County"/>
    <x v="11"/>
  </r>
  <r>
    <x v="2"/>
    <s v="USUE - Workforce Education"/>
    <n v="2025"/>
    <n v="2"/>
    <n v="84320"/>
    <s v="Full-Time"/>
    <n v="1"/>
    <s v="Cache"/>
    <s v="Cache County"/>
    <x v="11"/>
  </r>
  <r>
    <x v="2"/>
    <s v="USUE - Workforce Education"/>
    <n v="2025"/>
    <n v="2"/>
    <n v="84321"/>
    <s v="Full-Time"/>
    <n v="4"/>
    <s v="Cache"/>
    <s v="Cache County"/>
    <x v="11"/>
  </r>
  <r>
    <x v="2"/>
    <s v="USUE - Workforce Education"/>
    <n v="2025"/>
    <n v="2"/>
    <n v="84321"/>
    <s v="Part-Time"/>
    <n v="2"/>
    <s v="Cache"/>
    <s v="Cache County"/>
    <x v="11"/>
  </r>
  <r>
    <x v="2"/>
    <s v="USUE - Workforce Education"/>
    <n v="2025"/>
    <n v="2"/>
    <n v="84328"/>
    <s v="Full-Time"/>
    <n v="1"/>
    <s v="Cache"/>
    <s v="Cache County"/>
    <x v="11"/>
  </r>
  <r>
    <x v="2"/>
    <s v="USUE - Workforce Education"/>
    <n v="2025"/>
    <n v="2"/>
    <n v="84332"/>
    <s v="Part-Time"/>
    <n v="1"/>
    <s v="Cache"/>
    <s v="Cache County"/>
    <x v="11"/>
  </r>
  <r>
    <x v="2"/>
    <s v="USUE - Workforce Education"/>
    <n v="2025"/>
    <n v="2"/>
    <n v="84338"/>
    <s v="Full-Time"/>
    <n v="1"/>
    <s v="Cache"/>
    <s v="Cache County"/>
    <x v="11"/>
  </r>
  <r>
    <x v="2"/>
    <s v="USUE - Workforce Education"/>
    <n v="2025"/>
    <n v="2"/>
    <n v="84339"/>
    <s v="Full-Time"/>
    <n v="2"/>
    <s v="Cache"/>
    <s v="Cache County"/>
    <x v="11"/>
  </r>
  <r>
    <x v="2"/>
    <s v="USUE - Workforce Education"/>
    <n v="2025"/>
    <n v="2"/>
    <n v="84341"/>
    <s v="Part-Time"/>
    <n v="1"/>
    <s v="Cache"/>
    <s v="Cache County"/>
    <x v="11"/>
  </r>
  <r>
    <x v="2"/>
    <s v="USUE - Workforce Education"/>
    <n v="2025"/>
    <n v="2"/>
    <n v="84404"/>
    <s v="Full-Time"/>
    <n v="1"/>
    <s v="Weber"/>
    <s v="Weber County"/>
    <x v="9"/>
  </r>
  <r>
    <x v="2"/>
    <s v="USUE - Workforce Education"/>
    <n v="2025"/>
    <n v="2"/>
    <n v="84404"/>
    <s v="Part-Time"/>
    <n v="1"/>
    <s v="Weber"/>
    <s v="Weber County"/>
    <x v="9"/>
  </r>
  <r>
    <x v="2"/>
    <s v="USUE - Workforce Education"/>
    <n v="2025"/>
    <n v="2"/>
    <n v="84501"/>
    <s v="Full-Time"/>
    <n v="11"/>
    <s v="Carbon"/>
    <s v="Carbon County"/>
    <x v="12"/>
  </r>
  <r>
    <x v="2"/>
    <s v="USUE - Workforce Education"/>
    <n v="2025"/>
    <n v="2"/>
    <n v="84501"/>
    <s v="Part-Time"/>
    <n v="130"/>
    <s v="Carbon"/>
    <s v="Carbon County"/>
    <x v="12"/>
  </r>
  <r>
    <x v="2"/>
    <s v="USUE - Workforce Education"/>
    <n v="2025"/>
    <n v="2"/>
    <n v="84508"/>
    <s v="Part-Time"/>
    <n v="1"/>
    <e v="#N/A"/>
    <e v="#N/A"/>
    <x v="24"/>
  </r>
  <r>
    <x v="2"/>
    <s v="USUE - Workforce Education"/>
    <n v="2025"/>
    <n v="2"/>
    <n v="84510"/>
    <s v="Full-Time"/>
    <n v="1"/>
    <s v="San Juan"/>
    <e v="#N/A"/>
    <x v="13"/>
  </r>
  <r>
    <x v="2"/>
    <s v="USUE - Workforce Education"/>
    <n v="2025"/>
    <n v="2"/>
    <n v="84510"/>
    <s v="Part-Time"/>
    <n v="1"/>
    <s v="San Juan"/>
    <e v="#N/A"/>
    <x v="13"/>
  </r>
  <r>
    <x v="2"/>
    <s v="USUE - Workforce Education"/>
    <n v="2025"/>
    <n v="2"/>
    <n v="84511"/>
    <s v="Full-Time"/>
    <n v="3"/>
    <s v="San Juan"/>
    <s v="San Juan County"/>
    <x v="13"/>
  </r>
  <r>
    <x v="2"/>
    <s v="USUE - Workforce Education"/>
    <n v="2025"/>
    <n v="2"/>
    <n v="84511"/>
    <s v="Part-Time"/>
    <n v="5"/>
    <s v="San Juan"/>
    <s v="San Juan County"/>
    <x v="13"/>
  </r>
  <r>
    <x v="2"/>
    <s v="USUE - Workforce Education"/>
    <n v="2025"/>
    <n v="2"/>
    <n v="84512"/>
    <s v="Full-Time"/>
    <n v="1"/>
    <s v="San Juan"/>
    <s v="San Juan County"/>
    <x v="13"/>
  </r>
  <r>
    <x v="2"/>
    <s v="USUE - Workforce Education"/>
    <n v="2025"/>
    <n v="2"/>
    <n v="84512"/>
    <s v="Part-Time"/>
    <n v="1"/>
    <s v="San Juan"/>
    <s v="San Juan County"/>
    <x v="13"/>
  </r>
  <r>
    <x v="2"/>
    <s v="USUE - Workforce Education"/>
    <n v="2025"/>
    <n v="2"/>
    <n v="84513"/>
    <s v="Full-Time"/>
    <n v="4"/>
    <s v="Emery"/>
    <s v="Emery County"/>
    <x v="14"/>
  </r>
  <r>
    <x v="2"/>
    <s v="USUE - Workforce Education"/>
    <n v="2025"/>
    <n v="2"/>
    <n v="84513"/>
    <s v="Part-Time"/>
    <n v="17"/>
    <s v="Emery"/>
    <s v="Emery County"/>
    <x v="14"/>
  </r>
  <r>
    <x v="2"/>
    <s v="USUE - Workforce Education"/>
    <n v="2025"/>
    <n v="2"/>
    <n v="84516"/>
    <s v="Full-Time"/>
    <n v="1"/>
    <s v="Emery"/>
    <s v="Emery County"/>
    <x v="14"/>
  </r>
  <r>
    <x v="2"/>
    <s v="USUE - Workforce Education"/>
    <n v="2025"/>
    <n v="2"/>
    <n v="84518"/>
    <s v="Full-Time"/>
    <n v="2"/>
    <s v="Emery"/>
    <s v="Emery County"/>
    <x v="14"/>
  </r>
  <r>
    <x v="2"/>
    <s v="USUE - Workforce Education"/>
    <n v="2025"/>
    <n v="2"/>
    <n v="84518"/>
    <s v="Part-Time"/>
    <n v="5"/>
    <s v="Emery"/>
    <s v="Emery County"/>
    <x v="14"/>
  </r>
  <r>
    <x v="2"/>
    <s v="USUE - Workforce Education"/>
    <n v="2025"/>
    <n v="2"/>
    <n v="84520"/>
    <s v="Part-Time"/>
    <n v="15"/>
    <s v="Carbon"/>
    <s v="Carbon County"/>
    <x v="12"/>
  </r>
  <r>
    <x v="2"/>
    <s v="USUE - Workforce Education"/>
    <n v="2025"/>
    <n v="2"/>
    <n v="84521"/>
    <s v="Part-Time"/>
    <n v="5"/>
    <s v="Emery"/>
    <s v="Emery County"/>
    <x v="14"/>
  </r>
  <r>
    <x v="2"/>
    <s v="USUE - Workforce Education"/>
    <n v="2025"/>
    <n v="2"/>
    <n v="84522"/>
    <s v="Part-Time"/>
    <n v="4"/>
    <s v="Emery"/>
    <s v="Emery County"/>
    <x v="14"/>
  </r>
  <r>
    <x v="2"/>
    <s v="USUE - Workforce Education"/>
    <n v="2025"/>
    <n v="2"/>
    <n v="84523"/>
    <s v="Full-Time"/>
    <n v="3"/>
    <s v="Emery"/>
    <s v="Emery County"/>
    <x v="14"/>
  </r>
  <r>
    <x v="2"/>
    <s v="USUE - Workforce Education"/>
    <n v="2025"/>
    <n v="2"/>
    <n v="84523"/>
    <s v="Part-Time"/>
    <n v="10"/>
    <s v="Emery"/>
    <s v="Emery County"/>
    <x v="14"/>
  </r>
  <r>
    <x v="2"/>
    <s v="USUE - Workforce Education"/>
    <n v="2025"/>
    <n v="2"/>
    <n v="84526"/>
    <s v="Full-Time"/>
    <n v="4"/>
    <s v="Carbon"/>
    <s v="Carbon County"/>
    <x v="12"/>
  </r>
  <r>
    <x v="2"/>
    <s v="USUE - Workforce Education"/>
    <n v="2025"/>
    <n v="2"/>
    <n v="84526"/>
    <s v="Part-Time"/>
    <n v="24"/>
    <s v="Carbon"/>
    <s v="Carbon County"/>
    <x v="12"/>
  </r>
  <r>
    <x v="2"/>
    <s v="USUE - Workforce Education"/>
    <n v="2025"/>
    <n v="2"/>
    <n v="84528"/>
    <s v="Full-Time"/>
    <n v="1"/>
    <s v="Emery"/>
    <s v="Emery County"/>
    <x v="14"/>
  </r>
  <r>
    <x v="2"/>
    <s v="USUE - Workforce Education"/>
    <n v="2025"/>
    <n v="2"/>
    <n v="84528"/>
    <s v="Part-Time"/>
    <n v="15"/>
    <s v="Emery"/>
    <s v="Emery County"/>
    <x v="14"/>
  </r>
  <r>
    <x v="2"/>
    <s v="USUE - Workforce Education"/>
    <n v="2025"/>
    <n v="2"/>
    <n v="84529"/>
    <s v="Part-Time"/>
    <n v="2"/>
    <s v="Carbon"/>
    <s v="Carbon County"/>
    <x v="12"/>
  </r>
  <r>
    <x v="2"/>
    <s v="USUE - Workforce Education"/>
    <n v="2025"/>
    <n v="2"/>
    <n v="84530"/>
    <s v="Part-Time"/>
    <n v="2"/>
    <s v="San Juan"/>
    <s v="San Juan County"/>
    <x v="13"/>
  </r>
  <r>
    <x v="2"/>
    <s v="USUE - Workforce Education"/>
    <n v="2025"/>
    <n v="2"/>
    <n v="84531"/>
    <s v="Part-Time"/>
    <n v="1"/>
    <s v="San Juan"/>
    <s v="San Juan County"/>
    <x v="13"/>
  </r>
  <r>
    <x v="2"/>
    <s v="USUE - Workforce Education"/>
    <n v="2025"/>
    <n v="2"/>
    <n v="84532"/>
    <s v="Full-Time"/>
    <n v="2"/>
    <s v="Grand"/>
    <s v="Grand County"/>
    <x v="15"/>
  </r>
  <r>
    <x v="2"/>
    <s v="USUE - Workforce Education"/>
    <n v="2025"/>
    <n v="2"/>
    <n v="84532"/>
    <s v="Part-Time"/>
    <n v="13"/>
    <s v="Grand"/>
    <s v="Grand County"/>
    <x v="15"/>
  </r>
  <r>
    <x v="2"/>
    <s v="USUE - Workforce Education"/>
    <n v="2025"/>
    <n v="2"/>
    <n v="84534"/>
    <s v="Full-Time"/>
    <n v="1"/>
    <s v="San Juan"/>
    <s v="San Juan County"/>
    <x v="13"/>
  </r>
  <r>
    <x v="2"/>
    <s v="USUE - Workforce Education"/>
    <n v="2025"/>
    <n v="2"/>
    <n v="84534"/>
    <s v="Part-Time"/>
    <n v="4"/>
    <s v="San Juan"/>
    <s v="San Juan County"/>
    <x v="13"/>
  </r>
  <r>
    <x v="2"/>
    <s v="USUE - Workforce Education"/>
    <n v="2025"/>
    <n v="2"/>
    <n v="84535"/>
    <s v="Part-Time"/>
    <n v="1"/>
    <s v="San Juan"/>
    <s v="San Juan County"/>
    <x v="13"/>
  </r>
  <r>
    <x v="2"/>
    <s v="USUE - Workforce Education"/>
    <n v="2025"/>
    <n v="2"/>
    <n v="84536"/>
    <s v="Full-Time"/>
    <n v="4"/>
    <s v="San Juan"/>
    <s v="San Juan County"/>
    <x v="13"/>
  </r>
  <r>
    <x v="2"/>
    <s v="USUE - Workforce Education"/>
    <n v="2025"/>
    <n v="2"/>
    <n v="84536"/>
    <s v="Part-Time"/>
    <n v="6"/>
    <s v="San Juan"/>
    <s v="San Juan County"/>
    <x v="13"/>
  </r>
  <r>
    <x v="2"/>
    <s v="USUE - Workforce Education"/>
    <n v="2025"/>
    <n v="2"/>
    <n v="84537"/>
    <s v="Part-Time"/>
    <n v="5"/>
    <s v="Emery"/>
    <s v="Emery County"/>
    <x v="14"/>
  </r>
  <r>
    <x v="2"/>
    <s v="USUE - Workforce Education"/>
    <n v="2025"/>
    <n v="2"/>
    <n v="84539"/>
    <s v="Part-Time"/>
    <n v="1"/>
    <s v="Carbon"/>
    <s v="Carbon County"/>
    <x v="12"/>
  </r>
  <r>
    <x v="2"/>
    <s v="USUE - Workforce Education"/>
    <n v="2025"/>
    <n v="2"/>
    <n v="84542"/>
    <s v="Full-Time"/>
    <n v="1"/>
    <s v="Carbon"/>
    <s v="Carbon County"/>
    <x v="12"/>
  </r>
  <r>
    <x v="2"/>
    <s v="USUE - Workforce Education"/>
    <n v="2025"/>
    <n v="2"/>
    <n v="84542"/>
    <s v="Part-Time"/>
    <n v="13"/>
    <s v="Carbon"/>
    <s v="Carbon County"/>
    <x v="12"/>
  </r>
  <r>
    <x v="2"/>
    <s v="USUE - Workforce Education"/>
    <n v="2025"/>
    <n v="2"/>
    <n v="84601"/>
    <s v="Part-Time"/>
    <n v="1"/>
    <s v="Utah"/>
    <s v="Utah County"/>
    <x v="0"/>
  </r>
  <r>
    <x v="2"/>
    <s v="USUE - Workforce Education"/>
    <n v="2025"/>
    <n v="2"/>
    <n v="84621"/>
    <s v="Part-Time"/>
    <n v="2"/>
    <s v="Sanpete"/>
    <s v="Sanpete County"/>
    <x v="17"/>
  </r>
  <r>
    <x v="2"/>
    <s v="USUE - Workforce Education"/>
    <n v="2025"/>
    <n v="2"/>
    <n v="84622"/>
    <s v="Part-Time"/>
    <n v="1"/>
    <s v="Sanpete"/>
    <s v="Sanpete County"/>
    <x v="17"/>
  </r>
  <r>
    <x v="2"/>
    <s v="USUE - Workforce Education"/>
    <n v="2025"/>
    <n v="2"/>
    <n v="84623"/>
    <s v="Part-Time"/>
    <n v="1"/>
    <s v="Sanpete"/>
    <s v="Sanpete County"/>
    <x v="17"/>
  </r>
  <r>
    <x v="2"/>
    <s v="USUE - Workforce Education"/>
    <n v="2025"/>
    <n v="2"/>
    <n v="84627"/>
    <s v="Part-Time"/>
    <n v="1"/>
    <s v="Sanpete"/>
    <s v="Sanpete County"/>
    <x v="17"/>
  </r>
  <r>
    <x v="2"/>
    <s v="USUE - Workforce Education"/>
    <n v="2025"/>
    <n v="2"/>
    <n v="84629"/>
    <s v="Part-Time"/>
    <n v="1"/>
    <s v="Sanpete"/>
    <s v="Sanpete County"/>
    <x v="17"/>
  </r>
  <r>
    <x v="2"/>
    <s v="USUE - Workforce Education"/>
    <n v="2025"/>
    <n v="2"/>
    <n v="84630"/>
    <s v="Part-Time"/>
    <n v="1"/>
    <s v="Sanpete"/>
    <s v="Sanpete County"/>
    <x v="17"/>
  </r>
  <r>
    <x v="2"/>
    <s v="USUE - Workforce Education"/>
    <n v="2025"/>
    <n v="2"/>
    <n v="84637"/>
    <s v="Part-Time"/>
    <n v="2"/>
    <s v="Millard"/>
    <s v="Millard County"/>
    <x v="16"/>
  </r>
  <r>
    <x v="2"/>
    <s v="USUE - Workforce Education"/>
    <n v="2025"/>
    <n v="2"/>
    <n v="84647"/>
    <s v="Full-Time"/>
    <n v="1"/>
    <s v="Sanpete"/>
    <s v="Sanpete County"/>
    <x v="17"/>
  </r>
  <r>
    <x v="2"/>
    <s v="USUE - Workforce Education"/>
    <n v="2025"/>
    <n v="2"/>
    <n v="84647"/>
    <s v="Part-Time"/>
    <n v="1"/>
    <s v="Sanpete"/>
    <s v="Sanpete County"/>
    <x v="17"/>
  </r>
  <r>
    <x v="2"/>
    <s v="USUE - Workforce Education"/>
    <n v="2025"/>
    <n v="2"/>
    <n v="84651"/>
    <s v="Part-Time"/>
    <n v="1"/>
    <s v="Utah"/>
    <s v="Utah County"/>
    <x v="0"/>
  </r>
  <r>
    <x v="2"/>
    <s v="USUE - Workforce Education"/>
    <n v="2025"/>
    <n v="2"/>
    <n v="84652"/>
    <s v="Part-Time"/>
    <n v="1"/>
    <s v="Sevier"/>
    <s v="Sevier County"/>
    <x v="19"/>
  </r>
  <r>
    <x v="2"/>
    <s v="USUE - Workforce Education"/>
    <n v="2025"/>
    <n v="2"/>
    <n v="84657"/>
    <s v="Part-Time"/>
    <n v="1"/>
    <s v="Sevier"/>
    <s v="Sevier County"/>
    <x v="19"/>
  </r>
  <r>
    <x v="2"/>
    <s v="USUE - Workforce Education"/>
    <n v="2025"/>
    <n v="2"/>
    <n v="84660"/>
    <s v="Full-Time"/>
    <n v="1"/>
    <s v="Utah"/>
    <s v="Utah County"/>
    <x v="0"/>
  </r>
  <r>
    <x v="2"/>
    <s v="USUE - Workforce Education"/>
    <n v="2025"/>
    <n v="2"/>
    <n v="84660"/>
    <s v="Part-Time"/>
    <n v="1"/>
    <s v="Utah"/>
    <s v="Utah County"/>
    <x v="0"/>
  </r>
  <r>
    <x v="2"/>
    <s v="USUE - Workforce Education"/>
    <n v="2025"/>
    <n v="2"/>
    <n v="84663"/>
    <s v="Part-Time"/>
    <n v="2"/>
    <s v="Utah"/>
    <s v="Utah County"/>
    <x v="0"/>
  </r>
  <r>
    <x v="2"/>
    <s v="USUE - Workforce Education"/>
    <n v="2025"/>
    <n v="2"/>
    <n v="84664"/>
    <s v="Full-Time"/>
    <n v="1"/>
    <s v="Utah"/>
    <s v="Utah County"/>
    <x v="0"/>
  </r>
  <r>
    <x v="2"/>
    <s v="USUE - Workforce Education"/>
    <n v="2025"/>
    <n v="2"/>
    <n v="84665"/>
    <s v="Part-Time"/>
    <n v="1"/>
    <s v="Sanpete"/>
    <s v="Sanpete County"/>
    <x v="17"/>
  </r>
  <r>
    <x v="2"/>
    <s v="USUE - Workforce Education"/>
    <n v="2025"/>
    <n v="2"/>
    <n v="84701"/>
    <s v="Part-Time"/>
    <n v="1"/>
    <s v="Sevier"/>
    <s v="Sevier County"/>
    <x v="19"/>
  </r>
  <r>
    <x v="2"/>
    <s v="USUE - Workforce Education"/>
    <n v="2025"/>
    <n v="2"/>
    <n v="84713"/>
    <s v="Part-Time"/>
    <n v="1"/>
    <s v="Beaver"/>
    <s v="Beaver County"/>
    <x v="23"/>
  </r>
  <r>
    <x v="2"/>
    <s v="USUE - Workforce Education"/>
    <n v="2025"/>
    <n v="2"/>
    <n v="84714"/>
    <s v="Part-Time"/>
    <n v="1"/>
    <s v="Iron"/>
    <s v="Iron County"/>
    <x v="20"/>
  </r>
  <r>
    <x v="2"/>
    <s v="USUE - Workforce Education"/>
    <n v="2025"/>
    <n v="2"/>
    <n v="84720"/>
    <s v="Part-Time"/>
    <n v="7"/>
    <s v="Iron"/>
    <s v="Iron County"/>
    <x v="20"/>
  </r>
  <r>
    <x v="2"/>
    <s v="USUE - Workforce Education"/>
    <n v="2025"/>
    <n v="2"/>
    <n v="84721"/>
    <s v="Part-Time"/>
    <n v="15"/>
    <s v="Iron"/>
    <s v="Iron County"/>
    <x v="20"/>
  </r>
  <r>
    <x v="2"/>
    <s v="USUE - Workforce Education"/>
    <n v="2025"/>
    <n v="2"/>
    <n v="84723"/>
    <s v="Part-Time"/>
    <n v="1"/>
    <s v="Piute"/>
    <s v="Piute County"/>
    <x v="28"/>
  </r>
  <r>
    <x v="2"/>
    <s v="USUE - Workforce Education"/>
    <n v="2025"/>
    <n v="2"/>
    <n v="84725"/>
    <s v="Part-Time"/>
    <n v="1"/>
    <s v="Washington"/>
    <s v="Washington County"/>
    <x v="21"/>
  </r>
  <r>
    <x v="2"/>
    <s v="USUE - Workforce Education"/>
    <n v="2025"/>
    <n v="2"/>
    <n v="84734"/>
    <s v="Part-Time"/>
    <n v="1"/>
    <s v="Wayne"/>
    <s v="Wayne County"/>
    <x v="27"/>
  </r>
  <r>
    <x v="2"/>
    <s v="USUE - Workforce Education"/>
    <n v="2025"/>
    <n v="2"/>
    <n v="84737"/>
    <s v="Part-Time"/>
    <n v="5"/>
    <s v="Washington"/>
    <s v="Washington County"/>
    <x v="21"/>
  </r>
  <r>
    <x v="2"/>
    <s v="USUE - Workforce Education"/>
    <n v="2025"/>
    <n v="2"/>
    <n v="84738"/>
    <s v="Part-Time"/>
    <n v="4"/>
    <s v="Washington"/>
    <s v="Washington County"/>
    <x v="21"/>
  </r>
  <r>
    <x v="2"/>
    <s v="USUE - Workforce Education"/>
    <n v="2025"/>
    <n v="2"/>
    <n v="84739"/>
    <s v="Part-Time"/>
    <n v="1"/>
    <s v="Sevier"/>
    <s v="Sevier County"/>
    <x v="19"/>
  </r>
  <r>
    <x v="2"/>
    <s v="USUE - Workforce Education"/>
    <n v="2025"/>
    <n v="2"/>
    <n v="84742"/>
    <s v="Part-Time"/>
    <n v="1"/>
    <s v="Iron"/>
    <s v="Iron County"/>
    <x v="20"/>
  </r>
  <r>
    <x v="2"/>
    <s v="USUE - Workforce Education"/>
    <n v="2025"/>
    <n v="2"/>
    <n v="84745"/>
    <s v="Part-Time"/>
    <n v="1"/>
    <s v="Washington"/>
    <s v="Washington County"/>
    <x v="21"/>
  </r>
  <r>
    <x v="2"/>
    <s v="USUE - Workforce Education"/>
    <n v="2025"/>
    <n v="2"/>
    <n v="84751"/>
    <s v="Part-Time"/>
    <n v="15"/>
    <s v="Beaver"/>
    <s v="Beaver County"/>
    <x v="23"/>
  </r>
  <r>
    <x v="2"/>
    <s v="USUE - Workforce Education"/>
    <n v="2025"/>
    <n v="2"/>
    <n v="84752"/>
    <s v="Part-Time"/>
    <n v="3"/>
    <s v="Beaver"/>
    <s v="Beaver County"/>
    <x v="23"/>
  </r>
  <r>
    <x v="2"/>
    <s v="USUE - Workforce Education"/>
    <n v="2025"/>
    <n v="2"/>
    <n v="84754"/>
    <s v="Part-Time"/>
    <n v="1"/>
    <s v="Sevier"/>
    <s v="Sevier County"/>
    <x v="19"/>
  </r>
  <r>
    <x v="2"/>
    <s v="USUE - Workforce Education"/>
    <n v="2025"/>
    <n v="2"/>
    <n v="84761"/>
    <s v="Part-Time"/>
    <n v="2"/>
    <s v="Iron"/>
    <s v="Iron County"/>
    <x v="20"/>
  </r>
  <r>
    <x v="2"/>
    <s v="USUE - Workforce Education"/>
    <n v="2025"/>
    <n v="2"/>
    <n v="84765"/>
    <s v="Part-Time"/>
    <n v="1"/>
    <s v="Washington"/>
    <s v="Washington County"/>
    <x v="21"/>
  </r>
  <r>
    <x v="2"/>
    <s v="USUE - Workforce Education"/>
    <n v="2025"/>
    <n v="2"/>
    <n v="84770"/>
    <s v="Part-Time"/>
    <n v="10"/>
    <s v="Washington"/>
    <s v="Washington County"/>
    <x v="21"/>
  </r>
  <r>
    <x v="2"/>
    <s v="USUE - Workforce Education"/>
    <n v="2025"/>
    <n v="2"/>
    <n v="84780"/>
    <s v="Part-Time"/>
    <n v="5"/>
    <s v="Washington"/>
    <s v="Washington County"/>
    <x v="21"/>
  </r>
  <r>
    <x v="2"/>
    <s v="USUE - Workforce Education"/>
    <n v="2025"/>
    <n v="2"/>
    <n v="84782"/>
    <s v="Part-Time"/>
    <n v="2"/>
    <s v="Washington"/>
    <s v="Washington County"/>
    <x v="21"/>
  </r>
  <r>
    <x v="2"/>
    <s v="USUE - Workforce Education"/>
    <n v="2025"/>
    <n v="2"/>
    <n v="84790"/>
    <s v="Part-Time"/>
    <n v="21"/>
    <s v="Washington"/>
    <s v="Washington County"/>
    <x v="21"/>
  </r>
  <r>
    <x v="2"/>
    <s v="Course taught from Public Education Site (i.e. High School)"/>
    <n v="2025"/>
    <n v="2"/>
    <n v="84501"/>
    <s v="Part-Time"/>
    <n v="4"/>
    <s v="Carbon"/>
    <s v="Carbon County"/>
    <x v="12"/>
  </r>
  <r>
    <x v="2"/>
    <s v="Course taught from Public Education Site (i.e. High School)"/>
    <n v="2025"/>
    <n v="2"/>
    <n v="84511"/>
    <s v="Part-Time"/>
    <n v="1"/>
    <s v="San Juan"/>
    <s v="San Juan County"/>
    <x v="13"/>
  </r>
  <r>
    <x v="2"/>
    <s v="Course taught from Public Education Site (i.e. High School)"/>
    <n v="2025"/>
    <n v="2"/>
    <n v="84513"/>
    <s v="Part-Time"/>
    <n v="1"/>
    <s v="Emery"/>
    <s v="Emery County"/>
    <x v="14"/>
  </r>
  <r>
    <x v="2"/>
    <s v="Course taught from Public Education Site (i.e. High School)"/>
    <n v="2025"/>
    <n v="2"/>
    <n v="84525"/>
    <s v="Part-Time"/>
    <n v="1"/>
    <s v="Emery"/>
    <s v="Emery County"/>
    <x v="14"/>
  </r>
  <r>
    <x v="2"/>
    <s v="Course taught from Public Education Site (i.e. High School)"/>
    <n v="2025"/>
    <n v="2"/>
    <n v="84526"/>
    <s v="Part-Time"/>
    <n v="1"/>
    <s v="Carbon"/>
    <s v="Carbon County"/>
    <x v="12"/>
  </r>
  <r>
    <x v="2"/>
    <s v="Course taught from Public Education Site (i.e. High School)"/>
    <n v="2025"/>
    <n v="2"/>
    <n v="84542"/>
    <s v="Part-Time"/>
    <n v="1"/>
    <s v="Carbon"/>
    <s v="Carbon County"/>
    <x v="12"/>
  </r>
  <r>
    <x v="2"/>
    <s v="Course taught from Public Education Site (i.e. High School)"/>
    <n v="2025"/>
    <n v="2"/>
    <n v="84713"/>
    <s v="Part-Time"/>
    <n v="1"/>
    <s v="Beaver"/>
    <s v="Beaver County"/>
    <x v="23"/>
  </r>
  <r>
    <x v="2"/>
    <s v="Technical College Campus--Uintah Basin"/>
    <n v="2025"/>
    <n v="2"/>
    <n v="84001"/>
    <s v="Full-Time"/>
    <n v="3"/>
    <s v="Duchesne"/>
    <s v="Duchesne County"/>
    <x v="4"/>
  </r>
  <r>
    <x v="2"/>
    <s v="Technical College Campus--Uintah Basin"/>
    <n v="2025"/>
    <n v="2"/>
    <n v="84021"/>
    <s v="Part-Time"/>
    <n v="1"/>
    <s v="Duchesne"/>
    <s v="Duchesne County"/>
    <x v="4"/>
  </r>
  <r>
    <x v="2"/>
    <s v="Technical College Campus--Uintah Basin"/>
    <n v="2025"/>
    <n v="2"/>
    <n v="84026"/>
    <s v="Part-Time"/>
    <n v="1"/>
    <s v="Uintah"/>
    <s v="Uintah County"/>
    <x v="6"/>
  </r>
  <r>
    <x v="2"/>
    <s v="Technical College Campus--Uintah Basin"/>
    <n v="2025"/>
    <n v="2"/>
    <n v="84039"/>
    <s v="Full-Time"/>
    <n v="2"/>
    <s v="Uintah"/>
    <s v="Uintah County"/>
    <x v="6"/>
  </r>
  <r>
    <x v="2"/>
    <s v="Technical College Campus--Uintah Basin"/>
    <n v="2025"/>
    <n v="2"/>
    <n v="84052"/>
    <s v="Full-Time"/>
    <n v="1"/>
    <s v="Duchesne"/>
    <s v="Duchesne County"/>
    <x v="4"/>
  </r>
  <r>
    <x v="2"/>
    <s v="Technical College Campus--Uintah Basin"/>
    <n v="2025"/>
    <n v="2"/>
    <n v="84066"/>
    <s v="Full-Time"/>
    <n v="4"/>
    <s v="Duchesne"/>
    <s v="Duchesne County"/>
    <x v="4"/>
  </r>
  <r>
    <x v="2"/>
    <s v="Technical College Campus--Uintah Basin"/>
    <n v="2025"/>
    <n v="2"/>
    <n v="84066"/>
    <s v="Part-Time"/>
    <n v="2"/>
    <s v="Duchesne"/>
    <s v="Duchesne County"/>
    <x v="4"/>
  </r>
  <r>
    <x v="2"/>
    <s v="Technical College Campus--Uintah Basin"/>
    <n v="2025"/>
    <n v="2"/>
    <n v="84076"/>
    <s v="Part-Time"/>
    <n v="1"/>
    <s v="Uintah"/>
    <s v="Uintah County"/>
    <x v="6"/>
  </r>
  <r>
    <x v="2"/>
    <s v="Technical College Campus--Uintah Basin"/>
    <n v="2025"/>
    <n v="2"/>
    <n v="84078"/>
    <s v="Full-Time"/>
    <n v="9"/>
    <s v="Uintah"/>
    <s v="Uintah County"/>
    <x v="6"/>
  </r>
  <r>
    <x v="2"/>
    <s v="Technical College Campus--Uintah Basin"/>
    <n v="2025"/>
    <n v="2"/>
    <n v="84078"/>
    <s v="Part-Time"/>
    <n v="5"/>
    <s v="Uintah"/>
    <s v="Uintah County"/>
    <x v="6"/>
  </r>
  <r>
    <x v="2"/>
    <s v="Course taught from other owned site"/>
    <n v="2025"/>
    <n v="2"/>
    <n v="84020"/>
    <s v="Full-Time"/>
    <n v="1"/>
    <s v="Salt Lake"/>
    <s v="Salt Lake County"/>
    <x v="1"/>
  </r>
  <r>
    <x v="2"/>
    <s v="Course taught from other owned site"/>
    <n v="2025"/>
    <n v="2"/>
    <n v="84032"/>
    <s v="Full-Time"/>
    <n v="1"/>
    <s v="Wasatch"/>
    <s v="Wasatch County"/>
    <x v="7"/>
  </r>
  <r>
    <x v="2"/>
    <s v="Course taught from other owned site"/>
    <n v="2025"/>
    <n v="2"/>
    <n v="84040"/>
    <s v="Full-Time"/>
    <n v="1"/>
    <s v="Davis"/>
    <s v="Davis County"/>
    <x v="2"/>
  </r>
  <r>
    <x v="2"/>
    <s v="Course taught from other owned site"/>
    <n v="2025"/>
    <n v="2"/>
    <n v="84050"/>
    <s v="Full-Time"/>
    <n v="1"/>
    <s v="Morgan"/>
    <s v="Morgan County"/>
    <x v="8"/>
  </r>
  <r>
    <x v="2"/>
    <s v="Course taught from other owned site"/>
    <n v="2025"/>
    <n v="2"/>
    <n v="84062"/>
    <s v="Full-Time"/>
    <n v="1"/>
    <s v="Utah"/>
    <s v="Utah County"/>
    <x v="0"/>
  </r>
  <r>
    <x v="2"/>
    <s v="Course taught from other owned site"/>
    <n v="2025"/>
    <n v="2"/>
    <n v="84074"/>
    <s v="Full-Time"/>
    <n v="2"/>
    <s v="Tooele"/>
    <s v="Tooele County"/>
    <x v="5"/>
  </r>
  <r>
    <x v="2"/>
    <s v="Course taught from other owned site"/>
    <n v="2025"/>
    <n v="2"/>
    <n v="84081"/>
    <s v="Full-Time"/>
    <n v="1"/>
    <e v="#N/A"/>
    <s v="Salt Lake County"/>
    <x v="1"/>
  </r>
  <r>
    <x v="2"/>
    <s v="Course taught from other owned site"/>
    <n v="2025"/>
    <n v="2"/>
    <n v="84094"/>
    <s v="Full-Time"/>
    <n v="1"/>
    <s v="Salt Lake"/>
    <s v="Salt Lake County"/>
    <x v="1"/>
  </r>
  <r>
    <x v="2"/>
    <s v="Course taught from other owned site"/>
    <n v="2025"/>
    <n v="2"/>
    <n v="84095"/>
    <s v="Full-Time"/>
    <n v="1"/>
    <s v="Salt Lake"/>
    <s v="Salt Lake County"/>
    <x v="1"/>
  </r>
  <r>
    <x v="2"/>
    <s v="Course taught from other owned site"/>
    <n v="2025"/>
    <n v="2"/>
    <n v="84096"/>
    <s v="Full-Time"/>
    <n v="1"/>
    <e v="#N/A"/>
    <s v="Salt Lake County"/>
    <x v="1"/>
  </r>
  <r>
    <x v="2"/>
    <s v="Course taught from other owned site"/>
    <n v="2025"/>
    <n v="2"/>
    <n v="84102"/>
    <s v="Part-Time"/>
    <n v="1"/>
    <s v="Salt Lake"/>
    <s v="Salt Lake County"/>
    <x v="1"/>
  </r>
  <r>
    <x v="2"/>
    <s v="Course taught from other owned site"/>
    <n v="2025"/>
    <n v="2"/>
    <n v="84109"/>
    <s v="Full-Time"/>
    <n v="1"/>
    <s v="Salt Lake"/>
    <s v="Salt Lake County"/>
    <x v="1"/>
  </r>
  <r>
    <x v="2"/>
    <s v="Course taught from other owned site"/>
    <n v="2025"/>
    <n v="2"/>
    <n v="84302"/>
    <s v="Full-Time"/>
    <n v="2"/>
    <s v="Box Elder"/>
    <s v="Box Elder County"/>
    <x v="10"/>
  </r>
  <r>
    <x v="2"/>
    <s v="Course taught from other owned site"/>
    <n v="2025"/>
    <n v="2"/>
    <n v="84302"/>
    <s v="Part-Time"/>
    <n v="1"/>
    <s v="Box Elder"/>
    <s v="Box Elder County"/>
    <x v="10"/>
  </r>
  <r>
    <x v="2"/>
    <s v="Course taught from other owned site"/>
    <n v="2025"/>
    <n v="2"/>
    <n v="84314"/>
    <s v="Full-Time"/>
    <n v="2"/>
    <s v="Box Elder"/>
    <s v="Box Elder County"/>
    <x v="10"/>
  </r>
  <r>
    <x v="2"/>
    <s v="Course taught from other owned site"/>
    <n v="2025"/>
    <n v="2"/>
    <n v="84315"/>
    <s v="Full-Time"/>
    <n v="1"/>
    <s v="Weber"/>
    <s v="Weber County"/>
    <x v="9"/>
  </r>
  <r>
    <x v="2"/>
    <s v="Course taught from other owned site"/>
    <n v="2025"/>
    <n v="2"/>
    <n v="84318"/>
    <s v="Full-Time"/>
    <n v="1"/>
    <s v="Cache"/>
    <s v="Cache County"/>
    <x v="11"/>
  </r>
  <r>
    <x v="2"/>
    <s v="Course taught from other owned site"/>
    <n v="2025"/>
    <n v="2"/>
    <n v="84319"/>
    <s v="Part-Time"/>
    <n v="1"/>
    <s v="Cache"/>
    <s v="Cache County"/>
    <x v="11"/>
  </r>
  <r>
    <x v="2"/>
    <s v="Course taught from other owned site"/>
    <n v="2025"/>
    <n v="2"/>
    <n v="84321"/>
    <s v="Full-Time"/>
    <n v="12"/>
    <s v="Cache"/>
    <s v="Cache County"/>
    <x v="11"/>
  </r>
  <r>
    <x v="2"/>
    <s v="Course taught from other owned site"/>
    <n v="2025"/>
    <n v="2"/>
    <n v="84321"/>
    <s v="Part-Time"/>
    <n v="1"/>
    <s v="Cache"/>
    <s v="Cache County"/>
    <x v="11"/>
  </r>
  <r>
    <x v="2"/>
    <s v="Course taught from other owned site"/>
    <n v="2025"/>
    <n v="2"/>
    <n v="84322"/>
    <s v="Full-Time"/>
    <n v="1"/>
    <s v="Cache"/>
    <s v="Cache County"/>
    <x v="11"/>
  </r>
  <r>
    <x v="2"/>
    <s v="Course taught from other owned site"/>
    <n v="2025"/>
    <n v="2"/>
    <n v="84324"/>
    <s v="Part-Time"/>
    <n v="1"/>
    <s v="Box Elder"/>
    <s v="Box Elder County"/>
    <x v="10"/>
  </r>
  <r>
    <x v="2"/>
    <s v="Course taught from other owned site"/>
    <n v="2025"/>
    <n v="2"/>
    <n v="84325"/>
    <s v="Full-Time"/>
    <n v="2"/>
    <s v="Cache"/>
    <s v="Cache County"/>
    <x v="11"/>
  </r>
  <r>
    <x v="2"/>
    <s v="Course taught from other owned site"/>
    <n v="2025"/>
    <n v="2"/>
    <n v="84332"/>
    <s v="Full-Time"/>
    <n v="1"/>
    <s v="Cache"/>
    <s v="Cache County"/>
    <x v="11"/>
  </r>
  <r>
    <x v="2"/>
    <s v="Course taught from other owned site"/>
    <n v="2025"/>
    <n v="2"/>
    <n v="84335"/>
    <s v="Full-Time"/>
    <n v="1"/>
    <s v="Cache"/>
    <s v="Cache County"/>
    <x v="11"/>
  </r>
  <r>
    <x v="2"/>
    <s v="Course taught from other owned site"/>
    <n v="2025"/>
    <n v="2"/>
    <n v="84337"/>
    <s v="Full-Time"/>
    <n v="1"/>
    <s v="Box Elder"/>
    <s v="Box Elder County"/>
    <x v="10"/>
  </r>
  <r>
    <x v="2"/>
    <s v="Course taught from other owned site"/>
    <n v="2025"/>
    <n v="2"/>
    <n v="84339"/>
    <s v="Full-Time"/>
    <n v="2"/>
    <s v="Cache"/>
    <s v="Cache County"/>
    <x v="11"/>
  </r>
  <r>
    <x v="2"/>
    <s v="Course taught from other owned site"/>
    <n v="2025"/>
    <n v="2"/>
    <n v="84341"/>
    <s v="Full-Time"/>
    <n v="7"/>
    <s v="Cache"/>
    <s v="Cache County"/>
    <x v="11"/>
  </r>
  <r>
    <x v="2"/>
    <s v="Course taught from other owned site"/>
    <n v="2025"/>
    <n v="2"/>
    <n v="84404"/>
    <s v="Full-Time"/>
    <n v="1"/>
    <s v="Weber"/>
    <s v="Weber County"/>
    <x v="9"/>
  </r>
  <r>
    <x v="2"/>
    <s v="Course taught from other owned site"/>
    <n v="2025"/>
    <n v="2"/>
    <n v="84405"/>
    <s v="Full-Time"/>
    <n v="1"/>
    <s v="Weber"/>
    <s v="Weber County"/>
    <x v="9"/>
  </r>
  <r>
    <x v="2"/>
    <s v="Course taught from other owned site"/>
    <n v="2025"/>
    <n v="2"/>
    <n v="84414"/>
    <s v="Full-Time"/>
    <n v="1"/>
    <s v="Weber"/>
    <s v="Weber County"/>
    <x v="9"/>
  </r>
  <r>
    <x v="2"/>
    <s v="Course taught from other owned site"/>
    <n v="2025"/>
    <n v="2"/>
    <n v="84414"/>
    <s v="Part-Time"/>
    <n v="2"/>
    <s v="Weber"/>
    <s v="Weber County"/>
    <x v="9"/>
  </r>
  <r>
    <x v="2"/>
    <s v="Course taught from other owned site"/>
    <n v="2025"/>
    <n v="2"/>
    <n v="84651"/>
    <s v="Full-Time"/>
    <n v="2"/>
    <s v="Utah"/>
    <s v="Utah County"/>
    <x v="0"/>
  </r>
  <r>
    <x v="2"/>
    <s v="Course taught from other owned site"/>
    <n v="2025"/>
    <n v="2"/>
    <n v="84653"/>
    <s v="Full-Time"/>
    <n v="1"/>
    <s v="Utah"/>
    <s v="Utah County"/>
    <x v="0"/>
  </r>
  <r>
    <x v="2"/>
    <s v="Course taught from other owned site"/>
    <n v="2025"/>
    <n v="2"/>
    <n v="84655"/>
    <s v="Full-Time"/>
    <n v="1"/>
    <s v="Utah"/>
    <s v="Utah County"/>
    <x v="0"/>
  </r>
  <r>
    <x v="2"/>
    <s v="Course taught from other owned site"/>
    <n v="2025"/>
    <n v="2"/>
    <n v="84725"/>
    <s v="Full-Time"/>
    <n v="1"/>
    <s v="Washington"/>
    <s v="Washington County"/>
    <x v="21"/>
  </r>
  <r>
    <x v="2"/>
    <s v="Course taught from other owned site"/>
    <n v="2025"/>
    <n v="2"/>
    <n v="84770"/>
    <s v="Full-Time"/>
    <n v="1"/>
    <s v="Washington"/>
    <s v="Washington County"/>
    <x v="21"/>
  </r>
  <r>
    <x v="2"/>
    <s v="Course taught from other leased site"/>
    <n v="2025"/>
    <n v="2"/>
    <n v="84003"/>
    <s v="Full-Time"/>
    <n v="1"/>
    <s v="Utah"/>
    <s v="Utah County"/>
    <x v="0"/>
  </r>
  <r>
    <x v="2"/>
    <s v="Course taught from other leased site"/>
    <n v="2025"/>
    <n v="2"/>
    <n v="84042"/>
    <s v="Part-Time"/>
    <n v="1"/>
    <s v="Utah"/>
    <s v="Utah County"/>
    <x v="0"/>
  </r>
  <r>
    <x v="2"/>
    <s v="Course taught from other leased site"/>
    <n v="2025"/>
    <n v="2"/>
    <n v="84043"/>
    <s v="Full-Time"/>
    <n v="1"/>
    <s v="Utah"/>
    <s v="Utah County"/>
    <x v="0"/>
  </r>
  <r>
    <x v="2"/>
    <s v="Course taught from other leased site"/>
    <n v="2025"/>
    <n v="2"/>
    <n v="84046"/>
    <s v="Part-Time"/>
    <n v="1"/>
    <s v="Daggett"/>
    <s v="Daggett County"/>
    <x v="26"/>
  </r>
  <r>
    <x v="2"/>
    <s v="Course taught from other leased site"/>
    <n v="2025"/>
    <n v="2"/>
    <n v="84054"/>
    <s v="Full-Time"/>
    <n v="1"/>
    <s v="Davis"/>
    <s v="Davis County"/>
    <x v="2"/>
  </r>
  <r>
    <x v="2"/>
    <s v="Course taught from other leased site"/>
    <n v="2025"/>
    <n v="2"/>
    <n v="84057"/>
    <s v="Full-Time"/>
    <n v="1"/>
    <s v="Utah"/>
    <s v="Utah County"/>
    <x v="0"/>
  </r>
  <r>
    <x v="2"/>
    <s v="Course taught from other leased site"/>
    <n v="2025"/>
    <n v="2"/>
    <n v="84058"/>
    <s v="Part-Time"/>
    <n v="1"/>
    <s v="Utah"/>
    <s v="Utah County"/>
    <x v="0"/>
  </r>
  <r>
    <x v="2"/>
    <s v="Course taught from other leased site"/>
    <n v="2025"/>
    <n v="2"/>
    <n v="84059"/>
    <s v="Full-Time"/>
    <n v="1"/>
    <s v="Utah"/>
    <s v="Utah County"/>
    <x v="0"/>
  </r>
  <r>
    <x v="2"/>
    <s v="Course taught from other leased site"/>
    <n v="2025"/>
    <n v="2"/>
    <n v="84097"/>
    <s v="Full-Time"/>
    <n v="1"/>
    <s v="Utah"/>
    <s v="Utah County"/>
    <x v="0"/>
  </r>
  <r>
    <x v="2"/>
    <s v="Course taught from other leased site"/>
    <n v="2025"/>
    <n v="2"/>
    <n v="84311"/>
    <s v="Full-Time"/>
    <n v="1"/>
    <s v="Box Elder"/>
    <s v="Box Elder County"/>
    <x v="10"/>
  </r>
  <r>
    <x v="2"/>
    <s v="Course taught from other leased site"/>
    <n v="2025"/>
    <n v="2"/>
    <n v="84321"/>
    <s v="Full-Time"/>
    <n v="2"/>
    <s v="Cache"/>
    <s v="Cache County"/>
    <x v="11"/>
  </r>
  <r>
    <x v="2"/>
    <s v="Course taught from other leased site"/>
    <n v="2025"/>
    <n v="2"/>
    <n v="84328"/>
    <s v="Full-Time"/>
    <n v="1"/>
    <s v="Cache"/>
    <s v="Cache County"/>
    <x v="11"/>
  </r>
  <r>
    <x v="2"/>
    <s v="Course taught from other leased site"/>
    <n v="2025"/>
    <n v="2"/>
    <n v="84501"/>
    <s v="Full-Time"/>
    <n v="2"/>
    <s v="Carbon"/>
    <s v="Carbon County"/>
    <x v="12"/>
  </r>
  <r>
    <x v="2"/>
    <s v="Course taught from other leased site"/>
    <n v="2025"/>
    <n v="2"/>
    <n v="84501"/>
    <s v="Part-Time"/>
    <n v="18"/>
    <s v="Carbon"/>
    <s v="Carbon County"/>
    <x v="12"/>
  </r>
  <r>
    <x v="2"/>
    <s v="Course taught from other leased site"/>
    <n v="2025"/>
    <n v="2"/>
    <n v="84510"/>
    <s v="Full-Time"/>
    <n v="1"/>
    <s v="San Juan"/>
    <e v="#N/A"/>
    <x v="13"/>
  </r>
  <r>
    <x v="2"/>
    <s v="Course taught from other leased site"/>
    <n v="2025"/>
    <n v="2"/>
    <n v="84511"/>
    <s v="Full-Time"/>
    <n v="3"/>
    <s v="San Juan"/>
    <s v="San Juan County"/>
    <x v="13"/>
  </r>
  <r>
    <x v="2"/>
    <s v="Course taught from other leased site"/>
    <n v="2025"/>
    <n v="2"/>
    <n v="84513"/>
    <s v="Full-Time"/>
    <n v="1"/>
    <s v="Emery"/>
    <s v="Emery County"/>
    <x v="14"/>
  </r>
  <r>
    <x v="2"/>
    <s v="Course taught from other leased site"/>
    <n v="2025"/>
    <n v="2"/>
    <n v="84513"/>
    <s v="Part-Time"/>
    <n v="2"/>
    <s v="Emery"/>
    <s v="Emery County"/>
    <x v="14"/>
  </r>
  <r>
    <x v="2"/>
    <s v="Course taught from other leased site"/>
    <n v="2025"/>
    <n v="2"/>
    <n v="84516"/>
    <s v="Part-Time"/>
    <n v="1"/>
    <s v="Emery"/>
    <s v="Emery County"/>
    <x v="14"/>
  </r>
  <r>
    <x v="2"/>
    <s v="Course taught from other leased site"/>
    <n v="2025"/>
    <n v="2"/>
    <n v="84518"/>
    <s v="Part-Time"/>
    <n v="1"/>
    <s v="Emery"/>
    <s v="Emery County"/>
    <x v="14"/>
  </r>
  <r>
    <x v="2"/>
    <s v="Course taught from other leased site"/>
    <n v="2025"/>
    <n v="2"/>
    <n v="84520"/>
    <s v="Part-Time"/>
    <n v="1"/>
    <s v="Carbon"/>
    <s v="Carbon County"/>
    <x v="12"/>
  </r>
  <r>
    <x v="2"/>
    <s v="Course taught from other leased site"/>
    <n v="2025"/>
    <n v="2"/>
    <n v="84521"/>
    <s v="Full-Time"/>
    <n v="1"/>
    <s v="Emery"/>
    <s v="Emery County"/>
    <x v="14"/>
  </r>
  <r>
    <x v="2"/>
    <s v="Course taught from other leased site"/>
    <n v="2025"/>
    <n v="2"/>
    <n v="84523"/>
    <s v="Full-Time"/>
    <n v="2"/>
    <s v="Emery"/>
    <s v="Emery County"/>
    <x v="14"/>
  </r>
  <r>
    <x v="2"/>
    <s v="Course taught from other leased site"/>
    <n v="2025"/>
    <n v="2"/>
    <n v="84523"/>
    <s v="Part-Time"/>
    <n v="1"/>
    <s v="Emery"/>
    <s v="Emery County"/>
    <x v="14"/>
  </r>
  <r>
    <x v="2"/>
    <s v="Course taught from other leased site"/>
    <n v="2025"/>
    <n v="2"/>
    <n v="84526"/>
    <s v="Full-Time"/>
    <n v="3"/>
    <s v="Carbon"/>
    <s v="Carbon County"/>
    <x v="12"/>
  </r>
  <r>
    <x v="2"/>
    <s v="Course taught from other leased site"/>
    <n v="2025"/>
    <n v="2"/>
    <n v="84526"/>
    <s v="Part-Time"/>
    <n v="3"/>
    <s v="Carbon"/>
    <s v="Carbon County"/>
    <x v="12"/>
  </r>
  <r>
    <x v="2"/>
    <s v="Course taught from other leased site"/>
    <n v="2025"/>
    <n v="2"/>
    <n v="84528"/>
    <s v="Full-Time"/>
    <n v="2"/>
    <s v="Emery"/>
    <s v="Emery County"/>
    <x v="14"/>
  </r>
  <r>
    <x v="2"/>
    <s v="Course taught from other leased site"/>
    <n v="2025"/>
    <n v="2"/>
    <n v="84528"/>
    <s v="Part-Time"/>
    <n v="8"/>
    <s v="Emery"/>
    <s v="Emery County"/>
    <x v="14"/>
  </r>
  <r>
    <x v="2"/>
    <s v="Course taught from other leased site"/>
    <n v="2025"/>
    <n v="2"/>
    <n v="84531"/>
    <s v="Full-Time"/>
    <n v="1"/>
    <s v="San Juan"/>
    <s v="San Juan County"/>
    <x v="13"/>
  </r>
  <r>
    <x v="2"/>
    <s v="Course taught from other leased site"/>
    <n v="2025"/>
    <n v="2"/>
    <n v="84534"/>
    <s v="Full-Time"/>
    <n v="6"/>
    <s v="San Juan"/>
    <s v="San Juan County"/>
    <x v="13"/>
  </r>
  <r>
    <x v="2"/>
    <s v="Course taught from other leased site"/>
    <n v="2025"/>
    <n v="2"/>
    <n v="84535"/>
    <s v="Part-Time"/>
    <n v="2"/>
    <s v="San Juan"/>
    <s v="San Juan County"/>
    <x v="13"/>
  </r>
  <r>
    <x v="2"/>
    <s v="Course taught from other leased site"/>
    <n v="2025"/>
    <n v="2"/>
    <n v="84537"/>
    <s v="Part-Time"/>
    <n v="1"/>
    <s v="Emery"/>
    <s v="Emery County"/>
    <x v="14"/>
  </r>
  <r>
    <x v="2"/>
    <s v="Course taught from other leased site"/>
    <n v="2025"/>
    <n v="2"/>
    <n v="84542"/>
    <s v="Full-Time"/>
    <n v="1"/>
    <s v="Carbon"/>
    <s v="Carbon County"/>
    <x v="12"/>
  </r>
  <r>
    <x v="2"/>
    <s v="Course taught from other leased site"/>
    <n v="2025"/>
    <n v="2"/>
    <n v="84542"/>
    <s v="Part-Time"/>
    <n v="6"/>
    <s v="Carbon"/>
    <s v="Carbon County"/>
    <x v="12"/>
  </r>
  <r>
    <x v="2"/>
    <s v="Course taught from other leased site"/>
    <n v="2025"/>
    <n v="2"/>
    <n v="84632"/>
    <s v="Full-Time"/>
    <n v="2"/>
    <s v="Sanpete"/>
    <s v="Sanpete County"/>
    <x v="17"/>
  </r>
  <r>
    <x v="2"/>
    <s v="Course taught from other leased site"/>
    <n v="2025"/>
    <n v="2"/>
    <n v="84632"/>
    <s v="Part-Time"/>
    <n v="1"/>
    <s v="Sanpete"/>
    <s v="Sanpete County"/>
    <x v="17"/>
  </r>
  <r>
    <x v="2"/>
    <s v="Course taught from other leased site"/>
    <n v="2025"/>
    <n v="2"/>
    <n v="84634"/>
    <s v="Part-Time"/>
    <n v="1"/>
    <s v="Sanpete"/>
    <s v="Sanpete County"/>
    <x v="17"/>
  </r>
  <r>
    <x v="2"/>
    <s v="Course taught from other leased site"/>
    <n v="2025"/>
    <n v="2"/>
    <n v="84642"/>
    <s v="Full-Time"/>
    <n v="1"/>
    <s v="Sanpete"/>
    <s v="Sanpete County"/>
    <x v="17"/>
  </r>
  <r>
    <x v="2"/>
    <s v="Course taught from other leased site"/>
    <n v="2025"/>
    <n v="2"/>
    <n v="84645"/>
    <s v="Part-Time"/>
    <n v="1"/>
    <s v="Juab"/>
    <s v="Juab County"/>
    <x v="18"/>
  </r>
  <r>
    <x v="2"/>
    <s v="Course taught from other leased site"/>
    <n v="2025"/>
    <n v="2"/>
    <n v="84647"/>
    <s v="Full-Time"/>
    <n v="1"/>
    <s v="Sanpete"/>
    <s v="Sanpete County"/>
    <x v="17"/>
  </r>
  <r>
    <x v="2"/>
    <s v="Course taught from other leased site"/>
    <n v="2025"/>
    <n v="2"/>
    <n v="84648"/>
    <s v="Full-Time"/>
    <n v="2"/>
    <s v="Juab"/>
    <s v="Juab County"/>
    <x v="18"/>
  </r>
  <r>
    <x v="2"/>
    <s v="Course taught from other leased site"/>
    <n v="2025"/>
    <n v="2"/>
    <n v="84648"/>
    <s v="Part-Time"/>
    <n v="6"/>
    <s v="Juab"/>
    <s v="Juab County"/>
    <x v="18"/>
  </r>
  <r>
    <x v="2"/>
    <s v="Course taught from other leased site"/>
    <n v="2025"/>
    <n v="2"/>
    <n v="84652"/>
    <s v="Full-Time"/>
    <n v="1"/>
    <s v="Sevier"/>
    <s v="Sevier County"/>
    <x v="19"/>
  </r>
  <r>
    <x v="2"/>
    <s v="Course taught from other leased site"/>
    <n v="2025"/>
    <n v="2"/>
    <n v="84654"/>
    <s v="Full-Time"/>
    <n v="1"/>
    <s v="Sevier"/>
    <s v="Sevier County"/>
    <x v="19"/>
  </r>
  <r>
    <x v="2"/>
    <s v="Course taught from other leased site"/>
    <n v="2025"/>
    <n v="2"/>
    <n v="84655"/>
    <s v="Full-Time"/>
    <n v="1"/>
    <s v="Utah"/>
    <s v="Utah County"/>
    <x v="0"/>
  </r>
  <r>
    <x v="2"/>
    <s v="Course taught from other leased site"/>
    <n v="2025"/>
    <n v="2"/>
    <n v="84655"/>
    <s v="Part-Time"/>
    <n v="1"/>
    <s v="Utah"/>
    <s v="Utah County"/>
    <x v="0"/>
  </r>
  <r>
    <x v="2"/>
    <s v="Course taught from other leased site"/>
    <n v="2025"/>
    <n v="2"/>
    <n v="84660"/>
    <s v="Part-Time"/>
    <n v="1"/>
    <s v="Utah"/>
    <s v="Utah County"/>
    <x v="0"/>
  </r>
  <r>
    <x v="2"/>
    <s v="Course taught from other leased site"/>
    <n v="2025"/>
    <n v="2"/>
    <n v="84663"/>
    <s v="Full-Time"/>
    <n v="1"/>
    <s v="Utah"/>
    <s v="Utah County"/>
    <x v="0"/>
  </r>
  <r>
    <x v="2"/>
    <s v="Course taught from other leased site"/>
    <n v="2025"/>
    <n v="2"/>
    <n v="84664"/>
    <s v="Full-Time"/>
    <n v="1"/>
    <s v="Utah"/>
    <s v="Utah County"/>
    <x v="0"/>
  </r>
  <r>
    <x v="2"/>
    <s v="Course taught from other leased site"/>
    <n v="2025"/>
    <n v="2"/>
    <n v="84701"/>
    <s v="Full-Time"/>
    <n v="1"/>
    <s v="Sevier"/>
    <s v="Sevier County"/>
    <x v="19"/>
  </r>
  <r>
    <x v="2"/>
    <s v="Course taught from other leased site"/>
    <n v="2025"/>
    <n v="2"/>
    <n v="84701"/>
    <s v="Part-Time"/>
    <n v="3"/>
    <s v="Sevier"/>
    <s v="Sevier County"/>
    <x v="19"/>
  </r>
  <r>
    <x v="2"/>
    <s v="Course taught from other leased site"/>
    <n v="2025"/>
    <n v="2"/>
    <n v="84711"/>
    <s v="Part-Time"/>
    <n v="1"/>
    <s v="Sevier"/>
    <s v="Sevier County"/>
    <x v="19"/>
  </r>
  <r>
    <x v="2"/>
    <s v="Course taught from other leased site"/>
    <n v="2025"/>
    <n v="2"/>
    <n v="84713"/>
    <s v="Part-Time"/>
    <n v="1"/>
    <s v="Beaver"/>
    <s v="Beaver County"/>
    <x v="23"/>
  </r>
  <r>
    <x v="2"/>
    <s v="Course taught from other leased site"/>
    <n v="2025"/>
    <n v="2"/>
    <n v="84720"/>
    <s v="Part-Time"/>
    <n v="1"/>
    <s v="Iron"/>
    <s v="Iron County"/>
    <x v="20"/>
  </r>
  <r>
    <x v="2"/>
    <s v="Course taught from other leased site"/>
    <n v="2025"/>
    <n v="2"/>
    <n v="84721"/>
    <s v="Full-Time"/>
    <n v="2"/>
    <s v="Iron"/>
    <s v="Iron County"/>
    <x v="20"/>
  </r>
  <r>
    <x v="2"/>
    <s v="Course taught from other leased site"/>
    <n v="2025"/>
    <n v="2"/>
    <n v="84745"/>
    <s v="Part-Time"/>
    <n v="1"/>
    <s v="Washington"/>
    <s v="Washington County"/>
    <x v="21"/>
  </r>
  <r>
    <x v="2"/>
    <s v="Course taught from other leased site"/>
    <n v="2025"/>
    <n v="2"/>
    <n v="84747"/>
    <s v="Full-Time"/>
    <n v="1"/>
    <s v="Wayne"/>
    <s v="Wayne County"/>
    <x v="27"/>
  </r>
  <r>
    <x v="2"/>
    <s v="Course taught from other leased site"/>
    <n v="2025"/>
    <n v="2"/>
    <n v="84747"/>
    <s v="Part-Time"/>
    <n v="1"/>
    <s v="Wayne"/>
    <s v="Wayne County"/>
    <x v="27"/>
  </r>
  <r>
    <x v="2"/>
    <s v="Course taught from other leased site"/>
    <n v="2025"/>
    <n v="2"/>
    <n v="84754"/>
    <s v="Part-Time"/>
    <n v="1"/>
    <s v="Sevier"/>
    <s v="Sevier County"/>
    <x v="19"/>
  </r>
  <r>
    <x v="2"/>
    <s v="Course taught from other leased site"/>
    <n v="2025"/>
    <n v="2"/>
    <n v="84759"/>
    <s v="Full-Time"/>
    <n v="1"/>
    <s v="Garfield"/>
    <s v="Garfield County"/>
    <x v="22"/>
  </r>
  <r>
    <x v="2"/>
    <s v="Course taught from other leased site"/>
    <n v="2025"/>
    <n v="2"/>
    <n v="84770"/>
    <s v="Full-Time"/>
    <n v="1"/>
    <s v="Washington"/>
    <s v="Washington County"/>
    <x v="21"/>
  </r>
  <r>
    <x v="2"/>
    <s v="Course taught from other leased site"/>
    <n v="2025"/>
    <n v="2"/>
    <n v="84780"/>
    <s v="Full-Time"/>
    <n v="1"/>
    <s v="Washington"/>
    <s v="Washington County"/>
    <x v="21"/>
  </r>
  <r>
    <x v="2"/>
    <s v="Course taught from other leased site"/>
    <n v="2025"/>
    <n v="2"/>
    <n v="84790"/>
    <s v="Part-Time"/>
    <n v="1"/>
    <s v="Washington"/>
    <s v="Washington County"/>
    <x v="21"/>
  </r>
  <r>
    <x v="2"/>
    <s v="Course taught from an out of country site"/>
    <n v="2025"/>
    <n v="2"/>
    <n v="84321"/>
    <s v="Full-Time"/>
    <n v="1"/>
    <s v="Cache"/>
    <s v="Cache County"/>
    <x v="11"/>
  </r>
  <r>
    <x v="2"/>
    <s v="Course taught from an out of country site"/>
    <n v="2025"/>
    <n v="2"/>
    <n v="84322"/>
    <s v="Full-Time"/>
    <n v="934"/>
    <s v="Cache"/>
    <s v="Cache County"/>
    <x v="11"/>
  </r>
  <r>
    <x v="2"/>
    <s v="Course taught from an out of country site"/>
    <n v="2025"/>
    <n v="2"/>
    <n v="84322"/>
    <s v="Part-Time"/>
    <n v="4"/>
    <s v="Cache"/>
    <s v="Cache County"/>
    <x v="11"/>
  </r>
  <r>
    <x v="2"/>
    <s v="Course is taught at Other site, not Owned or Leased   (eg:. Healthcare Clinic, local bowling alley, ect)"/>
    <n v="2025"/>
    <n v="2"/>
    <n v="84001"/>
    <s v="Full-Time"/>
    <n v="3"/>
    <s v="Duchesne"/>
    <s v="Duchesne County"/>
    <x v="4"/>
  </r>
  <r>
    <x v="2"/>
    <s v="Course is taught at Other site, not Owned or Leased   (eg:. Healthcare Clinic, local bowling alley, ect)"/>
    <n v="2025"/>
    <n v="2"/>
    <n v="84003"/>
    <s v="Full-Time"/>
    <n v="27"/>
    <s v="Utah"/>
    <s v="Utah County"/>
    <x v="0"/>
  </r>
  <r>
    <x v="2"/>
    <s v="Course is taught at Other site, not Owned or Leased   (eg:. Healthcare Clinic, local bowling alley, ect)"/>
    <n v="2025"/>
    <n v="2"/>
    <n v="84003"/>
    <s v="Part-Time"/>
    <n v="4"/>
    <s v="Utah"/>
    <s v="Utah County"/>
    <x v="0"/>
  </r>
  <r>
    <x v="2"/>
    <s v="Course is taught at Other site, not Owned or Leased   (eg:. Healthcare Clinic, local bowling alley, ect)"/>
    <n v="2025"/>
    <n v="2"/>
    <n v="84004"/>
    <s v="Full-Time"/>
    <n v="10"/>
    <s v="Utah"/>
    <s v="Utah County"/>
    <x v="0"/>
  </r>
  <r>
    <x v="2"/>
    <s v="Course is taught at Other site, not Owned or Leased   (eg:. Healthcare Clinic, local bowling alley, ect)"/>
    <n v="2025"/>
    <n v="2"/>
    <n v="84004"/>
    <s v="Part-Time"/>
    <n v="1"/>
    <s v="Utah"/>
    <s v="Utah County"/>
    <x v="0"/>
  </r>
  <r>
    <x v="2"/>
    <s v="Course is taught at Other site, not Owned or Leased   (eg:. Healthcare Clinic, local bowling alley, ect)"/>
    <n v="2025"/>
    <n v="2"/>
    <n v="84005"/>
    <s v="Full-Time"/>
    <n v="12"/>
    <e v="#N/A"/>
    <s v="Utah County"/>
    <x v="0"/>
  </r>
  <r>
    <x v="2"/>
    <s v="Course is taught at Other site, not Owned or Leased   (eg:. Healthcare Clinic, local bowling alley, ect)"/>
    <n v="2025"/>
    <n v="2"/>
    <n v="84005"/>
    <s v="Part-Time"/>
    <n v="1"/>
    <e v="#N/A"/>
    <s v="Utah County"/>
    <x v="0"/>
  </r>
  <r>
    <x v="2"/>
    <s v="Course is taught at Other site, not Owned or Leased   (eg:. Healthcare Clinic, local bowling alley, ect)"/>
    <n v="2025"/>
    <n v="2"/>
    <n v="84007"/>
    <s v="Full-Time"/>
    <n v="2"/>
    <s v="Duchesne"/>
    <s v="Duchesne County"/>
    <x v="4"/>
  </r>
  <r>
    <x v="2"/>
    <s v="Course is taught at Other site, not Owned or Leased   (eg:. Healthcare Clinic, local bowling alley, ect)"/>
    <n v="2025"/>
    <n v="2"/>
    <n v="84009"/>
    <s v="Full-Time"/>
    <n v="9"/>
    <e v="#N/A"/>
    <s v="Salt Lake County"/>
    <x v="1"/>
  </r>
  <r>
    <x v="2"/>
    <s v="Course is taught at Other site, not Owned or Leased   (eg:. Healthcare Clinic, local bowling alley, ect)"/>
    <n v="2025"/>
    <n v="2"/>
    <n v="84009"/>
    <s v="Part-Time"/>
    <n v="1"/>
    <e v="#N/A"/>
    <s v="Salt Lake County"/>
    <x v="1"/>
  </r>
  <r>
    <x v="2"/>
    <s v="Course is taught at Other site, not Owned or Leased   (eg:. Healthcare Clinic, local bowling alley, ect)"/>
    <n v="2025"/>
    <n v="2"/>
    <n v="84010"/>
    <s v="Full-Time"/>
    <n v="19"/>
    <s v="Davis"/>
    <s v="Davis County"/>
    <x v="2"/>
  </r>
  <r>
    <x v="2"/>
    <s v="Course is taught at Other site, not Owned or Leased   (eg:. Healthcare Clinic, local bowling alley, ect)"/>
    <n v="2025"/>
    <n v="2"/>
    <n v="84010"/>
    <s v="Part-Time"/>
    <n v="3"/>
    <s v="Davis"/>
    <s v="Davis County"/>
    <x v="2"/>
  </r>
  <r>
    <x v="2"/>
    <s v="Course is taught at Other site, not Owned or Leased   (eg:. Healthcare Clinic, local bowling alley, ect)"/>
    <n v="2025"/>
    <n v="2"/>
    <n v="84014"/>
    <s v="Full-Time"/>
    <n v="10"/>
    <s v="Davis"/>
    <s v="Davis County"/>
    <x v="2"/>
  </r>
  <r>
    <x v="2"/>
    <s v="Course is taught at Other site, not Owned or Leased   (eg:. Healthcare Clinic, local bowling alley, ect)"/>
    <n v="2025"/>
    <n v="2"/>
    <n v="84015"/>
    <s v="Full-Time"/>
    <n v="13"/>
    <s v="Davis"/>
    <s v="Davis County"/>
    <x v="2"/>
  </r>
  <r>
    <x v="2"/>
    <s v="Course is taught at Other site, not Owned or Leased   (eg:. Healthcare Clinic, local bowling alley, ect)"/>
    <n v="2025"/>
    <n v="2"/>
    <n v="84015"/>
    <s v="Part-Time"/>
    <n v="3"/>
    <s v="Davis"/>
    <s v="Davis County"/>
    <x v="2"/>
  </r>
  <r>
    <x v="2"/>
    <s v="Course is taught at Other site, not Owned or Leased   (eg:. Healthcare Clinic, local bowling alley, ect)"/>
    <n v="2025"/>
    <n v="2"/>
    <n v="84020"/>
    <s v="Full-Time"/>
    <n v="15"/>
    <s v="Salt Lake"/>
    <s v="Salt Lake County"/>
    <x v="1"/>
  </r>
  <r>
    <x v="2"/>
    <s v="Course is taught at Other site, not Owned or Leased   (eg:. Healthcare Clinic, local bowling alley, ect)"/>
    <n v="2025"/>
    <n v="2"/>
    <n v="84020"/>
    <s v="Part-Time"/>
    <n v="3"/>
    <s v="Salt Lake"/>
    <s v="Salt Lake County"/>
    <x v="1"/>
  </r>
  <r>
    <x v="2"/>
    <s v="Course is taught at Other site, not Owned or Leased   (eg:. Healthcare Clinic, local bowling alley, ect)"/>
    <n v="2025"/>
    <n v="2"/>
    <n v="84021"/>
    <s v="Full-Time"/>
    <n v="1"/>
    <s v="Duchesne"/>
    <s v="Duchesne County"/>
    <x v="4"/>
  </r>
  <r>
    <x v="2"/>
    <s v="Course is taught at Other site, not Owned or Leased   (eg:. Healthcare Clinic, local bowling alley, ect)"/>
    <n v="2025"/>
    <n v="2"/>
    <n v="84021"/>
    <s v="Part-Time"/>
    <n v="1"/>
    <s v="Duchesne"/>
    <s v="Duchesne County"/>
    <x v="4"/>
  </r>
  <r>
    <x v="2"/>
    <s v="Course is taught at Other site, not Owned or Leased   (eg:. Healthcare Clinic, local bowling alley, ect)"/>
    <n v="2025"/>
    <n v="2"/>
    <n v="84023"/>
    <s v="Full-Time"/>
    <n v="1"/>
    <s v="Daggett"/>
    <s v="Daggett County"/>
    <x v="26"/>
  </r>
  <r>
    <x v="2"/>
    <s v="Course is taught at Other site, not Owned or Leased   (eg:. Healthcare Clinic, local bowling alley, ect)"/>
    <n v="2025"/>
    <n v="2"/>
    <n v="84025"/>
    <s v="Full-Time"/>
    <n v="26"/>
    <s v="Davis"/>
    <s v="Davis County"/>
    <x v="2"/>
  </r>
  <r>
    <x v="2"/>
    <s v="Course is taught at Other site, not Owned or Leased   (eg:. Healthcare Clinic, local bowling alley, ect)"/>
    <n v="2025"/>
    <n v="2"/>
    <n v="84025"/>
    <s v="Part-Time"/>
    <n v="3"/>
    <s v="Davis"/>
    <s v="Davis County"/>
    <x v="2"/>
  </r>
  <r>
    <x v="2"/>
    <s v="Course is taught at Other site, not Owned or Leased   (eg:. Healthcare Clinic, local bowling alley, ect)"/>
    <n v="2025"/>
    <n v="2"/>
    <n v="84026"/>
    <s v="Full-Time"/>
    <n v="3"/>
    <s v="Uintah"/>
    <s v="Uintah County"/>
    <x v="6"/>
  </r>
  <r>
    <x v="2"/>
    <s v="Course is taught at Other site, not Owned or Leased   (eg:. Healthcare Clinic, local bowling alley, ect)"/>
    <n v="2025"/>
    <n v="2"/>
    <n v="84026"/>
    <s v="Part-Time"/>
    <n v="13"/>
    <s v="Uintah"/>
    <s v="Uintah County"/>
    <x v="6"/>
  </r>
  <r>
    <x v="2"/>
    <s v="Course is taught at Other site, not Owned or Leased   (eg:. Healthcare Clinic, local bowling alley, ect)"/>
    <n v="2025"/>
    <n v="2"/>
    <n v="84028"/>
    <s v="Full-Time"/>
    <n v="2"/>
    <s v="Rich"/>
    <s v="Rich County"/>
    <x v="25"/>
  </r>
  <r>
    <x v="2"/>
    <s v="Course is taught at Other site, not Owned or Leased   (eg:. Healthcare Clinic, local bowling alley, ect)"/>
    <n v="2025"/>
    <n v="2"/>
    <n v="84029"/>
    <s v="Full-Time"/>
    <n v="1"/>
    <s v="Tooele"/>
    <s v="Tooele County"/>
    <x v="5"/>
  </r>
  <r>
    <x v="2"/>
    <s v="Course is taught at Other site, not Owned or Leased   (eg:. Healthcare Clinic, local bowling alley, ect)"/>
    <n v="2025"/>
    <n v="2"/>
    <n v="84032"/>
    <s v="Full-Time"/>
    <n v="9"/>
    <s v="Wasatch"/>
    <s v="Wasatch County"/>
    <x v="7"/>
  </r>
  <r>
    <x v="2"/>
    <s v="Course is taught at Other site, not Owned or Leased   (eg:. Healthcare Clinic, local bowling alley, ect)"/>
    <n v="2025"/>
    <n v="2"/>
    <n v="84032"/>
    <s v="Part-Time"/>
    <n v="1"/>
    <s v="Wasatch"/>
    <s v="Wasatch County"/>
    <x v="7"/>
  </r>
  <r>
    <x v="2"/>
    <s v="Course is taught at Other site, not Owned or Leased   (eg:. Healthcare Clinic, local bowling alley, ect)"/>
    <n v="2025"/>
    <n v="2"/>
    <n v="84033"/>
    <s v="Full-Time"/>
    <n v="1"/>
    <s v="Summit"/>
    <s v="Summit County"/>
    <x v="3"/>
  </r>
  <r>
    <x v="2"/>
    <s v="Course is taught at Other site, not Owned or Leased   (eg:. Healthcare Clinic, local bowling alley, ect)"/>
    <n v="2025"/>
    <n v="2"/>
    <n v="84033"/>
    <s v="Part-Time"/>
    <n v="1"/>
    <s v="Summit"/>
    <s v="Summit County"/>
    <x v="3"/>
  </r>
  <r>
    <x v="2"/>
    <s v="Course is taught at Other site, not Owned or Leased   (eg:. Healthcare Clinic, local bowling alley, ect)"/>
    <n v="2025"/>
    <n v="2"/>
    <n v="84036"/>
    <s v="Full-Time"/>
    <n v="1"/>
    <s v="Summit"/>
    <s v="Summit County"/>
    <x v="3"/>
  </r>
  <r>
    <x v="2"/>
    <s v="Course is taught at Other site, not Owned or Leased   (eg:. Healthcare Clinic, local bowling alley, ect)"/>
    <n v="2025"/>
    <n v="2"/>
    <n v="84037"/>
    <s v="Full-Time"/>
    <n v="33"/>
    <s v="Davis"/>
    <s v="Davis County"/>
    <x v="2"/>
  </r>
  <r>
    <x v="2"/>
    <s v="Course is taught at Other site, not Owned or Leased   (eg:. Healthcare Clinic, local bowling alley, ect)"/>
    <n v="2025"/>
    <n v="2"/>
    <n v="84037"/>
    <s v="Part-Time"/>
    <n v="5"/>
    <s v="Davis"/>
    <s v="Davis County"/>
    <x v="2"/>
  </r>
  <r>
    <x v="2"/>
    <s v="Course is taught at Other site, not Owned or Leased   (eg:. Healthcare Clinic, local bowling alley, ect)"/>
    <n v="2025"/>
    <n v="2"/>
    <n v="84039"/>
    <s v="Full-Time"/>
    <n v="2"/>
    <s v="Uintah"/>
    <s v="Uintah County"/>
    <x v="6"/>
  </r>
  <r>
    <x v="2"/>
    <s v="Course is taught at Other site, not Owned or Leased   (eg:. Healthcare Clinic, local bowling alley, ect)"/>
    <n v="2025"/>
    <n v="2"/>
    <n v="84039"/>
    <s v="Part-Time"/>
    <n v="1"/>
    <s v="Uintah"/>
    <s v="Uintah County"/>
    <x v="6"/>
  </r>
  <r>
    <x v="2"/>
    <s v="Course is taught at Other site, not Owned or Leased   (eg:. Healthcare Clinic, local bowling alley, ect)"/>
    <n v="2025"/>
    <n v="2"/>
    <n v="84040"/>
    <s v="Full-Time"/>
    <n v="7"/>
    <s v="Davis"/>
    <s v="Davis County"/>
    <x v="2"/>
  </r>
  <r>
    <x v="2"/>
    <s v="Course is taught at Other site, not Owned or Leased   (eg:. Healthcare Clinic, local bowling alley, ect)"/>
    <n v="2025"/>
    <n v="2"/>
    <n v="84040"/>
    <s v="Part-Time"/>
    <n v="2"/>
    <s v="Davis"/>
    <s v="Davis County"/>
    <x v="2"/>
  </r>
  <r>
    <x v="2"/>
    <s v="Course is taught at Other site, not Owned or Leased   (eg:. Healthcare Clinic, local bowling alley, ect)"/>
    <n v="2025"/>
    <n v="2"/>
    <n v="84041"/>
    <s v="Full-Time"/>
    <n v="20"/>
    <s v="Davis"/>
    <s v="Davis County"/>
    <x v="2"/>
  </r>
  <r>
    <x v="2"/>
    <s v="Course is taught at Other site, not Owned or Leased   (eg:. Healthcare Clinic, local bowling alley, ect)"/>
    <n v="2025"/>
    <n v="2"/>
    <n v="84041"/>
    <s v="Part-Time"/>
    <n v="5"/>
    <s v="Davis"/>
    <s v="Davis County"/>
    <x v="2"/>
  </r>
  <r>
    <x v="2"/>
    <s v="Course is taught at Other site, not Owned or Leased   (eg:. Healthcare Clinic, local bowling alley, ect)"/>
    <n v="2025"/>
    <n v="2"/>
    <n v="84042"/>
    <s v="Full-Time"/>
    <n v="1"/>
    <s v="Utah"/>
    <s v="Utah County"/>
    <x v="0"/>
  </r>
  <r>
    <x v="2"/>
    <s v="Course is taught at Other site, not Owned or Leased   (eg:. Healthcare Clinic, local bowling alley, ect)"/>
    <n v="2025"/>
    <n v="2"/>
    <n v="84042"/>
    <s v="Part-Time"/>
    <n v="1"/>
    <s v="Utah"/>
    <s v="Utah County"/>
    <x v="0"/>
  </r>
  <r>
    <x v="2"/>
    <s v="Course is taught at Other site, not Owned or Leased   (eg:. Healthcare Clinic, local bowling alley, ect)"/>
    <n v="2025"/>
    <n v="2"/>
    <n v="84043"/>
    <s v="Full-Time"/>
    <n v="27"/>
    <s v="Utah"/>
    <s v="Utah County"/>
    <x v="0"/>
  </r>
  <r>
    <x v="2"/>
    <s v="Course is taught at Other site, not Owned or Leased   (eg:. Healthcare Clinic, local bowling alley, ect)"/>
    <n v="2025"/>
    <n v="2"/>
    <n v="84043"/>
    <s v="Part-Time"/>
    <n v="6"/>
    <s v="Utah"/>
    <s v="Utah County"/>
    <x v="0"/>
  </r>
  <r>
    <x v="2"/>
    <s v="Course is taught at Other site, not Owned or Leased   (eg:. Healthcare Clinic, local bowling alley, ect)"/>
    <n v="2025"/>
    <n v="2"/>
    <n v="84044"/>
    <s v="Full-Time"/>
    <n v="3"/>
    <s v="Salt Lake"/>
    <s v="Salt Lake County"/>
    <x v="1"/>
  </r>
  <r>
    <x v="2"/>
    <s v="Course is taught at Other site, not Owned or Leased   (eg:. Healthcare Clinic, local bowling alley, ect)"/>
    <n v="2025"/>
    <n v="2"/>
    <n v="84044"/>
    <s v="Part-Time"/>
    <n v="1"/>
    <s v="Salt Lake"/>
    <s v="Salt Lake County"/>
    <x v="1"/>
  </r>
  <r>
    <x v="2"/>
    <s v="Course is taught at Other site, not Owned or Leased   (eg:. Healthcare Clinic, local bowling alley, ect)"/>
    <n v="2025"/>
    <n v="2"/>
    <n v="84045"/>
    <s v="Full-Time"/>
    <n v="14"/>
    <e v="#N/A"/>
    <s v="Utah County"/>
    <x v="0"/>
  </r>
  <r>
    <x v="2"/>
    <s v="Course is taught at Other site, not Owned or Leased   (eg:. Healthcare Clinic, local bowling alley, ect)"/>
    <n v="2025"/>
    <n v="2"/>
    <n v="84045"/>
    <s v="Part-Time"/>
    <n v="3"/>
    <e v="#N/A"/>
    <s v="Utah County"/>
    <x v="0"/>
  </r>
  <r>
    <x v="2"/>
    <s v="Course is taught at Other site, not Owned or Leased   (eg:. Healthcare Clinic, local bowling alley, ect)"/>
    <n v="2025"/>
    <n v="2"/>
    <n v="84047"/>
    <s v="Full-Time"/>
    <n v="1"/>
    <s v="Salt Lake"/>
    <s v="Salt Lake County"/>
    <x v="1"/>
  </r>
  <r>
    <x v="2"/>
    <s v="Course is taught at Other site, not Owned or Leased   (eg:. Healthcare Clinic, local bowling alley, ect)"/>
    <n v="2025"/>
    <n v="2"/>
    <n v="84049"/>
    <s v="Full-Time"/>
    <n v="6"/>
    <s v="Wasatch"/>
    <s v="Wasatch County"/>
    <x v="7"/>
  </r>
  <r>
    <x v="2"/>
    <s v="Course is taught at Other site, not Owned or Leased   (eg:. Healthcare Clinic, local bowling alley, ect)"/>
    <n v="2025"/>
    <n v="2"/>
    <n v="84049"/>
    <s v="Part-Time"/>
    <n v="1"/>
    <s v="Wasatch"/>
    <s v="Wasatch County"/>
    <x v="7"/>
  </r>
  <r>
    <x v="2"/>
    <s v="Course is taught at Other site, not Owned or Leased   (eg:. Healthcare Clinic, local bowling alley, ect)"/>
    <n v="2025"/>
    <n v="2"/>
    <n v="84050"/>
    <s v="Full-Time"/>
    <n v="3"/>
    <s v="Morgan"/>
    <s v="Morgan County"/>
    <x v="8"/>
  </r>
  <r>
    <x v="2"/>
    <s v="Course is taught at Other site, not Owned or Leased   (eg:. Healthcare Clinic, local bowling alley, ect)"/>
    <n v="2025"/>
    <n v="2"/>
    <n v="84052"/>
    <s v="Full-Time"/>
    <n v="1"/>
    <s v="Duchesne"/>
    <s v="Duchesne County"/>
    <x v="4"/>
  </r>
  <r>
    <x v="2"/>
    <s v="Course is taught at Other site, not Owned or Leased   (eg:. Healthcare Clinic, local bowling alley, ect)"/>
    <n v="2025"/>
    <n v="2"/>
    <n v="84052"/>
    <s v="Part-Time"/>
    <n v="1"/>
    <s v="Duchesne"/>
    <s v="Duchesne County"/>
    <x v="4"/>
  </r>
  <r>
    <x v="2"/>
    <s v="Course is taught at Other site, not Owned or Leased   (eg:. Healthcare Clinic, local bowling alley, ect)"/>
    <n v="2025"/>
    <n v="2"/>
    <n v="84053"/>
    <s v="Part-Time"/>
    <n v="1"/>
    <s v="Duchesne"/>
    <s v="Duchesne County"/>
    <x v="4"/>
  </r>
  <r>
    <x v="2"/>
    <s v="Course is taught at Other site, not Owned or Leased   (eg:. Healthcare Clinic, local bowling alley, ect)"/>
    <n v="2025"/>
    <n v="2"/>
    <n v="84054"/>
    <s v="Full-Time"/>
    <n v="15"/>
    <s v="Davis"/>
    <s v="Davis County"/>
    <x v="2"/>
  </r>
  <r>
    <x v="2"/>
    <s v="Course is taught at Other site, not Owned or Leased   (eg:. Healthcare Clinic, local bowling alley, ect)"/>
    <n v="2025"/>
    <n v="2"/>
    <n v="84054"/>
    <s v="Part-Time"/>
    <n v="3"/>
    <s v="Davis"/>
    <s v="Davis County"/>
    <x v="2"/>
  </r>
  <r>
    <x v="2"/>
    <s v="Course is taught at Other site, not Owned or Leased   (eg:. Healthcare Clinic, local bowling alley, ect)"/>
    <n v="2025"/>
    <n v="2"/>
    <n v="84055"/>
    <s v="Full-Time"/>
    <n v="2"/>
    <s v="Summit"/>
    <s v="Summit County"/>
    <x v="3"/>
  </r>
  <r>
    <x v="2"/>
    <s v="Course is taught at Other site, not Owned or Leased   (eg:. Healthcare Clinic, local bowling alley, ect)"/>
    <n v="2025"/>
    <n v="2"/>
    <n v="84057"/>
    <s v="Full-Time"/>
    <n v="5"/>
    <s v="Utah"/>
    <s v="Utah County"/>
    <x v="0"/>
  </r>
  <r>
    <x v="2"/>
    <s v="Course is taught at Other site, not Owned or Leased   (eg:. Healthcare Clinic, local bowling alley, ect)"/>
    <n v="2025"/>
    <n v="2"/>
    <n v="84058"/>
    <s v="Full-Time"/>
    <n v="4"/>
    <s v="Utah"/>
    <s v="Utah County"/>
    <x v="0"/>
  </r>
  <r>
    <x v="2"/>
    <s v="Course is taught at Other site, not Owned or Leased   (eg:. Healthcare Clinic, local bowling alley, ect)"/>
    <n v="2025"/>
    <n v="2"/>
    <n v="84058"/>
    <s v="Part-Time"/>
    <n v="1"/>
    <s v="Utah"/>
    <s v="Utah County"/>
    <x v="0"/>
  </r>
  <r>
    <x v="2"/>
    <s v="Course is taught at Other site, not Owned or Leased   (eg:. Healthcare Clinic, local bowling alley, ect)"/>
    <n v="2025"/>
    <n v="2"/>
    <n v="84059"/>
    <s v="Part-Time"/>
    <n v="1"/>
    <s v="Utah"/>
    <s v="Utah County"/>
    <x v="0"/>
  </r>
  <r>
    <x v="2"/>
    <s v="Course is taught at Other site, not Owned or Leased   (eg:. Healthcare Clinic, local bowling alley, ect)"/>
    <n v="2025"/>
    <n v="2"/>
    <n v="84062"/>
    <s v="Full-Time"/>
    <n v="16"/>
    <s v="Utah"/>
    <s v="Utah County"/>
    <x v="0"/>
  </r>
  <r>
    <x v="2"/>
    <s v="Course is taught at Other site, not Owned or Leased   (eg:. Healthcare Clinic, local bowling alley, ect)"/>
    <n v="2025"/>
    <n v="2"/>
    <n v="84062"/>
    <s v="Part-Time"/>
    <n v="2"/>
    <s v="Utah"/>
    <s v="Utah County"/>
    <x v="0"/>
  </r>
  <r>
    <x v="2"/>
    <s v="Course is taught at Other site, not Owned or Leased   (eg:. Healthcare Clinic, local bowling alley, ect)"/>
    <n v="2025"/>
    <n v="2"/>
    <n v="84063"/>
    <s v="Full-Time"/>
    <n v="1"/>
    <s v="Uintah"/>
    <s v="Uintah County"/>
    <x v="6"/>
  </r>
  <r>
    <x v="2"/>
    <s v="Course is taught at Other site, not Owned or Leased   (eg:. Healthcare Clinic, local bowling alley, ect)"/>
    <n v="2025"/>
    <n v="2"/>
    <n v="84063"/>
    <s v="Part-Time"/>
    <n v="1"/>
    <s v="Uintah"/>
    <s v="Uintah County"/>
    <x v="6"/>
  </r>
  <r>
    <x v="2"/>
    <s v="Course is taught at Other site, not Owned or Leased   (eg:. Healthcare Clinic, local bowling alley, ect)"/>
    <n v="2025"/>
    <n v="2"/>
    <n v="84065"/>
    <s v="Full-Time"/>
    <n v="19"/>
    <s v="Salt Lake"/>
    <s v="Salt Lake County"/>
    <x v="1"/>
  </r>
  <r>
    <x v="2"/>
    <s v="Course is taught at Other site, not Owned or Leased   (eg:. Healthcare Clinic, local bowling alley, ect)"/>
    <n v="2025"/>
    <n v="2"/>
    <n v="84065"/>
    <s v="Part-Time"/>
    <n v="4"/>
    <s v="Salt Lake"/>
    <s v="Salt Lake County"/>
    <x v="1"/>
  </r>
  <r>
    <x v="2"/>
    <s v="Course is taught at Other site, not Owned or Leased   (eg:. Healthcare Clinic, local bowling alley, ect)"/>
    <n v="2025"/>
    <n v="2"/>
    <n v="84066"/>
    <s v="Full-Time"/>
    <n v="12"/>
    <s v="Duchesne"/>
    <s v="Duchesne County"/>
    <x v="4"/>
  </r>
  <r>
    <x v="2"/>
    <s v="Course is taught at Other site, not Owned or Leased   (eg:. Healthcare Clinic, local bowling alley, ect)"/>
    <n v="2025"/>
    <n v="2"/>
    <n v="84066"/>
    <s v="Part-Time"/>
    <n v="5"/>
    <s v="Duchesne"/>
    <s v="Duchesne County"/>
    <x v="4"/>
  </r>
  <r>
    <x v="2"/>
    <s v="Course is taught at Other site, not Owned or Leased   (eg:. Healthcare Clinic, local bowling alley, ect)"/>
    <n v="2025"/>
    <n v="2"/>
    <n v="84067"/>
    <s v="Full-Time"/>
    <n v="4"/>
    <s v="Weber"/>
    <s v="Weber County"/>
    <x v="9"/>
  </r>
  <r>
    <x v="2"/>
    <s v="Course is taught at Other site, not Owned or Leased   (eg:. Healthcare Clinic, local bowling alley, ect)"/>
    <n v="2025"/>
    <n v="2"/>
    <n v="84067"/>
    <s v="Part-Time"/>
    <n v="1"/>
    <s v="Weber"/>
    <s v="Weber County"/>
    <x v="9"/>
  </r>
  <r>
    <x v="2"/>
    <s v="Course is taught at Other site, not Owned or Leased   (eg:. Healthcare Clinic, local bowling alley, ect)"/>
    <n v="2025"/>
    <n v="2"/>
    <n v="84070"/>
    <s v="Full-Time"/>
    <n v="2"/>
    <s v="Salt Lake"/>
    <s v="Salt Lake County"/>
    <x v="1"/>
  </r>
  <r>
    <x v="2"/>
    <s v="Course is taught at Other site, not Owned or Leased   (eg:. Healthcare Clinic, local bowling alley, ect)"/>
    <n v="2025"/>
    <n v="2"/>
    <n v="84071"/>
    <s v="Full-Time"/>
    <n v="1"/>
    <s v="Tooele"/>
    <s v="Tooele County"/>
    <x v="5"/>
  </r>
  <r>
    <x v="2"/>
    <s v="Course is taught at Other site, not Owned or Leased   (eg:. Healthcare Clinic, local bowling alley, ect)"/>
    <n v="2025"/>
    <n v="2"/>
    <n v="84074"/>
    <s v="Full-Time"/>
    <n v="16"/>
    <s v="Tooele"/>
    <s v="Tooele County"/>
    <x v="5"/>
  </r>
  <r>
    <x v="2"/>
    <s v="Course is taught at Other site, not Owned or Leased   (eg:. Healthcare Clinic, local bowling alley, ect)"/>
    <n v="2025"/>
    <n v="2"/>
    <n v="84075"/>
    <s v="Full-Time"/>
    <n v="15"/>
    <s v="Davis"/>
    <s v="Davis County"/>
    <x v="2"/>
  </r>
  <r>
    <x v="2"/>
    <s v="Course is taught at Other site, not Owned or Leased   (eg:. Healthcare Clinic, local bowling alley, ect)"/>
    <n v="2025"/>
    <n v="2"/>
    <n v="84075"/>
    <s v="Part-Time"/>
    <n v="1"/>
    <s v="Davis"/>
    <s v="Davis County"/>
    <x v="2"/>
  </r>
  <r>
    <x v="2"/>
    <s v="Course is taught at Other site, not Owned or Leased   (eg:. Healthcare Clinic, local bowling alley, ect)"/>
    <n v="2025"/>
    <n v="2"/>
    <n v="84076"/>
    <s v="Part-Time"/>
    <n v="1"/>
    <s v="Uintah"/>
    <s v="Uintah County"/>
    <x v="6"/>
  </r>
  <r>
    <x v="2"/>
    <s v="Course is taught at Other site, not Owned or Leased   (eg:. Healthcare Clinic, local bowling alley, ect)"/>
    <n v="2025"/>
    <n v="2"/>
    <n v="84078"/>
    <s v="Full-Time"/>
    <n v="17"/>
    <s v="Uintah"/>
    <s v="Uintah County"/>
    <x v="6"/>
  </r>
  <r>
    <x v="2"/>
    <s v="Course is taught at Other site, not Owned or Leased   (eg:. Healthcare Clinic, local bowling alley, ect)"/>
    <n v="2025"/>
    <n v="2"/>
    <n v="84078"/>
    <s v="Part-Time"/>
    <n v="8"/>
    <s v="Uintah"/>
    <s v="Uintah County"/>
    <x v="6"/>
  </r>
  <r>
    <x v="2"/>
    <s v="Course is taught at Other site, not Owned or Leased   (eg:. Healthcare Clinic, local bowling alley, ect)"/>
    <n v="2025"/>
    <n v="2"/>
    <n v="84081"/>
    <s v="Full-Time"/>
    <n v="22"/>
    <e v="#N/A"/>
    <s v="Salt Lake County"/>
    <x v="1"/>
  </r>
  <r>
    <x v="2"/>
    <s v="Course is taught at Other site, not Owned or Leased   (eg:. Healthcare Clinic, local bowling alley, ect)"/>
    <n v="2025"/>
    <n v="2"/>
    <n v="84081"/>
    <s v="Part-Time"/>
    <n v="1"/>
    <e v="#N/A"/>
    <s v="Salt Lake County"/>
    <x v="1"/>
  </r>
  <r>
    <x v="2"/>
    <s v="Course is taught at Other site, not Owned or Leased   (eg:. Healthcare Clinic, local bowling alley, ect)"/>
    <n v="2025"/>
    <n v="2"/>
    <n v="84084"/>
    <s v="Full-Time"/>
    <n v="5"/>
    <s v="Salt Lake"/>
    <s v="Salt Lake County"/>
    <x v="1"/>
  </r>
  <r>
    <x v="2"/>
    <s v="Course is taught at Other site, not Owned or Leased   (eg:. Healthcare Clinic, local bowling alley, ect)"/>
    <n v="2025"/>
    <n v="2"/>
    <n v="84085"/>
    <s v="Part-Time"/>
    <n v="1"/>
    <s v="Uintah"/>
    <s v="Uintah County"/>
    <x v="6"/>
  </r>
  <r>
    <x v="2"/>
    <s v="Course is taught at Other site, not Owned or Leased   (eg:. Healthcare Clinic, local bowling alley, ect)"/>
    <n v="2025"/>
    <n v="2"/>
    <n v="84087"/>
    <s v="Full-Time"/>
    <n v="4"/>
    <s v="Davis"/>
    <s v="Davis County"/>
    <x v="2"/>
  </r>
  <r>
    <x v="2"/>
    <s v="Course is taught at Other site, not Owned or Leased   (eg:. Healthcare Clinic, local bowling alley, ect)"/>
    <n v="2025"/>
    <n v="2"/>
    <n v="84087"/>
    <s v="Part-Time"/>
    <n v="2"/>
    <s v="Davis"/>
    <s v="Davis County"/>
    <x v="2"/>
  </r>
  <r>
    <x v="2"/>
    <s v="Course is taught at Other site, not Owned or Leased   (eg:. Healthcare Clinic, local bowling alley, ect)"/>
    <n v="2025"/>
    <n v="2"/>
    <n v="84088"/>
    <s v="Full-Time"/>
    <n v="9"/>
    <s v="Salt Lake"/>
    <s v="Salt Lake County"/>
    <x v="1"/>
  </r>
  <r>
    <x v="2"/>
    <s v="Course is taught at Other site, not Owned or Leased   (eg:. Healthcare Clinic, local bowling alley, ect)"/>
    <n v="2025"/>
    <n v="2"/>
    <n v="84088"/>
    <s v="Part-Time"/>
    <n v="1"/>
    <s v="Salt Lake"/>
    <s v="Salt Lake County"/>
    <x v="1"/>
  </r>
  <r>
    <x v="2"/>
    <s v="Course is taught at Other site, not Owned or Leased   (eg:. Healthcare Clinic, local bowling alley, ect)"/>
    <n v="2025"/>
    <n v="2"/>
    <n v="84092"/>
    <s v="Full-Time"/>
    <n v="13"/>
    <s v="Salt Lake"/>
    <s v="Salt Lake County"/>
    <x v="1"/>
  </r>
  <r>
    <x v="2"/>
    <s v="Course is taught at Other site, not Owned or Leased   (eg:. Healthcare Clinic, local bowling alley, ect)"/>
    <n v="2025"/>
    <n v="2"/>
    <n v="84092"/>
    <s v="Part-Time"/>
    <n v="1"/>
    <s v="Salt Lake"/>
    <s v="Salt Lake County"/>
    <x v="1"/>
  </r>
  <r>
    <x v="2"/>
    <s v="Course is taught at Other site, not Owned or Leased   (eg:. Healthcare Clinic, local bowling alley, ect)"/>
    <n v="2025"/>
    <n v="2"/>
    <n v="84093"/>
    <s v="Full-Time"/>
    <n v="7"/>
    <s v="Salt Lake"/>
    <s v="Salt Lake County"/>
    <x v="1"/>
  </r>
  <r>
    <x v="2"/>
    <s v="Course is taught at Other site, not Owned or Leased   (eg:. Healthcare Clinic, local bowling alley, ect)"/>
    <n v="2025"/>
    <n v="2"/>
    <n v="84094"/>
    <s v="Full-Time"/>
    <n v="6"/>
    <s v="Salt Lake"/>
    <s v="Salt Lake County"/>
    <x v="1"/>
  </r>
  <r>
    <x v="2"/>
    <s v="Course is taught at Other site, not Owned or Leased   (eg:. Healthcare Clinic, local bowling alley, ect)"/>
    <n v="2025"/>
    <n v="2"/>
    <n v="84094"/>
    <s v="Part-Time"/>
    <n v="1"/>
    <s v="Salt Lake"/>
    <s v="Salt Lake County"/>
    <x v="1"/>
  </r>
  <r>
    <x v="2"/>
    <s v="Course is taught at Other site, not Owned or Leased   (eg:. Healthcare Clinic, local bowling alley, ect)"/>
    <n v="2025"/>
    <n v="2"/>
    <n v="84095"/>
    <s v="Full-Time"/>
    <n v="15"/>
    <s v="Salt Lake"/>
    <s v="Salt Lake County"/>
    <x v="1"/>
  </r>
  <r>
    <x v="2"/>
    <s v="Course is taught at Other site, not Owned or Leased   (eg:. Healthcare Clinic, local bowling alley, ect)"/>
    <n v="2025"/>
    <n v="2"/>
    <n v="84095"/>
    <s v="Part-Time"/>
    <n v="3"/>
    <s v="Salt Lake"/>
    <s v="Salt Lake County"/>
    <x v="1"/>
  </r>
  <r>
    <x v="2"/>
    <s v="Course is taught at Other site, not Owned or Leased   (eg:. Healthcare Clinic, local bowling alley, ect)"/>
    <n v="2025"/>
    <n v="2"/>
    <n v="84096"/>
    <s v="Full-Time"/>
    <n v="20"/>
    <e v="#N/A"/>
    <s v="Salt Lake County"/>
    <x v="1"/>
  </r>
  <r>
    <x v="2"/>
    <s v="Course is taught at Other site, not Owned or Leased   (eg:. Healthcare Clinic, local bowling alley, ect)"/>
    <n v="2025"/>
    <n v="2"/>
    <n v="84096"/>
    <s v="Part-Time"/>
    <n v="3"/>
    <e v="#N/A"/>
    <s v="Salt Lake County"/>
    <x v="1"/>
  </r>
  <r>
    <x v="2"/>
    <s v="Course is taught at Other site, not Owned or Leased   (eg:. Healthcare Clinic, local bowling alley, ect)"/>
    <n v="2025"/>
    <n v="2"/>
    <n v="84097"/>
    <s v="Full-Time"/>
    <n v="6"/>
    <s v="Utah"/>
    <s v="Utah County"/>
    <x v="0"/>
  </r>
  <r>
    <x v="2"/>
    <s v="Course is taught at Other site, not Owned or Leased   (eg:. Healthcare Clinic, local bowling alley, ect)"/>
    <n v="2025"/>
    <n v="2"/>
    <n v="84098"/>
    <s v="Full-Time"/>
    <n v="6"/>
    <s v="Summit"/>
    <s v="Summit County"/>
    <x v="3"/>
  </r>
  <r>
    <x v="2"/>
    <s v="Course is taught at Other site, not Owned or Leased   (eg:. Healthcare Clinic, local bowling alley, ect)"/>
    <n v="2025"/>
    <n v="2"/>
    <n v="84098"/>
    <s v="Part-Time"/>
    <n v="1"/>
    <s v="Summit"/>
    <s v="Summit County"/>
    <x v="3"/>
  </r>
  <r>
    <x v="2"/>
    <s v="Course is taught at Other site, not Owned or Leased   (eg:. Healthcare Clinic, local bowling alley, ect)"/>
    <n v="2025"/>
    <n v="2"/>
    <n v="84102"/>
    <s v="Full-Time"/>
    <n v="1"/>
    <s v="Salt Lake"/>
    <s v="Salt Lake County"/>
    <x v="1"/>
  </r>
  <r>
    <x v="2"/>
    <s v="Course is taught at Other site, not Owned or Leased   (eg:. Healthcare Clinic, local bowling alley, ect)"/>
    <n v="2025"/>
    <n v="2"/>
    <n v="84103"/>
    <s v="Full-Time"/>
    <n v="1"/>
    <s v="Salt Lake"/>
    <s v="Salt Lake County"/>
    <x v="1"/>
  </r>
  <r>
    <x v="2"/>
    <s v="Course is taught at Other site, not Owned or Leased   (eg:. Healthcare Clinic, local bowling alley, ect)"/>
    <n v="2025"/>
    <n v="2"/>
    <n v="84104"/>
    <s v="Full-Time"/>
    <n v="1"/>
    <s v="Salt Lake"/>
    <s v="Salt Lake County"/>
    <x v="1"/>
  </r>
  <r>
    <x v="2"/>
    <s v="Course is taught at Other site, not Owned or Leased   (eg:. Healthcare Clinic, local bowling alley, ect)"/>
    <n v="2025"/>
    <n v="2"/>
    <n v="84105"/>
    <s v="Full-Time"/>
    <n v="1"/>
    <s v="Salt Lake"/>
    <s v="Salt Lake County"/>
    <x v="1"/>
  </r>
  <r>
    <x v="2"/>
    <s v="Course is taught at Other site, not Owned or Leased   (eg:. Healthcare Clinic, local bowling alley, ect)"/>
    <n v="2025"/>
    <n v="2"/>
    <n v="84106"/>
    <s v="Full-Time"/>
    <n v="6"/>
    <s v="Salt Lake"/>
    <s v="Salt Lake County"/>
    <x v="1"/>
  </r>
  <r>
    <x v="2"/>
    <s v="Course is taught at Other site, not Owned or Leased   (eg:. Healthcare Clinic, local bowling alley, ect)"/>
    <n v="2025"/>
    <n v="2"/>
    <n v="84106"/>
    <s v="Part-Time"/>
    <n v="2"/>
    <s v="Salt Lake"/>
    <s v="Salt Lake County"/>
    <x v="1"/>
  </r>
  <r>
    <x v="2"/>
    <s v="Course is taught at Other site, not Owned or Leased   (eg:. Healthcare Clinic, local bowling alley, ect)"/>
    <n v="2025"/>
    <n v="2"/>
    <n v="84107"/>
    <s v="Full-Time"/>
    <n v="2"/>
    <s v="Salt Lake"/>
    <s v="Salt Lake County"/>
    <x v="1"/>
  </r>
  <r>
    <x v="2"/>
    <s v="Course is taught at Other site, not Owned or Leased   (eg:. Healthcare Clinic, local bowling alley, ect)"/>
    <n v="2025"/>
    <n v="2"/>
    <n v="84108"/>
    <s v="Full-Time"/>
    <n v="3"/>
    <s v="Salt Lake"/>
    <s v="Salt Lake County"/>
    <x v="1"/>
  </r>
  <r>
    <x v="2"/>
    <s v="Course is taught at Other site, not Owned or Leased   (eg:. Healthcare Clinic, local bowling alley, ect)"/>
    <n v="2025"/>
    <n v="2"/>
    <n v="84108"/>
    <s v="Part-Time"/>
    <n v="1"/>
    <s v="Salt Lake"/>
    <s v="Salt Lake County"/>
    <x v="1"/>
  </r>
  <r>
    <x v="2"/>
    <s v="Course is taught at Other site, not Owned or Leased   (eg:. Healthcare Clinic, local bowling alley, ect)"/>
    <n v="2025"/>
    <n v="2"/>
    <n v="84109"/>
    <s v="Full-Time"/>
    <n v="6"/>
    <s v="Salt Lake"/>
    <s v="Salt Lake County"/>
    <x v="1"/>
  </r>
  <r>
    <x v="2"/>
    <s v="Course is taught at Other site, not Owned or Leased   (eg:. Healthcare Clinic, local bowling alley, ect)"/>
    <n v="2025"/>
    <n v="2"/>
    <n v="84109"/>
    <s v="Part-Time"/>
    <n v="1"/>
    <s v="Salt Lake"/>
    <s v="Salt Lake County"/>
    <x v="1"/>
  </r>
  <r>
    <x v="2"/>
    <s v="Course is taught at Other site, not Owned or Leased   (eg:. Healthcare Clinic, local bowling alley, ect)"/>
    <n v="2025"/>
    <n v="2"/>
    <n v="84115"/>
    <s v="Full-Time"/>
    <n v="1"/>
    <s v="Salt Lake"/>
    <s v="Salt Lake County"/>
    <x v="1"/>
  </r>
  <r>
    <x v="2"/>
    <s v="Course is taught at Other site, not Owned or Leased   (eg:. Healthcare Clinic, local bowling alley, ect)"/>
    <n v="2025"/>
    <n v="2"/>
    <n v="84116"/>
    <s v="Full-Time"/>
    <n v="2"/>
    <s v="Salt Lake"/>
    <s v="Salt Lake County"/>
    <x v="1"/>
  </r>
  <r>
    <x v="2"/>
    <s v="Course is taught at Other site, not Owned or Leased   (eg:. Healthcare Clinic, local bowling alley, ect)"/>
    <n v="2025"/>
    <n v="2"/>
    <n v="84116"/>
    <s v="Part-Time"/>
    <n v="1"/>
    <s v="Salt Lake"/>
    <s v="Salt Lake County"/>
    <x v="1"/>
  </r>
  <r>
    <x v="2"/>
    <s v="Course is taught at Other site, not Owned or Leased   (eg:. Healthcare Clinic, local bowling alley, ect)"/>
    <n v="2025"/>
    <n v="2"/>
    <n v="84117"/>
    <s v="Full-Time"/>
    <n v="4"/>
    <s v="Salt Lake"/>
    <s v="Salt Lake County"/>
    <x v="1"/>
  </r>
  <r>
    <x v="2"/>
    <s v="Course is taught at Other site, not Owned or Leased   (eg:. Healthcare Clinic, local bowling alley, ect)"/>
    <n v="2025"/>
    <n v="2"/>
    <n v="84118"/>
    <s v="Full-Time"/>
    <n v="3"/>
    <s v="Salt Lake"/>
    <s v="Salt Lake County"/>
    <x v="1"/>
  </r>
  <r>
    <x v="2"/>
    <s v="Course is taught at Other site, not Owned or Leased   (eg:. Healthcare Clinic, local bowling alley, ect)"/>
    <n v="2025"/>
    <n v="2"/>
    <n v="84119"/>
    <s v="Full-Time"/>
    <n v="3"/>
    <s v="Salt Lake"/>
    <s v="Salt Lake County"/>
    <x v="1"/>
  </r>
  <r>
    <x v="2"/>
    <s v="Course is taught at Other site, not Owned or Leased   (eg:. Healthcare Clinic, local bowling alley, ect)"/>
    <n v="2025"/>
    <n v="2"/>
    <n v="84120"/>
    <s v="Full-Time"/>
    <n v="2"/>
    <s v="Salt Lake"/>
    <s v="Salt Lake County"/>
    <x v="1"/>
  </r>
  <r>
    <x v="2"/>
    <s v="Course is taught at Other site, not Owned or Leased   (eg:. Healthcare Clinic, local bowling alley, ect)"/>
    <n v="2025"/>
    <n v="2"/>
    <n v="84120"/>
    <s v="Part-Time"/>
    <n v="1"/>
    <s v="Salt Lake"/>
    <s v="Salt Lake County"/>
    <x v="1"/>
  </r>
  <r>
    <x v="2"/>
    <s v="Course is taught at Other site, not Owned or Leased   (eg:. Healthcare Clinic, local bowling alley, ect)"/>
    <n v="2025"/>
    <n v="2"/>
    <n v="84121"/>
    <s v="Full-Time"/>
    <n v="5"/>
    <s v="Salt Lake"/>
    <s v="Salt Lake County"/>
    <x v="1"/>
  </r>
  <r>
    <x v="2"/>
    <s v="Course is taught at Other site, not Owned or Leased   (eg:. Healthcare Clinic, local bowling alley, ect)"/>
    <n v="2025"/>
    <n v="2"/>
    <n v="84123"/>
    <s v="Full-Time"/>
    <n v="4"/>
    <s v="Salt Lake"/>
    <s v="Salt Lake County"/>
    <x v="1"/>
  </r>
  <r>
    <x v="2"/>
    <s v="Course is taught at Other site, not Owned or Leased   (eg:. Healthcare Clinic, local bowling alley, ect)"/>
    <n v="2025"/>
    <n v="2"/>
    <n v="84124"/>
    <s v="Full-Time"/>
    <n v="5"/>
    <s v="Salt Lake"/>
    <s v="Salt Lake County"/>
    <x v="1"/>
  </r>
  <r>
    <x v="2"/>
    <s v="Course is taught at Other site, not Owned or Leased   (eg:. Healthcare Clinic, local bowling alley, ect)"/>
    <n v="2025"/>
    <n v="2"/>
    <n v="84128"/>
    <s v="Full-Time"/>
    <n v="5"/>
    <s v="Salt Lake"/>
    <s v="Salt Lake County"/>
    <x v="1"/>
  </r>
  <r>
    <x v="2"/>
    <s v="Course is taught at Other site, not Owned or Leased   (eg:. Healthcare Clinic, local bowling alley, ect)"/>
    <n v="2025"/>
    <n v="2"/>
    <n v="84129"/>
    <s v="Full-Time"/>
    <n v="8"/>
    <e v="#N/A"/>
    <s v="Salt Lake County"/>
    <x v="1"/>
  </r>
  <r>
    <x v="2"/>
    <s v="Course is taught at Other site, not Owned or Leased   (eg:. Healthcare Clinic, local bowling alley, ect)"/>
    <n v="2025"/>
    <n v="2"/>
    <n v="84241"/>
    <s v="Full-Time"/>
    <n v="1"/>
    <e v="#N/A"/>
    <e v="#N/A"/>
    <x v="24"/>
  </r>
  <r>
    <x v="2"/>
    <s v="Course is taught at Other site, not Owned or Leased   (eg:. Healthcare Clinic, local bowling alley, ect)"/>
    <n v="2025"/>
    <n v="2"/>
    <n v="84301"/>
    <s v="Full-Time"/>
    <n v="1"/>
    <s v="Box Elder"/>
    <s v="Box Elder County"/>
    <x v="10"/>
  </r>
  <r>
    <x v="2"/>
    <s v="Course is taught at Other site, not Owned or Leased   (eg:. Healthcare Clinic, local bowling alley, ect)"/>
    <n v="2025"/>
    <n v="2"/>
    <n v="84302"/>
    <s v="Full-Time"/>
    <n v="22"/>
    <s v="Box Elder"/>
    <s v="Box Elder County"/>
    <x v="10"/>
  </r>
  <r>
    <x v="2"/>
    <s v="Course is taught at Other site, not Owned or Leased   (eg:. Healthcare Clinic, local bowling alley, ect)"/>
    <n v="2025"/>
    <n v="2"/>
    <n v="84302"/>
    <s v="Part-Time"/>
    <n v="4"/>
    <s v="Box Elder"/>
    <s v="Box Elder County"/>
    <x v="10"/>
  </r>
  <r>
    <x v="2"/>
    <s v="Course is taught at Other site, not Owned or Leased   (eg:. Healthcare Clinic, local bowling alley, ect)"/>
    <n v="2025"/>
    <n v="2"/>
    <n v="84308"/>
    <s v="Full-Time"/>
    <n v="1"/>
    <s v="Cache"/>
    <s v="Cache County"/>
    <x v="11"/>
  </r>
  <r>
    <x v="2"/>
    <s v="Course is taught at Other site, not Owned or Leased   (eg:. Healthcare Clinic, local bowling alley, ect)"/>
    <n v="2025"/>
    <n v="2"/>
    <n v="84310"/>
    <s v="Full-Time"/>
    <n v="4"/>
    <s v="Weber"/>
    <s v="Weber County"/>
    <x v="9"/>
  </r>
  <r>
    <x v="2"/>
    <s v="Course is taught at Other site, not Owned or Leased   (eg:. Healthcare Clinic, local bowling alley, ect)"/>
    <n v="2025"/>
    <n v="2"/>
    <n v="84311"/>
    <s v="Full-Time"/>
    <n v="1"/>
    <s v="Box Elder"/>
    <s v="Box Elder County"/>
    <x v="10"/>
  </r>
  <r>
    <x v="2"/>
    <s v="Course is taught at Other site, not Owned or Leased   (eg:. Healthcare Clinic, local bowling alley, ect)"/>
    <n v="2025"/>
    <n v="2"/>
    <n v="84311"/>
    <s v="Part-Time"/>
    <n v="1"/>
    <s v="Box Elder"/>
    <s v="Box Elder County"/>
    <x v="10"/>
  </r>
  <r>
    <x v="2"/>
    <s v="Course is taught at Other site, not Owned or Leased   (eg:. Healthcare Clinic, local bowling alley, ect)"/>
    <n v="2025"/>
    <n v="2"/>
    <n v="84312"/>
    <s v="Full-Time"/>
    <n v="2"/>
    <s v="Box Elder"/>
    <s v="Box Elder County"/>
    <x v="10"/>
  </r>
  <r>
    <x v="2"/>
    <s v="Course is taught at Other site, not Owned or Leased   (eg:. Healthcare Clinic, local bowling alley, ect)"/>
    <n v="2025"/>
    <n v="2"/>
    <n v="84314"/>
    <s v="Full-Time"/>
    <n v="1"/>
    <s v="Box Elder"/>
    <s v="Box Elder County"/>
    <x v="10"/>
  </r>
  <r>
    <x v="2"/>
    <s v="Course is taught at Other site, not Owned or Leased   (eg:. Healthcare Clinic, local bowling alley, ect)"/>
    <n v="2025"/>
    <n v="2"/>
    <n v="84315"/>
    <s v="Full-Time"/>
    <n v="10"/>
    <s v="Weber"/>
    <s v="Weber County"/>
    <x v="9"/>
  </r>
  <r>
    <x v="2"/>
    <s v="Course is taught at Other site, not Owned or Leased   (eg:. Healthcare Clinic, local bowling alley, ect)"/>
    <n v="2025"/>
    <n v="2"/>
    <n v="84316"/>
    <s v="Full-Time"/>
    <n v="1"/>
    <s v="Box Elder"/>
    <s v="Box Elder County"/>
    <x v="10"/>
  </r>
  <r>
    <x v="2"/>
    <s v="Course is taught at Other site, not Owned or Leased   (eg:. Healthcare Clinic, local bowling alley, ect)"/>
    <n v="2025"/>
    <n v="2"/>
    <n v="84317"/>
    <s v="Full-Time"/>
    <n v="1"/>
    <s v="Weber"/>
    <s v="Weber County"/>
    <x v="9"/>
  </r>
  <r>
    <x v="2"/>
    <s v="Course is taught at Other site, not Owned or Leased   (eg:. Healthcare Clinic, local bowling alley, ect)"/>
    <n v="2025"/>
    <n v="2"/>
    <n v="84318"/>
    <s v="Full-Time"/>
    <n v="19"/>
    <s v="Cache"/>
    <s v="Cache County"/>
    <x v="11"/>
  </r>
  <r>
    <x v="2"/>
    <s v="Course is taught at Other site, not Owned or Leased   (eg:. Healthcare Clinic, local bowling alley, ect)"/>
    <n v="2025"/>
    <n v="2"/>
    <n v="84318"/>
    <s v="Part-Time"/>
    <n v="6"/>
    <s v="Cache"/>
    <s v="Cache County"/>
    <x v="11"/>
  </r>
  <r>
    <x v="2"/>
    <s v="Course is taught at Other site, not Owned or Leased   (eg:. Healthcare Clinic, local bowling alley, ect)"/>
    <n v="2025"/>
    <n v="2"/>
    <n v="84319"/>
    <s v="Full-Time"/>
    <n v="7"/>
    <s v="Cache"/>
    <s v="Cache County"/>
    <x v="11"/>
  </r>
  <r>
    <x v="2"/>
    <s v="Course is taught at Other site, not Owned or Leased   (eg:. Healthcare Clinic, local bowling alley, ect)"/>
    <n v="2025"/>
    <n v="2"/>
    <n v="84319"/>
    <s v="Part-Time"/>
    <n v="6"/>
    <s v="Cache"/>
    <s v="Cache County"/>
    <x v="11"/>
  </r>
  <r>
    <x v="2"/>
    <s v="Course is taught at Other site, not Owned or Leased   (eg:. Healthcare Clinic, local bowling alley, ect)"/>
    <n v="2025"/>
    <n v="2"/>
    <n v="84320"/>
    <s v="Full-Time"/>
    <n v="2"/>
    <s v="Cache"/>
    <s v="Cache County"/>
    <x v="11"/>
  </r>
  <r>
    <x v="2"/>
    <s v="Course is taught at Other site, not Owned or Leased   (eg:. Healthcare Clinic, local bowling alley, ect)"/>
    <n v="2025"/>
    <n v="2"/>
    <n v="84321"/>
    <s v="Full-Time"/>
    <n v="453"/>
    <s v="Cache"/>
    <s v="Cache County"/>
    <x v="11"/>
  </r>
  <r>
    <x v="2"/>
    <s v="Course is taught at Other site, not Owned or Leased   (eg:. Healthcare Clinic, local bowling alley, ect)"/>
    <n v="2025"/>
    <n v="2"/>
    <n v="84321"/>
    <s v="Part-Time"/>
    <n v="96"/>
    <s v="Cache"/>
    <s v="Cache County"/>
    <x v="11"/>
  </r>
  <r>
    <x v="2"/>
    <s v="Course is taught at Other site, not Owned or Leased   (eg:. Healthcare Clinic, local bowling alley, ect)"/>
    <n v="2025"/>
    <n v="2"/>
    <n v="84322"/>
    <s v="Full-Time"/>
    <n v="24"/>
    <s v="Cache"/>
    <s v="Cache County"/>
    <x v="11"/>
  </r>
  <r>
    <x v="2"/>
    <s v="Course is taught at Other site, not Owned or Leased   (eg:. Healthcare Clinic, local bowling alley, ect)"/>
    <n v="2025"/>
    <n v="2"/>
    <n v="84322"/>
    <s v="Part-Time"/>
    <n v="3"/>
    <s v="Cache"/>
    <s v="Cache County"/>
    <x v="11"/>
  </r>
  <r>
    <x v="2"/>
    <s v="Course is taught at Other site, not Owned or Leased   (eg:. Healthcare Clinic, local bowling alley, ect)"/>
    <n v="2025"/>
    <n v="2"/>
    <n v="84323"/>
    <s v="Full-Time"/>
    <n v="3"/>
    <s v="Cache"/>
    <e v="#N/A"/>
    <x v="11"/>
  </r>
  <r>
    <x v="2"/>
    <s v="Course is taught at Other site, not Owned or Leased   (eg:. Healthcare Clinic, local bowling alley, ect)"/>
    <n v="2025"/>
    <n v="2"/>
    <n v="84324"/>
    <s v="Full-Time"/>
    <n v="2"/>
    <s v="Box Elder"/>
    <s v="Box Elder County"/>
    <x v="10"/>
  </r>
  <r>
    <x v="2"/>
    <s v="Course is taught at Other site, not Owned or Leased   (eg:. Healthcare Clinic, local bowling alley, ect)"/>
    <n v="2025"/>
    <n v="2"/>
    <n v="84325"/>
    <s v="Full-Time"/>
    <n v="8"/>
    <s v="Cache"/>
    <s v="Cache County"/>
    <x v="11"/>
  </r>
  <r>
    <x v="2"/>
    <s v="Course is taught at Other site, not Owned or Leased   (eg:. Healthcare Clinic, local bowling alley, ect)"/>
    <n v="2025"/>
    <n v="2"/>
    <n v="84325"/>
    <s v="Part-Time"/>
    <n v="1"/>
    <s v="Cache"/>
    <s v="Cache County"/>
    <x v="11"/>
  </r>
  <r>
    <x v="2"/>
    <s v="Course is taught at Other site, not Owned or Leased   (eg:. Healthcare Clinic, local bowling alley, ect)"/>
    <n v="2025"/>
    <n v="2"/>
    <n v="84326"/>
    <s v="Full-Time"/>
    <n v="12"/>
    <s v="Cache"/>
    <s v="Cache County"/>
    <x v="11"/>
  </r>
  <r>
    <x v="2"/>
    <s v="Course is taught at Other site, not Owned or Leased   (eg:. Healthcare Clinic, local bowling alley, ect)"/>
    <n v="2025"/>
    <n v="2"/>
    <n v="84326"/>
    <s v="Part-Time"/>
    <n v="1"/>
    <s v="Cache"/>
    <s v="Cache County"/>
    <x v="11"/>
  </r>
  <r>
    <x v="2"/>
    <s v="Course is taught at Other site, not Owned or Leased   (eg:. Healthcare Clinic, local bowling alley, ect)"/>
    <n v="2025"/>
    <n v="2"/>
    <n v="84327"/>
    <s v="Full-Time"/>
    <n v="4"/>
    <s v="Cache"/>
    <s v="Cache County"/>
    <x v="11"/>
  </r>
  <r>
    <x v="2"/>
    <s v="Course is taught at Other site, not Owned or Leased   (eg:. Healthcare Clinic, local bowling alley, ect)"/>
    <n v="2025"/>
    <n v="2"/>
    <n v="84327"/>
    <s v="Part-Time"/>
    <n v="1"/>
    <s v="Cache"/>
    <s v="Cache County"/>
    <x v="11"/>
  </r>
  <r>
    <x v="2"/>
    <s v="Course is taught at Other site, not Owned or Leased   (eg:. Healthcare Clinic, local bowling alley, ect)"/>
    <n v="2025"/>
    <n v="2"/>
    <n v="84328"/>
    <s v="Full-Time"/>
    <n v="8"/>
    <s v="Cache"/>
    <s v="Cache County"/>
    <x v="11"/>
  </r>
  <r>
    <x v="2"/>
    <s v="Course is taught at Other site, not Owned or Leased   (eg:. Healthcare Clinic, local bowling alley, ect)"/>
    <n v="2025"/>
    <n v="2"/>
    <n v="84332"/>
    <s v="Full-Time"/>
    <n v="35"/>
    <s v="Cache"/>
    <s v="Cache County"/>
    <x v="11"/>
  </r>
  <r>
    <x v="2"/>
    <s v="Course is taught at Other site, not Owned or Leased   (eg:. Healthcare Clinic, local bowling alley, ect)"/>
    <n v="2025"/>
    <n v="2"/>
    <n v="84332"/>
    <s v="Part-Time"/>
    <n v="7"/>
    <s v="Cache"/>
    <s v="Cache County"/>
    <x v="11"/>
  </r>
  <r>
    <x v="2"/>
    <s v="Course is taught at Other site, not Owned or Leased   (eg:. Healthcare Clinic, local bowling alley, ect)"/>
    <n v="2025"/>
    <n v="2"/>
    <n v="84333"/>
    <s v="Full-Time"/>
    <n v="7"/>
    <s v="Cache"/>
    <s v="Cache County"/>
    <x v="11"/>
  </r>
  <r>
    <x v="2"/>
    <s v="Course is taught at Other site, not Owned or Leased   (eg:. Healthcare Clinic, local bowling alley, ect)"/>
    <n v="2025"/>
    <n v="2"/>
    <n v="84333"/>
    <s v="Part-Time"/>
    <n v="3"/>
    <s v="Cache"/>
    <s v="Cache County"/>
    <x v="11"/>
  </r>
  <r>
    <x v="2"/>
    <s v="Course is taught at Other site, not Owned or Leased   (eg:. Healthcare Clinic, local bowling alley, ect)"/>
    <n v="2025"/>
    <n v="2"/>
    <n v="84335"/>
    <s v="Full-Time"/>
    <n v="31"/>
    <s v="Cache"/>
    <s v="Cache County"/>
    <x v="11"/>
  </r>
  <r>
    <x v="2"/>
    <s v="Course is taught at Other site, not Owned or Leased   (eg:. Healthcare Clinic, local bowling alley, ect)"/>
    <n v="2025"/>
    <n v="2"/>
    <n v="84335"/>
    <s v="Part-Time"/>
    <n v="10"/>
    <s v="Cache"/>
    <s v="Cache County"/>
    <x v="11"/>
  </r>
  <r>
    <x v="2"/>
    <s v="Course is taught at Other site, not Owned or Leased   (eg:. Healthcare Clinic, local bowling alley, ect)"/>
    <n v="2025"/>
    <n v="2"/>
    <n v="84337"/>
    <s v="Full-Time"/>
    <n v="11"/>
    <s v="Box Elder"/>
    <s v="Box Elder County"/>
    <x v="10"/>
  </r>
  <r>
    <x v="2"/>
    <s v="Course is taught at Other site, not Owned or Leased   (eg:. Healthcare Clinic, local bowling alley, ect)"/>
    <n v="2025"/>
    <n v="2"/>
    <n v="84337"/>
    <s v="Part-Time"/>
    <n v="2"/>
    <s v="Box Elder"/>
    <s v="Box Elder County"/>
    <x v="10"/>
  </r>
  <r>
    <x v="2"/>
    <s v="Course is taught at Other site, not Owned or Leased   (eg:. Healthcare Clinic, local bowling alley, ect)"/>
    <n v="2025"/>
    <n v="2"/>
    <n v="84338"/>
    <s v="Full-Time"/>
    <n v="1"/>
    <s v="Cache"/>
    <s v="Cache County"/>
    <x v="11"/>
  </r>
  <r>
    <x v="2"/>
    <s v="Course is taught at Other site, not Owned or Leased   (eg:. Healthcare Clinic, local bowling alley, ect)"/>
    <n v="2025"/>
    <n v="2"/>
    <n v="84339"/>
    <s v="Full-Time"/>
    <n v="16"/>
    <s v="Cache"/>
    <s v="Cache County"/>
    <x v="11"/>
  </r>
  <r>
    <x v="2"/>
    <s v="Course is taught at Other site, not Owned or Leased   (eg:. Healthcare Clinic, local bowling alley, ect)"/>
    <n v="2025"/>
    <n v="2"/>
    <n v="84339"/>
    <s v="Part-Time"/>
    <n v="1"/>
    <s v="Cache"/>
    <s v="Cache County"/>
    <x v="11"/>
  </r>
  <r>
    <x v="2"/>
    <s v="Course is taught at Other site, not Owned or Leased   (eg:. Healthcare Clinic, local bowling alley, ect)"/>
    <n v="2025"/>
    <n v="2"/>
    <n v="84340"/>
    <s v="Full-Time"/>
    <n v="1"/>
    <s v="Box Elder"/>
    <s v="Box Elder County"/>
    <x v="10"/>
  </r>
  <r>
    <x v="2"/>
    <s v="Course is taught at Other site, not Owned or Leased   (eg:. Healthcare Clinic, local bowling alley, ect)"/>
    <n v="2025"/>
    <n v="2"/>
    <n v="84341"/>
    <s v="Full-Time"/>
    <n v="242"/>
    <s v="Cache"/>
    <s v="Cache County"/>
    <x v="11"/>
  </r>
  <r>
    <x v="2"/>
    <s v="Course is taught at Other site, not Owned or Leased   (eg:. Healthcare Clinic, local bowling alley, ect)"/>
    <n v="2025"/>
    <n v="2"/>
    <n v="84341"/>
    <s v="Part-Time"/>
    <n v="80"/>
    <s v="Cache"/>
    <s v="Cache County"/>
    <x v="11"/>
  </r>
  <r>
    <x v="2"/>
    <s v="Course is taught at Other site, not Owned or Leased   (eg:. Healthcare Clinic, local bowling alley, ect)"/>
    <n v="2025"/>
    <n v="2"/>
    <n v="84401"/>
    <s v="Full-Time"/>
    <n v="5"/>
    <s v="Weber"/>
    <s v="Weber County"/>
    <x v="9"/>
  </r>
  <r>
    <x v="2"/>
    <s v="Course is taught at Other site, not Owned or Leased   (eg:. Healthcare Clinic, local bowling alley, ect)"/>
    <n v="2025"/>
    <n v="2"/>
    <n v="84401"/>
    <s v="Part-Time"/>
    <n v="1"/>
    <s v="Weber"/>
    <s v="Weber County"/>
    <x v="9"/>
  </r>
  <r>
    <x v="2"/>
    <s v="Course is taught at Other site, not Owned or Leased   (eg:. Healthcare Clinic, local bowling alley, ect)"/>
    <n v="2025"/>
    <n v="2"/>
    <n v="84403"/>
    <s v="Full-Time"/>
    <n v="8"/>
    <s v="Weber"/>
    <s v="Weber County"/>
    <x v="9"/>
  </r>
  <r>
    <x v="2"/>
    <s v="Course is taught at Other site, not Owned or Leased   (eg:. Healthcare Clinic, local bowling alley, ect)"/>
    <n v="2025"/>
    <n v="2"/>
    <n v="84403"/>
    <s v="Part-Time"/>
    <n v="2"/>
    <s v="Weber"/>
    <s v="Weber County"/>
    <x v="9"/>
  </r>
  <r>
    <x v="2"/>
    <s v="Course is taught at Other site, not Owned or Leased   (eg:. Healthcare Clinic, local bowling alley, ect)"/>
    <n v="2025"/>
    <n v="2"/>
    <n v="84404"/>
    <s v="Full-Time"/>
    <n v="11"/>
    <s v="Weber"/>
    <s v="Weber County"/>
    <x v="9"/>
  </r>
  <r>
    <x v="2"/>
    <s v="Course is taught at Other site, not Owned or Leased   (eg:. Healthcare Clinic, local bowling alley, ect)"/>
    <n v="2025"/>
    <n v="2"/>
    <n v="84405"/>
    <s v="Full-Time"/>
    <n v="2"/>
    <s v="Weber"/>
    <s v="Weber County"/>
    <x v="9"/>
  </r>
  <r>
    <x v="2"/>
    <s v="Course is taught at Other site, not Owned or Leased   (eg:. Healthcare Clinic, local bowling alley, ect)"/>
    <n v="2025"/>
    <n v="2"/>
    <n v="84405"/>
    <s v="Part-Time"/>
    <n v="2"/>
    <s v="Weber"/>
    <s v="Weber County"/>
    <x v="9"/>
  </r>
  <r>
    <x v="2"/>
    <s v="Course is taught at Other site, not Owned or Leased   (eg:. Healthcare Clinic, local bowling alley, ect)"/>
    <n v="2025"/>
    <n v="2"/>
    <n v="84414"/>
    <s v="Full-Time"/>
    <n v="16"/>
    <s v="Weber"/>
    <s v="Weber County"/>
    <x v="9"/>
  </r>
  <r>
    <x v="2"/>
    <s v="Course is taught at Other site, not Owned or Leased   (eg:. Healthcare Clinic, local bowling alley, ect)"/>
    <n v="2025"/>
    <n v="2"/>
    <n v="84414"/>
    <s v="Part-Time"/>
    <n v="3"/>
    <s v="Weber"/>
    <s v="Weber County"/>
    <x v="9"/>
  </r>
  <r>
    <x v="2"/>
    <s v="Course is taught at Other site, not Owned or Leased   (eg:. Healthcare Clinic, local bowling alley, ect)"/>
    <n v="2025"/>
    <n v="2"/>
    <n v="84501"/>
    <s v="Full-Time"/>
    <n v="64"/>
    <s v="Carbon"/>
    <s v="Carbon County"/>
    <x v="12"/>
  </r>
  <r>
    <x v="2"/>
    <s v="Course is taught at Other site, not Owned or Leased   (eg:. Healthcare Clinic, local bowling alley, ect)"/>
    <n v="2025"/>
    <n v="2"/>
    <n v="84501"/>
    <s v="Part-Time"/>
    <n v="15"/>
    <s v="Carbon"/>
    <s v="Carbon County"/>
    <x v="12"/>
  </r>
  <r>
    <x v="2"/>
    <s v="Course is taught at Other site, not Owned or Leased   (eg:. Healthcare Clinic, local bowling alley, ect)"/>
    <n v="2025"/>
    <n v="2"/>
    <n v="84510"/>
    <s v="Full-Time"/>
    <n v="3"/>
    <s v="San Juan"/>
    <e v="#N/A"/>
    <x v="13"/>
  </r>
  <r>
    <x v="2"/>
    <s v="Course is taught at Other site, not Owned or Leased   (eg:. Healthcare Clinic, local bowling alley, ect)"/>
    <n v="2025"/>
    <n v="2"/>
    <n v="84511"/>
    <s v="Full-Time"/>
    <n v="13"/>
    <s v="San Juan"/>
    <s v="San Juan County"/>
    <x v="13"/>
  </r>
  <r>
    <x v="2"/>
    <s v="Course is taught at Other site, not Owned or Leased   (eg:. Healthcare Clinic, local bowling alley, ect)"/>
    <n v="2025"/>
    <n v="2"/>
    <n v="84511"/>
    <s v="Part-Time"/>
    <n v="5"/>
    <s v="San Juan"/>
    <s v="San Juan County"/>
    <x v="13"/>
  </r>
  <r>
    <x v="2"/>
    <s v="Course is taught at Other site, not Owned or Leased   (eg:. Healthcare Clinic, local bowling alley, ect)"/>
    <n v="2025"/>
    <n v="2"/>
    <n v="84512"/>
    <s v="Full-Time"/>
    <n v="1"/>
    <s v="San Juan"/>
    <s v="San Juan County"/>
    <x v="13"/>
  </r>
  <r>
    <x v="2"/>
    <s v="Course is taught at Other site, not Owned or Leased   (eg:. Healthcare Clinic, local bowling alley, ect)"/>
    <n v="2025"/>
    <n v="2"/>
    <n v="84512"/>
    <s v="Part-Time"/>
    <n v="1"/>
    <s v="San Juan"/>
    <s v="San Juan County"/>
    <x v="13"/>
  </r>
  <r>
    <x v="2"/>
    <s v="Course is taught at Other site, not Owned or Leased   (eg:. Healthcare Clinic, local bowling alley, ect)"/>
    <n v="2025"/>
    <n v="2"/>
    <n v="84513"/>
    <s v="Full-Time"/>
    <n v="2"/>
    <s v="Emery"/>
    <s v="Emery County"/>
    <x v="14"/>
  </r>
  <r>
    <x v="2"/>
    <s v="Course is taught at Other site, not Owned or Leased   (eg:. Healthcare Clinic, local bowling alley, ect)"/>
    <n v="2025"/>
    <n v="2"/>
    <n v="84518"/>
    <s v="Full-Time"/>
    <n v="3"/>
    <s v="Emery"/>
    <s v="Emery County"/>
    <x v="14"/>
  </r>
  <r>
    <x v="2"/>
    <s v="Course is taught at Other site, not Owned or Leased   (eg:. Healthcare Clinic, local bowling alley, ect)"/>
    <n v="2025"/>
    <n v="2"/>
    <n v="84520"/>
    <s v="Full-Time"/>
    <n v="1"/>
    <s v="Carbon"/>
    <s v="Carbon County"/>
    <x v="12"/>
  </r>
  <r>
    <x v="2"/>
    <s v="Course is taught at Other site, not Owned or Leased   (eg:. Healthcare Clinic, local bowling alley, ect)"/>
    <n v="2025"/>
    <n v="2"/>
    <n v="84521"/>
    <s v="Part-Time"/>
    <n v="1"/>
    <s v="Emery"/>
    <s v="Emery County"/>
    <x v="14"/>
  </r>
  <r>
    <x v="2"/>
    <s v="Course is taught at Other site, not Owned or Leased   (eg:. Healthcare Clinic, local bowling alley, ect)"/>
    <n v="2025"/>
    <n v="2"/>
    <n v="84523"/>
    <s v="Full-Time"/>
    <n v="7"/>
    <s v="Emery"/>
    <s v="Emery County"/>
    <x v="14"/>
  </r>
  <r>
    <x v="2"/>
    <s v="Course is taught at Other site, not Owned or Leased   (eg:. Healthcare Clinic, local bowling alley, ect)"/>
    <n v="2025"/>
    <n v="2"/>
    <n v="84523"/>
    <s v="Part-Time"/>
    <n v="1"/>
    <s v="Emery"/>
    <s v="Emery County"/>
    <x v="14"/>
  </r>
  <r>
    <x v="2"/>
    <s v="Course is taught at Other site, not Owned or Leased   (eg:. Healthcare Clinic, local bowling alley, ect)"/>
    <n v="2025"/>
    <n v="2"/>
    <n v="84525"/>
    <s v="Part-Time"/>
    <n v="1"/>
    <s v="Emery"/>
    <s v="Emery County"/>
    <x v="14"/>
  </r>
  <r>
    <x v="2"/>
    <s v="Course is taught at Other site, not Owned or Leased   (eg:. Healthcare Clinic, local bowling alley, ect)"/>
    <n v="2025"/>
    <n v="2"/>
    <n v="84526"/>
    <s v="Full-Time"/>
    <n v="11"/>
    <s v="Carbon"/>
    <s v="Carbon County"/>
    <x v="12"/>
  </r>
  <r>
    <x v="2"/>
    <s v="Course is taught at Other site, not Owned or Leased   (eg:. Healthcare Clinic, local bowling alley, ect)"/>
    <n v="2025"/>
    <n v="2"/>
    <n v="84526"/>
    <s v="Part-Time"/>
    <n v="5"/>
    <s v="Carbon"/>
    <s v="Carbon County"/>
    <x v="12"/>
  </r>
  <r>
    <x v="2"/>
    <s v="Course is taught at Other site, not Owned or Leased   (eg:. Healthcare Clinic, local bowling alley, ect)"/>
    <n v="2025"/>
    <n v="2"/>
    <n v="84528"/>
    <s v="Full-Time"/>
    <n v="9"/>
    <s v="Emery"/>
    <s v="Emery County"/>
    <x v="14"/>
  </r>
  <r>
    <x v="2"/>
    <s v="Course is taught at Other site, not Owned or Leased   (eg:. Healthcare Clinic, local bowling alley, ect)"/>
    <n v="2025"/>
    <n v="2"/>
    <n v="84528"/>
    <s v="Part-Time"/>
    <n v="1"/>
    <s v="Emery"/>
    <s v="Emery County"/>
    <x v="14"/>
  </r>
  <r>
    <x v="2"/>
    <s v="Course is taught at Other site, not Owned or Leased   (eg:. Healthcare Clinic, local bowling alley, ect)"/>
    <n v="2025"/>
    <n v="2"/>
    <n v="84531"/>
    <s v="Full-Time"/>
    <n v="2"/>
    <s v="San Juan"/>
    <s v="San Juan County"/>
    <x v="13"/>
  </r>
  <r>
    <x v="2"/>
    <s v="Course is taught at Other site, not Owned or Leased   (eg:. Healthcare Clinic, local bowling alley, ect)"/>
    <n v="2025"/>
    <n v="2"/>
    <n v="84532"/>
    <s v="Full-Time"/>
    <n v="6"/>
    <s v="Grand"/>
    <s v="Grand County"/>
    <x v="15"/>
  </r>
  <r>
    <x v="2"/>
    <s v="Course is taught at Other site, not Owned or Leased   (eg:. Healthcare Clinic, local bowling alley, ect)"/>
    <n v="2025"/>
    <n v="2"/>
    <n v="84532"/>
    <s v="Part-Time"/>
    <n v="8"/>
    <s v="Grand"/>
    <s v="Grand County"/>
    <x v="15"/>
  </r>
  <r>
    <x v="2"/>
    <s v="Course is taught at Other site, not Owned or Leased   (eg:. Healthcare Clinic, local bowling alley, ect)"/>
    <n v="2025"/>
    <n v="2"/>
    <n v="84534"/>
    <s v="Full-Time"/>
    <n v="6"/>
    <s v="San Juan"/>
    <s v="San Juan County"/>
    <x v="13"/>
  </r>
  <r>
    <x v="2"/>
    <s v="Course is taught at Other site, not Owned or Leased   (eg:. Healthcare Clinic, local bowling alley, ect)"/>
    <n v="2025"/>
    <n v="2"/>
    <n v="84535"/>
    <s v="Full-Time"/>
    <n v="3"/>
    <s v="San Juan"/>
    <s v="San Juan County"/>
    <x v="13"/>
  </r>
  <r>
    <x v="2"/>
    <s v="Course is taught at Other site, not Owned or Leased   (eg:. Healthcare Clinic, local bowling alley, ect)"/>
    <n v="2025"/>
    <n v="2"/>
    <n v="84536"/>
    <s v="Full-Time"/>
    <n v="7"/>
    <s v="San Juan"/>
    <s v="San Juan County"/>
    <x v="13"/>
  </r>
  <r>
    <x v="2"/>
    <s v="Course is taught at Other site, not Owned or Leased   (eg:. Healthcare Clinic, local bowling alley, ect)"/>
    <n v="2025"/>
    <n v="2"/>
    <n v="84536"/>
    <s v="Part-Time"/>
    <n v="1"/>
    <s v="San Juan"/>
    <s v="San Juan County"/>
    <x v="13"/>
  </r>
  <r>
    <x v="2"/>
    <s v="Course is taught at Other site, not Owned or Leased   (eg:. Healthcare Clinic, local bowling alley, ect)"/>
    <n v="2025"/>
    <n v="2"/>
    <n v="84537"/>
    <s v="Full-Time"/>
    <n v="2"/>
    <s v="Emery"/>
    <s v="Emery County"/>
    <x v="14"/>
  </r>
  <r>
    <x v="2"/>
    <s v="Course is taught at Other site, not Owned or Leased   (eg:. Healthcare Clinic, local bowling alley, ect)"/>
    <n v="2025"/>
    <n v="2"/>
    <n v="84542"/>
    <s v="Full-Time"/>
    <n v="2"/>
    <s v="Carbon"/>
    <s v="Carbon County"/>
    <x v="12"/>
  </r>
  <r>
    <x v="2"/>
    <s v="Course is taught at Other site, not Owned or Leased   (eg:. Healthcare Clinic, local bowling alley, ect)"/>
    <n v="2025"/>
    <n v="2"/>
    <n v="84542"/>
    <s v="Part-Time"/>
    <n v="3"/>
    <s v="Carbon"/>
    <s v="Carbon County"/>
    <x v="12"/>
  </r>
  <r>
    <x v="2"/>
    <s v="Course is taught at Other site, not Owned or Leased   (eg:. Healthcare Clinic, local bowling alley, ect)"/>
    <n v="2025"/>
    <n v="2"/>
    <n v="84601"/>
    <s v="Full-Time"/>
    <n v="1"/>
    <s v="Utah"/>
    <s v="Utah County"/>
    <x v="0"/>
  </r>
  <r>
    <x v="2"/>
    <s v="Course is taught at Other site, not Owned or Leased   (eg:. Healthcare Clinic, local bowling alley, ect)"/>
    <n v="2025"/>
    <n v="2"/>
    <n v="84602"/>
    <s v="Part-Time"/>
    <n v="1"/>
    <s v="Utah"/>
    <s v="Utah County"/>
    <x v="0"/>
  </r>
  <r>
    <x v="2"/>
    <s v="Course is taught at Other site, not Owned or Leased   (eg:. Healthcare Clinic, local bowling alley, ect)"/>
    <n v="2025"/>
    <n v="2"/>
    <n v="84604"/>
    <s v="Full-Time"/>
    <n v="2"/>
    <s v="Utah"/>
    <s v="Utah County"/>
    <x v="0"/>
  </r>
  <r>
    <x v="2"/>
    <s v="Course is taught at Other site, not Owned or Leased   (eg:. Healthcare Clinic, local bowling alley, ect)"/>
    <n v="2025"/>
    <n v="2"/>
    <n v="84623"/>
    <s v="Full-Time"/>
    <n v="2"/>
    <s v="Sanpete"/>
    <s v="Sanpete County"/>
    <x v="17"/>
  </r>
  <r>
    <x v="2"/>
    <s v="Course is taught at Other site, not Owned or Leased   (eg:. Healthcare Clinic, local bowling alley, ect)"/>
    <n v="2025"/>
    <n v="2"/>
    <n v="84627"/>
    <s v="Full-Time"/>
    <n v="2"/>
    <s v="Sanpete"/>
    <s v="Sanpete County"/>
    <x v="17"/>
  </r>
  <r>
    <x v="2"/>
    <s v="Course is taught at Other site, not Owned or Leased   (eg:. Healthcare Clinic, local bowling alley, ect)"/>
    <n v="2025"/>
    <n v="2"/>
    <n v="84629"/>
    <s v="Full-Time"/>
    <n v="1"/>
    <s v="Sanpete"/>
    <s v="Sanpete County"/>
    <x v="17"/>
  </r>
  <r>
    <x v="2"/>
    <s v="Course is taught at Other site, not Owned or Leased   (eg:. Healthcare Clinic, local bowling alley, ect)"/>
    <n v="2025"/>
    <n v="2"/>
    <n v="84631"/>
    <s v="Full-Time"/>
    <n v="1"/>
    <s v="Millard"/>
    <s v="Millard County"/>
    <x v="16"/>
  </r>
  <r>
    <x v="2"/>
    <s v="Course is taught at Other site, not Owned or Leased   (eg:. Healthcare Clinic, local bowling alley, ect)"/>
    <n v="2025"/>
    <n v="2"/>
    <n v="84642"/>
    <s v="Full-Time"/>
    <n v="1"/>
    <s v="Sanpete"/>
    <s v="Sanpete County"/>
    <x v="17"/>
  </r>
  <r>
    <x v="2"/>
    <s v="Course is taught at Other site, not Owned or Leased   (eg:. Healthcare Clinic, local bowling alley, ect)"/>
    <n v="2025"/>
    <n v="2"/>
    <n v="84642"/>
    <s v="Part-Time"/>
    <n v="1"/>
    <s v="Sanpete"/>
    <s v="Sanpete County"/>
    <x v="17"/>
  </r>
  <r>
    <x v="2"/>
    <s v="Course is taught at Other site, not Owned or Leased   (eg:. Healthcare Clinic, local bowling alley, ect)"/>
    <n v="2025"/>
    <n v="2"/>
    <n v="84645"/>
    <s v="Full-Time"/>
    <n v="1"/>
    <s v="Juab"/>
    <s v="Juab County"/>
    <x v="18"/>
  </r>
  <r>
    <x v="2"/>
    <s v="Course is taught at Other site, not Owned or Leased   (eg:. Healthcare Clinic, local bowling alley, ect)"/>
    <n v="2025"/>
    <n v="2"/>
    <n v="84646"/>
    <s v="Full-Time"/>
    <n v="1"/>
    <s v="Sanpete"/>
    <s v="Sanpete County"/>
    <x v="17"/>
  </r>
  <r>
    <x v="2"/>
    <s v="Course is taught at Other site, not Owned or Leased   (eg:. Healthcare Clinic, local bowling alley, ect)"/>
    <n v="2025"/>
    <n v="2"/>
    <n v="84647"/>
    <s v="Full-Time"/>
    <n v="2"/>
    <s v="Sanpete"/>
    <s v="Sanpete County"/>
    <x v="17"/>
  </r>
  <r>
    <x v="2"/>
    <s v="Course is taught at Other site, not Owned or Leased   (eg:. Healthcare Clinic, local bowling alley, ect)"/>
    <n v="2025"/>
    <n v="2"/>
    <n v="84648"/>
    <s v="Full-Time"/>
    <n v="1"/>
    <s v="Juab"/>
    <s v="Juab County"/>
    <x v="18"/>
  </r>
  <r>
    <x v="2"/>
    <s v="Course is taught at Other site, not Owned or Leased   (eg:. Healthcare Clinic, local bowling alley, ect)"/>
    <n v="2025"/>
    <n v="2"/>
    <n v="84648"/>
    <s v="Part-Time"/>
    <n v="1"/>
    <s v="Juab"/>
    <s v="Juab County"/>
    <x v="18"/>
  </r>
  <r>
    <x v="2"/>
    <s v="Course is taught at Other site, not Owned or Leased   (eg:. Healthcare Clinic, local bowling alley, ect)"/>
    <n v="2025"/>
    <n v="2"/>
    <n v="84649"/>
    <s v="Full-Time"/>
    <n v="2"/>
    <s v="Millard"/>
    <s v="Millard County"/>
    <x v="16"/>
  </r>
  <r>
    <x v="2"/>
    <s v="Course is taught at Other site, not Owned or Leased   (eg:. Healthcare Clinic, local bowling alley, ect)"/>
    <n v="2025"/>
    <n v="2"/>
    <n v="84651"/>
    <s v="Full-Time"/>
    <n v="4"/>
    <s v="Utah"/>
    <s v="Utah County"/>
    <x v="0"/>
  </r>
  <r>
    <x v="2"/>
    <s v="Course is taught at Other site, not Owned or Leased   (eg:. Healthcare Clinic, local bowling alley, ect)"/>
    <n v="2025"/>
    <n v="2"/>
    <n v="84653"/>
    <s v="Full-Time"/>
    <n v="6"/>
    <s v="Utah"/>
    <s v="Utah County"/>
    <x v="0"/>
  </r>
  <r>
    <x v="2"/>
    <s v="Course is taught at Other site, not Owned or Leased   (eg:. Healthcare Clinic, local bowling alley, ect)"/>
    <n v="2025"/>
    <n v="2"/>
    <n v="84655"/>
    <s v="Full-Time"/>
    <n v="5"/>
    <s v="Utah"/>
    <s v="Utah County"/>
    <x v="0"/>
  </r>
  <r>
    <x v="2"/>
    <s v="Course is taught at Other site, not Owned or Leased   (eg:. Healthcare Clinic, local bowling alley, ect)"/>
    <n v="2025"/>
    <n v="2"/>
    <n v="84660"/>
    <s v="Full-Time"/>
    <n v="11"/>
    <s v="Utah"/>
    <s v="Utah County"/>
    <x v="0"/>
  </r>
  <r>
    <x v="2"/>
    <s v="Course is taught at Other site, not Owned or Leased   (eg:. Healthcare Clinic, local bowling alley, ect)"/>
    <n v="2025"/>
    <n v="2"/>
    <n v="84660"/>
    <s v="Part-Time"/>
    <n v="2"/>
    <s v="Utah"/>
    <s v="Utah County"/>
    <x v="0"/>
  </r>
  <r>
    <x v="2"/>
    <s v="Course is taught at Other site, not Owned or Leased   (eg:. Healthcare Clinic, local bowling alley, ect)"/>
    <n v="2025"/>
    <n v="2"/>
    <n v="84663"/>
    <s v="Full-Time"/>
    <n v="7"/>
    <s v="Utah"/>
    <s v="Utah County"/>
    <x v="0"/>
  </r>
  <r>
    <x v="2"/>
    <s v="Course is taught at Other site, not Owned or Leased   (eg:. Healthcare Clinic, local bowling alley, ect)"/>
    <n v="2025"/>
    <n v="2"/>
    <n v="84663"/>
    <s v="Part-Time"/>
    <n v="1"/>
    <s v="Utah"/>
    <s v="Utah County"/>
    <x v="0"/>
  </r>
  <r>
    <x v="2"/>
    <s v="Course is taught at Other site, not Owned or Leased   (eg:. Healthcare Clinic, local bowling alley, ect)"/>
    <n v="2025"/>
    <n v="2"/>
    <n v="84664"/>
    <s v="Full-Time"/>
    <n v="9"/>
    <s v="Utah"/>
    <s v="Utah County"/>
    <x v="0"/>
  </r>
  <r>
    <x v="2"/>
    <s v="Course is taught at Other site, not Owned or Leased   (eg:. Healthcare Clinic, local bowling alley, ect)"/>
    <n v="2025"/>
    <n v="2"/>
    <n v="84701"/>
    <s v="Full-Time"/>
    <n v="1"/>
    <s v="Sevier"/>
    <s v="Sevier County"/>
    <x v="19"/>
  </r>
  <r>
    <x v="2"/>
    <s v="Course is taught at Other site, not Owned or Leased   (eg:. Healthcare Clinic, local bowling alley, ect)"/>
    <n v="2025"/>
    <n v="2"/>
    <n v="84711"/>
    <s v="Full-Time"/>
    <n v="1"/>
    <s v="Sevier"/>
    <s v="Sevier County"/>
    <x v="19"/>
  </r>
  <r>
    <x v="2"/>
    <s v="Course is taught at Other site, not Owned or Leased   (eg:. Healthcare Clinic, local bowling alley, ect)"/>
    <n v="2025"/>
    <n v="2"/>
    <n v="84713"/>
    <s v="Full-Time"/>
    <n v="1"/>
    <s v="Beaver"/>
    <s v="Beaver County"/>
    <x v="23"/>
  </r>
  <r>
    <x v="2"/>
    <s v="Course is taught at Other site, not Owned or Leased   (eg:. Healthcare Clinic, local bowling alley, ect)"/>
    <n v="2025"/>
    <n v="2"/>
    <n v="84720"/>
    <s v="Full-Time"/>
    <n v="5"/>
    <s v="Iron"/>
    <s v="Iron County"/>
    <x v="20"/>
  </r>
  <r>
    <x v="2"/>
    <s v="Course is taught at Other site, not Owned or Leased   (eg:. Healthcare Clinic, local bowling alley, ect)"/>
    <n v="2025"/>
    <n v="2"/>
    <n v="84721"/>
    <s v="Full-Time"/>
    <n v="3"/>
    <s v="Iron"/>
    <s v="Iron County"/>
    <x v="20"/>
  </r>
  <r>
    <x v="2"/>
    <s v="Course is taught at Other site, not Owned or Leased   (eg:. Healthcare Clinic, local bowling alley, ect)"/>
    <n v="2025"/>
    <n v="2"/>
    <n v="84725"/>
    <s v="Part-Time"/>
    <n v="1"/>
    <s v="Washington"/>
    <s v="Washington County"/>
    <x v="21"/>
  </r>
  <r>
    <x v="2"/>
    <s v="Course is taught at Other site, not Owned or Leased   (eg:. Healthcare Clinic, local bowling alley, ect)"/>
    <n v="2025"/>
    <n v="2"/>
    <n v="84728"/>
    <s v="Part-Time"/>
    <n v="1"/>
    <s v="Millard"/>
    <s v="Millard County"/>
    <x v="16"/>
  </r>
  <r>
    <x v="2"/>
    <s v="Course is taught at Other site, not Owned or Leased   (eg:. Healthcare Clinic, local bowling alley, ect)"/>
    <n v="2025"/>
    <n v="2"/>
    <n v="84737"/>
    <s v="Full-Time"/>
    <n v="3"/>
    <s v="Washington"/>
    <s v="Washington County"/>
    <x v="21"/>
  </r>
  <r>
    <x v="2"/>
    <s v="Course is taught at Other site, not Owned or Leased   (eg:. Healthcare Clinic, local bowling alley, ect)"/>
    <n v="2025"/>
    <n v="2"/>
    <n v="84738"/>
    <s v="Full-Time"/>
    <n v="1"/>
    <s v="Washington"/>
    <s v="Washington County"/>
    <x v="21"/>
  </r>
  <r>
    <x v="2"/>
    <s v="Course is taught at Other site, not Owned or Leased   (eg:. Healthcare Clinic, local bowling alley, ect)"/>
    <n v="2025"/>
    <n v="2"/>
    <n v="84741"/>
    <s v="Full-Time"/>
    <n v="1"/>
    <s v="Kane"/>
    <s v="Kane County"/>
    <x v="29"/>
  </r>
  <r>
    <x v="2"/>
    <s v="Course is taught at Other site, not Owned or Leased   (eg:. Healthcare Clinic, local bowling alley, ect)"/>
    <n v="2025"/>
    <n v="2"/>
    <n v="84745"/>
    <s v="Full-Time"/>
    <n v="1"/>
    <s v="Washington"/>
    <s v="Washington County"/>
    <x v="21"/>
  </r>
  <r>
    <x v="2"/>
    <s v="Course is taught at Other site, not Owned or Leased   (eg:. Healthcare Clinic, local bowling alley, ect)"/>
    <n v="2025"/>
    <n v="2"/>
    <n v="84757"/>
    <s v="Part-Time"/>
    <n v="1"/>
    <s v="Washington"/>
    <s v="Washington County"/>
    <x v="21"/>
  </r>
  <r>
    <x v="2"/>
    <s v="Course is taught at Other site, not Owned or Leased   (eg:. Healthcare Clinic, local bowling alley, ect)"/>
    <n v="2025"/>
    <n v="2"/>
    <n v="84765"/>
    <s v="Full-Time"/>
    <n v="1"/>
    <s v="Washington"/>
    <s v="Washington County"/>
    <x v="21"/>
  </r>
  <r>
    <x v="2"/>
    <s v="Course is taught at Other site, not Owned or Leased   (eg:. Healthcare Clinic, local bowling alley, ect)"/>
    <n v="2025"/>
    <n v="2"/>
    <n v="84770"/>
    <s v="Full-Time"/>
    <n v="3"/>
    <s v="Washington"/>
    <s v="Washington County"/>
    <x v="21"/>
  </r>
  <r>
    <x v="2"/>
    <s v="Course is taught at Other site, not Owned or Leased   (eg:. Healthcare Clinic, local bowling alley, ect)"/>
    <n v="2025"/>
    <n v="2"/>
    <n v="84770"/>
    <s v="Part-Time"/>
    <n v="1"/>
    <s v="Washington"/>
    <s v="Washington County"/>
    <x v="21"/>
  </r>
  <r>
    <x v="2"/>
    <s v="Course is taught at Other site, not Owned or Leased   (eg:. Healthcare Clinic, local bowling alley, ect)"/>
    <n v="2025"/>
    <n v="2"/>
    <n v="84780"/>
    <s v="Full-Time"/>
    <n v="6"/>
    <s v="Washington"/>
    <s v="Washington County"/>
    <x v="21"/>
  </r>
  <r>
    <x v="2"/>
    <s v="Course is taught at Other site, not Owned or Leased   (eg:. Healthcare Clinic, local bowling alley, ect)"/>
    <n v="2025"/>
    <n v="2"/>
    <n v="84790"/>
    <s v="Full-Time"/>
    <n v="7"/>
    <s v="Washington"/>
    <s v="Washington County"/>
    <x v="21"/>
  </r>
  <r>
    <x v="2"/>
    <s v="This portion of the course is taught online"/>
    <n v="2025"/>
    <n v="2"/>
    <n v="84001"/>
    <s v="Full-Time"/>
    <n v="1"/>
    <s v="Duchesne"/>
    <s v="Duchesne County"/>
    <x v="4"/>
  </r>
  <r>
    <x v="2"/>
    <s v="This portion of the course is taught online"/>
    <n v="2025"/>
    <n v="2"/>
    <n v="84001"/>
    <s v="Part-Time"/>
    <n v="4"/>
    <s v="Duchesne"/>
    <s v="Duchesne County"/>
    <x v="4"/>
  </r>
  <r>
    <x v="2"/>
    <s v="This portion of the course is taught online"/>
    <n v="2025"/>
    <n v="2"/>
    <n v="84002"/>
    <s v="Full-Time"/>
    <n v="1"/>
    <s v="Duchesne"/>
    <s v="Duchesne County"/>
    <x v="4"/>
  </r>
  <r>
    <x v="2"/>
    <s v="This portion of the course is taught online"/>
    <n v="2025"/>
    <n v="2"/>
    <n v="84003"/>
    <s v="Full-Time"/>
    <n v="129"/>
    <s v="Utah"/>
    <s v="Utah County"/>
    <x v="0"/>
  </r>
  <r>
    <x v="2"/>
    <s v="This portion of the course is taught online"/>
    <n v="2025"/>
    <n v="2"/>
    <n v="84003"/>
    <s v="Part-Time"/>
    <n v="30"/>
    <s v="Utah"/>
    <s v="Utah County"/>
    <x v="0"/>
  </r>
  <r>
    <x v="2"/>
    <s v="This portion of the course is taught online"/>
    <n v="2025"/>
    <n v="2"/>
    <n v="84004"/>
    <s v="Full-Time"/>
    <n v="29"/>
    <s v="Utah"/>
    <s v="Utah County"/>
    <x v="0"/>
  </r>
  <r>
    <x v="2"/>
    <s v="This portion of the course is taught online"/>
    <n v="2025"/>
    <n v="2"/>
    <n v="84004"/>
    <s v="Part-Time"/>
    <n v="5"/>
    <s v="Utah"/>
    <s v="Utah County"/>
    <x v="0"/>
  </r>
  <r>
    <x v="2"/>
    <s v="This portion of the course is taught online"/>
    <n v="2025"/>
    <n v="2"/>
    <n v="84005"/>
    <s v="Full-Time"/>
    <n v="74"/>
    <e v="#N/A"/>
    <s v="Utah County"/>
    <x v="0"/>
  </r>
  <r>
    <x v="2"/>
    <s v="This portion of the course is taught online"/>
    <n v="2025"/>
    <n v="2"/>
    <n v="84005"/>
    <s v="Part-Time"/>
    <n v="17"/>
    <e v="#N/A"/>
    <s v="Utah County"/>
    <x v="0"/>
  </r>
  <r>
    <x v="2"/>
    <s v="This portion of the course is taught online"/>
    <n v="2025"/>
    <n v="2"/>
    <n v="84007"/>
    <s v="Full-Time"/>
    <n v="3"/>
    <s v="Duchesne"/>
    <s v="Duchesne County"/>
    <x v="4"/>
  </r>
  <r>
    <x v="2"/>
    <s v="This portion of the course is taught online"/>
    <n v="2025"/>
    <n v="2"/>
    <n v="84007"/>
    <s v="Part-Time"/>
    <n v="2"/>
    <s v="Duchesne"/>
    <s v="Duchesne County"/>
    <x v="4"/>
  </r>
  <r>
    <x v="2"/>
    <s v="This portion of the course is taught online"/>
    <n v="2025"/>
    <n v="2"/>
    <n v="84009"/>
    <s v="Full-Time"/>
    <n v="68"/>
    <e v="#N/A"/>
    <s v="Salt Lake County"/>
    <x v="1"/>
  </r>
  <r>
    <x v="2"/>
    <s v="This portion of the course is taught online"/>
    <n v="2025"/>
    <n v="2"/>
    <n v="84009"/>
    <s v="Part-Time"/>
    <n v="19"/>
    <e v="#N/A"/>
    <s v="Salt Lake County"/>
    <x v="1"/>
  </r>
  <r>
    <x v="2"/>
    <s v="This portion of the course is taught online"/>
    <n v="2025"/>
    <n v="2"/>
    <n v="84010"/>
    <s v="Full-Time"/>
    <n v="128"/>
    <s v="Davis"/>
    <s v="Davis County"/>
    <x v="2"/>
  </r>
  <r>
    <x v="2"/>
    <s v="This portion of the course is taught online"/>
    <n v="2025"/>
    <n v="2"/>
    <n v="84010"/>
    <s v="Part-Time"/>
    <n v="29"/>
    <s v="Davis"/>
    <s v="Davis County"/>
    <x v="2"/>
  </r>
  <r>
    <x v="2"/>
    <s v="This portion of the course is taught online"/>
    <n v="2025"/>
    <n v="2"/>
    <n v="84011"/>
    <s v="Part-Time"/>
    <n v="1"/>
    <s v="Davis"/>
    <e v="#N/A"/>
    <x v="2"/>
  </r>
  <r>
    <x v="2"/>
    <s v="This portion of the course is taught online"/>
    <n v="2025"/>
    <n v="2"/>
    <n v="84014"/>
    <s v="Full-Time"/>
    <n v="42"/>
    <s v="Davis"/>
    <s v="Davis County"/>
    <x v="2"/>
  </r>
  <r>
    <x v="2"/>
    <s v="This portion of the course is taught online"/>
    <n v="2025"/>
    <n v="2"/>
    <n v="84014"/>
    <s v="Part-Time"/>
    <n v="15"/>
    <s v="Davis"/>
    <s v="Davis County"/>
    <x v="2"/>
  </r>
  <r>
    <x v="2"/>
    <s v="This portion of the course is taught online"/>
    <n v="2025"/>
    <n v="2"/>
    <n v="84015"/>
    <s v="Full-Time"/>
    <n v="89"/>
    <s v="Davis"/>
    <s v="Davis County"/>
    <x v="2"/>
  </r>
  <r>
    <x v="2"/>
    <s v="This portion of the course is taught online"/>
    <n v="2025"/>
    <n v="2"/>
    <n v="84015"/>
    <s v="Part-Time"/>
    <n v="35"/>
    <s v="Davis"/>
    <s v="Davis County"/>
    <x v="2"/>
  </r>
  <r>
    <x v="2"/>
    <s v="This portion of the course is taught online"/>
    <n v="2025"/>
    <n v="2"/>
    <n v="84017"/>
    <s v="Full-Time"/>
    <n v="6"/>
    <s v="Summit"/>
    <s v="Summit County"/>
    <x v="3"/>
  </r>
  <r>
    <x v="2"/>
    <s v="This portion of the course is taught online"/>
    <n v="2025"/>
    <n v="2"/>
    <n v="84017"/>
    <s v="Part-Time"/>
    <n v="5"/>
    <s v="Summit"/>
    <s v="Summit County"/>
    <x v="3"/>
  </r>
  <r>
    <x v="2"/>
    <s v="This portion of the course is taught online"/>
    <n v="2025"/>
    <n v="2"/>
    <n v="84020"/>
    <s v="Full-Time"/>
    <n v="106"/>
    <s v="Salt Lake"/>
    <s v="Salt Lake County"/>
    <x v="1"/>
  </r>
  <r>
    <x v="2"/>
    <s v="This portion of the course is taught online"/>
    <n v="2025"/>
    <n v="2"/>
    <n v="84020"/>
    <s v="Part-Time"/>
    <n v="20"/>
    <s v="Salt Lake"/>
    <s v="Salt Lake County"/>
    <x v="1"/>
  </r>
  <r>
    <x v="2"/>
    <s v="This portion of the course is taught online"/>
    <n v="2025"/>
    <n v="2"/>
    <n v="84021"/>
    <s v="Full-Time"/>
    <n v="17"/>
    <s v="Duchesne"/>
    <s v="Duchesne County"/>
    <x v="4"/>
  </r>
  <r>
    <x v="2"/>
    <s v="This portion of the course is taught online"/>
    <n v="2025"/>
    <n v="2"/>
    <n v="84021"/>
    <s v="Part-Time"/>
    <n v="8"/>
    <s v="Duchesne"/>
    <s v="Duchesne County"/>
    <x v="4"/>
  </r>
  <r>
    <x v="2"/>
    <s v="This portion of the course is taught online"/>
    <n v="2025"/>
    <n v="2"/>
    <n v="84023"/>
    <s v="Full-Time"/>
    <n v="1"/>
    <s v="Daggett"/>
    <s v="Daggett County"/>
    <x v="26"/>
  </r>
  <r>
    <x v="2"/>
    <s v="This portion of the course is taught online"/>
    <n v="2025"/>
    <n v="2"/>
    <n v="84023"/>
    <s v="Part-Time"/>
    <n v="1"/>
    <s v="Daggett"/>
    <s v="Daggett County"/>
    <x v="26"/>
  </r>
  <r>
    <x v="2"/>
    <s v="This portion of the course is taught online"/>
    <n v="2025"/>
    <n v="2"/>
    <n v="84025"/>
    <s v="Full-Time"/>
    <n v="146"/>
    <s v="Davis"/>
    <s v="Davis County"/>
    <x v="2"/>
  </r>
  <r>
    <x v="2"/>
    <s v="This portion of the course is taught online"/>
    <n v="2025"/>
    <n v="2"/>
    <n v="84025"/>
    <s v="Part-Time"/>
    <n v="30"/>
    <s v="Davis"/>
    <s v="Davis County"/>
    <x v="2"/>
  </r>
  <r>
    <x v="2"/>
    <s v="This portion of the course is taught online"/>
    <n v="2025"/>
    <n v="2"/>
    <n v="84026"/>
    <s v="Full-Time"/>
    <n v="3"/>
    <s v="Uintah"/>
    <s v="Uintah County"/>
    <x v="6"/>
  </r>
  <r>
    <x v="2"/>
    <s v="This portion of the course is taught online"/>
    <n v="2025"/>
    <n v="2"/>
    <n v="84026"/>
    <s v="Part-Time"/>
    <n v="5"/>
    <s v="Uintah"/>
    <s v="Uintah County"/>
    <x v="6"/>
  </r>
  <r>
    <x v="2"/>
    <s v="This portion of the course is taught online"/>
    <n v="2025"/>
    <n v="2"/>
    <n v="84027"/>
    <s v="Full-Time"/>
    <n v="1"/>
    <s v="Duchesne"/>
    <s v="Duchesne County"/>
    <x v="4"/>
  </r>
  <r>
    <x v="2"/>
    <s v="This portion of the course is taught online"/>
    <n v="2025"/>
    <n v="2"/>
    <n v="84028"/>
    <s v="Full-Time"/>
    <n v="5"/>
    <s v="Rich"/>
    <s v="Rich County"/>
    <x v="25"/>
  </r>
  <r>
    <x v="2"/>
    <s v="This portion of the course is taught online"/>
    <n v="2025"/>
    <n v="2"/>
    <n v="84028"/>
    <s v="Part-Time"/>
    <n v="1"/>
    <s v="Rich"/>
    <s v="Rich County"/>
    <x v="25"/>
  </r>
  <r>
    <x v="2"/>
    <s v="This portion of the course is taught online"/>
    <n v="2025"/>
    <n v="2"/>
    <n v="84029"/>
    <s v="Full-Time"/>
    <n v="33"/>
    <s v="Tooele"/>
    <s v="Tooele County"/>
    <x v="5"/>
  </r>
  <r>
    <x v="2"/>
    <s v="This portion of the course is taught online"/>
    <n v="2025"/>
    <n v="2"/>
    <n v="84029"/>
    <s v="Part-Time"/>
    <n v="23"/>
    <s v="Tooele"/>
    <s v="Tooele County"/>
    <x v="5"/>
  </r>
  <r>
    <x v="2"/>
    <s v="This portion of the course is taught online"/>
    <n v="2025"/>
    <n v="2"/>
    <n v="84031"/>
    <s v="Full-Time"/>
    <n v="1"/>
    <s v="Duchesne"/>
    <s v="Duchesne County"/>
    <x v="4"/>
  </r>
  <r>
    <x v="2"/>
    <s v="This portion of the course is taught online"/>
    <n v="2025"/>
    <n v="2"/>
    <n v="84032"/>
    <s v="Full-Time"/>
    <n v="68"/>
    <s v="Wasatch"/>
    <s v="Wasatch County"/>
    <x v="7"/>
  </r>
  <r>
    <x v="2"/>
    <s v="This portion of the course is taught online"/>
    <n v="2025"/>
    <n v="2"/>
    <n v="84032"/>
    <s v="Part-Time"/>
    <n v="13"/>
    <s v="Wasatch"/>
    <s v="Wasatch County"/>
    <x v="7"/>
  </r>
  <r>
    <x v="2"/>
    <s v="This portion of the course is taught online"/>
    <n v="2025"/>
    <n v="2"/>
    <n v="84033"/>
    <s v="Full-Time"/>
    <n v="2"/>
    <s v="Summit"/>
    <s v="Summit County"/>
    <x v="3"/>
  </r>
  <r>
    <x v="2"/>
    <s v="This portion of the course is taught online"/>
    <n v="2025"/>
    <n v="2"/>
    <n v="84035"/>
    <s v="Full-Time"/>
    <n v="3"/>
    <s v="Uintah"/>
    <s v="Uintah County"/>
    <x v="6"/>
  </r>
  <r>
    <x v="2"/>
    <s v="This portion of the course is taught online"/>
    <n v="2025"/>
    <n v="2"/>
    <n v="84035"/>
    <s v="Part-Time"/>
    <n v="1"/>
    <s v="Uintah"/>
    <s v="Uintah County"/>
    <x v="6"/>
  </r>
  <r>
    <x v="2"/>
    <s v="This portion of the course is taught online"/>
    <n v="2025"/>
    <n v="2"/>
    <n v="84036"/>
    <s v="Full-Time"/>
    <n v="13"/>
    <s v="Summit"/>
    <s v="Summit County"/>
    <x v="3"/>
  </r>
  <r>
    <x v="2"/>
    <s v="This portion of the course is taught online"/>
    <n v="2025"/>
    <n v="2"/>
    <n v="84036"/>
    <s v="Part-Time"/>
    <n v="3"/>
    <s v="Summit"/>
    <s v="Summit County"/>
    <x v="3"/>
  </r>
  <r>
    <x v="2"/>
    <s v="This portion of the course is taught online"/>
    <n v="2025"/>
    <n v="2"/>
    <n v="84037"/>
    <s v="Full-Time"/>
    <n v="240"/>
    <s v="Davis"/>
    <s v="Davis County"/>
    <x v="2"/>
  </r>
  <r>
    <x v="2"/>
    <s v="This portion of the course is taught online"/>
    <n v="2025"/>
    <n v="2"/>
    <n v="84037"/>
    <s v="Part-Time"/>
    <n v="53"/>
    <s v="Davis"/>
    <s v="Davis County"/>
    <x v="2"/>
  </r>
  <r>
    <x v="2"/>
    <s v="This portion of the course is taught online"/>
    <n v="2025"/>
    <n v="2"/>
    <n v="84038"/>
    <s v="Full-Time"/>
    <n v="3"/>
    <s v="Rich"/>
    <s v="Rich County"/>
    <x v="25"/>
  </r>
  <r>
    <x v="2"/>
    <s v="This portion of the course is taught online"/>
    <n v="2025"/>
    <n v="2"/>
    <n v="84038"/>
    <s v="Part-Time"/>
    <n v="1"/>
    <s v="Rich"/>
    <s v="Rich County"/>
    <x v="25"/>
  </r>
  <r>
    <x v="2"/>
    <s v="This portion of the course is taught online"/>
    <n v="2025"/>
    <n v="2"/>
    <n v="84039"/>
    <s v="Full-Time"/>
    <n v="10"/>
    <s v="Uintah"/>
    <s v="Uintah County"/>
    <x v="6"/>
  </r>
  <r>
    <x v="2"/>
    <s v="This portion of the course is taught online"/>
    <n v="2025"/>
    <n v="2"/>
    <n v="84039"/>
    <s v="Part-Time"/>
    <n v="4"/>
    <s v="Uintah"/>
    <s v="Uintah County"/>
    <x v="6"/>
  </r>
  <r>
    <x v="2"/>
    <s v="This portion of the course is taught online"/>
    <n v="2025"/>
    <n v="2"/>
    <n v="84040"/>
    <s v="Full-Time"/>
    <n v="66"/>
    <s v="Davis"/>
    <s v="Davis County"/>
    <x v="2"/>
  </r>
  <r>
    <x v="2"/>
    <s v="This portion of the course is taught online"/>
    <n v="2025"/>
    <n v="2"/>
    <n v="84040"/>
    <s v="Part-Time"/>
    <n v="15"/>
    <s v="Davis"/>
    <s v="Davis County"/>
    <x v="2"/>
  </r>
  <r>
    <x v="2"/>
    <s v="This portion of the course is taught online"/>
    <n v="2025"/>
    <n v="2"/>
    <n v="84041"/>
    <s v="Full-Time"/>
    <n v="117"/>
    <s v="Davis"/>
    <s v="Davis County"/>
    <x v="2"/>
  </r>
  <r>
    <x v="2"/>
    <s v="This portion of the course is taught online"/>
    <n v="2025"/>
    <n v="2"/>
    <n v="84041"/>
    <s v="Part-Time"/>
    <n v="24"/>
    <s v="Davis"/>
    <s v="Davis County"/>
    <x v="2"/>
  </r>
  <r>
    <x v="2"/>
    <s v="This portion of the course is taught online"/>
    <n v="2025"/>
    <n v="2"/>
    <n v="84042"/>
    <s v="Full-Time"/>
    <n v="11"/>
    <s v="Utah"/>
    <s v="Utah County"/>
    <x v="0"/>
  </r>
  <r>
    <x v="2"/>
    <s v="This portion of the course is taught online"/>
    <n v="2025"/>
    <n v="2"/>
    <n v="84042"/>
    <s v="Part-Time"/>
    <n v="3"/>
    <s v="Utah"/>
    <s v="Utah County"/>
    <x v="0"/>
  </r>
  <r>
    <x v="2"/>
    <s v="This portion of the course is taught online"/>
    <n v="2025"/>
    <n v="2"/>
    <n v="84043"/>
    <s v="Full-Time"/>
    <n v="159"/>
    <s v="Utah"/>
    <s v="Utah County"/>
    <x v="0"/>
  </r>
  <r>
    <x v="2"/>
    <s v="This portion of the course is taught online"/>
    <n v="2025"/>
    <n v="2"/>
    <n v="84043"/>
    <s v="Part-Time"/>
    <n v="34"/>
    <s v="Utah"/>
    <s v="Utah County"/>
    <x v="0"/>
  </r>
  <r>
    <x v="2"/>
    <s v="This portion of the course is taught online"/>
    <n v="2025"/>
    <n v="2"/>
    <n v="84044"/>
    <s v="Full-Time"/>
    <n v="20"/>
    <s v="Salt Lake"/>
    <s v="Salt Lake County"/>
    <x v="1"/>
  </r>
  <r>
    <x v="2"/>
    <s v="This portion of the course is taught online"/>
    <n v="2025"/>
    <n v="2"/>
    <n v="84044"/>
    <s v="Part-Time"/>
    <n v="12"/>
    <s v="Salt Lake"/>
    <s v="Salt Lake County"/>
    <x v="1"/>
  </r>
  <r>
    <x v="2"/>
    <s v="This portion of the course is taught online"/>
    <n v="2025"/>
    <n v="2"/>
    <n v="84045"/>
    <s v="Full-Time"/>
    <n v="73"/>
    <e v="#N/A"/>
    <s v="Utah County"/>
    <x v="0"/>
  </r>
  <r>
    <x v="2"/>
    <s v="This portion of the course is taught online"/>
    <n v="2025"/>
    <n v="2"/>
    <n v="84045"/>
    <s v="Part-Time"/>
    <n v="20"/>
    <e v="#N/A"/>
    <s v="Utah County"/>
    <x v="0"/>
  </r>
  <r>
    <x v="2"/>
    <s v="This portion of the course is taught online"/>
    <n v="2025"/>
    <n v="2"/>
    <n v="84046"/>
    <s v="Part-Time"/>
    <n v="2"/>
    <s v="Daggett"/>
    <s v="Daggett County"/>
    <x v="26"/>
  </r>
  <r>
    <x v="2"/>
    <s v="This portion of the course is taught online"/>
    <n v="2025"/>
    <n v="2"/>
    <n v="84047"/>
    <s v="Full-Time"/>
    <n v="10"/>
    <s v="Salt Lake"/>
    <s v="Salt Lake County"/>
    <x v="1"/>
  </r>
  <r>
    <x v="2"/>
    <s v="This portion of the course is taught online"/>
    <n v="2025"/>
    <n v="2"/>
    <n v="84047"/>
    <s v="Part-Time"/>
    <n v="4"/>
    <s v="Salt Lake"/>
    <s v="Salt Lake County"/>
    <x v="1"/>
  </r>
  <r>
    <x v="2"/>
    <s v="This portion of the course is taught online"/>
    <n v="2025"/>
    <n v="2"/>
    <n v="84049"/>
    <s v="Full-Time"/>
    <n v="29"/>
    <s v="Wasatch"/>
    <s v="Wasatch County"/>
    <x v="7"/>
  </r>
  <r>
    <x v="2"/>
    <s v="This portion of the course is taught online"/>
    <n v="2025"/>
    <n v="2"/>
    <n v="84049"/>
    <s v="Part-Time"/>
    <n v="3"/>
    <s v="Wasatch"/>
    <s v="Wasatch County"/>
    <x v="7"/>
  </r>
  <r>
    <x v="2"/>
    <s v="This portion of the course is taught online"/>
    <n v="2025"/>
    <n v="2"/>
    <n v="84050"/>
    <s v="Full-Time"/>
    <n v="51"/>
    <s v="Morgan"/>
    <s v="Morgan County"/>
    <x v="8"/>
  </r>
  <r>
    <x v="2"/>
    <s v="This portion of the course is taught online"/>
    <n v="2025"/>
    <n v="2"/>
    <n v="84050"/>
    <s v="Part-Time"/>
    <n v="13"/>
    <s v="Morgan"/>
    <s v="Morgan County"/>
    <x v="8"/>
  </r>
  <r>
    <x v="2"/>
    <s v="This portion of the course is taught online"/>
    <n v="2025"/>
    <n v="2"/>
    <n v="84051"/>
    <s v="Full-Time"/>
    <n v="1"/>
    <s v="Duchesne"/>
    <s v="Duchesne County"/>
    <x v="4"/>
  </r>
  <r>
    <x v="2"/>
    <s v="This portion of the course is taught online"/>
    <n v="2025"/>
    <n v="2"/>
    <n v="84051"/>
    <s v="Part-Time"/>
    <n v="1"/>
    <s v="Duchesne"/>
    <s v="Duchesne County"/>
    <x v="4"/>
  </r>
  <r>
    <x v="2"/>
    <s v="This portion of the course is taught online"/>
    <n v="2025"/>
    <n v="2"/>
    <n v="84052"/>
    <s v="Full-Time"/>
    <n v="5"/>
    <s v="Duchesne"/>
    <s v="Duchesne County"/>
    <x v="4"/>
  </r>
  <r>
    <x v="2"/>
    <s v="This portion of the course is taught online"/>
    <n v="2025"/>
    <n v="2"/>
    <n v="84052"/>
    <s v="Part-Time"/>
    <n v="6"/>
    <s v="Duchesne"/>
    <s v="Duchesne County"/>
    <x v="4"/>
  </r>
  <r>
    <x v="2"/>
    <s v="This portion of the course is taught online"/>
    <n v="2025"/>
    <n v="2"/>
    <n v="84053"/>
    <s v="Full-Time"/>
    <n v="2"/>
    <s v="Duchesne"/>
    <s v="Duchesne County"/>
    <x v="4"/>
  </r>
  <r>
    <x v="2"/>
    <s v="This portion of the course is taught online"/>
    <n v="2025"/>
    <n v="2"/>
    <n v="84053"/>
    <s v="Part-Time"/>
    <n v="2"/>
    <s v="Duchesne"/>
    <s v="Duchesne County"/>
    <x v="4"/>
  </r>
  <r>
    <x v="2"/>
    <s v="This portion of the course is taught online"/>
    <n v="2025"/>
    <n v="2"/>
    <n v="84054"/>
    <s v="Full-Time"/>
    <n v="51"/>
    <s v="Davis"/>
    <s v="Davis County"/>
    <x v="2"/>
  </r>
  <r>
    <x v="2"/>
    <s v="This portion of the course is taught online"/>
    <n v="2025"/>
    <n v="2"/>
    <n v="84054"/>
    <s v="Part-Time"/>
    <n v="18"/>
    <s v="Davis"/>
    <s v="Davis County"/>
    <x v="2"/>
  </r>
  <r>
    <x v="2"/>
    <s v="This portion of the course is taught online"/>
    <n v="2025"/>
    <n v="2"/>
    <n v="84055"/>
    <s v="Full-Time"/>
    <n v="2"/>
    <s v="Summit"/>
    <s v="Summit County"/>
    <x v="3"/>
  </r>
  <r>
    <x v="2"/>
    <s v="This portion of the course is taught online"/>
    <n v="2025"/>
    <n v="2"/>
    <n v="84056"/>
    <s v="Full-Time"/>
    <n v="2"/>
    <s v="Weber"/>
    <s v="Davis County"/>
    <x v="9"/>
  </r>
  <r>
    <x v="2"/>
    <s v="This portion of the course is taught online"/>
    <n v="2025"/>
    <n v="2"/>
    <n v="84056"/>
    <s v="Part-Time"/>
    <n v="1"/>
    <s v="Weber"/>
    <s v="Davis County"/>
    <x v="9"/>
  </r>
  <r>
    <x v="2"/>
    <s v="This portion of the course is taught online"/>
    <n v="2025"/>
    <n v="2"/>
    <n v="84057"/>
    <s v="Full-Time"/>
    <n v="29"/>
    <s v="Utah"/>
    <s v="Utah County"/>
    <x v="0"/>
  </r>
  <r>
    <x v="2"/>
    <s v="This portion of the course is taught online"/>
    <n v="2025"/>
    <n v="2"/>
    <n v="84057"/>
    <s v="Part-Time"/>
    <n v="11"/>
    <s v="Utah"/>
    <s v="Utah County"/>
    <x v="0"/>
  </r>
  <r>
    <x v="2"/>
    <s v="This portion of the course is taught online"/>
    <n v="2025"/>
    <n v="2"/>
    <n v="84058"/>
    <s v="Full-Time"/>
    <n v="18"/>
    <s v="Utah"/>
    <s v="Utah County"/>
    <x v="0"/>
  </r>
  <r>
    <x v="2"/>
    <s v="This portion of the course is taught online"/>
    <n v="2025"/>
    <n v="2"/>
    <n v="84058"/>
    <s v="Part-Time"/>
    <n v="10"/>
    <s v="Utah"/>
    <s v="Utah County"/>
    <x v="0"/>
  </r>
  <r>
    <x v="2"/>
    <s v="This portion of the course is taught online"/>
    <n v="2025"/>
    <n v="2"/>
    <n v="84059"/>
    <s v="Full-Time"/>
    <n v="8"/>
    <s v="Utah"/>
    <s v="Utah County"/>
    <x v="0"/>
  </r>
  <r>
    <x v="2"/>
    <s v="This portion of the course is taught online"/>
    <n v="2025"/>
    <n v="2"/>
    <n v="84059"/>
    <s v="Part-Time"/>
    <n v="10"/>
    <s v="Utah"/>
    <s v="Utah County"/>
    <x v="0"/>
  </r>
  <r>
    <x v="2"/>
    <s v="This portion of the course is taught online"/>
    <n v="2025"/>
    <n v="2"/>
    <n v="84060"/>
    <s v="Full-Time"/>
    <n v="2"/>
    <s v="Summit"/>
    <s v="Summit County"/>
    <x v="3"/>
  </r>
  <r>
    <x v="2"/>
    <s v="This portion of the course is taught online"/>
    <n v="2025"/>
    <n v="2"/>
    <n v="84061"/>
    <s v="Full-Time"/>
    <n v="3"/>
    <s v="Summit"/>
    <s v="Summit County"/>
    <x v="3"/>
  </r>
  <r>
    <x v="2"/>
    <s v="This portion of the course is taught online"/>
    <n v="2025"/>
    <n v="2"/>
    <n v="84062"/>
    <s v="Full-Time"/>
    <n v="72"/>
    <s v="Utah"/>
    <s v="Utah County"/>
    <x v="0"/>
  </r>
  <r>
    <x v="2"/>
    <s v="This portion of the course is taught online"/>
    <n v="2025"/>
    <n v="2"/>
    <n v="84062"/>
    <s v="Part-Time"/>
    <n v="15"/>
    <s v="Utah"/>
    <s v="Utah County"/>
    <x v="0"/>
  </r>
  <r>
    <x v="2"/>
    <s v="This portion of the course is taught online"/>
    <n v="2025"/>
    <n v="2"/>
    <n v="84064"/>
    <s v="Full-Time"/>
    <n v="4"/>
    <s v="Rich"/>
    <s v="Rich County"/>
    <x v="25"/>
  </r>
  <r>
    <x v="2"/>
    <s v="This portion of the course is taught online"/>
    <n v="2025"/>
    <n v="2"/>
    <n v="84064"/>
    <s v="Part-Time"/>
    <n v="1"/>
    <s v="Rich"/>
    <s v="Rich County"/>
    <x v="25"/>
  </r>
  <r>
    <x v="2"/>
    <s v="This portion of the course is taught online"/>
    <n v="2025"/>
    <n v="2"/>
    <n v="84065"/>
    <s v="Full-Time"/>
    <n v="95"/>
    <s v="Salt Lake"/>
    <s v="Salt Lake County"/>
    <x v="1"/>
  </r>
  <r>
    <x v="2"/>
    <s v="This portion of the course is taught online"/>
    <n v="2025"/>
    <n v="2"/>
    <n v="84065"/>
    <s v="Part-Time"/>
    <n v="35"/>
    <s v="Salt Lake"/>
    <s v="Salt Lake County"/>
    <x v="1"/>
  </r>
  <r>
    <x v="2"/>
    <s v="This portion of the course is taught online"/>
    <n v="2025"/>
    <n v="2"/>
    <n v="84066"/>
    <s v="Full-Time"/>
    <n v="44"/>
    <s v="Duchesne"/>
    <s v="Duchesne County"/>
    <x v="4"/>
  </r>
  <r>
    <x v="2"/>
    <s v="This portion of the course is taught online"/>
    <n v="2025"/>
    <n v="2"/>
    <n v="84066"/>
    <s v="Part-Time"/>
    <n v="43"/>
    <s v="Duchesne"/>
    <s v="Duchesne County"/>
    <x v="4"/>
  </r>
  <r>
    <x v="2"/>
    <s v="This portion of the course is taught online"/>
    <n v="2025"/>
    <n v="2"/>
    <n v="84067"/>
    <s v="Full-Time"/>
    <n v="31"/>
    <s v="Weber"/>
    <s v="Weber County"/>
    <x v="9"/>
  </r>
  <r>
    <x v="2"/>
    <s v="This portion of the course is taught online"/>
    <n v="2025"/>
    <n v="2"/>
    <n v="84067"/>
    <s v="Part-Time"/>
    <n v="12"/>
    <s v="Weber"/>
    <s v="Weber County"/>
    <x v="9"/>
  </r>
  <r>
    <x v="2"/>
    <s v="This portion of the course is taught online"/>
    <n v="2025"/>
    <n v="2"/>
    <n v="84069"/>
    <s v="Full-Time"/>
    <n v="1"/>
    <s v="Tooele"/>
    <s v="Tooele County"/>
    <x v="5"/>
  </r>
  <r>
    <x v="2"/>
    <s v="This portion of the course is taught online"/>
    <n v="2025"/>
    <n v="2"/>
    <n v="84069"/>
    <s v="Part-Time"/>
    <n v="1"/>
    <s v="Tooele"/>
    <s v="Tooele County"/>
    <x v="5"/>
  </r>
  <r>
    <x v="2"/>
    <s v="This portion of the course is taught online"/>
    <n v="2025"/>
    <n v="2"/>
    <n v="84070"/>
    <s v="Full-Time"/>
    <n v="15"/>
    <s v="Salt Lake"/>
    <s v="Salt Lake County"/>
    <x v="1"/>
  </r>
  <r>
    <x v="2"/>
    <s v="This portion of the course is taught online"/>
    <n v="2025"/>
    <n v="2"/>
    <n v="84070"/>
    <s v="Part-Time"/>
    <n v="9"/>
    <s v="Salt Lake"/>
    <s v="Salt Lake County"/>
    <x v="1"/>
  </r>
  <r>
    <x v="2"/>
    <s v="This portion of the course is taught online"/>
    <n v="2025"/>
    <n v="2"/>
    <n v="84071"/>
    <s v="Full-Time"/>
    <n v="5"/>
    <s v="Tooele"/>
    <s v="Tooele County"/>
    <x v="5"/>
  </r>
  <r>
    <x v="2"/>
    <s v="This portion of the course is taught online"/>
    <n v="2025"/>
    <n v="2"/>
    <n v="84071"/>
    <s v="Part-Time"/>
    <n v="6"/>
    <s v="Tooele"/>
    <s v="Tooele County"/>
    <x v="5"/>
  </r>
  <r>
    <x v="2"/>
    <s v="This portion of the course is taught online"/>
    <n v="2025"/>
    <n v="2"/>
    <n v="84073"/>
    <s v="Full-Time"/>
    <n v="1"/>
    <s v="Duchesne"/>
    <s v="Duchesne County"/>
    <x v="4"/>
  </r>
  <r>
    <x v="2"/>
    <s v="This portion of the course is taught online"/>
    <n v="2025"/>
    <n v="2"/>
    <n v="84074"/>
    <s v="Full-Time"/>
    <n v="146"/>
    <s v="Tooele"/>
    <s v="Tooele County"/>
    <x v="5"/>
  </r>
  <r>
    <x v="2"/>
    <s v="This portion of the course is taught online"/>
    <n v="2025"/>
    <n v="2"/>
    <n v="84074"/>
    <s v="Part-Time"/>
    <n v="78"/>
    <s v="Tooele"/>
    <s v="Tooele County"/>
    <x v="5"/>
  </r>
  <r>
    <x v="2"/>
    <s v="This portion of the course is taught online"/>
    <n v="2025"/>
    <n v="2"/>
    <n v="84075"/>
    <s v="Full-Time"/>
    <n v="92"/>
    <s v="Davis"/>
    <s v="Davis County"/>
    <x v="2"/>
  </r>
  <r>
    <x v="2"/>
    <s v="This portion of the course is taught online"/>
    <n v="2025"/>
    <n v="2"/>
    <n v="84075"/>
    <s v="Part-Time"/>
    <n v="28"/>
    <s v="Davis"/>
    <s v="Davis County"/>
    <x v="2"/>
  </r>
  <r>
    <x v="2"/>
    <s v="This portion of the course is taught online"/>
    <n v="2025"/>
    <n v="2"/>
    <n v="84076"/>
    <s v="Full-Time"/>
    <n v="2"/>
    <s v="Uintah"/>
    <s v="Uintah County"/>
    <x v="6"/>
  </r>
  <r>
    <x v="2"/>
    <s v="This portion of the course is taught online"/>
    <n v="2025"/>
    <n v="2"/>
    <n v="84076"/>
    <s v="Part-Time"/>
    <n v="4"/>
    <s v="Uintah"/>
    <s v="Uintah County"/>
    <x v="6"/>
  </r>
  <r>
    <x v="2"/>
    <s v="This portion of the course is taught online"/>
    <n v="2025"/>
    <n v="2"/>
    <n v="84078"/>
    <s v="Full-Time"/>
    <n v="108"/>
    <s v="Uintah"/>
    <s v="Uintah County"/>
    <x v="6"/>
  </r>
  <r>
    <x v="2"/>
    <s v="This portion of the course is taught online"/>
    <n v="2025"/>
    <n v="2"/>
    <n v="84078"/>
    <s v="Part-Time"/>
    <n v="153"/>
    <s v="Uintah"/>
    <s v="Uintah County"/>
    <x v="6"/>
  </r>
  <r>
    <x v="2"/>
    <s v="This portion of the course is taught online"/>
    <n v="2025"/>
    <n v="2"/>
    <n v="84080"/>
    <s v="Full-Time"/>
    <n v="1"/>
    <s v="Tooele"/>
    <s v="Tooele County"/>
    <x v="5"/>
  </r>
  <r>
    <x v="2"/>
    <s v="This portion of the course is taught online"/>
    <n v="2025"/>
    <n v="2"/>
    <n v="84081"/>
    <s v="Full-Time"/>
    <n v="78"/>
    <e v="#N/A"/>
    <s v="Salt Lake County"/>
    <x v="1"/>
  </r>
  <r>
    <x v="2"/>
    <s v="This portion of the course is taught online"/>
    <n v="2025"/>
    <n v="2"/>
    <n v="84081"/>
    <s v="Part-Time"/>
    <n v="25"/>
    <e v="#N/A"/>
    <s v="Salt Lake County"/>
    <x v="1"/>
  </r>
  <r>
    <x v="2"/>
    <s v="This portion of the course is taught online"/>
    <n v="2025"/>
    <n v="2"/>
    <n v="84082"/>
    <s v="Full-Time"/>
    <n v="1"/>
    <s v="Wasatch"/>
    <s v="Wasatch County"/>
    <x v="7"/>
  </r>
  <r>
    <x v="2"/>
    <s v="This portion of the course is taught online"/>
    <n v="2025"/>
    <n v="2"/>
    <n v="84083"/>
    <s v="Full-Time"/>
    <n v="2"/>
    <s v="Tooele"/>
    <s v="Tooele County"/>
    <x v="5"/>
  </r>
  <r>
    <x v="2"/>
    <s v="This portion of the course is taught online"/>
    <n v="2025"/>
    <n v="2"/>
    <n v="84084"/>
    <s v="Full-Time"/>
    <n v="31"/>
    <s v="Salt Lake"/>
    <s v="Salt Lake County"/>
    <x v="1"/>
  </r>
  <r>
    <x v="2"/>
    <s v="This portion of the course is taught online"/>
    <n v="2025"/>
    <n v="2"/>
    <n v="84084"/>
    <s v="Part-Time"/>
    <n v="14"/>
    <s v="Salt Lake"/>
    <s v="Salt Lake County"/>
    <x v="1"/>
  </r>
  <r>
    <x v="2"/>
    <s v="This portion of the course is taught online"/>
    <n v="2025"/>
    <n v="2"/>
    <n v="84085"/>
    <s v="Part-Time"/>
    <n v="1"/>
    <s v="Uintah"/>
    <s v="Uintah County"/>
    <x v="6"/>
  </r>
  <r>
    <x v="2"/>
    <s v="This portion of the course is taught online"/>
    <n v="2025"/>
    <n v="2"/>
    <n v="84086"/>
    <s v="Full-Time"/>
    <n v="4"/>
    <s v="Rich"/>
    <s v="Rich County"/>
    <x v="25"/>
  </r>
  <r>
    <x v="2"/>
    <s v="This portion of the course is taught online"/>
    <n v="2025"/>
    <n v="2"/>
    <n v="84087"/>
    <s v="Full-Time"/>
    <n v="38"/>
    <s v="Davis"/>
    <s v="Davis County"/>
    <x v="2"/>
  </r>
  <r>
    <x v="2"/>
    <s v="This portion of the course is taught online"/>
    <n v="2025"/>
    <n v="2"/>
    <n v="84087"/>
    <s v="Part-Time"/>
    <n v="11"/>
    <s v="Davis"/>
    <s v="Davis County"/>
    <x v="2"/>
  </r>
  <r>
    <x v="2"/>
    <s v="This portion of the course is taught online"/>
    <n v="2025"/>
    <n v="2"/>
    <n v="84088"/>
    <s v="Full-Time"/>
    <n v="52"/>
    <s v="Salt Lake"/>
    <s v="Salt Lake County"/>
    <x v="1"/>
  </r>
  <r>
    <x v="2"/>
    <s v="This portion of the course is taught online"/>
    <n v="2025"/>
    <n v="2"/>
    <n v="84088"/>
    <s v="Part-Time"/>
    <n v="9"/>
    <s v="Salt Lake"/>
    <s v="Salt Lake County"/>
    <x v="1"/>
  </r>
  <r>
    <x v="2"/>
    <s v="This portion of the course is taught online"/>
    <n v="2025"/>
    <n v="2"/>
    <n v="84092"/>
    <s v="Full-Time"/>
    <n v="53"/>
    <s v="Salt Lake"/>
    <s v="Salt Lake County"/>
    <x v="1"/>
  </r>
  <r>
    <x v="2"/>
    <s v="This portion of the course is taught online"/>
    <n v="2025"/>
    <n v="2"/>
    <n v="84092"/>
    <s v="Part-Time"/>
    <n v="5"/>
    <s v="Salt Lake"/>
    <s v="Salt Lake County"/>
    <x v="1"/>
  </r>
  <r>
    <x v="2"/>
    <s v="This portion of the course is taught online"/>
    <n v="2025"/>
    <n v="2"/>
    <n v="84093"/>
    <s v="Full-Time"/>
    <n v="29"/>
    <s v="Salt Lake"/>
    <s v="Salt Lake County"/>
    <x v="1"/>
  </r>
  <r>
    <x v="2"/>
    <s v="This portion of the course is taught online"/>
    <n v="2025"/>
    <n v="2"/>
    <n v="84093"/>
    <s v="Part-Time"/>
    <n v="8"/>
    <s v="Salt Lake"/>
    <s v="Salt Lake County"/>
    <x v="1"/>
  </r>
  <r>
    <x v="2"/>
    <s v="This portion of the course is taught online"/>
    <n v="2025"/>
    <n v="2"/>
    <n v="84094"/>
    <s v="Full-Time"/>
    <n v="42"/>
    <s v="Salt Lake"/>
    <s v="Salt Lake County"/>
    <x v="1"/>
  </r>
  <r>
    <x v="2"/>
    <s v="This portion of the course is taught online"/>
    <n v="2025"/>
    <n v="2"/>
    <n v="84094"/>
    <s v="Part-Time"/>
    <n v="17"/>
    <s v="Salt Lake"/>
    <s v="Salt Lake County"/>
    <x v="1"/>
  </r>
  <r>
    <x v="2"/>
    <s v="This portion of the course is taught online"/>
    <n v="2025"/>
    <n v="2"/>
    <n v="84095"/>
    <s v="Full-Time"/>
    <n v="107"/>
    <s v="Salt Lake"/>
    <s v="Salt Lake County"/>
    <x v="1"/>
  </r>
  <r>
    <x v="2"/>
    <s v="This portion of the course is taught online"/>
    <n v="2025"/>
    <n v="2"/>
    <n v="84095"/>
    <s v="Part-Time"/>
    <n v="23"/>
    <s v="Salt Lake"/>
    <s v="Salt Lake County"/>
    <x v="1"/>
  </r>
  <r>
    <x v="2"/>
    <s v="This portion of the course is taught online"/>
    <n v="2025"/>
    <n v="2"/>
    <n v="84096"/>
    <s v="Full-Time"/>
    <n v="125"/>
    <e v="#N/A"/>
    <s v="Salt Lake County"/>
    <x v="1"/>
  </r>
  <r>
    <x v="2"/>
    <s v="This portion of the course is taught online"/>
    <n v="2025"/>
    <n v="2"/>
    <n v="84096"/>
    <s v="Part-Time"/>
    <n v="29"/>
    <e v="#N/A"/>
    <s v="Salt Lake County"/>
    <x v="1"/>
  </r>
  <r>
    <x v="2"/>
    <s v="This portion of the course is taught online"/>
    <n v="2025"/>
    <n v="2"/>
    <n v="84097"/>
    <s v="Full-Time"/>
    <n v="21"/>
    <s v="Utah"/>
    <s v="Utah County"/>
    <x v="0"/>
  </r>
  <r>
    <x v="2"/>
    <s v="This portion of the course is taught online"/>
    <n v="2025"/>
    <n v="2"/>
    <n v="84097"/>
    <s v="Part-Time"/>
    <n v="3"/>
    <s v="Utah"/>
    <s v="Utah County"/>
    <x v="0"/>
  </r>
  <r>
    <x v="2"/>
    <s v="This portion of the course is taught online"/>
    <n v="2025"/>
    <n v="2"/>
    <n v="84098"/>
    <s v="Full-Time"/>
    <n v="22"/>
    <s v="Summit"/>
    <s v="Summit County"/>
    <x v="3"/>
  </r>
  <r>
    <x v="2"/>
    <s v="This portion of the course is taught online"/>
    <n v="2025"/>
    <n v="2"/>
    <n v="84098"/>
    <s v="Part-Time"/>
    <n v="7"/>
    <s v="Summit"/>
    <s v="Summit County"/>
    <x v="3"/>
  </r>
  <r>
    <x v="2"/>
    <s v="This portion of the course is taught online"/>
    <n v="2025"/>
    <n v="2"/>
    <n v="84101"/>
    <s v="Full-Time"/>
    <n v="1"/>
    <s v="Salt Lake"/>
    <s v="Salt Lake County"/>
    <x v="1"/>
  </r>
  <r>
    <x v="2"/>
    <s v="This portion of the course is taught online"/>
    <n v="2025"/>
    <n v="2"/>
    <n v="84101"/>
    <s v="Part-Time"/>
    <n v="4"/>
    <s v="Salt Lake"/>
    <s v="Salt Lake County"/>
    <x v="1"/>
  </r>
  <r>
    <x v="2"/>
    <s v="This portion of the course is taught online"/>
    <n v="2025"/>
    <n v="2"/>
    <n v="84102"/>
    <s v="Full-Time"/>
    <n v="4"/>
    <s v="Salt Lake"/>
    <s v="Salt Lake County"/>
    <x v="1"/>
  </r>
  <r>
    <x v="2"/>
    <s v="This portion of the course is taught online"/>
    <n v="2025"/>
    <n v="2"/>
    <n v="84102"/>
    <s v="Part-Time"/>
    <n v="3"/>
    <s v="Salt Lake"/>
    <s v="Salt Lake County"/>
    <x v="1"/>
  </r>
  <r>
    <x v="2"/>
    <s v="This portion of the course is taught online"/>
    <n v="2025"/>
    <n v="2"/>
    <n v="84103"/>
    <s v="Full-Time"/>
    <n v="11"/>
    <s v="Salt Lake"/>
    <s v="Salt Lake County"/>
    <x v="1"/>
  </r>
  <r>
    <x v="2"/>
    <s v="This portion of the course is taught online"/>
    <n v="2025"/>
    <n v="2"/>
    <n v="84103"/>
    <s v="Part-Time"/>
    <n v="13"/>
    <s v="Salt Lake"/>
    <s v="Salt Lake County"/>
    <x v="1"/>
  </r>
  <r>
    <x v="2"/>
    <s v="This portion of the course is taught online"/>
    <n v="2025"/>
    <n v="2"/>
    <n v="84104"/>
    <s v="Full-Time"/>
    <n v="8"/>
    <s v="Salt Lake"/>
    <s v="Salt Lake County"/>
    <x v="1"/>
  </r>
  <r>
    <x v="2"/>
    <s v="This portion of the course is taught online"/>
    <n v="2025"/>
    <n v="2"/>
    <n v="84104"/>
    <s v="Part-Time"/>
    <n v="2"/>
    <s v="Salt Lake"/>
    <s v="Salt Lake County"/>
    <x v="1"/>
  </r>
  <r>
    <x v="2"/>
    <s v="This portion of the course is taught online"/>
    <n v="2025"/>
    <n v="2"/>
    <n v="84105"/>
    <s v="Full-Time"/>
    <n v="16"/>
    <s v="Salt Lake"/>
    <s v="Salt Lake County"/>
    <x v="1"/>
  </r>
  <r>
    <x v="2"/>
    <s v="This portion of the course is taught online"/>
    <n v="2025"/>
    <n v="2"/>
    <n v="84105"/>
    <s v="Part-Time"/>
    <n v="11"/>
    <s v="Salt Lake"/>
    <s v="Salt Lake County"/>
    <x v="1"/>
  </r>
  <r>
    <x v="2"/>
    <s v="This portion of the course is taught online"/>
    <n v="2025"/>
    <n v="2"/>
    <n v="84106"/>
    <s v="Full-Time"/>
    <n v="29"/>
    <s v="Salt Lake"/>
    <s v="Salt Lake County"/>
    <x v="1"/>
  </r>
  <r>
    <x v="2"/>
    <s v="This portion of the course is taught online"/>
    <n v="2025"/>
    <n v="2"/>
    <n v="84106"/>
    <s v="Part-Time"/>
    <n v="12"/>
    <s v="Salt Lake"/>
    <s v="Salt Lake County"/>
    <x v="1"/>
  </r>
  <r>
    <x v="2"/>
    <s v="This portion of the course is taught online"/>
    <n v="2025"/>
    <n v="2"/>
    <n v="84107"/>
    <s v="Full-Time"/>
    <n v="22"/>
    <s v="Salt Lake"/>
    <s v="Salt Lake County"/>
    <x v="1"/>
  </r>
  <r>
    <x v="2"/>
    <s v="This portion of the course is taught online"/>
    <n v="2025"/>
    <n v="2"/>
    <n v="84107"/>
    <s v="Part-Time"/>
    <n v="12"/>
    <s v="Salt Lake"/>
    <s v="Salt Lake County"/>
    <x v="1"/>
  </r>
  <r>
    <x v="2"/>
    <s v="This portion of the course is taught online"/>
    <n v="2025"/>
    <n v="2"/>
    <n v="84108"/>
    <s v="Full-Time"/>
    <n v="23"/>
    <s v="Salt Lake"/>
    <s v="Salt Lake County"/>
    <x v="1"/>
  </r>
  <r>
    <x v="2"/>
    <s v="This portion of the course is taught online"/>
    <n v="2025"/>
    <n v="2"/>
    <n v="84108"/>
    <s v="Part-Time"/>
    <n v="6"/>
    <s v="Salt Lake"/>
    <s v="Salt Lake County"/>
    <x v="1"/>
  </r>
  <r>
    <x v="2"/>
    <s v="This portion of the course is taught online"/>
    <n v="2025"/>
    <n v="2"/>
    <n v="84109"/>
    <s v="Full-Time"/>
    <n v="44"/>
    <s v="Salt Lake"/>
    <s v="Salt Lake County"/>
    <x v="1"/>
  </r>
  <r>
    <x v="2"/>
    <s v="This portion of the course is taught online"/>
    <n v="2025"/>
    <n v="2"/>
    <n v="84109"/>
    <s v="Part-Time"/>
    <n v="7"/>
    <s v="Salt Lake"/>
    <s v="Salt Lake County"/>
    <x v="1"/>
  </r>
  <r>
    <x v="2"/>
    <s v="This portion of the course is taught online"/>
    <n v="2025"/>
    <n v="2"/>
    <n v="84111"/>
    <s v="Full-Time"/>
    <n v="3"/>
    <s v="Salt Lake"/>
    <s v="Salt Lake County"/>
    <x v="1"/>
  </r>
  <r>
    <x v="2"/>
    <s v="This portion of the course is taught online"/>
    <n v="2025"/>
    <n v="2"/>
    <n v="84111"/>
    <s v="Part-Time"/>
    <n v="2"/>
    <s v="Salt Lake"/>
    <s v="Salt Lake County"/>
    <x v="1"/>
  </r>
  <r>
    <x v="2"/>
    <s v="This portion of the course is taught online"/>
    <n v="2025"/>
    <n v="2"/>
    <n v="84115"/>
    <s v="Full-Time"/>
    <n v="8"/>
    <s v="Salt Lake"/>
    <s v="Salt Lake County"/>
    <x v="1"/>
  </r>
  <r>
    <x v="2"/>
    <s v="This portion of the course is taught online"/>
    <n v="2025"/>
    <n v="2"/>
    <n v="84115"/>
    <s v="Part-Time"/>
    <n v="4"/>
    <s v="Salt Lake"/>
    <s v="Salt Lake County"/>
    <x v="1"/>
  </r>
  <r>
    <x v="2"/>
    <s v="This portion of the course is taught online"/>
    <n v="2025"/>
    <n v="2"/>
    <n v="84116"/>
    <s v="Full-Time"/>
    <n v="14"/>
    <s v="Salt Lake"/>
    <s v="Salt Lake County"/>
    <x v="1"/>
  </r>
  <r>
    <x v="2"/>
    <s v="This portion of the course is taught online"/>
    <n v="2025"/>
    <n v="2"/>
    <n v="84116"/>
    <s v="Part-Time"/>
    <n v="8"/>
    <s v="Salt Lake"/>
    <s v="Salt Lake County"/>
    <x v="1"/>
  </r>
  <r>
    <x v="2"/>
    <s v="This portion of the course is taught online"/>
    <n v="2025"/>
    <n v="2"/>
    <n v="84117"/>
    <s v="Full-Time"/>
    <n v="33"/>
    <s v="Salt Lake"/>
    <s v="Salt Lake County"/>
    <x v="1"/>
  </r>
  <r>
    <x v="2"/>
    <s v="This portion of the course is taught online"/>
    <n v="2025"/>
    <n v="2"/>
    <n v="84117"/>
    <s v="Part-Time"/>
    <n v="10"/>
    <s v="Salt Lake"/>
    <s v="Salt Lake County"/>
    <x v="1"/>
  </r>
  <r>
    <x v="2"/>
    <s v="This portion of the course is taught online"/>
    <n v="2025"/>
    <n v="2"/>
    <n v="84118"/>
    <s v="Full-Time"/>
    <n v="18"/>
    <s v="Salt Lake"/>
    <s v="Salt Lake County"/>
    <x v="1"/>
  </r>
  <r>
    <x v="2"/>
    <s v="This portion of the course is taught online"/>
    <n v="2025"/>
    <n v="2"/>
    <n v="84118"/>
    <s v="Part-Time"/>
    <n v="12"/>
    <s v="Salt Lake"/>
    <s v="Salt Lake County"/>
    <x v="1"/>
  </r>
  <r>
    <x v="2"/>
    <s v="This portion of the course is taught online"/>
    <n v="2025"/>
    <n v="2"/>
    <n v="84119"/>
    <s v="Full-Time"/>
    <n v="15"/>
    <s v="Salt Lake"/>
    <s v="Salt Lake County"/>
    <x v="1"/>
  </r>
  <r>
    <x v="2"/>
    <s v="This portion of the course is taught online"/>
    <n v="2025"/>
    <n v="2"/>
    <n v="84119"/>
    <s v="Part-Time"/>
    <n v="3"/>
    <s v="Salt Lake"/>
    <s v="Salt Lake County"/>
    <x v="1"/>
  </r>
  <r>
    <x v="2"/>
    <s v="This portion of the course is taught online"/>
    <n v="2025"/>
    <n v="2"/>
    <n v="84120"/>
    <s v="Full-Time"/>
    <n v="22"/>
    <s v="Salt Lake"/>
    <s v="Salt Lake County"/>
    <x v="1"/>
  </r>
  <r>
    <x v="2"/>
    <s v="This portion of the course is taught online"/>
    <n v="2025"/>
    <n v="2"/>
    <n v="84120"/>
    <s v="Part-Time"/>
    <n v="6"/>
    <s v="Salt Lake"/>
    <s v="Salt Lake County"/>
    <x v="1"/>
  </r>
  <r>
    <x v="2"/>
    <s v="This portion of the course is taught online"/>
    <n v="2025"/>
    <n v="2"/>
    <n v="84121"/>
    <s v="Full-Time"/>
    <n v="35"/>
    <s v="Salt Lake"/>
    <s v="Salt Lake County"/>
    <x v="1"/>
  </r>
  <r>
    <x v="2"/>
    <s v="This portion of the course is taught online"/>
    <n v="2025"/>
    <n v="2"/>
    <n v="84121"/>
    <s v="Part-Time"/>
    <n v="17"/>
    <s v="Salt Lake"/>
    <s v="Salt Lake County"/>
    <x v="1"/>
  </r>
  <r>
    <x v="2"/>
    <s v="This portion of the course is taught online"/>
    <n v="2025"/>
    <n v="2"/>
    <n v="84123"/>
    <s v="Full-Time"/>
    <n v="35"/>
    <s v="Salt Lake"/>
    <s v="Salt Lake County"/>
    <x v="1"/>
  </r>
  <r>
    <x v="2"/>
    <s v="This portion of the course is taught online"/>
    <n v="2025"/>
    <n v="2"/>
    <n v="84123"/>
    <s v="Part-Time"/>
    <n v="13"/>
    <s v="Salt Lake"/>
    <s v="Salt Lake County"/>
    <x v="1"/>
  </r>
  <r>
    <x v="2"/>
    <s v="This portion of the course is taught online"/>
    <n v="2025"/>
    <n v="2"/>
    <n v="84124"/>
    <s v="Full-Time"/>
    <n v="38"/>
    <s v="Salt Lake"/>
    <s v="Salt Lake County"/>
    <x v="1"/>
  </r>
  <r>
    <x v="2"/>
    <s v="This portion of the course is taught online"/>
    <n v="2025"/>
    <n v="2"/>
    <n v="84124"/>
    <s v="Part-Time"/>
    <n v="5"/>
    <s v="Salt Lake"/>
    <s v="Salt Lake County"/>
    <x v="1"/>
  </r>
  <r>
    <x v="2"/>
    <s v="This portion of the course is taught online"/>
    <n v="2025"/>
    <n v="2"/>
    <n v="84126"/>
    <s v="Full-Time"/>
    <n v="1"/>
    <s v="Salt Lake"/>
    <e v="#N/A"/>
    <x v="1"/>
  </r>
  <r>
    <x v="2"/>
    <s v="This portion of the course is taught online"/>
    <n v="2025"/>
    <n v="2"/>
    <n v="84127"/>
    <s v="Part-Time"/>
    <n v="1"/>
    <s v="Salt Lake"/>
    <e v="#N/A"/>
    <x v="1"/>
  </r>
  <r>
    <x v="2"/>
    <s v="This portion of the course is taught online"/>
    <n v="2025"/>
    <n v="2"/>
    <n v="84128"/>
    <s v="Full-Time"/>
    <n v="17"/>
    <s v="Salt Lake"/>
    <s v="Salt Lake County"/>
    <x v="1"/>
  </r>
  <r>
    <x v="2"/>
    <s v="This portion of the course is taught online"/>
    <n v="2025"/>
    <n v="2"/>
    <n v="84128"/>
    <s v="Part-Time"/>
    <n v="5"/>
    <s v="Salt Lake"/>
    <s v="Salt Lake County"/>
    <x v="1"/>
  </r>
  <r>
    <x v="2"/>
    <s v="This portion of the course is taught online"/>
    <n v="2025"/>
    <n v="2"/>
    <n v="84129"/>
    <s v="Full-Time"/>
    <n v="34"/>
    <e v="#N/A"/>
    <s v="Salt Lake County"/>
    <x v="1"/>
  </r>
  <r>
    <x v="2"/>
    <s v="This portion of the course is taught online"/>
    <n v="2025"/>
    <n v="2"/>
    <n v="84129"/>
    <s v="Part-Time"/>
    <n v="16"/>
    <e v="#N/A"/>
    <s v="Salt Lake County"/>
    <x v="1"/>
  </r>
  <r>
    <x v="2"/>
    <s v="This portion of the course is taught online"/>
    <n v="2025"/>
    <n v="2"/>
    <n v="84152"/>
    <s v="Part-Time"/>
    <n v="1"/>
    <s v="Salt Lake"/>
    <e v="#N/A"/>
    <x v="1"/>
  </r>
  <r>
    <x v="2"/>
    <s v="This portion of the course is taught online"/>
    <n v="2025"/>
    <n v="2"/>
    <n v="84301"/>
    <s v="Full-Time"/>
    <n v="9"/>
    <s v="Box Elder"/>
    <s v="Box Elder County"/>
    <x v="10"/>
  </r>
  <r>
    <x v="2"/>
    <s v="This portion of the course is taught online"/>
    <n v="2025"/>
    <n v="2"/>
    <n v="84301"/>
    <s v="Part-Time"/>
    <n v="3"/>
    <s v="Box Elder"/>
    <s v="Box Elder County"/>
    <x v="10"/>
  </r>
  <r>
    <x v="2"/>
    <s v="This portion of the course is taught online"/>
    <n v="2025"/>
    <n v="2"/>
    <n v="84302"/>
    <s v="Full-Time"/>
    <n v="148"/>
    <s v="Box Elder"/>
    <s v="Box Elder County"/>
    <x v="10"/>
  </r>
  <r>
    <x v="2"/>
    <s v="This portion of the course is taught online"/>
    <n v="2025"/>
    <n v="2"/>
    <n v="84302"/>
    <s v="Part-Time"/>
    <n v="58"/>
    <s v="Box Elder"/>
    <s v="Box Elder County"/>
    <x v="10"/>
  </r>
  <r>
    <x v="2"/>
    <s v="This portion of the course is taught online"/>
    <n v="2025"/>
    <n v="2"/>
    <n v="84305"/>
    <s v="Full-Time"/>
    <n v="12"/>
    <s v="Cache"/>
    <s v="Cache County"/>
    <x v="11"/>
  </r>
  <r>
    <x v="2"/>
    <s v="This portion of the course is taught online"/>
    <n v="2025"/>
    <n v="2"/>
    <n v="84305"/>
    <s v="Part-Time"/>
    <n v="3"/>
    <s v="Cache"/>
    <s v="Cache County"/>
    <x v="11"/>
  </r>
  <r>
    <x v="2"/>
    <s v="This portion of the course is taught online"/>
    <n v="2025"/>
    <n v="2"/>
    <n v="84306"/>
    <s v="Full-Time"/>
    <n v="5"/>
    <s v="Box Elder"/>
    <s v="Box Elder County"/>
    <x v="10"/>
  </r>
  <r>
    <x v="2"/>
    <s v="This portion of the course is taught online"/>
    <n v="2025"/>
    <n v="2"/>
    <n v="84306"/>
    <s v="Part-Time"/>
    <n v="2"/>
    <s v="Box Elder"/>
    <s v="Box Elder County"/>
    <x v="10"/>
  </r>
  <r>
    <x v="2"/>
    <s v="This portion of the course is taught online"/>
    <n v="2025"/>
    <n v="2"/>
    <n v="84307"/>
    <s v="Full-Time"/>
    <n v="8"/>
    <s v="Box Elder"/>
    <s v="Box Elder County"/>
    <x v="10"/>
  </r>
  <r>
    <x v="2"/>
    <s v="This portion of the course is taught online"/>
    <n v="2025"/>
    <n v="2"/>
    <n v="84307"/>
    <s v="Part-Time"/>
    <n v="2"/>
    <s v="Box Elder"/>
    <s v="Box Elder County"/>
    <x v="10"/>
  </r>
  <r>
    <x v="2"/>
    <s v="This portion of the course is taught online"/>
    <n v="2025"/>
    <n v="2"/>
    <n v="84308"/>
    <s v="Full-Time"/>
    <n v="4"/>
    <s v="Cache"/>
    <s v="Cache County"/>
    <x v="11"/>
  </r>
  <r>
    <x v="2"/>
    <s v="This portion of the course is taught online"/>
    <n v="2025"/>
    <n v="2"/>
    <n v="84308"/>
    <s v="Part-Time"/>
    <n v="2"/>
    <s v="Cache"/>
    <s v="Cache County"/>
    <x v="11"/>
  </r>
  <r>
    <x v="2"/>
    <s v="This portion of the course is taught online"/>
    <n v="2025"/>
    <n v="2"/>
    <n v="84309"/>
    <s v="Full-Time"/>
    <n v="8"/>
    <s v="Box Elder"/>
    <s v="Box Elder County"/>
    <x v="10"/>
  </r>
  <r>
    <x v="2"/>
    <s v="This portion of the course is taught online"/>
    <n v="2025"/>
    <n v="2"/>
    <n v="84309"/>
    <s v="Part-Time"/>
    <n v="4"/>
    <s v="Box Elder"/>
    <s v="Box Elder County"/>
    <x v="10"/>
  </r>
  <r>
    <x v="2"/>
    <s v="This portion of the course is taught online"/>
    <n v="2025"/>
    <n v="2"/>
    <n v="84310"/>
    <s v="Full-Time"/>
    <n v="13"/>
    <s v="Weber"/>
    <s v="Weber County"/>
    <x v="9"/>
  </r>
  <r>
    <x v="2"/>
    <s v="This portion of the course is taught online"/>
    <n v="2025"/>
    <n v="2"/>
    <n v="84310"/>
    <s v="Part-Time"/>
    <n v="8"/>
    <s v="Weber"/>
    <s v="Weber County"/>
    <x v="9"/>
  </r>
  <r>
    <x v="2"/>
    <s v="This portion of the course is taught online"/>
    <n v="2025"/>
    <n v="2"/>
    <n v="84311"/>
    <s v="Full-Time"/>
    <n v="6"/>
    <s v="Box Elder"/>
    <s v="Box Elder County"/>
    <x v="10"/>
  </r>
  <r>
    <x v="2"/>
    <s v="This portion of the course is taught online"/>
    <n v="2025"/>
    <n v="2"/>
    <n v="84311"/>
    <s v="Part-Time"/>
    <n v="3"/>
    <s v="Box Elder"/>
    <s v="Box Elder County"/>
    <x v="10"/>
  </r>
  <r>
    <x v="2"/>
    <s v="This portion of the course is taught online"/>
    <n v="2025"/>
    <n v="2"/>
    <n v="84312"/>
    <s v="Full-Time"/>
    <n v="39"/>
    <s v="Box Elder"/>
    <s v="Box Elder County"/>
    <x v="10"/>
  </r>
  <r>
    <x v="2"/>
    <s v="This portion of the course is taught online"/>
    <n v="2025"/>
    <n v="2"/>
    <n v="84312"/>
    <s v="Part-Time"/>
    <n v="10"/>
    <s v="Box Elder"/>
    <s v="Box Elder County"/>
    <x v="10"/>
  </r>
  <r>
    <x v="2"/>
    <s v="This portion of the course is taught online"/>
    <n v="2025"/>
    <n v="2"/>
    <n v="84314"/>
    <s v="Full-Time"/>
    <n v="7"/>
    <s v="Box Elder"/>
    <s v="Box Elder County"/>
    <x v="10"/>
  </r>
  <r>
    <x v="2"/>
    <s v="This portion of the course is taught online"/>
    <n v="2025"/>
    <n v="2"/>
    <n v="84314"/>
    <s v="Part-Time"/>
    <n v="7"/>
    <s v="Box Elder"/>
    <s v="Box Elder County"/>
    <x v="10"/>
  </r>
  <r>
    <x v="2"/>
    <s v="This portion of the course is taught online"/>
    <n v="2025"/>
    <n v="2"/>
    <n v="84315"/>
    <s v="Full-Time"/>
    <n v="32"/>
    <s v="Weber"/>
    <s v="Weber County"/>
    <x v="9"/>
  </r>
  <r>
    <x v="2"/>
    <s v="This portion of the course is taught online"/>
    <n v="2025"/>
    <n v="2"/>
    <n v="84315"/>
    <s v="Part-Time"/>
    <n v="6"/>
    <s v="Weber"/>
    <s v="Weber County"/>
    <x v="9"/>
  </r>
  <r>
    <x v="2"/>
    <s v="This portion of the course is taught online"/>
    <n v="2025"/>
    <n v="2"/>
    <n v="84316"/>
    <s v="Part-Time"/>
    <n v="1"/>
    <s v="Box Elder"/>
    <s v="Box Elder County"/>
    <x v="10"/>
  </r>
  <r>
    <x v="2"/>
    <s v="This portion of the course is taught online"/>
    <n v="2025"/>
    <n v="2"/>
    <n v="84317"/>
    <s v="Full-Time"/>
    <n v="4"/>
    <s v="Weber"/>
    <s v="Weber County"/>
    <x v="9"/>
  </r>
  <r>
    <x v="2"/>
    <s v="This portion of the course is taught online"/>
    <n v="2025"/>
    <n v="2"/>
    <n v="84317"/>
    <s v="Part-Time"/>
    <n v="2"/>
    <s v="Weber"/>
    <s v="Weber County"/>
    <x v="9"/>
  </r>
  <r>
    <x v="2"/>
    <s v="This portion of the course is taught online"/>
    <n v="2025"/>
    <n v="2"/>
    <n v="84318"/>
    <s v="Full-Time"/>
    <n v="136"/>
    <s v="Cache"/>
    <s v="Cache County"/>
    <x v="11"/>
  </r>
  <r>
    <x v="2"/>
    <s v="This portion of the course is taught online"/>
    <n v="2025"/>
    <n v="2"/>
    <n v="84318"/>
    <s v="Part-Time"/>
    <n v="44"/>
    <s v="Cache"/>
    <s v="Cache County"/>
    <x v="11"/>
  </r>
  <r>
    <x v="2"/>
    <s v="This portion of the course is taught online"/>
    <n v="2025"/>
    <n v="2"/>
    <n v="84319"/>
    <s v="Full-Time"/>
    <n v="111"/>
    <s v="Cache"/>
    <s v="Cache County"/>
    <x v="11"/>
  </r>
  <r>
    <x v="2"/>
    <s v="This portion of the course is taught online"/>
    <n v="2025"/>
    <n v="2"/>
    <n v="84319"/>
    <s v="Part-Time"/>
    <n v="33"/>
    <s v="Cache"/>
    <s v="Cache County"/>
    <x v="11"/>
  </r>
  <r>
    <x v="2"/>
    <s v="This portion of the course is taught online"/>
    <n v="2025"/>
    <n v="2"/>
    <n v="84320"/>
    <s v="Full-Time"/>
    <n v="27"/>
    <s v="Cache"/>
    <s v="Cache County"/>
    <x v="11"/>
  </r>
  <r>
    <x v="2"/>
    <s v="This portion of the course is taught online"/>
    <n v="2025"/>
    <n v="2"/>
    <n v="84320"/>
    <s v="Part-Time"/>
    <n v="11"/>
    <s v="Cache"/>
    <s v="Cache County"/>
    <x v="11"/>
  </r>
  <r>
    <x v="2"/>
    <s v="This portion of the course is taught online"/>
    <n v="2025"/>
    <n v="2"/>
    <n v="84321"/>
    <s v="Full-Time"/>
    <n v="2411"/>
    <s v="Cache"/>
    <s v="Cache County"/>
    <x v="11"/>
  </r>
  <r>
    <x v="2"/>
    <s v="This portion of the course is taught online"/>
    <n v="2025"/>
    <n v="2"/>
    <n v="84321"/>
    <s v="Part-Time"/>
    <n v="527"/>
    <s v="Cache"/>
    <s v="Cache County"/>
    <x v="11"/>
  </r>
  <r>
    <x v="2"/>
    <s v="This portion of the course is taught online"/>
    <n v="2025"/>
    <n v="2"/>
    <n v="84322"/>
    <s v="Full-Time"/>
    <n v="90"/>
    <s v="Cache"/>
    <s v="Cache County"/>
    <x v="11"/>
  </r>
  <r>
    <x v="2"/>
    <s v="This portion of the course is taught online"/>
    <n v="2025"/>
    <n v="2"/>
    <n v="84322"/>
    <s v="Part-Time"/>
    <n v="12"/>
    <s v="Cache"/>
    <s v="Cache County"/>
    <x v="11"/>
  </r>
  <r>
    <x v="2"/>
    <s v="This portion of the course is taught online"/>
    <n v="2025"/>
    <n v="2"/>
    <n v="84323"/>
    <s v="Full-Time"/>
    <n v="4"/>
    <s v="Cache"/>
    <e v="#N/A"/>
    <x v="11"/>
  </r>
  <r>
    <x v="2"/>
    <s v="This portion of the course is taught online"/>
    <n v="2025"/>
    <n v="2"/>
    <n v="84323"/>
    <s v="Part-Time"/>
    <n v="3"/>
    <s v="Cache"/>
    <e v="#N/A"/>
    <x v="11"/>
  </r>
  <r>
    <x v="2"/>
    <s v="This portion of the course is taught online"/>
    <n v="2025"/>
    <n v="2"/>
    <n v="84324"/>
    <s v="Full-Time"/>
    <n v="14"/>
    <s v="Box Elder"/>
    <s v="Box Elder County"/>
    <x v="10"/>
  </r>
  <r>
    <x v="2"/>
    <s v="This portion of the course is taught online"/>
    <n v="2025"/>
    <n v="2"/>
    <n v="84324"/>
    <s v="Part-Time"/>
    <n v="7"/>
    <s v="Box Elder"/>
    <s v="Box Elder County"/>
    <x v="10"/>
  </r>
  <r>
    <x v="2"/>
    <s v="This portion of the course is taught online"/>
    <n v="2025"/>
    <n v="2"/>
    <n v="84325"/>
    <s v="Full-Time"/>
    <n v="62"/>
    <s v="Cache"/>
    <s v="Cache County"/>
    <x v="11"/>
  </r>
  <r>
    <x v="2"/>
    <s v="This portion of the course is taught online"/>
    <n v="2025"/>
    <n v="2"/>
    <n v="84325"/>
    <s v="Part-Time"/>
    <n v="7"/>
    <s v="Cache"/>
    <s v="Cache County"/>
    <x v="11"/>
  </r>
  <r>
    <x v="2"/>
    <s v="This portion of the course is taught online"/>
    <n v="2025"/>
    <n v="2"/>
    <n v="84326"/>
    <s v="Full-Time"/>
    <n v="58"/>
    <s v="Cache"/>
    <s v="Cache County"/>
    <x v="11"/>
  </r>
  <r>
    <x v="2"/>
    <s v="This portion of the course is taught online"/>
    <n v="2025"/>
    <n v="2"/>
    <n v="84326"/>
    <s v="Part-Time"/>
    <n v="12"/>
    <s v="Cache"/>
    <s v="Cache County"/>
    <x v="11"/>
  </r>
  <r>
    <x v="2"/>
    <s v="This portion of the course is taught online"/>
    <n v="2025"/>
    <n v="2"/>
    <n v="84327"/>
    <s v="Full-Time"/>
    <n v="17"/>
    <s v="Cache"/>
    <s v="Cache County"/>
    <x v="11"/>
  </r>
  <r>
    <x v="2"/>
    <s v="This portion of the course is taught online"/>
    <n v="2025"/>
    <n v="2"/>
    <n v="84327"/>
    <s v="Part-Time"/>
    <n v="7"/>
    <s v="Cache"/>
    <s v="Cache County"/>
    <x v="11"/>
  </r>
  <r>
    <x v="2"/>
    <s v="This portion of the course is taught online"/>
    <n v="2025"/>
    <n v="2"/>
    <n v="84328"/>
    <s v="Full-Time"/>
    <n v="25"/>
    <s v="Cache"/>
    <s v="Cache County"/>
    <x v="11"/>
  </r>
  <r>
    <x v="2"/>
    <s v="This portion of the course is taught online"/>
    <n v="2025"/>
    <n v="2"/>
    <n v="84328"/>
    <s v="Part-Time"/>
    <n v="11"/>
    <s v="Cache"/>
    <s v="Cache County"/>
    <x v="11"/>
  </r>
  <r>
    <x v="2"/>
    <s v="This portion of the course is taught online"/>
    <n v="2025"/>
    <n v="2"/>
    <n v="84329"/>
    <s v="Full-Time"/>
    <n v="3"/>
    <s v="Box Elder"/>
    <s v="Box Elder County"/>
    <x v="10"/>
  </r>
  <r>
    <x v="2"/>
    <s v="This portion of the course is taught online"/>
    <n v="2025"/>
    <n v="2"/>
    <n v="84329"/>
    <s v="Part-Time"/>
    <n v="1"/>
    <s v="Box Elder"/>
    <s v="Box Elder County"/>
    <x v="10"/>
  </r>
  <r>
    <x v="2"/>
    <s v="This portion of the course is taught online"/>
    <n v="2025"/>
    <n v="2"/>
    <n v="84330"/>
    <s v="Full-Time"/>
    <n v="1"/>
    <s v="Box Elder"/>
    <s v="Box Elder County"/>
    <x v="10"/>
  </r>
  <r>
    <x v="2"/>
    <s v="This portion of the course is taught online"/>
    <n v="2025"/>
    <n v="2"/>
    <n v="84330"/>
    <s v="Part-Time"/>
    <n v="1"/>
    <s v="Box Elder"/>
    <s v="Box Elder County"/>
    <x v="10"/>
  </r>
  <r>
    <x v="2"/>
    <s v="This portion of the course is taught online"/>
    <n v="2025"/>
    <n v="2"/>
    <n v="84331"/>
    <s v="Full-Time"/>
    <n v="1"/>
    <s v="Box Elder"/>
    <s v="Box Elder County"/>
    <x v="10"/>
  </r>
  <r>
    <x v="2"/>
    <s v="This portion of the course is taught online"/>
    <n v="2025"/>
    <n v="2"/>
    <n v="84331"/>
    <s v="Part-Time"/>
    <n v="1"/>
    <s v="Box Elder"/>
    <s v="Box Elder County"/>
    <x v="10"/>
  </r>
  <r>
    <x v="2"/>
    <s v="This portion of the course is taught online"/>
    <n v="2025"/>
    <n v="2"/>
    <n v="84332"/>
    <s v="Full-Time"/>
    <n v="236"/>
    <s v="Cache"/>
    <s v="Cache County"/>
    <x v="11"/>
  </r>
  <r>
    <x v="2"/>
    <s v="This portion of the course is taught online"/>
    <n v="2025"/>
    <n v="2"/>
    <n v="84332"/>
    <s v="Part-Time"/>
    <n v="76"/>
    <s v="Cache"/>
    <s v="Cache County"/>
    <x v="11"/>
  </r>
  <r>
    <x v="2"/>
    <s v="This portion of the course is taught online"/>
    <n v="2025"/>
    <n v="2"/>
    <n v="84333"/>
    <s v="Full-Time"/>
    <n v="41"/>
    <s v="Cache"/>
    <s v="Cache County"/>
    <x v="11"/>
  </r>
  <r>
    <x v="2"/>
    <s v="This portion of the course is taught online"/>
    <n v="2025"/>
    <n v="2"/>
    <n v="84333"/>
    <s v="Part-Time"/>
    <n v="15"/>
    <s v="Cache"/>
    <s v="Cache County"/>
    <x v="11"/>
  </r>
  <r>
    <x v="2"/>
    <s v="This portion of the course is taught online"/>
    <n v="2025"/>
    <n v="2"/>
    <n v="84334"/>
    <s v="Full-Time"/>
    <n v="5"/>
    <s v="Cache"/>
    <s v="Box Elder County"/>
    <x v="11"/>
  </r>
  <r>
    <x v="2"/>
    <s v="This portion of the course is taught online"/>
    <n v="2025"/>
    <n v="2"/>
    <n v="84334"/>
    <s v="Part-Time"/>
    <n v="2"/>
    <s v="Cache"/>
    <s v="Box Elder County"/>
    <x v="11"/>
  </r>
  <r>
    <x v="2"/>
    <s v="This portion of the course is taught online"/>
    <n v="2025"/>
    <n v="2"/>
    <n v="84335"/>
    <s v="Full-Time"/>
    <n v="260"/>
    <s v="Cache"/>
    <s v="Cache County"/>
    <x v="11"/>
  </r>
  <r>
    <x v="2"/>
    <s v="This portion of the course is taught online"/>
    <n v="2025"/>
    <n v="2"/>
    <n v="84335"/>
    <s v="Part-Time"/>
    <n v="84"/>
    <s v="Cache"/>
    <s v="Cache County"/>
    <x v="11"/>
  </r>
  <r>
    <x v="2"/>
    <s v="This portion of the course is taught online"/>
    <n v="2025"/>
    <n v="2"/>
    <n v="84337"/>
    <s v="Full-Time"/>
    <n v="80"/>
    <s v="Box Elder"/>
    <s v="Box Elder County"/>
    <x v="10"/>
  </r>
  <r>
    <x v="2"/>
    <s v="This portion of the course is taught online"/>
    <n v="2025"/>
    <n v="2"/>
    <n v="84337"/>
    <s v="Part-Time"/>
    <n v="37"/>
    <s v="Box Elder"/>
    <s v="Box Elder County"/>
    <x v="10"/>
  </r>
  <r>
    <x v="2"/>
    <s v="This portion of the course is taught online"/>
    <n v="2025"/>
    <n v="2"/>
    <n v="84338"/>
    <s v="Full-Time"/>
    <n v="4"/>
    <s v="Cache"/>
    <s v="Cache County"/>
    <x v="11"/>
  </r>
  <r>
    <x v="2"/>
    <s v="This portion of the course is taught online"/>
    <n v="2025"/>
    <n v="2"/>
    <n v="84338"/>
    <s v="Part-Time"/>
    <n v="3"/>
    <s v="Cache"/>
    <s v="Cache County"/>
    <x v="11"/>
  </r>
  <r>
    <x v="2"/>
    <s v="This portion of the course is taught online"/>
    <n v="2025"/>
    <n v="2"/>
    <n v="84339"/>
    <s v="Full-Time"/>
    <n v="98"/>
    <s v="Cache"/>
    <s v="Cache County"/>
    <x v="11"/>
  </r>
  <r>
    <x v="2"/>
    <s v="This portion of the course is taught online"/>
    <n v="2025"/>
    <n v="2"/>
    <n v="84339"/>
    <s v="Part-Time"/>
    <n v="27"/>
    <s v="Cache"/>
    <s v="Cache County"/>
    <x v="11"/>
  </r>
  <r>
    <x v="2"/>
    <s v="This portion of the course is taught online"/>
    <n v="2025"/>
    <n v="2"/>
    <n v="84340"/>
    <s v="Full-Time"/>
    <n v="13"/>
    <s v="Box Elder"/>
    <s v="Box Elder County"/>
    <x v="10"/>
  </r>
  <r>
    <x v="2"/>
    <s v="This portion of the course is taught online"/>
    <n v="2025"/>
    <n v="2"/>
    <n v="84340"/>
    <s v="Part-Time"/>
    <n v="7"/>
    <s v="Box Elder"/>
    <s v="Box Elder County"/>
    <x v="10"/>
  </r>
  <r>
    <x v="2"/>
    <s v="This portion of the course is taught online"/>
    <n v="2025"/>
    <n v="2"/>
    <n v="84341"/>
    <s v="Full-Time"/>
    <n v="1185"/>
    <s v="Cache"/>
    <s v="Cache County"/>
    <x v="11"/>
  </r>
  <r>
    <x v="2"/>
    <s v="This portion of the course is taught online"/>
    <n v="2025"/>
    <n v="2"/>
    <n v="84341"/>
    <s v="Part-Time"/>
    <n v="330"/>
    <s v="Cache"/>
    <s v="Cache County"/>
    <x v="11"/>
  </r>
  <r>
    <x v="2"/>
    <s v="This portion of the course is taught online"/>
    <n v="2025"/>
    <n v="2"/>
    <n v="84401"/>
    <s v="Full-Time"/>
    <n v="47"/>
    <s v="Weber"/>
    <s v="Weber County"/>
    <x v="9"/>
  </r>
  <r>
    <x v="2"/>
    <s v="This portion of the course is taught online"/>
    <n v="2025"/>
    <n v="2"/>
    <n v="84401"/>
    <s v="Part-Time"/>
    <n v="21"/>
    <s v="Weber"/>
    <s v="Weber County"/>
    <x v="9"/>
  </r>
  <r>
    <x v="2"/>
    <s v="This portion of the course is taught online"/>
    <n v="2025"/>
    <n v="2"/>
    <n v="84403"/>
    <s v="Full-Time"/>
    <n v="45"/>
    <s v="Weber"/>
    <s v="Weber County"/>
    <x v="9"/>
  </r>
  <r>
    <x v="2"/>
    <s v="This portion of the course is taught online"/>
    <n v="2025"/>
    <n v="2"/>
    <n v="84403"/>
    <s v="Part-Time"/>
    <n v="12"/>
    <s v="Weber"/>
    <s v="Weber County"/>
    <x v="9"/>
  </r>
  <r>
    <x v="2"/>
    <s v="This portion of the course is taught online"/>
    <n v="2025"/>
    <n v="2"/>
    <n v="84404"/>
    <s v="Full-Time"/>
    <n v="106"/>
    <s v="Weber"/>
    <s v="Weber County"/>
    <x v="9"/>
  </r>
  <r>
    <x v="2"/>
    <s v="This portion of the course is taught online"/>
    <n v="2025"/>
    <n v="2"/>
    <n v="84404"/>
    <s v="Part-Time"/>
    <n v="22"/>
    <s v="Weber"/>
    <s v="Weber County"/>
    <x v="9"/>
  </r>
  <r>
    <x v="2"/>
    <s v="This portion of the course is taught online"/>
    <n v="2025"/>
    <n v="2"/>
    <n v="84405"/>
    <s v="Full-Time"/>
    <n v="40"/>
    <s v="Weber"/>
    <s v="Weber County"/>
    <x v="9"/>
  </r>
  <r>
    <x v="2"/>
    <s v="This portion of the course is taught online"/>
    <n v="2025"/>
    <n v="2"/>
    <n v="84405"/>
    <s v="Part-Time"/>
    <n v="9"/>
    <s v="Weber"/>
    <s v="Weber County"/>
    <x v="9"/>
  </r>
  <r>
    <x v="2"/>
    <s v="This portion of the course is taught online"/>
    <n v="2025"/>
    <n v="2"/>
    <n v="84414"/>
    <s v="Full-Time"/>
    <n v="91"/>
    <s v="Weber"/>
    <s v="Weber County"/>
    <x v="9"/>
  </r>
  <r>
    <x v="2"/>
    <s v="This portion of the course is taught online"/>
    <n v="2025"/>
    <n v="2"/>
    <n v="84414"/>
    <s v="Part-Time"/>
    <n v="30"/>
    <s v="Weber"/>
    <s v="Weber County"/>
    <x v="9"/>
  </r>
  <r>
    <x v="2"/>
    <s v="This portion of the course is taught online"/>
    <n v="2025"/>
    <n v="2"/>
    <n v="84493"/>
    <s v="Part-Time"/>
    <n v="1"/>
    <e v="#N/A"/>
    <e v="#N/A"/>
    <x v="24"/>
  </r>
  <r>
    <x v="2"/>
    <s v="This portion of the course is taught online"/>
    <n v="2025"/>
    <n v="2"/>
    <n v="84501"/>
    <s v="Full-Time"/>
    <n v="161"/>
    <s v="Carbon"/>
    <s v="Carbon County"/>
    <x v="12"/>
  </r>
  <r>
    <x v="2"/>
    <s v="This portion of the course is taught online"/>
    <n v="2025"/>
    <n v="2"/>
    <n v="84501"/>
    <s v="Part-Time"/>
    <n v="70"/>
    <s v="Carbon"/>
    <s v="Carbon County"/>
    <x v="12"/>
  </r>
  <r>
    <x v="2"/>
    <s v="This portion of the course is taught online"/>
    <n v="2025"/>
    <n v="2"/>
    <n v="84510"/>
    <s v="Full-Time"/>
    <n v="9"/>
    <s v="San Juan"/>
    <e v="#N/A"/>
    <x v="13"/>
  </r>
  <r>
    <x v="2"/>
    <s v="This portion of the course is taught online"/>
    <n v="2025"/>
    <n v="2"/>
    <n v="84510"/>
    <s v="Part-Time"/>
    <n v="3"/>
    <s v="San Juan"/>
    <e v="#N/A"/>
    <x v="13"/>
  </r>
  <r>
    <x v="2"/>
    <s v="This portion of the course is taught online"/>
    <n v="2025"/>
    <n v="2"/>
    <n v="84511"/>
    <s v="Full-Time"/>
    <n v="44"/>
    <s v="San Juan"/>
    <s v="San Juan County"/>
    <x v="13"/>
  </r>
  <r>
    <x v="2"/>
    <s v="This portion of the course is taught online"/>
    <n v="2025"/>
    <n v="2"/>
    <n v="84511"/>
    <s v="Part-Time"/>
    <n v="27"/>
    <s v="San Juan"/>
    <s v="San Juan County"/>
    <x v="13"/>
  </r>
  <r>
    <x v="2"/>
    <s v="This portion of the course is taught online"/>
    <n v="2025"/>
    <n v="2"/>
    <n v="84512"/>
    <s v="Full-Time"/>
    <n v="4"/>
    <s v="San Juan"/>
    <s v="San Juan County"/>
    <x v="13"/>
  </r>
  <r>
    <x v="2"/>
    <s v="This portion of the course is taught online"/>
    <n v="2025"/>
    <n v="2"/>
    <n v="84512"/>
    <s v="Part-Time"/>
    <n v="2"/>
    <s v="San Juan"/>
    <s v="San Juan County"/>
    <x v="13"/>
  </r>
  <r>
    <x v="2"/>
    <s v="This portion of the course is taught online"/>
    <n v="2025"/>
    <n v="2"/>
    <n v="84513"/>
    <s v="Full-Time"/>
    <n v="12"/>
    <s v="Emery"/>
    <s v="Emery County"/>
    <x v="14"/>
  </r>
  <r>
    <x v="2"/>
    <s v="This portion of the course is taught online"/>
    <n v="2025"/>
    <n v="2"/>
    <n v="84513"/>
    <s v="Part-Time"/>
    <n v="2"/>
    <s v="Emery"/>
    <s v="Emery County"/>
    <x v="14"/>
  </r>
  <r>
    <x v="2"/>
    <s v="This portion of the course is taught online"/>
    <n v="2025"/>
    <n v="2"/>
    <n v="84516"/>
    <s v="Full-Time"/>
    <n v="1"/>
    <s v="Emery"/>
    <s v="Emery County"/>
    <x v="14"/>
  </r>
  <r>
    <x v="2"/>
    <s v="This portion of the course is taught online"/>
    <n v="2025"/>
    <n v="2"/>
    <n v="84516"/>
    <s v="Part-Time"/>
    <n v="2"/>
    <s v="Emery"/>
    <s v="Emery County"/>
    <x v="14"/>
  </r>
  <r>
    <x v="2"/>
    <s v="This portion of the course is taught online"/>
    <n v="2025"/>
    <n v="2"/>
    <n v="84518"/>
    <s v="Full-Time"/>
    <n v="8"/>
    <s v="Emery"/>
    <s v="Emery County"/>
    <x v="14"/>
  </r>
  <r>
    <x v="2"/>
    <s v="This portion of the course is taught online"/>
    <n v="2025"/>
    <n v="2"/>
    <n v="84518"/>
    <s v="Part-Time"/>
    <n v="10"/>
    <s v="Emery"/>
    <s v="Emery County"/>
    <x v="14"/>
  </r>
  <r>
    <x v="2"/>
    <s v="This portion of the course is taught online"/>
    <n v="2025"/>
    <n v="2"/>
    <n v="84520"/>
    <s v="Full-Time"/>
    <n v="5"/>
    <s v="Carbon"/>
    <s v="Carbon County"/>
    <x v="12"/>
  </r>
  <r>
    <x v="2"/>
    <s v="This portion of the course is taught online"/>
    <n v="2025"/>
    <n v="2"/>
    <n v="84520"/>
    <s v="Part-Time"/>
    <n v="3"/>
    <s v="Carbon"/>
    <s v="Carbon County"/>
    <x v="12"/>
  </r>
  <r>
    <x v="2"/>
    <s v="This portion of the course is taught online"/>
    <n v="2025"/>
    <n v="2"/>
    <n v="84521"/>
    <s v="Full-Time"/>
    <n v="11"/>
    <s v="Emery"/>
    <s v="Emery County"/>
    <x v="14"/>
  </r>
  <r>
    <x v="2"/>
    <s v="This portion of the course is taught online"/>
    <n v="2025"/>
    <n v="2"/>
    <n v="84521"/>
    <s v="Part-Time"/>
    <n v="3"/>
    <s v="Emery"/>
    <s v="Emery County"/>
    <x v="14"/>
  </r>
  <r>
    <x v="2"/>
    <s v="This portion of the course is taught online"/>
    <n v="2025"/>
    <n v="2"/>
    <n v="84522"/>
    <s v="Full-Time"/>
    <n v="2"/>
    <s v="Emery"/>
    <s v="Emery County"/>
    <x v="14"/>
  </r>
  <r>
    <x v="2"/>
    <s v="This portion of the course is taught online"/>
    <n v="2025"/>
    <n v="2"/>
    <n v="84523"/>
    <s v="Full-Time"/>
    <n v="14"/>
    <s v="Emery"/>
    <s v="Emery County"/>
    <x v="14"/>
  </r>
  <r>
    <x v="2"/>
    <s v="This portion of the course is taught online"/>
    <n v="2025"/>
    <n v="2"/>
    <n v="84523"/>
    <s v="Part-Time"/>
    <n v="3"/>
    <s v="Emery"/>
    <s v="Emery County"/>
    <x v="14"/>
  </r>
  <r>
    <x v="2"/>
    <s v="This portion of the course is taught online"/>
    <n v="2025"/>
    <n v="2"/>
    <n v="84525"/>
    <s v="Full-Time"/>
    <n v="4"/>
    <s v="Emery"/>
    <s v="Emery County"/>
    <x v="14"/>
  </r>
  <r>
    <x v="2"/>
    <s v="This portion of the course is taught online"/>
    <n v="2025"/>
    <n v="2"/>
    <n v="84525"/>
    <s v="Part-Time"/>
    <n v="2"/>
    <s v="Emery"/>
    <s v="Emery County"/>
    <x v="14"/>
  </r>
  <r>
    <x v="2"/>
    <s v="This portion of the course is taught online"/>
    <n v="2025"/>
    <n v="2"/>
    <n v="84526"/>
    <s v="Full-Time"/>
    <n v="35"/>
    <s v="Carbon"/>
    <s v="Carbon County"/>
    <x v="12"/>
  </r>
  <r>
    <x v="2"/>
    <s v="This portion of the course is taught online"/>
    <n v="2025"/>
    <n v="2"/>
    <n v="84526"/>
    <s v="Part-Time"/>
    <n v="20"/>
    <s v="Carbon"/>
    <s v="Carbon County"/>
    <x v="12"/>
  </r>
  <r>
    <x v="2"/>
    <s v="This portion of the course is taught online"/>
    <n v="2025"/>
    <n v="2"/>
    <n v="84528"/>
    <s v="Full-Time"/>
    <n v="24"/>
    <s v="Emery"/>
    <s v="Emery County"/>
    <x v="14"/>
  </r>
  <r>
    <x v="2"/>
    <s v="This portion of the course is taught online"/>
    <n v="2025"/>
    <n v="2"/>
    <n v="84528"/>
    <s v="Part-Time"/>
    <n v="6"/>
    <s v="Emery"/>
    <s v="Emery County"/>
    <x v="14"/>
  </r>
  <r>
    <x v="2"/>
    <s v="This portion of the course is taught online"/>
    <n v="2025"/>
    <n v="2"/>
    <n v="84529"/>
    <s v="Part-Time"/>
    <n v="1"/>
    <s v="Carbon"/>
    <s v="Carbon County"/>
    <x v="12"/>
  </r>
  <r>
    <x v="2"/>
    <s v="This portion of the course is taught online"/>
    <n v="2025"/>
    <n v="2"/>
    <n v="84530"/>
    <s v="Part-Time"/>
    <n v="1"/>
    <s v="San Juan"/>
    <s v="San Juan County"/>
    <x v="13"/>
  </r>
  <r>
    <x v="2"/>
    <s v="This portion of the course is taught online"/>
    <n v="2025"/>
    <n v="2"/>
    <n v="84531"/>
    <s v="Full-Time"/>
    <n v="1"/>
    <s v="San Juan"/>
    <s v="San Juan County"/>
    <x v="13"/>
  </r>
  <r>
    <x v="2"/>
    <s v="This portion of the course is taught online"/>
    <n v="2025"/>
    <n v="2"/>
    <n v="84531"/>
    <s v="Part-Time"/>
    <n v="4"/>
    <s v="San Juan"/>
    <s v="San Juan County"/>
    <x v="13"/>
  </r>
  <r>
    <x v="2"/>
    <s v="This portion of the course is taught online"/>
    <n v="2025"/>
    <n v="2"/>
    <n v="84532"/>
    <s v="Full-Time"/>
    <n v="25"/>
    <s v="Grand"/>
    <s v="Grand County"/>
    <x v="15"/>
  </r>
  <r>
    <x v="2"/>
    <s v="This portion of the course is taught online"/>
    <n v="2025"/>
    <n v="2"/>
    <n v="84532"/>
    <s v="Part-Time"/>
    <n v="31"/>
    <s v="Grand"/>
    <s v="Grand County"/>
    <x v="15"/>
  </r>
  <r>
    <x v="2"/>
    <s v="This portion of the course is taught online"/>
    <n v="2025"/>
    <n v="2"/>
    <n v="84534"/>
    <s v="Full-Time"/>
    <n v="12"/>
    <s v="San Juan"/>
    <s v="San Juan County"/>
    <x v="13"/>
  </r>
  <r>
    <x v="2"/>
    <s v="This portion of the course is taught online"/>
    <n v="2025"/>
    <n v="2"/>
    <n v="84534"/>
    <s v="Part-Time"/>
    <n v="9"/>
    <s v="San Juan"/>
    <s v="San Juan County"/>
    <x v="13"/>
  </r>
  <r>
    <x v="2"/>
    <s v="This portion of the course is taught online"/>
    <n v="2025"/>
    <n v="2"/>
    <n v="84535"/>
    <s v="Full-Time"/>
    <n v="12"/>
    <s v="San Juan"/>
    <s v="San Juan County"/>
    <x v="13"/>
  </r>
  <r>
    <x v="2"/>
    <s v="This portion of the course is taught online"/>
    <n v="2025"/>
    <n v="2"/>
    <n v="84535"/>
    <s v="Part-Time"/>
    <n v="7"/>
    <s v="San Juan"/>
    <s v="San Juan County"/>
    <x v="13"/>
  </r>
  <r>
    <x v="2"/>
    <s v="This portion of the course is taught online"/>
    <n v="2025"/>
    <n v="2"/>
    <n v="84536"/>
    <s v="Full-Time"/>
    <n v="19"/>
    <s v="San Juan"/>
    <s v="San Juan County"/>
    <x v="13"/>
  </r>
  <r>
    <x v="2"/>
    <s v="This portion of the course is taught online"/>
    <n v="2025"/>
    <n v="2"/>
    <n v="84536"/>
    <s v="Part-Time"/>
    <n v="8"/>
    <s v="San Juan"/>
    <s v="San Juan County"/>
    <x v="13"/>
  </r>
  <r>
    <x v="2"/>
    <s v="This portion of the course is taught online"/>
    <n v="2025"/>
    <n v="2"/>
    <n v="84537"/>
    <s v="Full-Time"/>
    <n v="5"/>
    <s v="Emery"/>
    <s v="Emery County"/>
    <x v="14"/>
  </r>
  <r>
    <x v="2"/>
    <s v="This portion of the course is taught online"/>
    <n v="2025"/>
    <n v="2"/>
    <n v="84537"/>
    <s v="Part-Time"/>
    <n v="5"/>
    <s v="Emery"/>
    <s v="Emery County"/>
    <x v="14"/>
  </r>
  <r>
    <x v="2"/>
    <s v="This portion of the course is taught online"/>
    <n v="2025"/>
    <n v="2"/>
    <n v="84539"/>
    <s v="Full-Time"/>
    <n v="1"/>
    <s v="Carbon"/>
    <s v="Carbon County"/>
    <x v="12"/>
  </r>
  <r>
    <x v="2"/>
    <s v="This portion of the course is taught online"/>
    <n v="2025"/>
    <n v="2"/>
    <n v="84542"/>
    <s v="Full-Time"/>
    <n v="15"/>
    <s v="Carbon"/>
    <s v="Carbon County"/>
    <x v="12"/>
  </r>
  <r>
    <x v="2"/>
    <s v="This portion of the course is taught online"/>
    <n v="2025"/>
    <n v="2"/>
    <n v="84542"/>
    <s v="Part-Time"/>
    <n v="9"/>
    <s v="Carbon"/>
    <s v="Carbon County"/>
    <x v="12"/>
  </r>
  <r>
    <x v="2"/>
    <s v="This portion of the course is taught online"/>
    <n v="2025"/>
    <n v="2"/>
    <n v="84601"/>
    <s v="Full-Time"/>
    <n v="14"/>
    <s v="Utah"/>
    <s v="Utah County"/>
    <x v="0"/>
  </r>
  <r>
    <x v="2"/>
    <s v="This portion of the course is taught online"/>
    <n v="2025"/>
    <n v="2"/>
    <n v="84601"/>
    <s v="Part-Time"/>
    <n v="14"/>
    <s v="Utah"/>
    <s v="Utah County"/>
    <x v="0"/>
  </r>
  <r>
    <x v="2"/>
    <s v="This portion of the course is taught online"/>
    <n v="2025"/>
    <n v="2"/>
    <n v="84604"/>
    <s v="Full-Time"/>
    <n v="28"/>
    <s v="Utah"/>
    <s v="Utah County"/>
    <x v="0"/>
  </r>
  <r>
    <x v="2"/>
    <s v="This portion of the course is taught online"/>
    <n v="2025"/>
    <n v="2"/>
    <n v="84604"/>
    <s v="Part-Time"/>
    <n v="7"/>
    <s v="Utah"/>
    <s v="Utah County"/>
    <x v="0"/>
  </r>
  <r>
    <x v="2"/>
    <s v="This portion of the course is taught online"/>
    <n v="2025"/>
    <n v="2"/>
    <n v="84606"/>
    <s v="Full-Time"/>
    <n v="14"/>
    <s v="Utah"/>
    <s v="Utah County"/>
    <x v="0"/>
  </r>
  <r>
    <x v="2"/>
    <s v="This portion of the course is taught online"/>
    <n v="2025"/>
    <n v="2"/>
    <n v="84606"/>
    <s v="Part-Time"/>
    <n v="8"/>
    <s v="Utah"/>
    <s v="Utah County"/>
    <x v="0"/>
  </r>
  <r>
    <x v="2"/>
    <s v="This portion of the course is taught online"/>
    <n v="2025"/>
    <n v="2"/>
    <n v="84620"/>
    <s v="Full-Time"/>
    <n v="1"/>
    <s v="Sevier"/>
    <s v="Sevier County"/>
    <x v="19"/>
  </r>
  <r>
    <x v="2"/>
    <s v="This portion of the course is taught online"/>
    <n v="2025"/>
    <n v="2"/>
    <n v="84622"/>
    <s v="Full-Time"/>
    <n v="1"/>
    <s v="Sanpete"/>
    <s v="Sanpete County"/>
    <x v="17"/>
  </r>
  <r>
    <x v="2"/>
    <s v="This portion of the course is taught online"/>
    <n v="2025"/>
    <n v="2"/>
    <n v="84623"/>
    <s v="Full-Time"/>
    <n v="1"/>
    <s v="Sanpete"/>
    <s v="Sanpete County"/>
    <x v="17"/>
  </r>
  <r>
    <x v="2"/>
    <s v="This portion of the course is taught online"/>
    <n v="2025"/>
    <n v="2"/>
    <n v="84624"/>
    <s v="Full-Time"/>
    <n v="7"/>
    <s v="Millard"/>
    <s v="Millard County"/>
    <x v="16"/>
  </r>
  <r>
    <x v="2"/>
    <s v="This portion of the course is taught online"/>
    <n v="2025"/>
    <n v="2"/>
    <n v="84624"/>
    <s v="Part-Time"/>
    <n v="2"/>
    <s v="Millard"/>
    <s v="Millard County"/>
    <x v="16"/>
  </r>
  <r>
    <x v="2"/>
    <s v="This portion of the course is taught online"/>
    <n v="2025"/>
    <n v="2"/>
    <n v="84627"/>
    <s v="Full-Time"/>
    <n v="8"/>
    <s v="Sanpete"/>
    <s v="Sanpete County"/>
    <x v="17"/>
  </r>
  <r>
    <x v="2"/>
    <s v="This portion of the course is taught online"/>
    <n v="2025"/>
    <n v="2"/>
    <n v="84627"/>
    <s v="Part-Time"/>
    <n v="4"/>
    <s v="Sanpete"/>
    <s v="Sanpete County"/>
    <x v="17"/>
  </r>
  <r>
    <x v="2"/>
    <s v="This portion of the course is taught online"/>
    <n v="2025"/>
    <n v="2"/>
    <n v="84629"/>
    <s v="Full-Time"/>
    <n v="3"/>
    <s v="Sanpete"/>
    <s v="Sanpete County"/>
    <x v="17"/>
  </r>
  <r>
    <x v="2"/>
    <s v="This portion of the course is taught online"/>
    <n v="2025"/>
    <n v="2"/>
    <n v="84631"/>
    <s v="Full-Time"/>
    <n v="3"/>
    <s v="Millard"/>
    <s v="Millard County"/>
    <x v="16"/>
  </r>
  <r>
    <x v="2"/>
    <s v="This portion of the course is taught online"/>
    <n v="2025"/>
    <n v="2"/>
    <n v="84631"/>
    <s v="Part-Time"/>
    <n v="1"/>
    <s v="Millard"/>
    <s v="Millard County"/>
    <x v="16"/>
  </r>
  <r>
    <x v="2"/>
    <s v="This portion of the course is taught online"/>
    <n v="2025"/>
    <n v="2"/>
    <n v="84632"/>
    <s v="Full-Time"/>
    <n v="3"/>
    <s v="Sanpete"/>
    <s v="Sanpete County"/>
    <x v="17"/>
  </r>
  <r>
    <x v="2"/>
    <s v="This portion of the course is taught online"/>
    <n v="2025"/>
    <n v="2"/>
    <n v="84632"/>
    <s v="Part-Time"/>
    <n v="2"/>
    <s v="Sanpete"/>
    <s v="Sanpete County"/>
    <x v="17"/>
  </r>
  <r>
    <x v="2"/>
    <s v="This portion of the course is taught online"/>
    <n v="2025"/>
    <n v="2"/>
    <n v="84634"/>
    <s v="Full-Time"/>
    <n v="3"/>
    <s v="Sanpete"/>
    <s v="Sanpete County"/>
    <x v="17"/>
  </r>
  <r>
    <x v="2"/>
    <s v="This portion of the course is taught online"/>
    <n v="2025"/>
    <n v="2"/>
    <n v="84634"/>
    <s v="Part-Time"/>
    <n v="2"/>
    <s v="Sanpete"/>
    <s v="Sanpete County"/>
    <x v="17"/>
  </r>
  <r>
    <x v="2"/>
    <s v="This portion of the course is taught online"/>
    <n v="2025"/>
    <n v="2"/>
    <n v="84637"/>
    <s v="Part-Time"/>
    <n v="1"/>
    <s v="Millard"/>
    <s v="Millard County"/>
    <x v="16"/>
  </r>
  <r>
    <x v="2"/>
    <s v="This portion of the course is taught online"/>
    <n v="2025"/>
    <n v="2"/>
    <n v="84642"/>
    <s v="Full-Time"/>
    <n v="8"/>
    <s v="Sanpete"/>
    <s v="Sanpete County"/>
    <x v="17"/>
  </r>
  <r>
    <x v="2"/>
    <s v="This portion of the course is taught online"/>
    <n v="2025"/>
    <n v="2"/>
    <n v="84642"/>
    <s v="Part-Time"/>
    <n v="3"/>
    <s v="Sanpete"/>
    <s v="Sanpete County"/>
    <x v="17"/>
  </r>
  <r>
    <x v="2"/>
    <s v="This portion of the course is taught online"/>
    <n v="2025"/>
    <n v="2"/>
    <n v="84644"/>
    <s v="Full-Time"/>
    <n v="3"/>
    <s v="Millard"/>
    <s v="Millard County"/>
    <x v="16"/>
  </r>
  <r>
    <x v="2"/>
    <s v="This portion of the course is taught online"/>
    <n v="2025"/>
    <n v="2"/>
    <n v="84645"/>
    <s v="Full-Time"/>
    <n v="4"/>
    <s v="Juab"/>
    <s v="Juab County"/>
    <x v="18"/>
  </r>
  <r>
    <x v="2"/>
    <s v="This portion of the course is taught online"/>
    <n v="2025"/>
    <n v="2"/>
    <n v="84645"/>
    <s v="Part-Time"/>
    <n v="1"/>
    <s v="Juab"/>
    <s v="Juab County"/>
    <x v="18"/>
  </r>
  <r>
    <x v="2"/>
    <s v="This portion of the course is taught online"/>
    <n v="2025"/>
    <n v="2"/>
    <n v="84646"/>
    <s v="Full-Time"/>
    <n v="4"/>
    <s v="Sanpete"/>
    <s v="Sanpete County"/>
    <x v="17"/>
  </r>
  <r>
    <x v="2"/>
    <s v="This portion of the course is taught online"/>
    <n v="2025"/>
    <n v="2"/>
    <n v="84646"/>
    <s v="Part-Time"/>
    <n v="1"/>
    <s v="Sanpete"/>
    <s v="Sanpete County"/>
    <x v="17"/>
  </r>
  <r>
    <x v="2"/>
    <s v="This portion of the course is taught online"/>
    <n v="2025"/>
    <n v="2"/>
    <n v="84647"/>
    <s v="Full-Time"/>
    <n v="9"/>
    <s v="Sanpete"/>
    <s v="Sanpete County"/>
    <x v="17"/>
  </r>
  <r>
    <x v="2"/>
    <s v="This portion of the course is taught online"/>
    <n v="2025"/>
    <n v="2"/>
    <n v="84647"/>
    <s v="Part-Time"/>
    <n v="1"/>
    <s v="Sanpete"/>
    <s v="Sanpete County"/>
    <x v="17"/>
  </r>
  <r>
    <x v="2"/>
    <s v="This portion of the course is taught online"/>
    <n v="2025"/>
    <n v="2"/>
    <n v="84648"/>
    <s v="Full-Time"/>
    <n v="13"/>
    <s v="Juab"/>
    <s v="Juab County"/>
    <x v="18"/>
  </r>
  <r>
    <x v="2"/>
    <s v="This portion of the course is taught online"/>
    <n v="2025"/>
    <n v="2"/>
    <n v="84648"/>
    <s v="Part-Time"/>
    <n v="9"/>
    <s v="Juab"/>
    <s v="Juab County"/>
    <x v="18"/>
  </r>
  <r>
    <x v="2"/>
    <s v="This portion of the course is taught online"/>
    <n v="2025"/>
    <n v="2"/>
    <n v="84649"/>
    <s v="Full-Time"/>
    <n v="1"/>
    <s v="Millard"/>
    <s v="Millard County"/>
    <x v="16"/>
  </r>
  <r>
    <x v="2"/>
    <s v="This portion of the course is taught online"/>
    <n v="2025"/>
    <n v="2"/>
    <n v="84649"/>
    <s v="Part-Time"/>
    <n v="3"/>
    <s v="Millard"/>
    <s v="Millard County"/>
    <x v="16"/>
  </r>
  <r>
    <x v="2"/>
    <s v="This portion of the course is taught online"/>
    <n v="2025"/>
    <n v="2"/>
    <n v="84651"/>
    <s v="Full-Time"/>
    <n v="30"/>
    <s v="Utah"/>
    <s v="Utah County"/>
    <x v="0"/>
  </r>
  <r>
    <x v="2"/>
    <s v="This portion of the course is taught online"/>
    <n v="2025"/>
    <n v="2"/>
    <n v="84651"/>
    <s v="Part-Time"/>
    <n v="5"/>
    <s v="Utah"/>
    <s v="Utah County"/>
    <x v="0"/>
  </r>
  <r>
    <x v="2"/>
    <s v="This portion of the course is taught online"/>
    <n v="2025"/>
    <n v="2"/>
    <n v="84652"/>
    <s v="Full-Time"/>
    <n v="2"/>
    <s v="Sevier"/>
    <s v="Sevier County"/>
    <x v="19"/>
  </r>
  <r>
    <x v="2"/>
    <s v="This portion of the course is taught online"/>
    <n v="2025"/>
    <n v="2"/>
    <n v="84653"/>
    <s v="Full-Time"/>
    <n v="29"/>
    <s v="Utah"/>
    <s v="Utah County"/>
    <x v="0"/>
  </r>
  <r>
    <x v="2"/>
    <s v="This portion of the course is taught online"/>
    <n v="2025"/>
    <n v="2"/>
    <n v="84653"/>
    <s v="Part-Time"/>
    <n v="10"/>
    <s v="Utah"/>
    <s v="Utah County"/>
    <x v="0"/>
  </r>
  <r>
    <x v="2"/>
    <s v="This portion of the course is taught online"/>
    <n v="2025"/>
    <n v="2"/>
    <n v="84654"/>
    <s v="Full-Time"/>
    <n v="2"/>
    <s v="Sevier"/>
    <s v="Sevier County"/>
    <x v="19"/>
  </r>
  <r>
    <x v="2"/>
    <s v="This portion of the course is taught online"/>
    <n v="2025"/>
    <n v="2"/>
    <n v="84654"/>
    <s v="Part-Time"/>
    <n v="1"/>
    <s v="Sevier"/>
    <s v="Sevier County"/>
    <x v="19"/>
  </r>
  <r>
    <x v="2"/>
    <s v="This portion of the course is taught online"/>
    <n v="2025"/>
    <n v="2"/>
    <n v="84655"/>
    <s v="Full-Time"/>
    <n v="18"/>
    <s v="Utah"/>
    <s v="Utah County"/>
    <x v="0"/>
  </r>
  <r>
    <x v="2"/>
    <s v="This portion of the course is taught online"/>
    <n v="2025"/>
    <n v="2"/>
    <n v="84655"/>
    <s v="Part-Time"/>
    <n v="11"/>
    <s v="Utah"/>
    <s v="Utah County"/>
    <x v="0"/>
  </r>
  <r>
    <x v="2"/>
    <s v="This portion of the course is taught online"/>
    <n v="2025"/>
    <n v="2"/>
    <n v="84657"/>
    <s v="Full-Time"/>
    <n v="2"/>
    <s v="Sevier"/>
    <s v="Sevier County"/>
    <x v="19"/>
  </r>
  <r>
    <x v="2"/>
    <s v="This portion of the course is taught online"/>
    <n v="2025"/>
    <n v="2"/>
    <n v="84660"/>
    <s v="Full-Time"/>
    <n v="55"/>
    <s v="Utah"/>
    <s v="Utah County"/>
    <x v="0"/>
  </r>
  <r>
    <x v="2"/>
    <s v="This portion of the course is taught online"/>
    <n v="2025"/>
    <n v="2"/>
    <n v="84660"/>
    <s v="Part-Time"/>
    <n v="22"/>
    <s v="Utah"/>
    <s v="Utah County"/>
    <x v="0"/>
  </r>
  <r>
    <x v="2"/>
    <s v="This portion of the course is taught online"/>
    <n v="2025"/>
    <n v="2"/>
    <n v="84662"/>
    <s v="Full-Time"/>
    <n v="4"/>
    <s v="Sanpete"/>
    <s v="Sanpete County"/>
    <x v="17"/>
  </r>
  <r>
    <x v="2"/>
    <s v="This portion of the course is taught online"/>
    <n v="2025"/>
    <n v="2"/>
    <n v="84662"/>
    <s v="Part-Time"/>
    <n v="1"/>
    <s v="Sanpete"/>
    <s v="Sanpete County"/>
    <x v="17"/>
  </r>
  <r>
    <x v="2"/>
    <s v="This portion of the course is taught online"/>
    <n v="2025"/>
    <n v="2"/>
    <n v="84663"/>
    <s v="Full-Time"/>
    <n v="42"/>
    <s v="Utah"/>
    <s v="Utah County"/>
    <x v="0"/>
  </r>
  <r>
    <x v="2"/>
    <s v="This portion of the course is taught online"/>
    <n v="2025"/>
    <n v="2"/>
    <n v="84663"/>
    <s v="Part-Time"/>
    <n v="18"/>
    <s v="Utah"/>
    <s v="Utah County"/>
    <x v="0"/>
  </r>
  <r>
    <x v="2"/>
    <s v="This portion of the course is taught online"/>
    <n v="2025"/>
    <n v="2"/>
    <n v="84664"/>
    <s v="Full-Time"/>
    <n v="45"/>
    <s v="Utah"/>
    <s v="Utah County"/>
    <x v="0"/>
  </r>
  <r>
    <x v="2"/>
    <s v="This portion of the course is taught online"/>
    <n v="2025"/>
    <n v="2"/>
    <n v="84664"/>
    <s v="Part-Time"/>
    <n v="3"/>
    <s v="Utah"/>
    <s v="Utah County"/>
    <x v="0"/>
  </r>
  <r>
    <x v="2"/>
    <s v="This portion of the course is taught online"/>
    <n v="2025"/>
    <n v="2"/>
    <n v="84701"/>
    <s v="Full-Time"/>
    <n v="11"/>
    <s v="Sevier"/>
    <s v="Sevier County"/>
    <x v="19"/>
  </r>
  <r>
    <x v="2"/>
    <s v="This portion of the course is taught online"/>
    <n v="2025"/>
    <n v="2"/>
    <n v="84701"/>
    <s v="Part-Time"/>
    <n v="1"/>
    <s v="Sevier"/>
    <s v="Sevier County"/>
    <x v="19"/>
  </r>
  <r>
    <x v="2"/>
    <s v="This portion of the course is taught online"/>
    <n v="2025"/>
    <n v="2"/>
    <n v="84711"/>
    <s v="Full-Time"/>
    <n v="2"/>
    <s v="Sevier"/>
    <s v="Sevier County"/>
    <x v="19"/>
  </r>
  <r>
    <x v="2"/>
    <s v="This portion of the course is taught online"/>
    <n v="2025"/>
    <n v="2"/>
    <n v="84711"/>
    <s v="Part-Time"/>
    <n v="1"/>
    <s v="Sevier"/>
    <s v="Sevier County"/>
    <x v="19"/>
  </r>
  <r>
    <x v="2"/>
    <s v="This portion of the course is taught online"/>
    <n v="2025"/>
    <n v="2"/>
    <n v="84713"/>
    <s v="Full-Time"/>
    <n v="2"/>
    <s v="Beaver"/>
    <s v="Beaver County"/>
    <x v="23"/>
  </r>
  <r>
    <x v="2"/>
    <s v="This portion of the course is taught online"/>
    <n v="2025"/>
    <n v="2"/>
    <n v="84713"/>
    <s v="Part-Time"/>
    <n v="3"/>
    <s v="Beaver"/>
    <s v="Beaver County"/>
    <x v="23"/>
  </r>
  <r>
    <x v="2"/>
    <s v="This portion of the course is taught online"/>
    <n v="2025"/>
    <n v="2"/>
    <n v="84715"/>
    <s v="Part-Time"/>
    <n v="1"/>
    <s v="Wayne"/>
    <s v="Wayne County"/>
    <x v="27"/>
  </r>
  <r>
    <x v="2"/>
    <s v="This portion of the course is taught online"/>
    <n v="2025"/>
    <n v="2"/>
    <n v="84718"/>
    <s v="Full-Time"/>
    <n v="1"/>
    <s v="Garfield"/>
    <s v="Garfield County"/>
    <x v="22"/>
  </r>
  <r>
    <x v="2"/>
    <s v="This portion of the course is taught online"/>
    <n v="2025"/>
    <n v="2"/>
    <n v="84720"/>
    <s v="Full-Time"/>
    <n v="22"/>
    <s v="Iron"/>
    <s v="Iron County"/>
    <x v="20"/>
  </r>
  <r>
    <x v="2"/>
    <s v="This portion of the course is taught online"/>
    <n v="2025"/>
    <n v="2"/>
    <n v="84720"/>
    <s v="Part-Time"/>
    <n v="6"/>
    <s v="Iron"/>
    <s v="Iron County"/>
    <x v="20"/>
  </r>
  <r>
    <x v="2"/>
    <s v="This portion of the course is taught online"/>
    <n v="2025"/>
    <n v="2"/>
    <n v="84721"/>
    <s v="Full-Time"/>
    <n v="12"/>
    <s v="Iron"/>
    <s v="Iron County"/>
    <x v="20"/>
  </r>
  <r>
    <x v="2"/>
    <s v="This portion of the course is taught online"/>
    <n v="2025"/>
    <n v="2"/>
    <n v="84721"/>
    <s v="Part-Time"/>
    <n v="8"/>
    <s v="Iron"/>
    <s v="Iron County"/>
    <x v="20"/>
  </r>
  <r>
    <x v="2"/>
    <s v="This portion of the course is taught online"/>
    <n v="2025"/>
    <n v="2"/>
    <n v="84724"/>
    <s v="Full-Time"/>
    <n v="1"/>
    <s v="Sevier"/>
    <s v="Sevier County"/>
    <x v="19"/>
  </r>
  <r>
    <x v="2"/>
    <s v="This portion of the course is taught online"/>
    <n v="2025"/>
    <n v="2"/>
    <n v="84725"/>
    <s v="Full-Time"/>
    <n v="2"/>
    <s v="Washington"/>
    <s v="Washington County"/>
    <x v="21"/>
  </r>
  <r>
    <x v="2"/>
    <s v="This portion of the course is taught online"/>
    <n v="2025"/>
    <n v="2"/>
    <n v="84736"/>
    <s v="Full-Time"/>
    <n v="1"/>
    <s v="Garfield"/>
    <s v="Garfield County"/>
    <x v="22"/>
  </r>
  <r>
    <x v="2"/>
    <s v="This portion of the course is taught online"/>
    <n v="2025"/>
    <n v="2"/>
    <n v="84737"/>
    <s v="Full-Time"/>
    <n v="6"/>
    <s v="Washington"/>
    <s v="Washington County"/>
    <x v="21"/>
  </r>
  <r>
    <x v="2"/>
    <s v="This portion of the course is taught online"/>
    <n v="2025"/>
    <n v="2"/>
    <n v="84737"/>
    <s v="Part-Time"/>
    <n v="2"/>
    <s v="Washington"/>
    <s v="Washington County"/>
    <x v="21"/>
  </r>
  <r>
    <x v="2"/>
    <s v="This portion of the course is taught online"/>
    <n v="2025"/>
    <n v="2"/>
    <n v="84738"/>
    <s v="Full-Time"/>
    <n v="4"/>
    <s v="Washington"/>
    <s v="Washington County"/>
    <x v="21"/>
  </r>
  <r>
    <x v="2"/>
    <s v="This portion of the course is taught online"/>
    <n v="2025"/>
    <n v="2"/>
    <n v="84738"/>
    <s v="Part-Time"/>
    <n v="1"/>
    <s v="Washington"/>
    <s v="Washington County"/>
    <x v="21"/>
  </r>
  <r>
    <x v="2"/>
    <s v="This portion of the course is taught online"/>
    <n v="2025"/>
    <n v="2"/>
    <n v="84740"/>
    <s v="Full-Time"/>
    <n v="1"/>
    <s v="Piute"/>
    <s v="Piute County"/>
    <x v="28"/>
  </r>
  <r>
    <x v="2"/>
    <s v="This portion of the course is taught online"/>
    <n v="2025"/>
    <n v="2"/>
    <n v="84741"/>
    <s v="Full-Time"/>
    <n v="8"/>
    <s v="Kane"/>
    <s v="Kane County"/>
    <x v="29"/>
  </r>
  <r>
    <x v="2"/>
    <s v="This portion of the course is taught online"/>
    <n v="2025"/>
    <n v="2"/>
    <n v="84742"/>
    <s v="Full-Time"/>
    <n v="1"/>
    <s v="Iron"/>
    <s v="Iron County"/>
    <x v="20"/>
  </r>
  <r>
    <x v="2"/>
    <s v="This portion of the course is taught online"/>
    <n v="2025"/>
    <n v="2"/>
    <n v="84742"/>
    <s v="Part-Time"/>
    <n v="1"/>
    <s v="Iron"/>
    <s v="Iron County"/>
    <x v="20"/>
  </r>
  <r>
    <x v="2"/>
    <s v="This portion of the course is taught online"/>
    <n v="2025"/>
    <n v="2"/>
    <n v="84743"/>
    <s v="Full-Time"/>
    <n v="1"/>
    <s v="Piute"/>
    <s v="Piute County"/>
    <x v="28"/>
  </r>
  <r>
    <x v="2"/>
    <s v="This portion of the course is taught online"/>
    <n v="2025"/>
    <n v="2"/>
    <n v="84745"/>
    <s v="Full-Time"/>
    <n v="2"/>
    <s v="Washington"/>
    <s v="Washington County"/>
    <x v="21"/>
  </r>
  <r>
    <x v="2"/>
    <s v="This portion of the course is taught online"/>
    <n v="2025"/>
    <n v="2"/>
    <n v="84745"/>
    <s v="Part-Time"/>
    <n v="3"/>
    <s v="Washington"/>
    <s v="Washington County"/>
    <x v="21"/>
  </r>
  <r>
    <x v="2"/>
    <s v="This portion of the course is taught online"/>
    <n v="2025"/>
    <n v="2"/>
    <n v="84747"/>
    <s v="Full-Time"/>
    <n v="3"/>
    <s v="Wayne"/>
    <s v="Wayne County"/>
    <x v="27"/>
  </r>
  <r>
    <x v="2"/>
    <s v="This portion of the course is taught online"/>
    <n v="2025"/>
    <n v="2"/>
    <n v="84747"/>
    <s v="Part-Time"/>
    <n v="1"/>
    <s v="Wayne"/>
    <s v="Wayne County"/>
    <x v="27"/>
  </r>
  <r>
    <x v="2"/>
    <s v="This portion of the course is taught online"/>
    <n v="2025"/>
    <n v="2"/>
    <n v="84749"/>
    <s v="Part-Time"/>
    <n v="1"/>
    <s v="Wayne"/>
    <s v="Wayne County"/>
    <x v="27"/>
  </r>
  <r>
    <x v="2"/>
    <s v="This portion of the course is taught online"/>
    <n v="2025"/>
    <n v="2"/>
    <n v="84751"/>
    <s v="Full-Time"/>
    <n v="1"/>
    <s v="Beaver"/>
    <s v="Beaver County"/>
    <x v="23"/>
  </r>
  <r>
    <x v="2"/>
    <s v="This portion of the course is taught online"/>
    <n v="2025"/>
    <n v="2"/>
    <n v="84751"/>
    <s v="Part-Time"/>
    <n v="2"/>
    <s v="Beaver"/>
    <s v="Beaver County"/>
    <x v="23"/>
  </r>
  <r>
    <x v="2"/>
    <s v="This portion of the course is taught online"/>
    <n v="2025"/>
    <n v="2"/>
    <n v="84754"/>
    <s v="Full-Time"/>
    <n v="5"/>
    <s v="Sevier"/>
    <s v="Sevier County"/>
    <x v="19"/>
  </r>
  <r>
    <x v="2"/>
    <s v="This portion of the course is taught online"/>
    <n v="2025"/>
    <n v="2"/>
    <n v="84754"/>
    <s v="Part-Time"/>
    <n v="5"/>
    <s v="Sevier"/>
    <s v="Sevier County"/>
    <x v="19"/>
  </r>
  <r>
    <x v="2"/>
    <s v="This portion of the course is taught online"/>
    <n v="2025"/>
    <n v="2"/>
    <n v="84757"/>
    <s v="Full-Time"/>
    <n v="1"/>
    <s v="Washington"/>
    <s v="Washington County"/>
    <x v="21"/>
  </r>
  <r>
    <x v="2"/>
    <s v="This portion of the course is taught online"/>
    <n v="2025"/>
    <n v="2"/>
    <n v="84757"/>
    <s v="Part-Time"/>
    <n v="3"/>
    <s v="Washington"/>
    <s v="Washington County"/>
    <x v="21"/>
  </r>
  <r>
    <x v="2"/>
    <s v="This portion of the course is taught online"/>
    <n v="2025"/>
    <n v="2"/>
    <n v="84758"/>
    <s v="Part-Time"/>
    <n v="2"/>
    <s v="Kane"/>
    <s v="Kane County"/>
    <x v="29"/>
  </r>
  <r>
    <x v="2"/>
    <s v="This portion of the course is taught online"/>
    <n v="2025"/>
    <n v="2"/>
    <n v="84759"/>
    <s v="Full-Time"/>
    <n v="2"/>
    <s v="Garfield"/>
    <s v="Garfield County"/>
    <x v="22"/>
  </r>
  <r>
    <x v="2"/>
    <s v="This portion of the course is taught online"/>
    <n v="2025"/>
    <n v="2"/>
    <n v="84761"/>
    <s v="Full-Time"/>
    <n v="2"/>
    <s v="Iron"/>
    <s v="Iron County"/>
    <x v="20"/>
  </r>
  <r>
    <x v="2"/>
    <s v="This portion of the course is taught online"/>
    <n v="2025"/>
    <n v="2"/>
    <n v="84765"/>
    <s v="Full-Time"/>
    <n v="6"/>
    <s v="Washington"/>
    <s v="Washington County"/>
    <x v="21"/>
  </r>
  <r>
    <x v="2"/>
    <s v="This portion of the course is taught online"/>
    <n v="2025"/>
    <n v="2"/>
    <n v="84765"/>
    <s v="Part-Time"/>
    <n v="3"/>
    <s v="Washington"/>
    <s v="Washington County"/>
    <x v="21"/>
  </r>
  <r>
    <x v="2"/>
    <s v="This portion of the course is taught online"/>
    <n v="2025"/>
    <n v="2"/>
    <n v="84770"/>
    <s v="Full-Time"/>
    <n v="28"/>
    <s v="Washington"/>
    <s v="Washington County"/>
    <x v="21"/>
  </r>
  <r>
    <x v="2"/>
    <s v="This portion of the course is taught online"/>
    <n v="2025"/>
    <n v="2"/>
    <n v="84770"/>
    <s v="Part-Time"/>
    <n v="12"/>
    <s v="Washington"/>
    <s v="Washington County"/>
    <x v="21"/>
  </r>
  <r>
    <x v="2"/>
    <s v="This portion of the course is taught online"/>
    <n v="2025"/>
    <n v="2"/>
    <n v="84776"/>
    <s v="Full-Time"/>
    <n v="1"/>
    <s v="Garfield"/>
    <s v="Garfield County"/>
    <x v="22"/>
  </r>
  <r>
    <x v="2"/>
    <s v="This portion of the course is taught online"/>
    <n v="2025"/>
    <n v="2"/>
    <n v="84780"/>
    <s v="Full-Time"/>
    <n v="27"/>
    <s v="Washington"/>
    <s v="Washington County"/>
    <x v="21"/>
  </r>
  <r>
    <x v="2"/>
    <s v="This portion of the course is taught online"/>
    <n v="2025"/>
    <n v="2"/>
    <n v="84780"/>
    <s v="Part-Time"/>
    <n v="5"/>
    <s v="Washington"/>
    <s v="Washington County"/>
    <x v="21"/>
  </r>
  <r>
    <x v="2"/>
    <s v="This portion of the course is taught online"/>
    <n v="2025"/>
    <n v="2"/>
    <n v="84782"/>
    <s v="Part-Time"/>
    <n v="1"/>
    <s v="Washington"/>
    <s v="Washington County"/>
    <x v="21"/>
  </r>
  <r>
    <x v="2"/>
    <s v="This portion of the course is taught online"/>
    <n v="2025"/>
    <n v="2"/>
    <n v="84784"/>
    <s v="Full-Time"/>
    <n v="1"/>
    <s v="Washington"/>
    <s v="Washington County"/>
    <x v="21"/>
  </r>
  <r>
    <x v="2"/>
    <s v="This portion of the course is taught online"/>
    <n v="2025"/>
    <n v="2"/>
    <n v="84790"/>
    <s v="Full-Time"/>
    <n v="40"/>
    <s v="Washington"/>
    <s v="Washington County"/>
    <x v="21"/>
  </r>
  <r>
    <x v="2"/>
    <s v="This portion of the course is taught online"/>
    <n v="2025"/>
    <n v="2"/>
    <n v="84790"/>
    <s v="Part-Time"/>
    <n v="18"/>
    <s v="Washington"/>
    <s v="Washington County"/>
    <x v="21"/>
  </r>
  <r>
    <x v="3"/>
    <s v="Main Campus"/>
    <n v="2025"/>
    <n v="2"/>
    <n v="84001"/>
    <s v="Full-Time"/>
    <n v="1"/>
    <s v="Duchesne"/>
    <s v="Duchesne County"/>
    <x v="4"/>
  </r>
  <r>
    <x v="3"/>
    <s v="Main Campus"/>
    <n v="2025"/>
    <n v="2"/>
    <n v="84002"/>
    <s v="Full-Time"/>
    <n v="1"/>
    <s v="Duchesne"/>
    <s v="Duchesne County"/>
    <x v="4"/>
  </r>
  <r>
    <x v="3"/>
    <s v="Main Campus"/>
    <n v="2025"/>
    <n v="2"/>
    <n v="84003"/>
    <s v="Full-Time"/>
    <n v="852"/>
    <s v="Utah"/>
    <s v="Utah County"/>
    <x v="0"/>
  </r>
  <r>
    <x v="3"/>
    <s v="Main Campus"/>
    <n v="2025"/>
    <n v="2"/>
    <n v="84003"/>
    <s v="Part-Time"/>
    <n v="419"/>
    <s v="Utah"/>
    <s v="Utah County"/>
    <x v="0"/>
  </r>
  <r>
    <x v="3"/>
    <s v="Main Campus"/>
    <n v="2025"/>
    <n v="2"/>
    <n v="84004"/>
    <s v="Full-Time"/>
    <n v="156"/>
    <s v="Utah"/>
    <s v="Utah County"/>
    <x v="0"/>
  </r>
  <r>
    <x v="3"/>
    <s v="Main Campus"/>
    <n v="2025"/>
    <n v="2"/>
    <n v="84004"/>
    <s v="Part-Time"/>
    <n v="72"/>
    <s v="Utah"/>
    <s v="Utah County"/>
    <x v="0"/>
  </r>
  <r>
    <x v="3"/>
    <s v="Main Campus"/>
    <n v="2025"/>
    <n v="2"/>
    <n v="84005"/>
    <s v="Full-Time"/>
    <n v="347"/>
    <e v="#N/A"/>
    <s v="Utah County"/>
    <x v="0"/>
  </r>
  <r>
    <x v="3"/>
    <s v="Main Campus"/>
    <n v="2025"/>
    <n v="2"/>
    <n v="84005"/>
    <s v="Part-Time"/>
    <n v="196"/>
    <e v="#N/A"/>
    <s v="Utah County"/>
    <x v="0"/>
  </r>
  <r>
    <x v="3"/>
    <s v="Main Campus"/>
    <n v="2025"/>
    <n v="2"/>
    <n v="84006"/>
    <s v="Full-Time"/>
    <n v="4"/>
    <s v="Salt Lake"/>
    <s v="Salt Lake County"/>
    <x v="1"/>
  </r>
  <r>
    <x v="3"/>
    <s v="Main Campus"/>
    <n v="2025"/>
    <n v="2"/>
    <n v="84006"/>
    <s v="Part-Time"/>
    <n v="1"/>
    <s v="Salt Lake"/>
    <s v="Salt Lake County"/>
    <x v="1"/>
  </r>
  <r>
    <x v="3"/>
    <s v="Main Campus"/>
    <n v="2025"/>
    <n v="2"/>
    <n v="84007"/>
    <s v="Part-Time"/>
    <n v="1"/>
    <s v="Duchesne"/>
    <s v="Duchesne County"/>
    <x v="4"/>
  </r>
  <r>
    <x v="3"/>
    <s v="Main Campus"/>
    <n v="2025"/>
    <n v="2"/>
    <n v="84009"/>
    <s v="Full-Time"/>
    <n v="165"/>
    <e v="#N/A"/>
    <s v="Salt Lake County"/>
    <x v="1"/>
  </r>
  <r>
    <x v="3"/>
    <s v="Main Campus"/>
    <n v="2025"/>
    <n v="2"/>
    <n v="84009"/>
    <s v="Part-Time"/>
    <n v="84"/>
    <e v="#N/A"/>
    <s v="Salt Lake County"/>
    <x v="1"/>
  </r>
  <r>
    <x v="3"/>
    <s v="Main Campus"/>
    <n v="2025"/>
    <n v="2"/>
    <n v="84010"/>
    <s v="Full-Time"/>
    <n v="107"/>
    <s v="Davis"/>
    <s v="Davis County"/>
    <x v="2"/>
  </r>
  <r>
    <x v="3"/>
    <s v="Main Campus"/>
    <n v="2025"/>
    <n v="2"/>
    <n v="84010"/>
    <s v="Part-Time"/>
    <n v="44"/>
    <s v="Davis"/>
    <s v="Davis County"/>
    <x v="2"/>
  </r>
  <r>
    <x v="3"/>
    <s v="Main Campus"/>
    <n v="2025"/>
    <n v="2"/>
    <n v="84013"/>
    <s v="Full-Time"/>
    <n v="4"/>
    <s v="Utah"/>
    <s v="Utah County"/>
    <x v="0"/>
  </r>
  <r>
    <x v="3"/>
    <s v="Main Campus"/>
    <n v="2025"/>
    <n v="2"/>
    <n v="84013"/>
    <s v="Part-Time"/>
    <n v="2"/>
    <s v="Utah"/>
    <s v="Utah County"/>
    <x v="0"/>
  </r>
  <r>
    <x v="3"/>
    <s v="Main Campus"/>
    <n v="2025"/>
    <n v="2"/>
    <n v="84014"/>
    <s v="Full-Time"/>
    <n v="52"/>
    <s v="Davis"/>
    <s v="Davis County"/>
    <x v="2"/>
  </r>
  <r>
    <x v="3"/>
    <s v="Main Campus"/>
    <n v="2025"/>
    <n v="2"/>
    <n v="84014"/>
    <s v="Part-Time"/>
    <n v="14"/>
    <s v="Davis"/>
    <s v="Davis County"/>
    <x v="2"/>
  </r>
  <r>
    <x v="3"/>
    <s v="Main Campus"/>
    <n v="2025"/>
    <n v="2"/>
    <n v="84015"/>
    <s v="Full-Time"/>
    <n v="41"/>
    <s v="Davis"/>
    <s v="Davis County"/>
    <x v="2"/>
  </r>
  <r>
    <x v="3"/>
    <s v="Main Campus"/>
    <n v="2025"/>
    <n v="2"/>
    <n v="84015"/>
    <s v="Part-Time"/>
    <n v="6"/>
    <s v="Davis"/>
    <s v="Davis County"/>
    <x v="2"/>
  </r>
  <r>
    <x v="3"/>
    <s v="Main Campus"/>
    <n v="2025"/>
    <n v="2"/>
    <n v="84017"/>
    <s v="Full-Time"/>
    <n v="9"/>
    <s v="Summit"/>
    <s v="Summit County"/>
    <x v="3"/>
  </r>
  <r>
    <x v="3"/>
    <s v="Main Campus"/>
    <n v="2025"/>
    <n v="2"/>
    <n v="84017"/>
    <s v="Part-Time"/>
    <n v="2"/>
    <s v="Summit"/>
    <s v="Summit County"/>
    <x v="3"/>
  </r>
  <r>
    <x v="3"/>
    <s v="Main Campus"/>
    <n v="2025"/>
    <n v="2"/>
    <n v="84020"/>
    <s v="Full-Time"/>
    <n v="379"/>
    <s v="Salt Lake"/>
    <s v="Salt Lake County"/>
    <x v="1"/>
  </r>
  <r>
    <x v="3"/>
    <s v="Main Campus"/>
    <n v="2025"/>
    <n v="2"/>
    <n v="84020"/>
    <s v="Part-Time"/>
    <n v="186"/>
    <s v="Salt Lake"/>
    <s v="Salt Lake County"/>
    <x v="1"/>
  </r>
  <r>
    <x v="3"/>
    <s v="Main Campus"/>
    <n v="2025"/>
    <n v="2"/>
    <n v="84023"/>
    <s v="Part-Time"/>
    <n v="1"/>
    <s v="Daggett"/>
    <s v="Daggett County"/>
    <x v="26"/>
  </r>
  <r>
    <x v="3"/>
    <s v="Main Campus"/>
    <n v="2025"/>
    <n v="2"/>
    <n v="84025"/>
    <s v="Full-Time"/>
    <n v="74"/>
    <s v="Davis"/>
    <s v="Davis County"/>
    <x v="2"/>
  </r>
  <r>
    <x v="3"/>
    <s v="Main Campus"/>
    <n v="2025"/>
    <n v="2"/>
    <n v="84025"/>
    <s v="Part-Time"/>
    <n v="33"/>
    <s v="Davis"/>
    <s v="Davis County"/>
    <x v="2"/>
  </r>
  <r>
    <x v="3"/>
    <s v="Main Campus"/>
    <n v="2025"/>
    <n v="2"/>
    <n v="84026"/>
    <s v="Full-Time"/>
    <n v="3"/>
    <s v="Uintah"/>
    <s v="Uintah County"/>
    <x v="6"/>
  </r>
  <r>
    <x v="3"/>
    <s v="Main Campus"/>
    <n v="2025"/>
    <n v="2"/>
    <n v="84028"/>
    <s v="Full-Time"/>
    <n v="1"/>
    <s v="Rich"/>
    <s v="Rich County"/>
    <x v="25"/>
  </r>
  <r>
    <x v="3"/>
    <s v="Main Campus"/>
    <n v="2025"/>
    <n v="2"/>
    <n v="84029"/>
    <s v="Full-Time"/>
    <n v="14"/>
    <s v="Tooele"/>
    <s v="Tooele County"/>
    <x v="5"/>
  </r>
  <r>
    <x v="3"/>
    <s v="Main Campus"/>
    <n v="2025"/>
    <n v="2"/>
    <n v="84029"/>
    <s v="Part-Time"/>
    <n v="7"/>
    <s v="Tooele"/>
    <s v="Tooele County"/>
    <x v="5"/>
  </r>
  <r>
    <x v="3"/>
    <s v="Main Campus"/>
    <n v="2025"/>
    <n v="2"/>
    <n v="84032"/>
    <s v="Full-Time"/>
    <n v="161"/>
    <s v="Wasatch"/>
    <s v="Wasatch County"/>
    <x v="7"/>
  </r>
  <r>
    <x v="3"/>
    <s v="Main Campus"/>
    <n v="2025"/>
    <n v="2"/>
    <n v="84032"/>
    <s v="Part-Time"/>
    <n v="90"/>
    <s v="Wasatch"/>
    <s v="Wasatch County"/>
    <x v="7"/>
  </r>
  <r>
    <x v="3"/>
    <s v="Main Campus"/>
    <n v="2025"/>
    <n v="2"/>
    <n v="84033"/>
    <s v="Part-Time"/>
    <n v="1"/>
    <s v="Summit"/>
    <s v="Summit County"/>
    <x v="3"/>
  </r>
  <r>
    <x v="3"/>
    <s v="Main Campus"/>
    <n v="2025"/>
    <n v="2"/>
    <n v="84035"/>
    <s v="Full-Time"/>
    <n v="2"/>
    <s v="Uintah"/>
    <s v="Uintah County"/>
    <x v="6"/>
  </r>
  <r>
    <x v="3"/>
    <s v="Main Campus"/>
    <n v="2025"/>
    <n v="2"/>
    <n v="84036"/>
    <s v="Full-Time"/>
    <n v="19"/>
    <s v="Summit"/>
    <s v="Summit County"/>
    <x v="3"/>
  </r>
  <r>
    <x v="3"/>
    <s v="Main Campus"/>
    <n v="2025"/>
    <n v="2"/>
    <n v="84036"/>
    <s v="Part-Time"/>
    <n v="11"/>
    <s v="Summit"/>
    <s v="Summit County"/>
    <x v="3"/>
  </r>
  <r>
    <x v="3"/>
    <s v="Main Campus"/>
    <n v="2025"/>
    <n v="2"/>
    <n v="84037"/>
    <s v="Full-Time"/>
    <n v="177"/>
    <s v="Davis"/>
    <s v="Davis County"/>
    <x v="2"/>
  </r>
  <r>
    <x v="3"/>
    <s v="Main Campus"/>
    <n v="2025"/>
    <n v="2"/>
    <n v="84037"/>
    <s v="Part-Time"/>
    <n v="45"/>
    <s v="Davis"/>
    <s v="Davis County"/>
    <x v="2"/>
  </r>
  <r>
    <x v="3"/>
    <s v="Main Campus"/>
    <n v="2025"/>
    <n v="2"/>
    <n v="84039"/>
    <s v="Part-Time"/>
    <n v="1"/>
    <s v="Uintah"/>
    <s v="Uintah County"/>
    <x v="6"/>
  </r>
  <r>
    <x v="3"/>
    <s v="Main Campus"/>
    <n v="2025"/>
    <n v="2"/>
    <n v="84040"/>
    <s v="Full-Time"/>
    <n v="34"/>
    <s v="Davis"/>
    <s v="Davis County"/>
    <x v="2"/>
  </r>
  <r>
    <x v="3"/>
    <s v="Main Campus"/>
    <n v="2025"/>
    <n v="2"/>
    <n v="84040"/>
    <s v="Part-Time"/>
    <n v="6"/>
    <s v="Davis"/>
    <s v="Davis County"/>
    <x v="2"/>
  </r>
  <r>
    <x v="3"/>
    <s v="Main Campus"/>
    <n v="2025"/>
    <n v="2"/>
    <n v="84041"/>
    <s v="Full-Time"/>
    <n v="63"/>
    <s v="Davis"/>
    <s v="Davis County"/>
    <x v="2"/>
  </r>
  <r>
    <x v="3"/>
    <s v="Main Campus"/>
    <n v="2025"/>
    <n v="2"/>
    <n v="84041"/>
    <s v="Part-Time"/>
    <n v="17"/>
    <s v="Davis"/>
    <s v="Davis County"/>
    <x v="2"/>
  </r>
  <r>
    <x v="3"/>
    <s v="Main Campus"/>
    <n v="2025"/>
    <n v="2"/>
    <n v="84042"/>
    <s v="Full-Time"/>
    <n v="191"/>
    <s v="Utah"/>
    <s v="Utah County"/>
    <x v="0"/>
  </r>
  <r>
    <x v="3"/>
    <s v="Main Campus"/>
    <n v="2025"/>
    <n v="2"/>
    <n v="84042"/>
    <s v="Part-Time"/>
    <n v="93"/>
    <s v="Utah"/>
    <s v="Utah County"/>
    <x v="0"/>
  </r>
  <r>
    <x v="3"/>
    <s v="Main Campus"/>
    <n v="2025"/>
    <n v="2"/>
    <n v="84043"/>
    <s v="Full-Time"/>
    <n v="964"/>
    <s v="Utah"/>
    <s v="Utah County"/>
    <x v="0"/>
  </r>
  <r>
    <x v="3"/>
    <s v="Main Campus"/>
    <n v="2025"/>
    <n v="2"/>
    <n v="84043"/>
    <s v="Part-Time"/>
    <n v="430"/>
    <s v="Utah"/>
    <s v="Utah County"/>
    <x v="0"/>
  </r>
  <r>
    <x v="3"/>
    <s v="Main Campus"/>
    <n v="2025"/>
    <n v="2"/>
    <n v="84044"/>
    <s v="Full-Time"/>
    <n v="21"/>
    <s v="Salt Lake"/>
    <s v="Salt Lake County"/>
    <x v="1"/>
  </r>
  <r>
    <x v="3"/>
    <s v="Main Campus"/>
    <n v="2025"/>
    <n v="2"/>
    <n v="84044"/>
    <s v="Part-Time"/>
    <n v="12"/>
    <s v="Salt Lake"/>
    <s v="Salt Lake County"/>
    <x v="1"/>
  </r>
  <r>
    <x v="3"/>
    <s v="Main Campus"/>
    <n v="2025"/>
    <n v="2"/>
    <n v="84045"/>
    <s v="Full-Time"/>
    <n v="453"/>
    <e v="#N/A"/>
    <s v="Utah County"/>
    <x v="0"/>
  </r>
  <r>
    <x v="3"/>
    <s v="Main Campus"/>
    <n v="2025"/>
    <n v="2"/>
    <n v="84045"/>
    <s v="Part-Time"/>
    <n v="225"/>
    <e v="#N/A"/>
    <s v="Utah County"/>
    <x v="0"/>
  </r>
  <r>
    <x v="3"/>
    <s v="Main Campus"/>
    <n v="2025"/>
    <n v="2"/>
    <n v="84046"/>
    <s v="Part-Time"/>
    <n v="1"/>
    <s v="Daggett"/>
    <s v="Daggett County"/>
    <x v="26"/>
  </r>
  <r>
    <x v="3"/>
    <s v="Main Campus"/>
    <n v="2025"/>
    <n v="2"/>
    <n v="84047"/>
    <s v="Full-Time"/>
    <n v="35"/>
    <s v="Salt Lake"/>
    <s v="Salt Lake County"/>
    <x v="1"/>
  </r>
  <r>
    <x v="3"/>
    <s v="Main Campus"/>
    <n v="2025"/>
    <n v="2"/>
    <n v="84047"/>
    <s v="Part-Time"/>
    <n v="19"/>
    <s v="Salt Lake"/>
    <s v="Salt Lake County"/>
    <x v="1"/>
  </r>
  <r>
    <x v="3"/>
    <s v="Main Campus"/>
    <n v="2025"/>
    <n v="2"/>
    <n v="84049"/>
    <s v="Full-Time"/>
    <n v="50"/>
    <s v="Wasatch"/>
    <s v="Wasatch County"/>
    <x v="7"/>
  </r>
  <r>
    <x v="3"/>
    <s v="Main Campus"/>
    <n v="2025"/>
    <n v="2"/>
    <n v="84049"/>
    <s v="Part-Time"/>
    <n v="20"/>
    <s v="Wasatch"/>
    <s v="Wasatch County"/>
    <x v="7"/>
  </r>
  <r>
    <x v="3"/>
    <s v="Main Campus"/>
    <n v="2025"/>
    <n v="2"/>
    <n v="84050"/>
    <s v="Full-Time"/>
    <n v="34"/>
    <s v="Morgan"/>
    <s v="Morgan County"/>
    <x v="8"/>
  </r>
  <r>
    <x v="3"/>
    <s v="Main Campus"/>
    <n v="2025"/>
    <n v="2"/>
    <n v="84050"/>
    <s v="Part-Time"/>
    <n v="4"/>
    <s v="Morgan"/>
    <s v="Morgan County"/>
    <x v="8"/>
  </r>
  <r>
    <x v="3"/>
    <s v="Main Campus"/>
    <n v="2025"/>
    <n v="2"/>
    <n v="84051"/>
    <s v="Full-Time"/>
    <n v="1"/>
    <s v="Duchesne"/>
    <s v="Duchesne County"/>
    <x v="4"/>
  </r>
  <r>
    <x v="3"/>
    <s v="Main Campus"/>
    <n v="2025"/>
    <n v="2"/>
    <n v="84053"/>
    <s v="Full-Time"/>
    <n v="3"/>
    <s v="Duchesne"/>
    <s v="Duchesne County"/>
    <x v="4"/>
  </r>
  <r>
    <x v="3"/>
    <s v="Main Campus"/>
    <n v="2025"/>
    <n v="2"/>
    <n v="84054"/>
    <s v="Full-Time"/>
    <n v="38"/>
    <s v="Davis"/>
    <s v="Davis County"/>
    <x v="2"/>
  </r>
  <r>
    <x v="3"/>
    <s v="Main Campus"/>
    <n v="2025"/>
    <n v="2"/>
    <n v="84054"/>
    <s v="Part-Time"/>
    <n v="19"/>
    <s v="Davis"/>
    <s v="Davis County"/>
    <x v="2"/>
  </r>
  <r>
    <x v="3"/>
    <s v="Main Campus"/>
    <n v="2025"/>
    <n v="2"/>
    <n v="84055"/>
    <s v="Full-Time"/>
    <n v="4"/>
    <s v="Summit"/>
    <s v="Summit County"/>
    <x v="3"/>
  </r>
  <r>
    <x v="3"/>
    <s v="Main Campus"/>
    <n v="2025"/>
    <n v="2"/>
    <n v="84055"/>
    <s v="Part-Time"/>
    <n v="1"/>
    <s v="Summit"/>
    <s v="Summit County"/>
    <x v="3"/>
  </r>
  <r>
    <x v="3"/>
    <s v="Main Campus"/>
    <n v="2025"/>
    <n v="2"/>
    <n v="84056"/>
    <s v="Full-Time"/>
    <n v="1"/>
    <s v="Weber"/>
    <s v="Davis County"/>
    <x v="9"/>
  </r>
  <r>
    <x v="3"/>
    <s v="Main Campus"/>
    <n v="2025"/>
    <n v="2"/>
    <n v="84057"/>
    <s v="Full-Time"/>
    <n v="581"/>
    <s v="Utah"/>
    <s v="Utah County"/>
    <x v="0"/>
  </r>
  <r>
    <x v="3"/>
    <s v="Main Campus"/>
    <n v="2025"/>
    <n v="2"/>
    <n v="84057"/>
    <s v="Part-Time"/>
    <n v="291"/>
    <s v="Utah"/>
    <s v="Utah County"/>
    <x v="0"/>
  </r>
  <r>
    <x v="3"/>
    <s v="Main Campus"/>
    <n v="2025"/>
    <n v="2"/>
    <n v="84058"/>
    <s v="Full-Time"/>
    <n v="1341"/>
    <s v="Utah"/>
    <s v="Utah County"/>
    <x v="0"/>
  </r>
  <r>
    <x v="3"/>
    <s v="Main Campus"/>
    <n v="2025"/>
    <n v="2"/>
    <n v="84058"/>
    <s v="Part-Time"/>
    <n v="504"/>
    <s v="Utah"/>
    <s v="Utah County"/>
    <x v="0"/>
  </r>
  <r>
    <x v="3"/>
    <s v="Main Campus"/>
    <n v="2025"/>
    <n v="2"/>
    <n v="84059"/>
    <s v="Full-Time"/>
    <n v="306"/>
    <s v="Utah"/>
    <s v="Utah County"/>
    <x v="0"/>
  </r>
  <r>
    <x v="3"/>
    <s v="Main Campus"/>
    <n v="2025"/>
    <n v="2"/>
    <n v="84059"/>
    <s v="Part-Time"/>
    <n v="163"/>
    <s v="Utah"/>
    <s v="Utah County"/>
    <x v="0"/>
  </r>
  <r>
    <x v="3"/>
    <s v="Main Campus"/>
    <n v="2025"/>
    <n v="2"/>
    <n v="84060"/>
    <s v="Full-Time"/>
    <n v="7"/>
    <s v="Summit"/>
    <s v="Summit County"/>
    <x v="3"/>
  </r>
  <r>
    <x v="3"/>
    <s v="Main Campus"/>
    <n v="2025"/>
    <n v="2"/>
    <n v="84060"/>
    <s v="Part-Time"/>
    <n v="3"/>
    <s v="Summit"/>
    <s v="Summit County"/>
    <x v="3"/>
  </r>
  <r>
    <x v="3"/>
    <s v="Main Campus"/>
    <n v="2025"/>
    <n v="2"/>
    <n v="84061"/>
    <s v="Full-Time"/>
    <n v="1"/>
    <s v="Summit"/>
    <s v="Summit County"/>
    <x v="3"/>
  </r>
  <r>
    <x v="3"/>
    <s v="Main Campus"/>
    <n v="2025"/>
    <n v="2"/>
    <n v="84062"/>
    <s v="Full-Time"/>
    <n v="719"/>
    <s v="Utah"/>
    <s v="Utah County"/>
    <x v="0"/>
  </r>
  <r>
    <x v="3"/>
    <s v="Main Campus"/>
    <n v="2025"/>
    <n v="2"/>
    <n v="84062"/>
    <s v="Part-Time"/>
    <n v="340"/>
    <s v="Utah"/>
    <s v="Utah County"/>
    <x v="0"/>
  </r>
  <r>
    <x v="3"/>
    <s v="Main Campus"/>
    <n v="2025"/>
    <n v="2"/>
    <n v="84064"/>
    <s v="Part-Time"/>
    <n v="1"/>
    <s v="Rich"/>
    <s v="Rich County"/>
    <x v="25"/>
  </r>
  <r>
    <x v="3"/>
    <s v="Main Campus"/>
    <n v="2025"/>
    <n v="2"/>
    <n v="84065"/>
    <s v="Full-Time"/>
    <n v="287"/>
    <s v="Salt Lake"/>
    <s v="Salt Lake County"/>
    <x v="1"/>
  </r>
  <r>
    <x v="3"/>
    <s v="Main Campus"/>
    <n v="2025"/>
    <n v="2"/>
    <n v="84065"/>
    <s v="Part-Time"/>
    <n v="122"/>
    <s v="Salt Lake"/>
    <s v="Salt Lake County"/>
    <x v="1"/>
  </r>
  <r>
    <x v="3"/>
    <s v="Main Campus"/>
    <n v="2025"/>
    <n v="2"/>
    <n v="84066"/>
    <s v="Full-Time"/>
    <n v="15"/>
    <s v="Duchesne"/>
    <s v="Duchesne County"/>
    <x v="4"/>
  </r>
  <r>
    <x v="3"/>
    <s v="Main Campus"/>
    <n v="2025"/>
    <n v="2"/>
    <n v="84066"/>
    <s v="Part-Time"/>
    <n v="5"/>
    <s v="Duchesne"/>
    <s v="Duchesne County"/>
    <x v="4"/>
  </r>
  <r>
    <x v="3"/>
    <s v="Main Campus"/>
    <n v="2025"/>
    <n v="2"/>
    <n v="84067"/>
    <s v="Full-Time"/>
    <n v="7"/>
    <s v="Weber"/>
    <s v="Weber County"/>
    <x v="9"/>
  </r>
  <r>
    <x v="3"/>
    <s v="Main Campus"/>
    <n v="2025"/>
    <n v="2"/>
    <n v="84067"/>
    <s v="Part-Time"/>
    <n v="7"/>
    <s v="Weber"/>
    <s v="Weber County"/>
    <x v="9"/>
  </r>
  <r>
    <x v="3"/>
    <s v="Main Campus"/>
    <n v="2025"/>
    <n v="2"/>
    <n v="84070"/>
    <s v="Full-Time"/>
    <n v="74"/>
    <s v="Salt Lake"/>
    <s v="Salt Lake County"/>
    <x v="1"/>
  </r>
  <r>
    <x v="3"/>
    <s v="Main Campus"/>
    <n v="2025"/>
    <n v="2"/>
    <n v="84070"/>
    <s v="Part-Time"/>
    <n v="33"/>
    <s v="Salt Lake"/>
    <s v="Salt Lake County"/>
    <x v="1"/>
  </r>
  <r>
    <x v="3"/>
    <s v="Main Campus"/>
    <n v="2025"/>
    <n v="2"/>
    <n v="84071"/>
    <s v="Part-Time"/>
    <n v="1"/>
    <s v="Tooele"/>
    <s v="Tooele County"/>
    <x v="5"/>
  </r>
  <r>
    <x v="3"/>
    <s v="Main Campus"/>
    <n v="2025"/>
    <n v="2"/>
    <n v="84072"/>
    <s v="Part-Time"/>
    <n v="1"/>
    <s v="Duchesne"/>
    <s v="Duchesne County"/>
    <x v="4"/>
  </r>
  <r>
    <x v="3"/>
    <s v="Main Campus"/>
    <n v="2025"/>
    <n v="2"/>
    <n v="84074"/>
    <s v="Full-Time"/>
    <n v="84"/>
    <s v="Tooele"/>
    <s v="Tooele County"/>
    <x v="5"/>
  </r>
  <r>
    <x v="3"/>
    <s v="Main Campus"/>
    <n v="2025"/>
    <n v="2"/>
    <n v="84074"/>
    <s v="Part-Time"/>
    <n v="42"/>
    <s v="Tooele"/>
    <s v="Tooele County"/>
    <x v="5"/>
  </r>
  <r>
    <x v="3"/>
    <s v="Main Campus"/>
    <n v="2025"/>
    <n v="2"/>
    <n v="84075"/>
    <s v="Full-Time"/>
    <n v="63"/>
    <s v="Davis"/>
    <s v="Davis County"/>
    <x v="2"/>
  </r>
  <r>
    <x v="3"/>
    <s v="Main Campus"/>
    <n v="2025"/>
    <n v="2"/>
    <n v="84075"/>
    <s v="Part-Time"/>
    <n v="14"/>
    <s v="Davis"/>
    <s v="Davis County"/>
    <x v="2"/>
  </r>
  <r>
    <x v="3"/>
    <s v="Main Campus"/>
    <n v="2025"/>
    <n v="2"/>
    <n v="84078"/>
    <s v="Full-Time"/>
    <n v="26"/>
    <s v="Uintah"/>
    <s v="Uintah County"/>
    <x v="6"/>
  </r>
  <r>
    <x v="3"/>
    <s v="Main Campus"/>
    <n v="2025"/>
    <n v="2"/>
    <n v="84078"/>
    <s v="Part-Time"/>
    <n v="16"/>
    <s v="Uintah"/>
    <s v="Uintah County"/>
    <x v="6"/>
  </r>
  <r>
    <x v="3"/>
    <s v="Main Campus"/>
    <n v="2025"/>
    <n v="2"/>
    <n v="84081"/>
    <s v="Full-Time"/>
    <n v="162"/>
    <e v="#N/A"/>
    <s v="Salt Lake County"/>
    <x v="1"/>
  </r>
  <r>
    <x v="3"/>
    <s v="Main Campus"/>
    <n v="2025"/>
    <n v="2"/>
    <n v="84081"/>
    <s v="Part-Time"/>
    <n v="75"/>
    <e v="#N/A"/>
    <s v="Salt Lake County"/>
    <x v="1"/>
  </r>
  <r>
    <x v="3"/>
    <s v="Main Campus"/>
    <n v="2025"/>
    <n v="2"/>
    <n v="84082"/>
    <s v="Full-Time"/>
    <n v="3"/>
    <s v="Wasatch"/>
    <s v="Wasatch County"/>
    <x v="7"/>
  </r>
  <r>
    <x v="3"/>
    <s v="Main Campus"/>
    <n v="2025"/>
    <n v="2"/>
    <n v="84082"/>
    <s v="Part-Time"/>
    <n v="3"/>
    <s v="Wasatch"/>
    <s v="Wasatch County"/>
    <x v="7"/>
  </r>
  <r>
    <x v="3"/>
    <s v="Main Campus"/>
    <n v="2025"/>
    <n v="2"/>
    <n v="84084"/>
    <s v="Full-Time"/>
    <n v="58"/>
    <s v="Salt Lake"/>
    <s v="Salt Lake County"/>
    <x v="1"/>
  </r>
  <r>
    <x v="3"/>
    <s v="Main Campus"/>
    <n v="2025"/>
    <n v="2"/>
    <n v="84084"/>
    <s v="Part-Time"/>
    <n v="29"/>
    <s v="Salt Lake"/>
    <s v="Salt Lake County"/>
    <x v="1"/>
  </r>
  <r>
    <x v="3"/>
    <s v="Main Campus"/>
    <n v="2025"/>
    <n v="2"/>
    <n v="84086"/>
    <s v="Full-Time"/>
    <n v="2"/>
    <s v="Rich"/>
    <s v="Rich County"/>
    <x v="25"/>
  </r>
  <r>
    <x v="3"/>
    <s v="Main Campus"/>
    <n v="2025"/>
    <n v="2"/>
    <n v="84086"/>
    <s v="Part-Time"/>
    <n v="1"/>
    <s v="Rich"/>
    <s v="Rich County"/>
    <x v="25"/>
  </r>
  <r>
    <x v="3"/>
    <s v="Main Campus"/>
    <n v="2025"/>
    <n v="2"/>
    <n v="84087"/>
    <s v="Full-Time"/>
    <n v="24"/>
    <s v="Davis"/>
    <s v="Davis County"/>
    <x v="2"/>
  </r>
  <r>
    <x v="3"/>
    <s v="Main Campus"/>
    <n v="2025"/>
    <n v="2"/>
    <n v="84087"/>
    <s v="Part-Time"/>
    <n v="9"/>
    <s v="Davis"/>
    <s v="Davis County"/>
    <x v="2"/>
  </r>
  <r>
    <x v="3"/>
    <s v="Main Campus"/>
    <n v="2025"/>
    <n v="2"/>
    <n v="84088"/>
    <s v="Full-Time"/>
    <n v="92"/>
    <s v="Salt Lake"/>
    <s v="Salt Lake County"/>
    <x v="1"/>
  </r>
  <r>
    <x v="3"/>
    <s v="Main Campus"/>
    <n v="2025"/>
    <n v="2"/>
    <n v="84088"/>
    <s v="Part-Time"/>
    <n v="32"/>
    <s v="Salt Lake"/>
    <s v="Salt Lake County"/>
    <x v="1"/>
  </r>
  <r>
    <x v="3"/>
    <s v="Main Campus"/>
    <n v="2025"/>
    <n v="2"/>
    <n v="84092"/>
    <s v="Full-Time"/>
    <n v="145"/>
    <s v="Salt Lake"/>
    <s v="Salt Lake County"/>
    <x v="1"/>
  </r>
  <r>
    <x v="3"/>
    <s v="Main Campus"/>
    <n v="2025"/>
    <n v="2"/>
    <n v="84092"/>
    <s v="Part-Time"/>
    <n v="55"/>
    <s v="Salt Lake"/>
    <s v="Salt Lake County"/>
    <x v="1"/>
  </r>
  <r>
    <x v="3"/>
    <s v="Main Campus"/>
    <n v="2025"/>
    <n v="2"/>
    <n v="84093"/>
    <s v="Full-Time"/>
    <n v="77"/>
    <s v="Salt Lake"/>
    <s v="Salt Lake County"/>
    <x v="1"/>
  </r>
  <r>
    <x v="3"/>
    <s v="Main Campus"/>
    <n v="2025"/>
    <n v="2"/>
    <n v="84093"/>
    <s v="Part-Time"/>
    <n v="35"/>
    <s v="Salt Lake"/>
    <s v="Salt Lake County"/>
    <x v="1"/>
  </r>
  <r>
    <x v="3"/>
    <s v="Main Campus"/>
    <n v="2025"/>
    <n v="2"/>
    <n v="84094"/>
    <s v="Full-Time"/>
    <n v="90"/>
    <s v="Salt Lake"/>
    <s v="Salt Lake County"/>
    <x v="1"/>
  </r>
  <r>
    <x v="3"/>
    <s v="Main Campus"/>
    <n v="2025"/>
    <n v="2"/>
    <n v="84094"/>
    <s v="Part-Time"/>
    <n v="36"/>
    <s v="Salt Lake"/>
    <s v="Salt Lake County"/>
    <x v="1"/>
  </r>
  <r>
    <x v="3"/>
    <s v="Main Campus"/>
    <n v="2025"/>
    <n v="2"/>
    <n v="84095"/>
    <s v="Full-Time"/>
    <n v="261"/>
    <s v="Salt Lake"/>
    <s v="Salt Lake County"/>
    <x v="1"/>
  </r>
  <r>
    <x v="3"/>
    <s v="Main Campus"/>
    <n v="2025"/>
    <n v="2"/>
    <n v="84095"/>
    <s v="Part-Time"/>
    <n v="101"/>
    <s v="Salt Lake"/>
    <s v="Salt Lake County"/>
    <x v="1"/>
  </r>
  <r>
    <x v="3"/>
    <s v="Main Campus"/>
    <n v="2025"/>
    <n v="2"/>
    <n v="84096"/>
    <s v="Full-Time"/>
    <n v="342"/>
    <e v="#N/A"/>
    <s v="Salt Lake County"/>
    <x v="1"/>
  </r>
  <r>
    <x v="3"/>
    <s v="Main Campus"/>
    <n v="2025"/>
    <n v="2"/>
    <n v="84096"/>
    <s v="Part-Time"/>
    <n v="141"/>
    <e v="#N/A"/>
    <s v="Salt Lake County"/>
    <x v="1"/>
  </r>
  <r>
    <x v="3"/>
    <s v="Main Campus"/>
    <n v="2025"/>
    <n v="2"/>
    <n v="84097"/>
    <s v="Full-Time"/>
    <n v="431"/>
    <s v="Utah"/>
    <s v="Utah County"/>
    <x v="0"/>
  </r>
  <r>
    <x v="3"/>
    <s v="Main Campus"/>
    <n v="2025"/>
    <n v="2"/>
    <n v="84097"/>
    <s v="Part-Time"/>
    <n v="225"/>
    <s v="Utah"/>
    <s v="Utah County"/>
    <x v="0"/>
  </r>
  <r>
    <x v="3"/>
    <s v="Main Campus"/>
    <n v="2025"/>
    <n v="2"/>
    <n v="84098"/>
    <s v="Full-Time"/>
    <n v="20"/>
    <s v="Summit"/>
    <s v="Summit County"/>
    <x v="3"/>
  </r>
  <r>
    <x v="3"/>
    <s v="Main Campus"/>
    <n v="2025"/>
    <n v="2"/>
    <n v="84098"/>
    <s v="Part-Time"/>
    <n v="5"/>
    <s v="Summit"/>
    <s v="Summit County"/>
    <x v="3"/>
  </r>
  <r>
    <x v="3"/>
    <s v="Main Campus"/>
    <n v="2025"/>
    <n v="2"/>
    <n v="84101"/>
    <s v="Full-Time"/>
    <n v="5"/>
    <s v="Salt Lake"/>
    <s v="Salt Lake County"/>
    <x v="1"/>
  </r>
  <r>
    <x v="3"/>
    <s v="Main Campus"/>
    <n v="2025"/>
    <n v="2"/>
    <n v="84101"/>
    <s v="Part-Time"/>
    <n v="4"/>
    <s v="Salt Lake"/>
    <s v="Salt Lake County"/>
    <x v="1"/>
  </r>
  <r>
    <x v="3"/>
    <s v="Main Campus"/>
    <n v="2025"/>
    <n v="2"/>
    <n v="84102"/>
    <s v="Full-Time"/>
    <n v="8"/>
    <s v="Salt Lake"/>
    <s v="Salt Lake County"/>
    <x v="1"/>
  </r>
  <r>
    <x v="3"/>
    <s v="Main Campus"/>
    <n v="2025"/>
    <n v="2"/>
    <n v="84102"/>
    <s v="Part-Time"/>
    <n v="4"/>
    <s v="Salt Lake"/>
    <s v="Salt Lake County"/>
    <x v="1"/>
  </r>
  <r>
    <x v="3"/>
    <s v="Main Campus"/>
    <n v="2025"/>
    <n v="2"/>
    <n v="84103"/>
    <s v="Full-Time"/>
    <n v="15"/>
    <s v="Salt Lake"/>
    <s v="Salt Lake County"/>
    <x v="1"/>
  </r>
  <r>
    <x v="3"/>
    <s v="Main Campus"/>
    <n v="2025"/>
    <n v="2"/>
    <n v="84103"/>
    <s v="Part-Time"/>
    <n v="8"/>
    <s v="Salt Lake"/>
    <s v="Salt Lake County"/>
    <x v="1"/>
  </r>
  <r>
    <x v="3"/>
    <s v="Main Campus"/>
    <n v="2025"/>
    <n v="2"/>
    <n v="84104"/>
    <s v="Full-Time"/>
    <n v="12"/>
    <s v="Salt Lake"/>
    <s v="Salt Lake County"/>
    <x v="1"/>
  </r>
  <r>
    <x v="3"/>
    <s v="Main Campus"/>
    <n v="2025"/>
    <n v="2"/>
    <n v="84104"/>
    <s v="Part-Time"/>
    <n v="7"/>
    <s v="Salt Lake"/>
    <s v="Salt Lake County"/>
    <x v="1"/>
  </r>
  <r>
    <x v="3"/>
    <s v="Main Campus"/>
    <n v="2025"/>
    <n v="2"/>
    <n v="84105"/>
    <s v="Full-Time"/>
    <n v="11"/>
    <s v="Salt Lake"/>
    <s v="Salt Lake County"/>
    <x v="1"/>
  </r>
  <r>
    <x v="3"/>
    <s v="Main Campus"/>
    <n v="2025"/>
    <n v="2"/>
    <n v="84105"/>
    <s v="Part-Time"/>
    <n v="6"/>
    <s v="Salt Lake"/>
    <s v="Salt Lake County"/>
    <x v="1"/>
  </r>
  <r>
    <x v="3"/>
    <s v="Main Campus"/>
    <n v="2025"/>
    <n v="2"/>
    <n v="84106"/>
    <s v="Full-Time"/>
    <n v="36"/>
    <s v="Salt Lake"/>
    <s v="Salt Lake County"/>
    <x v="1"/>
  </r>
  <r>
    <x v="3"/>
    <s v="Main Campus"/>
    <n v="2025"/>
    <n v="2"/>
    <n v="84106"/>
    <s v="Part-Time"/>
    <n v="16"/>
    <s v="Salt Lake"/>
    <s v="Salt Lake County"/>
    <x v="1"/>
  </r>
  <r>
    <x v="3"/>
    <s v="Main Campus"/>
    <n v="2025"/>
    <n v="2"/>
    <n v="84107"/>
    <s v="Full-Time"/>
    <n v="48"/>
    <s v="Salt Lake"/>
    <s v="Salt Lake County"/>
    <x v="1"/>
  </r>
  <r>
    <x v="3"/>
    <s v="Main Campus"/>
    <n v="2025"/>
    <n v="2"/>
    <n v="84107"/>
    <s v="Part-Time"/>
    <n v="21"/>
    <s v="Salt Lake"/>
    <s v="Salt Lake County"/>
    <x v="1"/>
  </r>
  <r>
    <x v="3"/>
    <s v="Main Campus"/>
    <n v="2025"/>
    <n v="2"/>
    <n v="84108"/>
    <s v="Full-Time"/>
    <n v="27"/>
    <s v="Salt Lake"/>
    <s v="Salt Lake County"/>
    <x v="1"/>
  </r>
  <r>
    <x v="3"/>
    <s v="Main Campus"/>
    <n v="2025"/>
    <n v="2"/>
    <n v="84108"/>
    <s v="Part-Time"/>
    <n v="12"/>
    <s v="Salt Lake"/>
    <s v="Salt Lake County"/>
    <x v="1"/>
  </r>
  <r>
    <x v="3"/>
    <s v="Main Campus"/>
    <n v="2025"/>
    <n v="2"/>
    <n v="84109"/>
    <s v="Full-Time"/>
    <n v="50"/>
    <s v="Salt Lake"/>
    <s v="Salt Lake County"/>
    <x v="1"/>
  </r>
  <r>
    <x v="3"/>
    <s v="Main Campus"/>
    <n v="2025"/>
    <n v="2"/>
    <n v="84109"/>
    <s v="Part-Time"/>
    <n v="26"/>
    <s v="Salt Lake"/>
    <s v="Salt Lake County"/>
    <x v="1"/>
  </r>
  <r>
    <x v="3"/>
    <s v="Main Campus"/>
    <n v="2025"/>
    <n v="2"/>
    <n v="84111"/>
    <s v="Full-Time"/>
    <n v="4"/>
    <s v="Salt Lake"/>
    <s v="Salt Lake County"/>
    <x v="1"/>
  </r>
  <r>
    <x v="3"/>
    <s v="Main Campus"/>
    <n v="2025"/>
    <n v="2"/>
    <n v="84111"/>
    <s v="Part-Time"/>
    <n v="4"/>
    <s v="Salt Lake"/>
    <s v="Salt Lake County"/>
    <x v="1"/>
  </r>
  <r>
    <x v="3"/>
    <s v="Main Campus"/>
    <n v="2025"/>
    <n v="2"/>
    <n v="84115"/>
    <s v="Full-Time"/>
    <n v="18"/>
    <s v="Salt Lake"/>
    <s v="Salt Lake County"/>
    <x v="1"/>
  </r>
  <r>
    <x v="3"/>
    <s v="Main Campus"/>
    <n v="2025"/>
    <n v="2"/>
    <n v="84115"/>
    <s v="Part-Time"/>
    <n v="11"/>
    <s v="Salt Lake"/>
    <s v="Salt Lake County"/>
    <x v="1"/>
  </r>
  <r>
    <x v="3"/>
    <s v="Main Campus"/>
    <n v="2025"/>
    <n v="2"/>
    <n v="84116"/>
    <s v="Full-Time"/>
    <n v="15"/>
    <s v="Salt Lake"/>
    <s v="Salt Lake County"/>
    <x v="1"/>
  </r>
  <r>
    <x v="3"/>
    <s v="Main Campus"/>
    <n v="2025"/>
    <n v="2"/>
    <n v="84116"/>
    <s v="Part-Time"/>
    <n v="2"/>
    <s v="Salt Lake"/>
    <s v="Salt Lake County"/>
    <x v="1"/>
  </r>
  <r>
    <x v="3"/>
    <s v="Main Campus"/>
    <n v="2025"/>
    <n v="2"/>
    <n v="84117"/>
    <s v="Full-Time"/>
    <n v="54"/>
    <s v="Salt Lake"/>
    <s v="Salt Lake County"/>
    <x v="1"/>
  </r>
  <r>
    <x v="3"/>
    <s v="Main Campus"/>
    <n v="2025"/>
    <n v="2"/>
    <n v="84117"/>
    <s v="Part-Time"/>
    <n v="18"/>
    <s v="Salt Lake"/>
    <s v="Salt Lake County"/>
    <x v="1"/>
  </r>
  <r>
    <x v="3"/>
    <s v="Main Campus"/>
    <n v="2025"/>
    <n v="2"/>
    <n v="84118"/>
    <s v="Full-Time"/>
    <n v="32"/>
    <s v="Salt Lake"/>
    <s v="Salt Lake County"/>
    <x v="1"/>
  </r>
  <r>
    <x v="3"/>
    <s v="Main Campus"/>
    <n v="2025"/>
    <n v="2"/>
    <n v="84118"/>
    <s v="Part-Time"/>
    <n v="21"/>
    <s v="Salt Lake"/>
    <s v="Salt Lake County"/>
    <x v="1"/>
  </r>
  <r>
    <x v="3"/>
    <s v="Main Campus"/>
    <n v="2025"/>
    <n v="2"/>
    <n v="84119"/>
    <s v="Full-Time"/>
    <n v="40"/>
    <s v="Salt Lake"/>
    <s v="Salt Lake County"/>
    <x v="1"/>
  </r>
  <r>
    <x v="3"/>
    <s v="Main Campus"/>
    <n v="2025"/>
    <n v="2"/>
    <n v="84119"/>
    <s v="Part-Time"/>
    <n v="17"/>
    <s v="Salt Lake"/>
    <s v="Salt Lake County"/>
    <x v="1"/>
  </r>
  <r>
    <x v="3"/>
    <s v="Main Campus"/>
    <n v="2025"/>
    <n v="2"/>
    <n v="84120"/>
    <s v="Full-Time"/>
    <n v="56"/>
    <s v="Salt Lake"/>
    <s v="Salt Lake County"/>
    <x v="1"/>
  </r>
  <r>
    <x v="3"/>
    <s v="Main Campus"/>
    <n v="2025"/>
    <n v="2"/>
    <n v="84120"/>
    <s v="Part-Time"/>
    <n v="14"/>
    <s v="Salt Lake"/>
    <s v="Salt Lake County"/>
    <x v="1"/>
  </r>
  <r>
    <x v="3"/>
    <s v="Main Campus"/>
    <n v="2025"/>
    <n v="2"/>
    <n v="84121"/>
    <s v="Full-Time"/>
    <n v="75"/>
    <s v="Salt Lake"/>
    <s v="Salt Lake County"/>
    <x v="1"/>
  </r>
  <r>
    <x v="3"/>
    <s v="Main Campus"/>
    <n v="2025"/>
    <n v="2"/>
    <n v="84121"/>
    <s v="Part-Time"/>
    <n v="34"/>
    <s v="Salt Lake"/>
    <s v="Salt Lake County"/>
    <x v="1"/>
  </r>
  <r>
    <x v="3"/>
    <s v="Main Campus"/>
    <n v="2025"/>
    <n v="2"/>
    <n v="84123"/>
    <s v="Full-Time"/>
    <n v="66"/>
    <s v="Salt Lake"/>
    <s v="Salt Lake County"/>
    <x v="1"/>
  </r>
  <r>
    <x v="3"/>
    <s v="Main Campus"/>
    <n v="2025"/>
    <n v="2"/>
    <n v="84123"/>
    <s v="Part-Time"/>
    <n v="28"/>
    <s v="Salt Lake"/>
    <s v="Salt Lake County"/>
    <x v="1"/>
  </r>
  <r>
    <x v="3"/>
    <s v="Main Campus"/>
    <n v="2025"/>
    <n v="2"/>
    <n v="84124"/>
    <s v="Full-Time"/>
    <n v="61"/>
    <s v="Salt Lake"/>
    <s v="Salt Lake County"/>
    <x v="1"/>
  </r>
  <r>
    <x v="3"/>
    <s v="Main Campus"/>
    <n v="2025"/>
    <n v="2"/>
    <n v="84124"/>
    <s v="Part-Time"/>
    <n v="20"/>
    <s v="Salt Lake"/>
    <s v="Salt Lake County"/>
    <x v="1"/>
  </r>
  <r>
    <x v="3"/>
    <s v="Main Campus"/>
    <n v="2025"/>
    <n v="2"/>
    <n v="84128"/>
    <s v="Full-Time"/>
    <n v="27"/>
    <s v="Salt Lake"/>
    <s v="Salt Lake County"/>
    <x v="1"/>
  </r>
  <r>
    <x v="3"/>
    <s v="Main Campus"/>
    <n v="2025"/>
    <n v="2"/>
    <n v="84128"/>
    <s v="Part-Time"/>
    <n v="13"/>
    <s v="Salt Lake"/>
    <s v="Salt Lake County"/>
    <x v="1"/>
  </r>
  <r>
    <x v="3"/>
    <s v="Main Campus"/>
    <n v="2025"/>
    <n v="2"/>
    <n v="84129"/>
    <s v="Full-Time"/>
    <n v="55"/>
    <e v="#N/A"/>
    <s v="Salt Lake County"/>
    <x v="1"/>
  </r>
  <r>
    <x v="3"/>
    <s v="Main Campus"/>
    <n v="2025"/>
    <n v="2"/>
    <n v="84129"/>
    <s v="Part-Time"/>
    <n v="26"/>
    <e v="#N/A"/>
    <s v="Salt Lake County"/>
    <x v="1"/>
  </r>
  <r>
    <x v="3"/>
    <s v="Main Campus"/>
    <n v="2025"/>
    <n v="2"/>
    <n v="84150"/>
    <s v="Full-Time"/>
    <n v="2"/>
    <s v="Salt Lake"/>
    <s v="Salt Lake County"/>
    <x v="1"/>
  </r>
  <r>
    <x v="3"/>
    <s v="Main Campus"/>
    <n v="2025"/>
    <n v="2"/>
    <n v="84157"/>
    <s v="Part-Time"/>
    <n v="1"/>
    <s v="Salt Lake"/>
    <e v="#N/A"/>
    <x v="1"/>
  </r>
  <r>
    <x v="3"/>
    <s v="Main Campus"/>
    <n v="2025"/>
    <n v="2"/>
    <n v="84302"/>
    <s v="Full-Time"/>
    <n v="25"/>
    <s v="Box Elder"/>
    <s v="Box Elder County"/>
    <x v="10"/>
  </r>
  <r>
    <x v="3"/>
    <s v="Main Campus"/>
    <n v="2025"/>
    <n v="2"/>
    <n v="84302"/>
    <s v="Part-Time"/>
    <n v="7"/>
    <s v="Box Elder"/>
    <s v="Box Elder County"/>
    <x v="10"/>
  </r>
  <r>
    <x v="3"/>
    <s v="Main Campus"/>
    <n v="2025"/>
    <n v="2"/>
    <n v="84307"/>
    <s v="Full-Time"/>
    <n v="2"/>
    <s v="Box Elder"/>
    <s v="Box Elder County"/>
    <x v="10"/>
  </r>
  <r>
    <x v="3"/>
    <s v="Main Campus"/>
    <n v="2025"/>
    <n v="2"/>
    <n v="84309"/>
    <s v="Full-Time"/>
    <n v="1"/>
    <s v="Box Elder"/>
    <s v="Box Elder County"/>
    <x v="10"/>
  </r>
  <r>
    <x v="3"/>
    <s v="Main Campus"/>
    <n v="2025"/>
    <n v="2"/>
    <n v="84310"/>
    <s v="Full-Time"/>
    <n v="2"/>
    <s v="Weber"/>
    <s v="Weber County"/>
    <x v="9"/>
  </r>
  <r>
    <x v="3"/>
    <s v="Main Campus"/>
    <n v="2025"/>
    <n v="2"/>
    <n v="84310"/>
    <s v="Part-Time"/>
    <n v="2"/>
    <s v="Weber"/>
    <s v="Weber County"/>
    <x v="9"/>
  </r>
  <r>
    <x v="3"/>
    <s v="Main Campus"/>
    <n v="2025"/>
    <n v="2"/>
    <n v="84312"/>
    <s v="Full-Time"/>
    <n v="4"/>
    <s v="Box Elder"/>
    <s v="Box Elder County"/>
    <x v="10"/>
  </r>
  <r>
    <x v="3"/>
    <s v="Main Campus"/>
    <n v="2025"/>
    <n v="2"/>
    <n v="84312"/>
    <s v="Part-Time"/>
    <n v="1"/>
    <s v="Box Elder"/>
    <s v="Box Elder County"/>
    <x v="10"/>
  </r>
  <r>
    <x v="3"/>
    <s v="Main Campus"/>
    <n v="2025"/>
    <n v="2"/>
    <n v="84314"/>
    <s v="Full-Time"/>
    <n v="2"/>
    <s v="Box Elder"/>
    <s v="Box Elder County"/>
    <x v="10"/>
  </r>
  <r>
    <x v="3"/>
    <s v="Main Campus"/>
    <n v="2025"/>
    <n v="2"/>
    <n v="84314"/>
    <s v="Part-Time"/>
    <n v="1"/>
    <s v="Box Elder"/>
    <s v="Box Elder County"/>
    <x v="10"/>
  </r>
  <r>
    <x v="3"/>
    <s v="Main Campus"/>
    <n v="2025"/>
    <n v="2"/>
    <n v="84315"/>
    <s v="Full-Time"/>
    <n v="8"/>
    <s v="Weber"/>
    <s v="Weber County"/>
    <x v="9"/>
  </r>
  <r>
    <x v="3"/>
    <s v="Main Campus"/>
    <n v="2025"/>
    <n v="2"/>
    <n v="84315"/>
    <s v="Part-Time"/>
    <n v="2"/>
    <s v="Weber"/>
    <s v="Weber County"/>
    <x v="9"/>
  </r>
  <r>
    <x v="3"/>
    <s v="Main Campus"/>
    <n v="2025"/>
    <n v="2"/>
    <n v="84317"/>
    <s v="Full-Time"/>
    <n v="3"/>
    <s v="Weber"/>
    <s v="Weber County"/>
    <x v="9"/>
  </r>
  <r>
    <x v="3"/>
    <s v="Main Campus"/>
    <n v="2025"/>
    <n v="2"/>
    <n v="84318"/>
    <s v="Full-Time"/>
    <n v="11"/>
    <s v="Cache"/>
    <s v="Cache County"/>
    <x v="11"/>
  </r>
  <r>
    <x v="3"/>
    <s v="Main Campus"/>
    <n v="2025"/>
    <n v="2"/>
    <n v="84318"/>
    <s v="Part-Time"/>
    <n v="4"/>
    <s v="Cache"/>
    <s v="Cache County"/>
    <x v="11"/>
  </r>
  <r>
    <x v="3"/>
    <s v="Main Campus"/>
    <n v="2025"/>
    <n v="2"/>
    <n v="84319"/>
    <s v="Full-Time"/>
    <n v="7"/>
    <s v="Cache"/>
    <s v="Cache County"/>
    <x v="11"/>
  </r>
  <r>
    <x v="3"/>
    <s v="Main Campus"/>
    <n v="2025"/>
    <n v="2"/>
    <n v="84319"/>
    <s v="Part-Time"/>
    <n v="3"/>
    <s v="Cache"/>
    <s v="Cache County"/>
    <x v="11"/>
  </r>
  <r>
    <x v="3"/>
    <s v="Main Campus"/>
    <n v="2025"/>
    <n v="2"/>
    <n v="84320"/>
    <s v="Full-Time"/>
    <n v="2"/>
    <s v="Cache"/>
    <s v="Cache County"/>
    <x v="11"/>
  </r>
  <r>
    <x v="3"/>
    <s v="Main Campus"/>
    <n v="2025"/>
    <n v="2"/>
    <n v="84321"/>
    <s v="Full-Time"/>
    <n v="21"/>
    <s v="Cache"/>
    <s v="Cache County"/>
    <x v="11"/>
  </r>
  <r>
    <x v="3"/>
    <s v="Main Campus"/>
    <n v="2025"/>
    <n v="2"/>
    <n v="84321"/>
    <s v="Part-Time"/>
    <n v="14"/>
    <s v="Cache"/>
    <s v="Cache County"/>
    <x v="11"/>
  </r>
  <r>
    <x v="3"/>
    <s v="Main Campus"/>
    <n v="2025"/>
    <n v="2"/>
    <n v="84322"/>
    <s v="Full-Time"/>
    <n v="1"/>
    <s v="Cache"/>
    <s v="Cache County"/>
    <x v="11"/>
  </r>
  <r>
    <x v="3"/>
    <s v="Main Campus"/>
    <n v="2025"/>
    <n v="2"/>
    <n v="84324"/>
    <s v="Full-Time"/>
    <n v="5"/>
    <s v="Box Elder"/>
    <s v="Box Elder County"/>
    <x v="10"/>
  </r>
  <r>
    <x v="3"/>
    <s v="Main Campus"/>
    <n v="2025"/>
    <n v="2"/>
    <n v="84325"/>
    <s v="Full-Time"/>
    <n v="5"/>
    <s v="Cache"/>
    <s v="Cache County"/>
    <x v="11"/>
  </r>
  <r>
    <x v="3"/>
    <s v="Main Campus"/>
    <n v="2025"/>
    <n v="2"/>
    <n v="84325"/>
    <s v="Part-Time"/>
    <n v="1"/>
    <s v="Cache"/>
    <s v="Cache County"/>
    <x v="11"/>
  </r>
  <r>
    <x v="3"/>
    <s v="Main Campus"/>
    <n v="2025"/>
    <n v="2"/>
    <n v="84326"/>
    <s v="Full-Time"/>
    <n v="3"/>
    <s v="Cache"/>
    <s v="Cache County"/>
    <x v="11"/>
  </r>
  <r>
    <x v="3"/>
    <s v="Main Campus"/>
    <n v="2025"/>
    <n v="2"/>
    <n v="84326"/>
    <s v="Part-Time"/>
    <n v="1"/>
    <s v="Cache"/>
    <s v="Cache County"/>
    <x v="11"/>
  </r>
  <r>
    <x v="3"/>
    <s v="Main Campus"/>
    <n v="2025"/>
    <n v="2"/>
    <n v="84328"/>
    <s v="Full-Time"/>
    <n v="1"/>
    <s v="Cache"/>
    <s v="Cache County"/>
    <x v="11"/>
  </r>
  <r>
    <x v="3"/>
    <s v="Main Campus"/>
    <n v="2025"/>
    <n v="2"/>
    <n v="84328"/>
    <s v="Part-Time"/>
    <n v="2"/>
    <s v="Cache"/>
    <s v="Cache County"/>
    <x v="11"/>
  </r>
  <r>
    <x v="3"/>
    <s v="Main Campus"/>
    <n v="2025"/>
    <n v="2"/>
    <n v="84332"/>
    <s v="Full-Time"/>
    <n v="9"/>
    <s v="Cache"/>
    <s v="Cache County"/>
    <x v="11"/>
  </r>
  <r>
    <x v="3"/>
    <s v="Main Campus"/>
    <n v="2025"/>
    <n v="2"/>
    <n v="84332"/>
    <s v="Part-Time"/>
    <n v="3"/>
    <s v="Cache"/>
    <s v="Cache County"/>
    <x v="11"/>
  </r>
  <r>
    <x v="3"/>
    <s v="Main Campus"/>
    <n v="2025"/>
    <n v="2"/>
    <n v="84333"/>
    <s v="Full-Time"/>
    <n v="1"/>
    <s v="Cache"/>
    <s v="Cache County"/>
    <x v="11"/>
  </r>
  <r>
    <x v="3"/>
    <s v="Main Campus"/>
    <n v="2025"/>
    <n v="2"/>
    <n v="84334"/>
    <s v="Part-Time"/>
    <n v="1"/>
    <s v="Cache"/>
    <s v="Box Elder County"/>
    <x v="11"/>
  </r>
  <r>
    <x v="3"/>
    <s v="Main Campus"/>
    <n v="2025"/>
    <n v="2"/>
    <n v="84335"/>
    <s v="Full-Time"/>
    <n v="17"/>
    <s v="Cache"/>
    <s v="Cache County"/>
    <x v="11"/>
  </r>
  <r>
    <x v="3"/>
    <s v="Main Campus"/>
    <n v="2025"/>
    <n v="2"/>
    <n v="84335"/>
    <s v="Part-Time"/>
    <n v="3"/>
    <s v="Cache"/>
    <s v="Cache County"/>
    <x v="11"/>
  </r>
  <r>
    <x v="3"/>
    <s v="Main Campus"/>
    <n v="2025"/>
    <n v="2"/>
    <n v="84337"/>
    <s v="Full-Time"/>
    <n v="7"/>
    <s v="Box Elder"/>
    <s v="Box Elder County"/>
    <x v="10"/>
  </r>
  <r>
    <x v="3"/>
    <s v="Main Campus"/>
    <n v="2025"/>
    <n v="2"/>
    <n v="84337"/>
    <s v="Part-Time"/>
    <n v="5"/>
    <s v="Box Elder"/>
    <s v="Box Elder County"/>
    <x v="10"/>
  </r>
  <r>
    <x v="3"/>
    <s v="Main Campus"/>
    <n v="2025"/>
    <n v="2"/>
    <n v="84339"/>
    <s v="Full-Time"/>
    <n v="3"/>
    <s v="Cache"/>
    <s v="Cache County"/>
    <x v="11"/>
  </r>
  <r>
    <x v="3"/>
    <s v="Main Campus"/>
    <n v="2025"/>
    <n v="2"/>
    <n v="84339"/>
    <s v="Part-Time"/>
    <n v="3"/>
    <s v="Cache"/>
    <s v="Cache County"/>
    <x v="11"/>
  </r>
  <r>
    <x v="3"/>
    <s v="Main Campus"/>
    <n v="2025"/>
    <n v="2"/>
    <n v="84340"/>
    <s v="Full-Time"/>
    <n v="2"/>
    <s v="Box Elder"/>
    <s v="Box Elder County"/>
    <x v="10"/>
  </r>
  <r>
    <x v="3"/>
    <s v="Main Campus"/>
    <n v="2025"/>
    <n v="2"/>
    <n v="84340"/>
    <s v="Part-Time"/>
    <n v="1"/>
    <s v="Box Elder"/>
    <s v="Box Elder County"/>
    <x v="10"/>
  </r>
  <r>
    <x v="3"/>
    <s v="Main Campus"/>
    <n v="2025"/>
    <n v="2"/>
    <n v="84341"/>
    <s v="Full-Time"/>
    <n v="18"/>
    <s v="Cache"/>
    <s v="Cache County"/>
    <x v="11"/>
  </r>
  <r>
    <x v="3"/>
    <s v="Main Campus"/>
    <n v="2025"/>
    <n v="2"/>
    <n v="84341"/>
    <s v="Part-Time"/>
    <n v="7"/>
    <s v="Cache"/>
    <s v="Cache County"/>
    <x v="11"/>
  </r>
  <r>
    <x v="3"/>
    <s v="Main Campus"/>
    <n v="2025"/>
    <n v="2"/>
    <n v="84401"/>
    <s v="Full-Time"/>
    <n v="13"/>
    <s v="Weber"/>
    <s v="Weber County"/>
    <x v="9"/>
  </r>
  <r>
    <x v="3"/>
    <s v="Main Campus"/>
    <n v="2025"/>
    <n v="2"/>
    <n v="84401"/>
    <s v="Part-Time"/>
    <n v="2"/>
    <s v="Weber"/>
    <s v="Weber County"/>
    <x v="9"/>
  </r>
  <r>
    <x v="3"/>
    <s v="Main Campus"/>
    <n v="2025"/>
    <n v="2"/>
    <n v="84403"/>
    <s v="Full-Time"/>
    <n v="13"/>
    <s v="Weber"/>
    <s v="Weber County"/>
    <x v="9"/>
  </r>
  <r>
    <x v="3"/>
    <s v="Main Campus"/>
    <n v="2025"/>
    <n v="2"/>
    <n v="84403"/>
    <s v="Part-Time"/>
    <n v="4"/>
    <s v="Weber"/>
    <s v="Weber County"/>
    <x v="9"/>
  </r>
  <r>
    <x v="3"/>
    <s v="Main Campus"/>
    <n v="2025"/>
    <n v="2"/>
    <n v="84404"/>
    <s v="Full-Time"/>
    <n v="18"/>
    <s v="Weber"/>
    <s v="Weber County"/>
    <x v="9"/>
  </r>
  <r>
    <x v="3"/>
    <s v="Main Campus"/>
    <n v="2025"/>
    <n v="2"/>
    <n v="84404"/>
    <s v="Part-Time"/>
    <n v="3"/>
    <s v="Weber"/>
    <s v="Weber County"/>
    <x v="9"/>
  </r>
  <r>
    <x v="3"/>
    <s v="Main Campus"/>
    <n v="2025"/>
    <n v="2"/>
    <n v="84405"/>
    <s v="Full-Time"/>
    <n v="16"/>
    <s v="Weber"/>
    <s v="Weber County"/>
    <x v="9"/>
  </r>
  <r>
    <x v="3"/>
    <s v="Main Campus"/>
    <n v="2025"/>
    <n v="2"/>
    <n v="84405"/>
    <s v="Part-Time"/>
    <n v="1"/>
    <s v="Weber"/>
    <s v="Weber County"/>
    <x v="9"/>
  </r>
  <r>
    <x v="3"/>
    <s v="Main Campus"/>
    <n v="2025"/>
    <n v="2"/>
    <n v="84414"/>
    <s v="Full-Time"/>
    <n v="19"/>
    <s v="Weber"/>
    <s v="Weber County"/>
    <x v="9"/>
  </r>
  <r>
    <x v="3"/>
    <s v="Main Campus"/>
    <n v="2025"/>
    <n v="2"/>
    <n v="84414"/>
    <s v="Part-Time"/>
    <n v="5"/>
    <s v="Weber"/>
    <s v="Weber County"/>
    <x v="9"/>
  </r>
  <r>
    <x v="3"/>
    <s v="Main Campus"/>
    <n v="2025"/>
    <n v="2"/>
    <n v="84501"/>
    <s v="Full-Time"/>
    <n v="11"/>
    <s v="Carbon"/>
    <s v="Carbon County"/>
    <x v="12"/>
  </r>
  <r>
    <x v="3"/>
    <s v="Main Campus"/>
    <n v="2025"/>
    <n v="2"/>
    <n v="84501"/>
    <s v="Part-Time"/>
    <n v="7"/>
    <s v="Carbon"/>
    <s v="Carbon County"/>
    <x v="12"/>
  </r>
  <r>
    <x v="3"/>
    <s v="Main Campus"/>
    <n v="2025"/>
    <n v="2"/>
    <n v="84511"/>
    <s v="Full-Time"/>
    <n v="10"/>
    <s v="San Juan"/>
    <s v="San Juan County"/>
    <x v="13"/>
  </r>
  <r>
    <x v="3"/>
    <s v="Main Campus"/>
    <n v="2025"/>
    <n v="2"/>
    <n v="84511"/>
    <s v="Part-Time"/>
    <n v="1"/>
    <s v="San Juan"/>
    <s v="San Juan County"/>
    <x v="13"/>
  </r>
  <r>
    <x v="3"/>
    <s v="Main Campus"/>
    <n v="2025"/>
    <n v="2"/>
    <n v="84513"/>
    <s v="Full-Time"/>
    <n v="3"/>
    <s v="Emery"/>
    <s v="Emery County"/>
    <x v="14"/>
  </r>
  <r>
    <x v="3"/>
    <s v="Main Campus"/>
    <n v="2025"/>
    <n v="2"/>
    <n v="84518"/>
    <s v="Full-Time"/>
    <n v="3"/>
    <s v="Emery"/>
    <s v="Emery County"/>
    <x v="14"/>
  </r>
  <r>
    <x v="3"/>
    <s v="Main Campus"/>
    <n v="2025"/>
    <n v="2"/>
    <n v="84521"/>
    <s v="Full-Time"/>
    <n v="1"/>
    <s v="Emery"/>
    <s v="Emery County"/>
    <x v="14"/>
  </r>
  <r>
    <x v="3"/>
    <s v="Main Campus"/>
    <n v="2025"/>
    <n v="2"/>
    <n v="84521"/>
    <s v="Part-Time"/>
    <n v="1"/>
    <s v="Emery"/>
    <s v="Emery County"/>
    <x v="14"/>
  </r>
  <r>
    <x v="3"/>
    <s v="Main Campus"/>
    <n v="2025"/>
    <n v="2"/>
    <n v="84523"/>
    <s v="Full-Time"/>
    <n v="2"/>
    <s v="Emery"/>
    <s v="Emery County"/>
    <x v="14"/>
  </r>
  <r>
    <x v="3"/>
    <s v="Main Campus"/>
    <n v="2025"/>
    <n v="2"/>
    <n v="84523"/>
    <s v="Part-Time"/>
    <n v="1"/>
    <s v="Emery"/>
    <s v="Emery County"/>
    <x v="14"/>
  </r>
  <r>
    <x v="3"/>
    <s v="Main Campus"/>
    <n v="2025"/>
    <n v="2"/>
    <n v="84526"/>
    <s v="Full-Time"/>
    <n v="1"/>
    <s v="Carbon"/>
    <s v="Carbon County"/>
    <x v="12"/>
  </r>
  <r>
    <x v="3"/>
    <s v="Main Campus"/>
    <n v="2025"/>
    <n v="2"/>
    <n v="84532"/>
    <s v="Full-Time"/>
    <n v="4"/>
    <s v="Grand"/>
    <s v="Grand County"/>
    <x v="15"/>
  </r>
  <r>
    <x v="3"/>
    <s v="Main Campus"/>
    <n v="2025"/>
    <n v="2"/>
    <n v="84534"/>
    <s v="Full-Time"/>
    <n v="1"/>
    <s v="San Juan"/>
    <s v="San Juan County"/>
    <x v="13"/>
  </r>
  <r>
    <x v="3"/>
    <s v="Main Campus"/>
    <n v="2025"/>
    <n v="2"/>
    <n v="84535"/>
    <s v="Full-Time"/>
    <n v="2"/>
    <s v="San Juan"/>
    <s v="San Juan County"/>
    <x v="13"/>
  </r>
  <r>
    <x v="3"/>
    <s v="Main Campus"/>
    <n v="2025"/>
    <n v="2"/>
    <n v="84536"/>
    <s v="Part-Time"/>
    <n v="1"/>
    <s v="San Juan"/>
    <s v="San Juan County"/>
    <x v="13"/>
  </r>
  <r>
    <x v="3"/>
    <s v="Main Campus"/>
    <n v="2025"/>
    <n v="2"/>
    <n v="84537"/>
    <s v="Full-Time"/>
    <n v="4"/>
    <s v="Emery"/>
    <s v="Emery County"/>
    <x v="14"/>
  </r>
  <r>
    <x v="3"/>
    <s v="Main Campus"/>
    <n v="2025"/>
    <n v="2"/>
    <n v="84542"/>
    <s v="Full-Time"/>
    <n v="1"/>
    <s v="Carbon"/>
    <s v="Carbon County"/>
    <x v="12"/>
  </r>
  <r>
    <x v="3"/>
    <s v="Main Campus"/>
    <n v="2025"/>
    <n v="2"/>
    <n v="84542"/>
    <s v="Part-Time"/>
    <n v="1"/>
    <s v="Carbon"/>
    <s v="Carbon County"/>
    <x v="12"/>
  </r>
  <r>
    <x v="3"/>
    <s v="Main Campus"/>
    <n v="2025"/>
    <n v="2"/>
    <n v="84601"/>
    <s v="Full-Time"/>
    <n v="480"/>
    <s v="Utah"/>
    <s v="Utah County"/>
    <x v="0"/>
  </r>
  <r>
    <x v="3"/>
    <s v="Main Campus"/>
    <n v="2025"/>
    <n v="2"/>
    <n v="84601"/>
    <s v="Part-Time"/>
    <n v="264"/>
    <s v="Utah"/>
    <s v="Utah County"/>
    <x v="0"/>
  </r>
  <r>
    <x v="3"/>
    <s v="Main Campus"/>
    <n v="2025"/>
    <n v="2"/>
    <n v="84602"/>
    <s v="Full-Time"/>
    <n v="1"/>
    <s v="Utah"/>
    <s v="Utah County"/>
    <x v="0"/>
  </r>
  <r>
    <x v="3"/>
    <s v="Main Campus"/>
    <n v="2025"/>
    <n v="2"/>
    <n v="84602"/>
    <s v="Part-Time"/>
    <n v="1"/>
    <s v="Utah"/>
    <s v="Utah County"/>
    <x v="0"/>
  </r>
  <r>
    <x v="3"/>
    <s v="Main Campus"/>
    <n v="2025"/>
    <n v="2"/>
    <n v="84603"/>
    <s v="Part-Time"/>
    <n v="1"/>
    <s v="Utah"/>
    <e v="#N/A"/>
    <x v="0"/>
  </r>
  <r>
    <x v="3"/>
    <s v="Main Campus"/>
    <n v="2025"/>
    <n v="2"/>
    <n v="84604"/>
    <s v="Full-Time"/>
    <n v="853"/>
    <s v="Utah"/>
    <s v="Utah County"/>
    <x v="0"/>
  </r>
  <r>
    <x v="3"/>
    <s v="Main Campus"/>
    <n v="2025"/>
    <n v="2"/>
    <n v="84604"/>
    <s v="Part-Time"/>
    <n v="387"/>
    <s v="Utah"/>
    <s v="Utah County"/>
    <x v="0"/>
  </r>
  <r>
    <x v="3"/>
    <s v="Main Campus"/>
    <n v="2025"/>
    <n v="2"/>
    <n v="84605"/>
    <s v="Full-Time"/>
    <n v="1"/>
    <s v="Utah"/>
    <e v="#N/A"/>
    <x v="0"/>
  </r>
  <r>
    <x v="3"/>
    <s v="Main Campus"/>
    <n v="2025"/>
    <n v="2"/>
    <n v="84605"/>
    <s v="Part-Time"/>
    <n v="2"/>
    <s v="Utah"/>
    <e v="#N/A"/>
    <x v="0"/>
  </r>
  <r>
    <x v="3"/>
    <s v="Main Campus"/>
    <n v="2025"/>
    <n v="2"/>
    <n v="84606"/>
    <s v="Full-Time"/>
    <n v="577"/>
    <s v="Utah"/>
    <s v="Utah County"/>
    <x v="0"/>
  </r>
  <r>
    <x v="3"/>
    <s v="Main Campus"/>
    <n v="2025"/>
    <n v="2"/>
    <n v="84606"/>
    <s v="Part-Time"/>
    <n v="238"/>
    <s v="Utah"/>
    <s v="Utah County"/>
    <x v="0"/>
  </r>
  <r>
    <x v="3"/>
    <s v="Main Campus"/>
    <n v="2025"/>
    <n v="2"/>
    <n v="84620"/>
    <s v="Full-Time"/>
    <n v="1"/>
    <s v="Sevier"/>
    <s v="Sevier County"/>
    <x v="19"/>
  </r>
  <r>
    <x v="3"/>
    <s v="Main Campus"/>
    <n v="2025"/>
    <n v="2"/>
    <n v="84620"/>
    <s v="Part-Time"/>
    <n v="1"/>
    <s v="Sevier"/>
    <s v="Sevier County"/>
    <x v="19"/>
  </r>
  <r>
    <x v="3"/>
    <s v="Main Campus"/>
    <n v="2025"/>
    <n v="2"/>
    <n v="84621"/>
    <s v="Full-Time"/>
    <n v="1"/>
    <s v="Sanpete"/>
    <s v="Sanpete County"/>
    <x v="17"/>
  </r>
  <r>
    <x v="3"/>
    <s v="Main Campus"/>
    <n v="2025"/>
    <n v="2"/>
    <n v="84624"/>
    <s v="Full-Time"/>
    <n v="8"/>
    <s v="Millard"/>
    <s v="Millard County"/>
    <x v="16"/>
  </r>
  <r>
    <x v="3"/>
    <s v="Main Campus"/>
    <n v="2025"/>
    <n v="2"/>
    <n v="84624"/>
    <s v="Part-Time"/>
    <n v="5"/>
    <s v="Millard"/>
    <s v="Millard County"/>
    <x v="16"/>
  </r>
  <r>
    <x v="3"/>
    <s v="Main Campus"/>
    <n v="2025"/>
    <n v="2"/>
    <n v="84626"/>
    <s v="Full-Time"/>
    <n v="1"/>
    <s v="Utah"/>
    <s v="Utah County"/>
    <x v="0"/>
  </r>
  <r>
    <x v="3"/>
    <s v="Main Campus"/>
    <n v="2025"/>
    <n v="2"/>
    <n v="84626"/>
    <s v="Part-Time"/>
    <n v="1"/>
    <s v="Utah"/>
    <s v="Utah County"/>
    <x v="0"/>
  </r>
  <r>
    <x v="3"/>
    <s v="Main Campus"/>
    <n v="2025"/>
    <n v="2"/>
    <n v="84627"/>
    <s v="Full-Time"/>
    <n v="13"/>
    <s v="Sanpete"/>
    <s v="Sanpete County"/>
    <x v="17"/>
  </r>
  <r>
    <x v="3"/>
    <s v="Main Campus"/>
    <n v="2025"/>
    <n v="2"/>
    <n v="84627"/>
    <s v="Part-Time"/>
    <n v="4"/>
    <s v="Sanpete"/>
    <s v="Sanpete County"/>
    <x v="17"/>
  </r>
  <r>
    <x v="3"/>
    <s v="Main Campus"/>
    <n v="2025"/>
    <n v="2"/>
    <n v="84628"/>
    <s v="Part-Time"/>
    <n v="1"/>
    <s v="Juab"/>
    <s v="Juab County"/>
    <x v="18"/>
  </r>
  <r>
    <x v="3"/>
    <s v="Main Campus"/>
    <n v="2025"/>
    <n v="2"/>
    <n v="84629"/>
    <s v="Full-Time"/>
    <n v="9"/>
    <s v="Sanpete"/>
    <s v="Sanpete County"/>
    <x v="17"/>
  </r>
  <r>
    <x v="3"/>
    <s v="Main Campus"/>
    <n v="2025"/>
    <n v="2"/>
    <n v="84629"/>
    <s v="Part-Time"/>
    <n v="3"/>
    <s v="Sanpete"/>
    <s v="Sanpete County"/>
    <x v="17"/>
  </r>
  <r>
    <x v="3"/>
    <s v="Main Campus"/>
    <n v="2025"/>
    <n v="2"/>
    <n v="84630"/>
    <s v="Full-Time"/>
    <n v="1"/>
    <s v="Sanpete"/>
    <s v="Sanpete County"/>
    <x v="17"/>
  </r>
  <r>
    <x v="3"/>
    <s v="Main Campus"/>
    <n v="2025"/>
    <n v="2"/>
    <n v="84631"/>
    <s v="Full-Time"/>
    <n v="3"/>
    <s v="Millard"/>
    <s v="Millard County"/>
    <x v="16"/>
  </r>
  <r>
    <x v="3"/>
    <s v="Main Campus"/>
    <n v="2025"/>
    <n v="2"/>
    <n v="84631"/>
    <s v="Part-Time"/>
    <n v="1"/>
    <s v="Millard"/>
    <s v="Millard County"/>
    <x v="16"/>
  </r>
  <r>
    <x v="3"/>
    <s v="Main Campus"/>
    <n v="2025"/>
    <n v="2"/>
    <n v="84632"/>
    <s v="Full-Time"/>
    <n v="3"/>
    <s v="Sanpete"/>
    <s v="Sanpete County"/>
    <x v="17"/>
  </r>
  <r>
    <x v="3"/>
    <s v="Main Campus"/>
    <n v="2025"/>
    <n v="2"/>
    <n v="84633"/>
    <s v="Full-Time"/>
    <n v="4"/>
    <s v="Utah"/>
    <s v="Utah County"/>
    <x v="0"/>
  </r>
  <r>
    <x v="3"/>
    <s v="Main Campus"/>
    <n v="2025"/>
    <n v="2"/>
    <n v="84633"/>
    <s v="Part-Time"/>
    <n v="3"/>
    <s v="Utah"/>
    <s v="Utah County"/>
    <x v="0"/>
  </r>
  <r>
    <x v="3"/>
    <s v="Main Campus"/>
    <n v="2025"/>
    <n v="2"/>
    <n v="84634"/>
    <s v="Full-Time"/>
    <n v="2"/>
    <s v="Sanpete"/>
    <s v="Sanpete County"/>
    <x v="17"/>
  </r>
  <r>
    <x v="3"/>
    <s v="Main Campus"/>
    <n v="2025"/>
    <n v="2"/>
    <n v="84634"/>
    <s v="Part-Time"/>
    <n v="1"/>
    <s v="Sanpete"/>
    <s v="Sanpete County"/>
    <x v="17"/>
  </r>
  <r>
    <x v="3"/>
    <s v="Main Campus"/>
    <n v="2025"/>
    <n v="2"/>
    <n v="84635"/>
    <s v="Full-Time"/>
    <n v="1"/>
    <s v="Millard"/>
    <s v="Millard County"/>
    <x v="16"/>
  </r>
  <r>
    <x v="3"/>
    <s v="Main Campus"/>
    <n v="2025"/>
    <n v="2"/>
    <n v="84635"/>
    <s v="Part-Time"/>
    <n v="2"/>
    <s v="Millard"/>
    <s v="Millard County"/>
    <x v="16"/>
  </r>
  <r>
    <x v="3"/>
    <s v="Main Campus"/>
    <n v="2025"/>
    <n v="2"/>
    <n v="84636"/>
    <s v="Full-Time"/>
    <n v="1"/>
    <s v="Millard"/>
    <s v="Millard County"/>
    <x v="16"/>
  </r>
  <r>
    <x v="3"/>
    <s v="Main Campus"/>
    <n v="2025"/>
    <n v="2"/>
    <n v="84636"/>
    <s v="Part-Time"/>
    <n v="1"/>
    <s v="Millard"/>
    <s v="Millard County"/>
    <x v="16"/>
  </r>
  <r>
    <x v="3"/>
    <s v="Main Campus"/>
    <n v="2025"/>
    <n v="2"/>
    <n v="84637"/>
    <s v="Full-Time"/>
    <n v="1"/>
    <s v="Millard"/>
    <s v="Millard County"/>
    <x v="16"/>
  </r>
  <r>
    <x v="3"/>
    <s v="Main Campus"/>
    <n v="2025"/>
    <n v="2"/>
    <n v="84642"/>
    <s v="Full-Time"/>
    <n v="8"/>
    <s v="Sanpete"/>
    <s v="Sanpete County"/>
    <x v="17"/>
  </r>
  <r>
    <x v="3"/>
    <s v="Main Campus"/>
    <n v="2025"/>
    <n v="2"/>
    <n v="84642"/>
    <s v="Part-Time"/>
    <n v="3"/>
    <s v="Sanpete"/>
    <s v="Sanpete County"/>
    <x v="17"/>
  </r>
  <r>
    <x v="3"/>
    <s v="Main Campus"/>
    <n v="2025"/>
    <n v="2"/>
    <n v="84643"/>
    <s v="Full-Time"/>
    <n v="2"/>
    <s v="Sanpete"/>
    <s v="Sanpete County"/>
    <x v="17"/>
  </r>
  <r>
    <x v="3"/>
    <s v="Main Campus"/>
    <n v="2025"/>
    <n v="2"/>
    <n v="84644"/>
    <s v="Full-Time"/>
    <n v="1"/>
    <s v="Millard"/>
    <s v="Millard County"/>
    <x v="16"/>
  </r>
  <r>
    <x v="3"/>
    <s v="Main Campus"/>
    <n v="2025"/>
    <n v="2"/>
    <n v="84645"/>
    <s v="Full-Time"/>
    <n v="9"/>
    <s v="Juab"/>
    <s v="Juab County"/>
    <x v="18"/>
  </r>
  <r>
    <x v="3"/>
    <s v="Main Campus"/>
    <n v="2025"/>
    <n v="2"/>
    <n v="84645"/>
    <s v="Part-Time"/>
    <n v="5"/>
    <s v="Juab"/>
    <s v="Juab County"/>
    <x v="18"/>
  </r>
  <r>
    <x v="3"/>
    <s v="Main Campus"/>
    <n v="2025"/>
    <n v="2"/>
    <n v="84646"/>
    <s v="Full-Time"/>
    <n v="6"/>
    <s v="Sanpete"/>
    <s v="Sanpete County"/>
    <x v="17"/>
  </r>
  <r>
    <x v="3"/>
    <s v="Main Campus"/>
    <n v="2025"/>
    <n v="2"/>
    <n v="84647"/>
    <s v="Full-Time"/>
    <n v="10"/>
    <s v="Sanpete"/>
    <s v="Sanpete County"/>
    <x v="17"/>
  </r>
  <r>
    <x v="3"/>
    <s v="Main Campus"/>
    <n v="2025"/>
    <n v="2"/>
    <n v="84647"/>
    <s v="Part-Time"/>
    <n v="5"/>
    <s v="Sanpete"/>
    <s v="Sanpete County"/>
    <x v="17"/>
  </r>
  <r>
    <x v="3"/>
    <s v="Main Campus"/>
    <n v="2025"/>
    <n v="2"/>
    <n v="84648"/>
    <s v="Full-Time"/>
    <n v="20"/>
    <s v="Juab"/>
    <s v="Juab County"/>
    <x v="18"/>
  </r>
  <r>
    <x v="3"/>
    <s v="Main Campus"/>
    <n v="2025"/>
    <n v="2"/>
    <n v="84648"/>
    <s v="Part-Time"/>
    <n v="10"/>
    <s v="Juab"/>
    <s v="Juab County"/>
    <x v="18"/>
  </r>
  <r>
    <x v="3"/>
    <s v="Main Campus"/>
    <n v="2025"/>
    <n v="2"/>
    <n v="84649"/>
    <s v="Full-Time"/>
    <n v="1"/>
    <s v="Millard"/>
    <s v="Millard County"/>
    <x v="16"/>
  </r>
  <r>
    <x v="3"/>
    <s v="Main Campus"/>
    <n v="2025"/>
    <n v="2"/>
    <n v="84649"/>
    <s v="Part-Time"/>
    <n v="3"/>
    <s v="Millard"/>
    <s v="Millard County"/>
    <x v="16"/>
  </r>
  <r>
    <x v="3"/>
    <s v="Main Campus"/>
    <n v="2025"/>
    <n v="2"/>
    <n v="84651"/>
    <s v="Full-Time"/>
    <n v="287"/>
    <s v="Utah"/>
    <s v="Utah County"/>
    <x v="0"/>
  </r>
  <r>
    <x v="3"/>
    <s v="Main Campus"/>
    <n v="2025"/>
    <n v="2"/>
    <n v="84651"/>
    <s v="Part-Time"/>
    <n v="147"/>
    <s v="Utah"/>
    <s v="Utah County"/>
    <x v="0"/>
  </r>
  <r>
    <x v="3"/>
    <s v="Main Campus"/>
    <n v="2025"/>
    <n v="2"/>
    <n v="84652"/>
    <s v="Full-Time"/>
    <n v="1"/>
    <s v="Sevier"/>
    <s v="Sevier County"/>
    <x v="19"/>
  </r>
  <r>
    <x v="3"/>
    <s v="Main Campus"/>
    <n v="2025"/>
    <n v="2"/>
    <n v="84653"/>
    <s v="Full-Time"/>
    <n v="144"/>
    <s v="Utah"/>
    <s v="Utah County"/>
    <x v="0"/>
  </r>
  <r>
    <x v="3"/>
    <s v="Main Campus"/>
    <n v="2025"/>
    <n v="2"/>
    <n v="84653"/>
    <s v="Part-Time"/>
    <n v="72"/>
    <s v="Utah"/>
    <s v="Utah County"/>
    <x v="0"/>
  </r>
  <r>
    <x v="3"/>
    <s v="Main Campus"/>
    <n v="2025"/>
    <n v="2"/>
    <n v="84654"/>
    <s v="Full-Time"/>
    <n v="5"/>
    <s v="Sevier"/>
    <s v="Sevier County"/>
    <x v="19"/>
  </r>
  <r>
    <x v="3"/>
    <s v="Main Campus"/>
    <n v="2025"/>
    <n v="2"/>
    <n v="84655"/>
    <s v="Full-Time"/>
    <n v="139"/>
    <s v="Utah"/>
    <s v="Utah County"/>
    <x v="0"/>
  </r>
  <r>
    <x v="3"/>
    <s v="Main Campus"/>
    <n v="2025"/>
    <n v="2"/>
    <n v="84655"/>
    <s v="Part-Time"/>
    <n v="73"/>
    <s v="Utah"/>
    <s v="Utah County"/>
    <x v="0"/>
  </r>
  <r>
    <x v="3"/>
    <s v="Main Campus"/>
    <n v="2025"/>
    <n v="2"/>
    <n v="84660"/>
    <s v="Full-Time"/>
    <n v="552"/>
    <s v="Utah"/>
    <s v="Utah County"/>
    <x v="0"/>
  </r>
  <r>
    <x v="3"/>
    <s v="Main Campus"/>
    <n v="2025"/>
    <n v="2"/>
    <n v="84660"/>
    <s v="Part-Time"/>
    <n v="287"/>
    <s v="Utah"/>
    <s v="Utah County"/>
    <x v="0"/>
  </r>
  <r>
    <x v="3"/>
    <s v="Main Campus"/>
    <n v="2025"/>
    <n v="2"/>
    <n v="84662"/>
    <s v="Full-Time"/>
    <n v="4"/>
    <s v="Sanpete"/>
    <s v="Sanpete County"/>
    <x v="17"/>
  </r>
  <r>
    <x v="3"/>
    <s v="Main Campus"/>
    <n v="2025"/>
    <n v="2"/>
    <n v="84663"/>
    <s v="Full-Time"/>
    <n v="443"/>
    <s v="Utah"/>
    <s v="Utah County"/>
    <x v="0"/>
  </r>
  <r>
    <x v="3"/>
    <s v="Main Campus"/>
    <n v="2025"/>
    <n v="2"/>
    <n v="84663"/>
    <s v="Part-Time"/>
    <n v="260"/>
    <s v="Utah"/>
    <s v="Utah County"/>
    <x v="0"/>
  </r>
  <r>
    <x v="3"/>
    <s v="Main Campus"/>
    <n v="2025"/>
    <n v="2"/>
    <n v="84664"/>
    <s v="Full-Time"/>
    <n v="229"/>
    <s v="Utah"/>
    <s v="Utah County"/>
    <x v="0"/>
  </r>
  <r>
    <x v="3"/>
    <s v="Main Campus"/>
    <n v="2025"/>
    <n v="2"/>
    <n v="84664"/>
    <s v="Part-Time"/>
    <n v="86"/>
    <s v="Utah"/>
    <s v="Utah County"/>
    <x v="0"/>
  </r>
  <r>
    <x v="3"/>
    <s v="Main Campus"/>
    <n v="2025"/>
    <n v="2"/>
    <n v="84665"/>
    <s v="Full-Time"/>
    <n v="1"/>
    <s v="Sanpete"/>
    <s v="Sanpete County"/>
    <x v="17"/>
  </r>
  <r>
    <x v="3"/>
    <s v="Main Campus"/>
    <n v="2025"/>
    <n v="2"/>
    <n v="84667"/>
    <s v="Full-Time"/>
    <n v="1"/>
    <s v="Sanpete"/>
    <s v="Sanpete County"/>
    <x v="17"/>
  </r>
  <r>
    <x v="3"/>
    <s v="Main Campus"/>
    <n v="2025"/>
    <n v="2"/>
    <n v="84667"/>
    <s v="Part-Time"/>
    <n v="1"/>
    <s v="Sanpete"/>
    <s v="Sanpete County"/>
    <x v="17"/>
  </r>
  <r>
    <x v="3"/>
    <s v="Main Campus"/>
    <n v="2025"/>
    <n v="2"/>
    <n v="84701"/>
    <s v="Full-Time"/>
    <n v="9"/>
    <s v="Sevier"/>
    <s v="Sevier County"/>
    <x v="19"/>
  </r>
  <r>
    <x v="3"/>
    <s v="Main Campus"/>
    <n v="2025"/>
    <n v="2"/>
    <n v="84701"/>
    <s v="Part-Time"/>
    <n v="5"/>
    <s v="Sevier"/>
    <s v="Sevier County"/>
    <x v="19"/>
  </r>
  <r>
    <x v="3"/>
    <s v="Main Campus"/>
    <n v="2025"/>
    <n v="2"/>
    <n v="84711"/>
    <s v="Full-Time"/>
    <n v="1"/>
    <s v="Sevier"/>
    <s v="Sevier County"/>
    <x v="19"/>
  </r>
  <r>
    <x v="3"/>
    <s v="Main Campus"/>
    <n v="2025"/>
    <n v="2"/>
    <n v="84711"/>
    <s v="Part-Time"/>
    <n v="1"/>
    <s v="Sevier"/>
    <s v="Sevier County"/>
    <x v="19"/>
  </r>
  <r>
    <x v="3"/>
    <s v="Main Campus"/>
    <n v="2025"/>
    <n v="2"/>
    <n v="84712"/>
    <s v="Full-Time"/>
    <n v="1"/>
    <s v="Garfield"/>
    <s v="Piute County"/>
    <x v="22"/>
  </r>
  <r>
    <x v="3"/>
    <s v="Main Campus"/>
    <n v="2025"/>
    <n v="2"/>
    <n v="84713"/>
    <s v="Full-Time"/>
    <n v="6"/>
    <s v="Beaver"/>
    <s v="Beaver County"/>
    <x v="23"/>
  </r>
  <r>
    <x v="3"/>
    <s v="Main Campus"/>
    <n v="2025"/>
    <n v="2"/>
    <n v="84720"/>
    <s v="Full-Time"/>
    <n v="16"/>
    <s v="Iron"/>
    <s v="Iron County"/>
    <x v="20"/>
  </r>
  <r>
    <x v="3"/>
    <s v="Main Campus"/>
    <n v="2025"/>
    <n v="2"/>
    <n v="84720"/>
    <s v="Part-Time"/>
    <n v="2"/>
    <s v="Iron"/>
    <s v="Iron County"/>
    <x v="20"/>
  </r>
  <r>
    <x v="3"/>
    <s v="Main Campus"/>
    <n v="2025"/>
    <n v="2"/>
    <n v="84721"/>
    <s v="Full-Time"/>
    <n v="13"/>
    <s v="Iron"/>
    <s v="Iron County"/>
    <x v="20"/>
  </r>
  <r>
    <x v="3"/>
    <s v="Main Campus"/>
    <n v="2025"/>
    <n v="2"/>
    <n v="84721"/>
    <s v="Part-Time"/>
    <n v="3"/>
    <s v="Iron"/>
    <s v="Iron County"/>
    <x v="20"/>
  </r>
  <r>
    <x v="3"/>
    <s v="Main Campus"/>
    <n v="2025"/>
    <n v="2"/>
    <n v="84723"/>
    <s v="Full-Time"/>
    <n v="5"/>
    <s v="Piute"/>
    <s v="Piute County"/>
    <x v="28"/>
  </r>
  <r>
    <x v="3"/>
    <s v="Main Campus"/>
    <n v="2025"/>
    <n v="2"/>
    <n v="84730"/>
    <s v="Part-Time"/>
    <n v="1"/>
    <s v="Sevier"/>
    <s v="Sevier County"/>
    <x v="19"/>
  </r>
  <r>
    <x v="3"/>
    <s v="Main Campus"/>
    <n v="2025"/>
    <n v="2"/>
    <n v="84736"/>
    <s v="Full-Time"/>
    <n v="1"/>
    <s v="Garfield"/>
    <s v="Garfield County"/>
    <x v="22"/>
  </r>
  <r>
    <x v="3"/>
    <s v="Main Campus"/>
    <n v="2025"/>
    <n v="2"/>
    <n v="84737"/>
    <s v="Full-Time"/>
    <n v="15"/>
    <s v="Washington"/>
    <s v="Washington County"/>
    <x v="21"/>
  </r>
  <r>
    <x v="3"/>
    <s v="Main Campus"/>
    <n v="2025"/>
    <n v="2"/>
    <n v="84737"/>
    <s v="Part-Time"/>
    <n v="4"/>
    <s v="Washington"/>
    <s v="Washington County"/>
    <x v="21"/>
  </r>
  <r>
    <x v="3"/>
    <s v="Main Campus"/>
    <n v="2025"/>
    <n v="2"/>
    <n v="84738"/>
    <s v="Full-Time"/>
    <n v="8"/>
    <s v="Washington"/>
    <s v="Washington County"/>
    <x v="21"/>
  </r>
  <r>
    <x v="3"/>
    <s v="Main Campus"/>
    <n v="2025"/>
    <n v="2"/>
    <n v="84738"/>
    <s v="Part-Time"/>
    <n v="2"/>
    <s v="Washington"/>
    <s v="Washington County"/>
    <x v="21"/>
  </r>
  <r>
    <x v="3"/>
    <s v="Main Campus"/>
    <n v="2025"/>
    <n v="2"/>
    <n v="84741"/>
    <s v="Full-Time"/>
    <n v="4"/>
    <s v="Kane"/>
    <s v="Kane County"/>
    <x v="29"/>
  </r>
  <r>
    <x v="3"/>
    <s v="Main Campus"/>
    <n v="2025"/>
    <n v="2"/>
    <n v="84745"/>
    <s v="Full-Time"/>
    <n v="1"/>
    <s v="Washington"/>
    <s v="Washington County"/>
    <x v="21"/>
  </r>
  <r>
    <x v="3"/>
    <s v="Main Campus"/>
    <n v="2025"/>
    <n v="2"/>
    <n v="84750"/>
    <s v="Full-Time"/>
    <n v="1"/>
    <s v="Piute"/>
    <s v="Piute County"/>
    <x v="28"/>
  </r>
  <r>
    <x v="3"/>
    <s v="Main Campus"/>
    <n v="2025"/>
    <n v="2"/>
    <n v="84752"/>
    <s v="Full-Time"/>
    <n v="2"/>
    <s v="Beaver"/>
    <s v="Beaver County"/>
    <x v="23"/>
  </r>
  <r>
    <x v="3"/>
    <s v="Main Campus"/>
    <n v="2025"/>
    <n v="2"/>
    <n v="84752"/>
    <s v="Part-Time"/>
    <n v="1"/>
    <s v="Beaver"/>
    <s v="Beaver County"/>
    <x v="23"/>
  </r>
  <r>
    <x v="3"/>
    <s v="Main Campus"/>
    <n v="2025"/>
    <n v="2"/>
    <n v="84754"/>
    <s v="Full-Time"/>
    <n v="2"/>
    <s v="Sevier"/>
    <s v="Sevier County"/>
    <x v="19"/>
  </r>
  <r>
    <x v="3"/>
    <s v="Main Campus"/>
    <n v="2025"/>
    <n v="2"/>
    <n v="84754"/>
    <s v="Part-Time"/>
    <n v="1"/>
    <s v="Sevier"/>
    <s v="Sevier County"/>
    <x v="19"/>
  </r>
  <r>
    <x v="3"/>
    <s v="Main Campus"/>
    <n v="2025"/>
    <n v="2"/>
    <n v="84756"/>
    <s v="Full-Time"/>
    <n v="1"/>
    <s v="Iron"/>
    <s v="Iron County"/>
    <x v="20"/>
  </r>
  <r>
    <x v="3"/>
    <s v="Main Campus"/>
    <n v="2025"/>
    <n v="2"/>
    <n v="84758"/>
    <s v="Full-Time"/>
    <n v="1"/>
    <s v="Kane"/>
    <s v="Kane County"/>
    <x v="29"/>
  </r>
  <r>
    <x v="3"/>
    <s v="Main Campus"/>
    <n v="2025"/>
    <n v="2"/>
    <n v="84760"/>
    <s v="Full-Time"/>
    <n v="1"/>
    <s v="Iron"/>
    <s v="Iron County"/>
    <x v="20"/>
  </r>
  <r>
    <x v="3"/>
    <s v="Main Campus"/>
    <n v="2025"/>
    <n v="2"/>
    <n v="84761"/>
    <s v="Full-Time"/>
    <n v="2"/>
    <s v="Iron"/>
    <s v="Iron County"/>
    <x v="20"/>
  </r>
  <r>
    <x v="3"/>
    <s v="Main Campus"/>
    <n v="2025"/>
    <n v="2"/>
    <n v="84761"/>
    <s v="Part-Time"/>
    <n v="1"/>
    <s v="Iron"/>
    <s v="Iron County"/>
    <x v="20"/>
  </r>
  <r>
    <x v="3"/>
    <s v="Main Campus"/>
    <n v="2025"/>
    <n v="2"/>
    <n v="84765"/>
    <s v="Full-Time"/>
    <n v="24"/>
    <s v="Washington"/>
    <s v="Washington County"/>
    <x v="21"/>
  </r>
  <r>
    <x v="3"/>
    <s v="Main Campus"/>
    <n v="2025"/>
    <n v="2"/>
    <n v="84765"/>
    <s v="Part-Time"/>
    <n v="4"/>
    <s v="Washington"/>
    <s v="Washington County"/>
    <x v="21"/>
  </r>
  <r>
    <x v="3"/>
    <s v="Main Campus"/>
    <n v="2025"/>
    <n v="2"/>
    <n v="84770"/>
    <s v="Full-Time"/>
    <n v="30"/>
    <s v="Washington"/>
    <s v="Washington County"/>
    <x v="21"/>
  </r>
  <r>
    <x v="3"/>
    <s v="Main Campus"/>
    <n v="2025"/>
    <n v="2"/>
    <n v="84770"/>
    <s v="Part-Time"/>
    <n v="11"/>
    <s v="Washington"/>
    <s v="Washington County"/>
    <x v="21"/>
  </r>
  <r>
    <x v="3"/>
    <s v="Main Campus"/>
    <n v="2025"/>
    <n v="2"/>
    <n v="84780"/>
    <s v="Full-Time"/>
    <n v="28"/>
    <s v="Washington"/>
    <s v="Washington County"/>
    <x v="21"/>
  </r>
  <r>
    <x v="3"/>
    <s v="Main Campus"/>
    <n v="2025"/>
    <n v="2"/>
    <n v="84780"/>
    <s v="Part-Time"/>
    <n v="10"/>
    <s v="Washington"/>
    <s v="Washington County"/>
    <x v="21"/>
  </r>
  <r>
    <x v="3"/>
    <s v="Main Campus"/>
    <n v="2025"/>
    <n v="2"/>
    <n v="84782"/>
    <s v="Part-Time"/>
    <n v="1"/>
    <s v="Washington"/>
    <s v="Washington County"/>
    <x v="21"/>
  </r>
  <r>
    <x v="3"/>
    <s v="Main Campus"/>
    <n v="2025"/>
    <n v="2"/>
    <n v="84790"/>
    <s v="Full-Time"/>
    <n v="94"/>
    <s v="Washington"/>
    <s v="Washington County"/>
    <x v="21"/>
  </r>
  <r>
    <x v="3"/>
    <s v="Main Campus"/>
    <n v="2025"/>
    <n v="2"/>
    <n v="84790"/>
    <s v="Part-Time"/>
    <n v="30"/>
    <s v="Washington"/>
    <s v="Washington County"/>
    <x v="21"/>
  </r>
  <r>
    <x v="3"/>
    <s v="UVU - Heber City Center"/>
    <n v="2025"/>
    <n v="2"/>
    <n v="84003"/>
    <s v="Full-Time"/>
    <n v="2"/>
    <s v="Utah"/>
    <s v="Utah County"/>
    <x v="0"/>
  </r>
  <r>
    <x v="3"/>
    <s v="UVU - Heber City Center"/>
    <n v="2025"/>
    <n v="2"/>
    <n v="84003"/>
    <s v="Part-Time"/>
    <n v="1"/>
    <s v="Utah"/>
    <s v="Utah County"/>
    <x v="0"/>
  </r>
  <r>
    <x v="3"/>
    <s v="UVU - Heber City Center"/>
    <n v="2025"/>
    <n v="2"/>
    <n v="84020"/>
    <s v="Full-Time"/>
    <n v="1"/>
    <s v="Salt Lake"/>
    <s v="Salt Lake County"/>
    <x v="1"/>
  </r>
  <r>
    <x v="3"/>
    <s v="UVU - Heber City Center"/>
    <n v="2025"/>
    <n v="2"/>
    <n v="84032"/>
    <s v="Full-Time"/>
    <n v="10"/>
    <s v="Wasatch"/>
    <s v="Wasatch County"/>
    <x v="7"/>
  </r>
  <r>
    <x v="3"/>
    <s v="UVU - Heber City Center"/>
    <n v="2025"/>
    <n v="2"/>
    <n v="84032"/>
    <s v="Part-Time"/>
    <n v="1"/>
    <s v="Wasatch"/>
    <s v="Wasatch County"/>
    <x v="7"/>
  </r>
  <r>
    <x v="3"/>
    <s v="UVU - Heber City Center"/>
    <n v="2025"/>
    <n v="2"/>
    <n v="84036"/>
    <s v="Full-Time"/>
    <n v="2"/>
    <s v="Summit"/>
    <s v="Summit County"/>
    <x v="3"/>
  </r>
  <r>
    <x v="3"/>
    <s v="UVU - Heber City Center"/>
    <n v="2025"/>
    <n v="2"/>
    <n v="84043"/>
    <s v="Full-Time"/>
    <n v="4"/>
    <s v="Utah"/>
    <s v="Utah County"/>
    <x v="0"/>
  </r>
  <r>
    <x v="3"/>
    <s v="UVU - Heber City Center"/>
    <n v="2025"/>
    <n v="2"/>
    <n v="84043"/>
    <s v="Part-Time"/>
    <n v="1"/>
    <s v="Utah"/>
    <s v="Utah County"/>
    <x v="0"/>
  </r>
  <r>
    <x v="3"/>
    <s v="UVU - Heber City Center"/>
    <n v="2025"/>
    <n v="2"/>
    <n v="84049"/>
    <s v="Full-Time"/>
    <n v="2"/>
    <s v="Wasatch"/>
    <s v="Wasatch County"/>
    <x v="7"/>
  </r>
  <r>
    <x v="3"/>
    <s v="UVU - Heber City Center"/>
    <n v="2025"/>
    <n v="2"/>
    <n v="84058"/>
    <s v="Full-Time"/>
    <n v="2"/>
    <s v="Utah"/>
    <s v="Utah County"/>
    <x v="0"/>
  </r>
  <r>
    <x v="3"/>
    <s v="UVU - Heber City Center"/>
    <n v="2025"/>
    <n v="2"/>
    <n v="84062"/>
    <s v="Full-Time"/>
    <n v="1"/>
    <s v="Utah"/>
    <s v="Utah County"/>
    <x v="0"/>
  </r>
  <r>
    <x v="3"/>
    <s v="UVU - Heber City Center"/>
    <n v="2025"/>
    <n v="2"/>
    <n v="84062"/>
    <s v="Part-Time"/>
    <n v="1"/>
    <s v="Utah"/>
    <s v="Utah County"/>
    <x v="0"/>
  </r>
  <r>
    <x v="3"/>
    <s v="UVU - Heber City Center"/>
    <n v="2025"/>
    <n v="2"/>
    <n v="84065"/>
    <s v="Part-Time"/>
    <n v="1"/>
    <s v="Salt Lake"/>
    <s v="Salt Lake County"/>
    <x v="1"/>
  </r>
  <r>
    <x v="3"/>
    <s v="UVU - Heber City Center"/>
    <n v="2025"/>
    <n v="2"/>
    <n v="84095"/>
    <s v="Full-Time"/>
    <n v="1"/>
    <s v="Salt Lake"/>
    <s v="Salt Lake County"/>
    <x v="1"/>
  </r>
  <r>
    <x v="3"/>
    <s v="UVU - Heber City Center"/>
    <n v="2025"/>
    <n v="2"/>
    <n v="84107"/>
    <s v="Full-Time"/>
    <n v="1"/>
    <s v="Salt Lake"/>
    <s v="Salt Lake County"/>
    <x v="1"/>
  </r>
  <r>
    <x v="3"/>
    <s v="UVU - Heber City Center"/>
    <n v="2025"/>
    <n v="2"/>
    <n v="84123"/>
    <s v="Full-Time"/>
    <n v="1"/>
    <s v="Salt Lake"/>
    <s v="Salt Lake County"/>
    <x v="1"/>
  </r>
  <r>
    <x v="3"/>
    <s v="UVU - Heber City Center"/>
    <n v="2025"/>
    <n v="2"/>
    <n v="84335"/>
    <s v="Full-Time"/>
    <n v="1"/>
    <s v="Cache"/>
    <s v="Cache County"/>
    <x v="11"/>
  </r>
  <r>
    <x v="3"/>
    <s v="UVU - Heber City Center"/>
    <n v="2025"/>
    <n v="2"/>
    <n v="84601"/>
    <s v="Full-Time"/>
    <n v="1"/>
    <s v="Utah"/>
    <s v="Utah County"/>
    <x v="0"/>
  </r>
  <r>
    <x v="3"/>
    <s v="UVU - Heber City Center"/>
    <n v="2025"/>
    <n v="2"/>
    <n v="84604"/>
    <s v="Full-Time"/>
    <n v="3"/>
    <s v="Utah"/>
    <s v="Utah County"/>
    <x v="0"/>
  </r>
  <r>
    <x v="3"/>
    <s v="UVU - Heber City Center"/>
    <n v="2025"/>
    <n v="2"/>
    <n v="84604"/>
    <s v="Part-Time"/>
    <n v="1"/>
    <s v="Utah"/>
    <s v="Utah County"/>
    <x v="0"/>
  </r>
  <r>
    <x v="3"/>
    <s v="UVU - Heber City Center"/>
    <n v="2025"/>
    <n v="2"/>
    <n v="84606"/>
    <s v="Part-Time"/>
    <n v="1"/>
    <s v="Utah"/>
    <s v="Utah County"/>
    <x v="0"/>
  </r>
  <r>
    <x v="3"/>
    <s v="UVU - Heber City Center"/>
    <n v="2025"/>
    <n v="2"/>
    <n v="84660"/>
    <s v="Full-Time"/>
    <n v="1"/>
    <s v="Utah"/>
    <s v="Utah County"/>
    <x v="0"/>
  </r>
  <r>
    <x v="3"/>
    <s v="UVU - Heber City Center"/>
    <n v="2025"/>
    <n v="2"/>
    <n v="84660"/>
    <s v="Part-Time"/>
    <n v="1"/>
    <s v="Utah"/>
    <s v="Utah County"/>
    <x v="0"/>
  </r>
  <r>
    <x v="3"/>
    <s v="UVU - Heber City Center"/>
    <n v="2025"/>
    <n v="2"/>
    <n v="84663"/>
    <s v="Part-Time"/>
    <n v="1"/>
    <s v="Utah"/>
    <s v="Utah County"/>
    <x v="0"/>
  </r>
  <r>
    <x v="3"/>
    <s v="UVU - Heber City Center"/>
    <n v="2025"/>
    <n v="2"/>
    <n v="84664"/>
    <s v="Part-Time"/>
    <n v="1"/>
    <s v="Utah"/>
    <s v="Utah County"/>
    <x v="0"/>
  </r>
  <r>
    <x v="3"/>
    <s v="Course taught from Public Education Site (i.e. High School)"/>
    <n v="2025"/>
    <n v="2"/>
    <n v="84003"/>
    <s v="Full-Time"/>
    <n v="6"/>
    <s v="Utah"/>
    <s v="Utah County"/>
    <x v="0"/>
  </r>
  <r>
    <x v="3"/>
    <s v="Course taught from Public Education Site (i.e. High School)"/>
    <n v="2025"/>
    <n v="2"/>
    <n v="84004"/>
    <s v="Full-Time"/>
    <n v="1"/>
    <s v="Utah"/>
    <s v="Utah County"/>
    <x v="0"/>
  </r>
  <r>
    <x v="3"/>
    <s v="Course taught from Public Education Site (i.e. High School)"/>
    <n v="2025"/>
    <n v="2"/>
    <n v="84005"/>
    <s v="Full-Time"/>
    <n v="1"/>
    <e v="#N/A"/>
    <s v="Utah County"/>
    <x v="0"/>
  </r>
  <r>
    <x v="3"/>
    <s v="Course taught from Public Education Site (i.e. High School)"/>
    <n v="2025"/>
    <n v="2"/>
    <n v="84010"/>
    <s v="Full-Time"/>
    <n v="1"/>
    <s v="Davis"/>
    <s v="Davis County"/>
    <x v="2"/>
  </r>
  <r>
    <x v="3"/>
    <s v="Course taught from Public Education Site (i.e. High School)"/>
    <n v="2025"/>
    <n v="2"/>
    <n v="84042"/>
    <s v="Full-Time"/>
    <n v="1"/>
    <s v="Utah"/>
    <s v="Utah County"/>
    <x v="0"/>
  </r>
  <r>
    <x v="3"/>
    <s v="Course taught from Public Education Site (i.e. High School)"/>
    <n v="2025"/>
    <n v="2"/>
    <n v="84043"/>
    <s v="Full-Time"/>
    <n v="2"/>
    <s v="Utah"/>
    <s v="Utah County"/>
    <x v="0"/>
  </r>
  <r>
    <x v="3"/>
    <s v="Course taught from Public Education Site (i.e. High School)"/>
    <n v="2025"/>
    <n v="2"/>
    <n v="84043"/>
    <s v="Part-Time"/>
    <n v="2"/>
    <s v="Utah"/>
    <s v="Utah County"/>
    <x v="0"/>
  </r>
  <r>
    <x v="3"/>
    <s v="Course taught from Public Education Site (i.e. High School)"/>
    <n v="2025"/>
    <n v="2"/>
    <n v="84045"/>
    <s v="Full-Time"/>
    <n v="3"/>
    <e v="#N/A"/>
    <s v="Utah County"/>
    <x v="0"/>
  </r>
  <r>
    <x v="3"/>
    <s v="Course taught from Public Education Site (i.e. High School)"/>
    <n v="2025"/>
    <n v="2"/>
    <n v="84045"/>
    <s v="Part-Time"/>
    <n v="1"/>
    <e v="#N/A"/>
    <s v="Utah County"/>
    <x v="0"/>
  </r>
  <r>
    <x v="3"/>
    <s v="Course taught from Public Education Site (i.e. High School)"/>
    <n v="2025"/>
    <n v="2"/>
    <n v="84047"/>
    <s v="Full-Time"/>
    <n v="1"/>
    <s v="Salt Lake"/>
    <s v="Salt Lake County"/>
    <x v="1"/>
  </r>
  <r>
    <x v="3"/>
    <s v="Course taught from Public Education Site (i.e. High School)"/>
    <n v="2025"/>
    <n v="2"/>
    <n v="84050"/>
    <s v="Part-Time"/>
    <n v="1"/>
    <s v="Morgan"/>
    <s v="Morgan County"/>
    <x v="8"/>
  </r>
  <r>
    <x v="3"/>
    <s v="Course taught from Public Education Site (i.e. High School)"/>
    <n v="2025"/>
    <n v="2"/>
    <n v="84057"/>
    <s v="Part-Time"/>
    <n v="1"/>
    <s v="Utah"/>
    <s v="Utah County"/>
    <x v="0"/>
  </r>
  <r>
    <x v="3"/>
    <s v="Course taught from Public Education Site (i.e. High School)"/>
    <n v="2025"/>
    <n v="2"/>
    <n v="84058"/>
    <s v="Full-Time"/>
    <n v="3"/>
    <s v="Utah"/>
    <s v="Utah County"/>
    <x v="0"/>
  </r>
  <r>
    <x v="3"/>
    <s v="Course taught from Public Education Site (i.e. High School)"/>
    <n v="2025"/>
    <n v="2"/>
    <n v="84059"/>
    <s v="Full-Time"/>
    <n v="1"/>
    <s v="Utah"/>
    <s v="Utah County"/>
    <x v="0"/>
  </r>
  <r>
    <x v="3"/>
    <s v="Course taught from Public Education Site (i.e. High School)"/>
    <n v="2025"/>
    <n v="2"/>
    <n v="84059"/>
    <s v="Part-Time"/>
    <n v="1"/>
    <s v="Utah"/>
    <s v="Utah County"/>
    <x v="0"/>
  </r>
  <r>
    <x v="3"/>
    <s v="Course taught from Public Education Site (i.e. High School)"/>
    <n v="2025"/>
    <n v="2"/>
    <n v="84062"/>
    <s v="Full-Time"/>
    <n v="3"/>
    <s v="Utah"/>
    <s v="Utah County"/>
    <x v="0"/>
  </r>
  <r>
    <x v="3"/>
    <s v="Course taught from Public Education Site (i.e. High School)"/>
    <n v="2025"/>
    <n v="2"/>
    <n v="84062"/>
    <s v="Part-Time"/>
    <n v="1"/>
    <s v="Utah"/>
    <s v="Utah County"/>
    <x v="0"/>
  </r>
  <r>
    <x v="3"/>
    <s v="Course taught from Public Education Site (i.e. High School)"/>
    <n v="2025"/>
    <n v="2"/>
    <n v="84066"/>
    <s v="Part-Time"/>
    <n v="1"/>
    <s v="Duchesne"/>
    <s v="Duchesne County"/>
    <x v="4"/>
  </r>
  <r>
    <x v="3"/>
    <s v="Course taught from Public Education Site (i.e. High School)"/>
    <n v="2025"/>
    <n v="2"/>
    <n v="84070"/>
    <s v="Full-Time"/>
    <n v="1"/>
    <s v="Salt Lake"/>
    <s v="Salt Lake County"/>
    <x v="1"/>
  </r>
  <r>
    <x v="3"/>
    <s v="Course taught from Public Education Site (i.e. High School)"/>
    <n v="2025"/>
    <n v="2"/>
    <n v="84070"/>
    <s v="Part-Time"/>
    <n v="2"/>
    <s v="Salt Lake"/>
    <s v="Salt Lake County"/>
    <x v="1"/>
  </r>
  <r>
    <x v="3"/>
    <s v="Course taught from Public Education Site (i.e. High School)"/>
    <n v="2025"/>
    <n v="2"/>
    <n v="84090"/>
    <s v="Full-Time"/>
    <n v="1"/>
    <s v="Salt Lake"/>
    <e v="#N/A"/>
    <x v="1"/>
  </r>
  <r>
    <x v="3"/>
    <s v="Course taught from Public Education Site (i.e. High School)"/>
    <n v="2025"/>
    <n v="2"/>
    <n v="84109"/>
    <s v="Part-Time"/>
    <n v="1"/>
    <s v="Salt Lake"/>
    <s v="Salt Lake County"/>
    <x v="1"/>
  </r>
  <r>
    <x v="3"/>
    <s v="Course taught from Public Education Site (i.e. High School)"/>
    <n v="2025"/>
    <n v="2"/>
    <n v="84115"/>
    <s v="Full-Time"/>
    <n v="1"/>
    <s v="Salt Lake"/>
    <s v="Salt Lake County"/>
    <x v="1"/>
  </r>
  <r>
    <x v="3"/>
    <s v="Course taught from Public Education Site (i.e. High School)"/>
    <n v="2025"/>
    <n v="2"/>
    <n v="84119"/>
    <s v="Full-Time"/>
    <n v="1"/>
    <s v="Salt Lake"/>
    <s v="Salt Lake County"/>
    <x v="1"/>
  </r>
  <r>
    <x v="3"/>
    <s v="Course taught from Public Education Site (i.e. High School)"/>
    <n v="2025"/>
    <n v="2"/>
    <n v="84120"/>
    <s v="Part-Time"/>
    <n v="2"/>
    <s v="Salt Lake"/>
    <s v="Salt Lake County"/>
    <x v="1"/>
  </r>
  <r>
    <x v="3"/>
    <s v="Course taught from Public Education Site (i.e. High School)"/>
    <n v="2025"/>
    <n v="2"/>
    <n v="84312"/>
    <s v="Full-Time"/>
    <n v="1"/>
    <s v="Box Elder"/>
    <s v="Box Elder County"/>
    <x v="10"/>
  </r>
  <r>
    <x v="3"/>
    <s v="Course taught from Public Education Site (i.e. High School)"/>
    <n v="2025"/>
    <n v="2"/>
    <n v="84601"/>
    <s v="Full-Time"/>
    <n v="4"/>
    <s v="Utah"/>
    <s v="Utah County"/>
    <x v="0"/>
  </r>
  <r>
    <x v="3"/>
    <s v="Course taught from Public Education Site (i.e. High School)"/>
    <n v="2025"/>
    <n v="2"/>
    <n v="84601"/>
    <s v="Part-Time"/>
    <n v="2"/>
    <s v="Utah"/>
    <s v="Utah County"/>
    <x v="0"/>
  </r>
  <r>
    <x v="3"/>
    <s v="Course taught from Public Education Site (i.e. High School)"/>
    <n v="2025"/>
    <n v="2"/>
    <n v="84604"/>
    <s v="Full-Time"/>
    <n v="3"/>
    <s v="Utah"/>
    <s v="Utah County"/>
    <x v="0"/>
  </r>
  <r>
    <x v="3"/>
    <s v="Course taught from Public Education Site (i.e. High School)"/>
    <n v="2025"/>
    <n v="2"/>
    <n v="84604"/>
    <s v="Part-Time"/>
    <n v="1"/>
    <s v="Utah"/>
    <s v="Utah County"/>
    <x v="0"/>
  </r>
  <r>
    <x v="3"/>
    <s v="Course taught from Public Education Site (i.e. High School)"/>
    <n v="2025"/>
    <n v="2"/>
    <n v="84606"/>
    <s v="Part-Time"/>
    <n v="1"/>
    <s v="Utah"/>
    <s v="Utah County"/>
    <x v="0"/>
  </r>
  <r>
    <x v="3"/>
    <s v="Course taught from Public Education Site (i.e. High School)"/>
    <n v="2025"/>
    <n v="2"/>
    <n v="84624"/>
    <s v="Full-Time"/>
    <n v="1"/>
    <s v="Millard"/>
    <s v="Millard County"/>
    <x v="16"/>
  </r>
  <r>
    <x v="3"/>
    <s v="Course taught from Public Education Site (i.e. High School)"/>
    <n v="2025"/>
    <n v="2"/>
    <n v="84651"/>
    <s v="Full-Time"/>
    <n v="1"/>
    <s v="Utah"/>
    <s v="Utah County"/>
    <x v="0"/>
  </r>
  <r>
    <x v="3"/>
    <s v="Course taught from Public Education Site (i.e. High School)"/>
    <n v="2025"/>
    <n v="2"/>
    <n v="84651"/>
    <s v="Part-Time"/>
    <n v="5"/>
    <s v="Utah"/>
    <s v="Utah County"/>
    <x v="0"/>
  </r>
  <r>
    <x v="3"/>
    <s v="Course taught from Public Education Site (i.e. High School)"/>
    <n v="2025"/>
    <n v="2"/>
    <n v="84653"/>
    <s v="Full-Time"/>
    <n v="2"/>
    <s v="Utah"/>
    <s v="Utah County"/>
    <x v="0"/>
  </r>
  <r>
    <x v="3"/>
    <s v="Course taught from Public Education Site (i.e. High School)"/>
    <n v="2025"/>
    <n v="2"/>
    <n v="84655"/>
    <s v="Full-Time"/>
    <n v="1"/>
    <s v="Utah"/>
    <s v="Utah County"/>
    <x v="0"/>
  </r>
  <r>
    <x v="3"/>
    <s v="Course taught from Public Education Site (i.e. High School)"/>
    <n v="2025"/>
    <n v="2"/>
    <n v="84655"/>
    <s v="Part-Time"/>
    <n v="1"/>
    <s v="Utah"/>
    <s v="Utah County"/>
    <x v="0"/>
  </r>
  <r>
    <x v="3"/>
    <s v="Course taught from Public Education Site (i.e. High School)"/>
    <n v="2025"/>
    <n v="2"/>
    <n v="84660"/>
    <s v="Full-Time"/>
    <n v="2"/>
    <s v="Utah"/>
    <s v="Utah County"/>
    <x v="0"/>
  </r>
  <r>
    <x v="3"/>
    <s v="Course taught from Public Education Site (i.e. High School)"/>
    <n v="2025"/>
    <n v="2"/>
    <n v="84660"/>
    <s v="Part-Time"/>
    <n v="7"/>
    <s v="Utah"/>
    <s v="Utah County"/>
    <x v="0"/>
  </r>
  <r>
    <x v="3"/>
    <s v="Course taught from Public Education Site (i.e. High School)"/>
    <n v="2025"/>
    <n v="2"/>
    <n v="84663"/>
    <s v="Full-Time"/>
    <n v="1"/>
    <s v="Utah"/>
    <s v="Utah County"/>
    <x v="0"/>
  </r>
  <r>
    <x v="3"/>
    <s v="Course taught from Public Education Site (i.e. High School)"/>
    <n v="2025"/>
    <n v="2"/>
    <n v="84663"/>
    <s v="Part-Time"/>
    <n v="2"/>
    <s v="Utah"/>
    <s v="Utah County"/>
    <x v="0"/>
  </r>
  <r>
    <x v="3"/>
    <s v="Course taught from Public Education Site (i.e. High School)"/>
    <n v="2025"/>
    <n v="2"/>
    <n v="84664"/>
    <s v="Part-Time"/>
    <n v="3"/>
    <s v="Utah"/>
    <s v="Utah County"/>
    <x v="0"/>
  </r>
  <r>
    <x v="3"/>
    <s v="Course taught from other owned site"/>
    <n v="2025"/>
    <n v="2"/>
    <n v="84003"/>
    <s v="Full-Time"/>
    <n v="22"/>
    <s v="Utah"/>
    <s v="Utah County"/>
    <x v="0"/>
  </r>
  <r>
    <x v="3"/>
    <s v="Course taught from other owned site"/>
    <n v="2025"/>
    <n v="2"/>
    <n v="84003"/>
    <s v="Part-Time"/>
    <n v="13"/>
    <s v="Utah"/>
    <s v="Utah County"/>
    <x v="0"/>
  </r>
  <r>
    <x v="3"/>
    <s v="Course taught from other owned site"/>
    <n v="2025"/>
    <n v="2"/>
    <n v="84004"/>
    <s v="Full-Time"/>
    <n v="2"/>
    <s v="Utah"/>
    <s v="Utah County"/>
    <x v="0"/>
  </r>
  <r>
    <x v="3"/>
    <s v="Course taught from other owned site"/>
    <n v="2025"/>
    <n v="2"/>
    <n v="84004"/>
    <s v="Part-Time"/>
    <n v="3"/>
    <s v="Utah"/>
    <s v="Utah County"/>
    <x v="0"/>
  </r>
  <r>
    <x v="3"/>
    <s v="Course taught from other owned site"/>
    <n v="2025"/>
    <n v="2"/>
    <n v="84005"/>
    <s v="Full-Time"/>
    <n v="9"/>
    <e v="#N/A"/>
    <s v="Utah County"/>
    <x v="0"/>
  </r>
  <r>
    <x v="3"/>
    <s v="Course taught from other owned site"/>
    <n v="2025"/>
    <n v="2"/>
    <n v="84005"/>
    <s v="Part-Time"/>
    <n v="6"/>
    <e v="#N/A"/>
    <s v="Utah County"/>
    <x v="0"/>
  </r>
  <r>
    <x v="3"/>
    <s v="Course taught from other owned site"/>
    <n v="2025"/>
    <n v="2"/>
    <n v="84009"/>
    <s v="Full-Time"/>
    <n v="4"/>
    <e v="#N/A"/>
    <s v="Salt Lake County"/>
    <x v="1"/>
  </r>
  <r>
    <x v="3"/>
    <s v="Course taught from other owned site"/>
    <n v="2025"/>
    <n v="2"/>
    <n v="84009"/>
    <s v="Part-Time"/>
    <n v="2"/>
    <e v="#N/A"/>
    <s v="Salt Lake County"/>
    <x v="1"/>
  </r>
  <r>
    <x v="3"/>
    <s v="Course taught from other owned site"/>
    <n v="2025"/>
    <n v="2"/>
    <n v="84010"/>
    <s v="Full-Time"/>
    <n v="7"/>
    <s v="Davis"/>
    <s v="Davis County"/>
    <x v="2"/>
  </r>
  <r>
    <x v="3"/>
    <s v="Course taught from other owned site"/>
    <n v="2025"/>
    <n v="2"/>
    <n v="84014"/>
    <s v="Full-Time"/>
    <n v="1"/>
    <s v="Davis"/>
    <s v="Davis County"/>
    <x v="2"/>
  </r>
  <r>
    <x v="3"/>
    <s v="Course taught from other owned site"/>
    <n v="2025"/>
    <n v="2"/>
    <n v="84015"/>
    <s v="Full-Time"/>
    <n v="3"/>
    <s v="Davis"/>
    <s v="Davis County"/>
    <x v="2"/>
  </r>
  <r>
    <x v="3"/>
    <s v="Course taught from other owned site"/>
    <n v="2025"/>
    <n v="2"/>
    <n v="84020"/>
    <s v="Full-Time"/>
    <n v="4"/>
    <s v="Salt Lake"/>
    <s v="Salt Lake County"/>
    <x v="1"/>
  </r>
  <r>
    <x v="3"/>
    <s v="Course taught from other owned site"/>
    <n v="2025"/>
    <n v="2"/>
    <n v="84020"/>
    <s v="Part-Time"/>
    <n v="6"/>
    <s v="Salt Lake"/>
    <s v="Salt Lake County"/>
    <x v="1"/>
  </r>
  <r>
    <x v="3"/>
    <s v="Course taught from other owned site"/>
    <n v="2025"/>
    <n v="2"/>
    <n v="84025"/>
    <s v="Full-Time"/>
    <n v="1"/>
    <s v="Davis"/>
    <s v="Davis County"/>
    <x v="2"/>
  </r>
  <r>
    <x v="3"/>
    <s v="Course taught from other owned site"/>
    <n v="2025"/>
    <n v="2"/>
    <n v="84029"/>
    <s v="Full-Time"/>
    <n v="1"/>
    <s v="Tooele"/>
    <s v="Tooele County"/>
    <x v="5"/>
  </r>
  <r>
    <x v="3"/>
    <s v="Course taught from other owned site"/>
    <n v="2025"/>
    <n v="2"/>
    <n v="84032"/>
    <s v="Full-Time"/>
    <n v="2"/>
    <s v="Wasatch"/>
    <s v="Wasatch County"/>
    <x v="7"/>
  </r>
  <r>
    <x v="3"/>
    <s v="Course taught from other owned site"/>
    <n v="2025"/>
    <n v="2"/>
    <n v="84032"/>
    <s v="Part-Time"/>
    <n v="1"/>
    <s v="Wasatch"/>
    <s v="Wasatch County"/>
    <x v="7"/>
  </r>
  <r>
    <x v="3"/>
    <s v="Course taught from other owned site"/>
    <n v="2025"/>
    <n v="2"/>
    <n v="84037"/>
    <s v="Full-Time"/>
    <n v="2"/>
    <s v="Davis"/>
    <s v="Davis County"/>
    <x v="2"/>
  </r>
  <r>
    <x v="3"/>
    <s v="Course taught from other owned site"/>
    <n v="2025"/>
    <n v="2"/>
    <n v="84037"/>
    <s v="Part-Time"/>
    <n v="1"/>
    <s v="Davis"/>
    <s v="Davis County"/>
    <x v="2"/>
  </r>
  <r>
    <x v="3"/>
    <s v="Course taught from other owned site"/>
    <n v="2025"/>
    <n v="2"/>
    <n v="84040"/>
    <s v="Full-Time"/>
    <n v="3"/>
    <s v="Davis"/>
    <s v="Davis County"/>
    <x v="2"/>
  </r>
  <r>
    <x v="3"/>
    <s v="Course taught from other owned site"/>
    <n v="2025"/>
    <n v="2"/>
    <n v="84042"/>
    <s v="Full-Time"/>
    <n v="7"/>
    <s v="Utah"/>
    <s v="Utah County"/>
    <x v="0"/>
  </r>
  <r>
    <x v="3"/>
    <s v="Course taught from other owned site"/>
    <n v="2025"/>
    <n v="2"/>
    <n v="84043"/>
    <s v="Full-Time"/>
    <n v="29"/>
    <s v="Utah"/>
    <s v="Utah County"/>
    <x v="0"/>
  </r>
  <r>
    <x v="3"/>
    <s v="Course taught from other owned site"/>
    <n v="2025"/>
    <n v="2"/>
    <n v="84043"/>
    <s v="Part-Time"/>
    <n v="13"/>
    <s v="Utah"/>
    <s v="Utah County"/>
    <x v="0"/>
  </r>
  <r>
    <x v="3"/>
    <s v="Course taught from other owned site"/>
    <n v="2025"/>
    <n v="2"/>
    <n v="84044"/>
    <s v="Full-Time"/>
    <n v="1"/>
    <s v="Salt Lake"/>
    <s v="Salt Lake County"/>
    <x v="1"/>
  </r>
  <r>
    <x v="3"/>
    <s v="Course taught from other owned site"/>
    <n v="2025"/>
    <n v="2"/>
    <n v="84045"/>
    <s v="Full-Time"/>
    <n v="14"/>
    <e v="#N/A"/>
    <s v="Utah County"/>
    <x v="0"/>
  </r>
  <r>
    <x v="3"/>
    <s v="Course taught from other owned site"/>
    <n v="2025"/>
    <n v="2"/>
    <n v="84045"/>
    <s v="Part-Time"/>
    <n v="11"/>
    <e v="#N/A"/>
    <s v="Utah County"/>
    <x v="0"/>
  </r>
  <r>
    <x v="3"/>
    <s v="Course taught from other owned site"/>
    <n v="2025"/>
    <n v="2"/>
    <n v="84047"/>
    <s v="Full-Time"/>
    <n v="1"/>
    <s v="Salt Lake"/>
    <s v="Salt Lake County"/>
    <x v="1"/>
  </r>
  <r>
    <x v="3"/>
    <s v="Course taught from other owned site"/>
    <n v="2025"/>
    <n v="2"/>
    <n v="84049"/>
    <s v="Full-Time"/>
    <n v="2"/>
    <s v="Wasatch"/>
    <s v="Wasatch County"/>
    <x v="7"/>
  </r>
  <r>
    <x v="3"/>
    <s v="Course taught from other owned site"/>
    <n v="2025"/>
    <n v="2"/>
    <n v="84049"/>
    <s v="Part-Time"/>
    <n v="1"/>
    <s v="Wasatch"/>
    <s v="Wasatch County"/>
    <x v="7"/>
  </r>
  <r>
    <x v="3"/>
    <s v="Course taught from other owned site"/>
    <n v="2025"/>
    <n v="2"/>
    <n v="84050"/>
    <s v="Full-Time"/>
    <n v="1"/>
    <s v="Morgan"/>
    <s v="Morgan County"/>
    <x v="8"/>
  </r>
  <r>
    <x v="3"/>
    <s v="Course taught from other owned site"/>
    <n v="2025"/>
    <n v="2"/>
    <n v="84054"/>
    <s v="Full-Time"/>
    <n v="1"/>
    <s v="Davis"/>
    <s v="Davis County"/>
    <x v="2"/>
  </r>
  <r>
    <x v="3"/>
    <s v="Course taught from other owned site"/>
    <n v="2025"/>
    <n v="2"/>
    <n v="84057"/>
    <s v="Full-Time"/>
    <n v="11"/>
    <s v="Utah"/>
    <s v="Utah County"/>
    <x v="0"/>
  </r>
  <r>
    <x v="3"/>
    <s v="Course taught from other owned site"/>
    <n v="2025"/>
    <n v="2"/>
    <n v="84057"/>
    <s v="Part-Time"/>
    <n v="4"/>
    <s v="Utah"/>
    <s v="Utah County"/>
    <x v="0"/>
  </r>
  <r>
    <x v="3"/>
    <s v="Course taught from other owned site"/>
    <n v="2025"/>
    <n v="2"/>
    <n v="84058"/>
    <s v="Full-Time"/>
    <n v="41"/>
    <s v="Utah"/>
    <s v="Utah County"/>
    <x v="0"/>
  </r>
  <r>
    <x v="3"/>
    <s v="Course taught from other owned site"/>
    <n v="2025"/>
    <n v="2"/>
    <n v="84058"/>
    <s v="Part-Time"/>
    <n v="11"/>
    <s v="Utah"/>
    <s v="Utah County"/>
    <x v="0"/>
  </r>
  <r>
    <x v="3"/>
    <s v="Course taught from other owned site"/>
    <n v="2025"/>
    <n v="2"/>
    <n v="84059"/>
    <s v="Full-Time"/>
    <n v="10"/>
    <s v="Utah"/>
    <s v="Utah County"/>
    <x v="0"/>
  </r>
  <r>
    <x v="3"/>
    <s v="Course taught from other owned site"/>
    <n v="2025"/>
    <n v="2"/>
    <n v="84059"/>
    <s v="Part-Time"/>
    <n v="3"/>
    <s v="Utah"/>
    <s v="Utah County"/>
    <x v="0"/>
  </r>
  <r>
    <x v="3"/>
    <s v="Course taught from other owned site"/>
    <n v="2025"/>
    <n v="2"/>
    <n v="84062"/>
    <s v="Full-Time"/>
    <n v="11"/>
    <s v="Utah"/>
    <s v="Utah County"/>
    <x v="0"/>
  </r>
  <r>
    <x v="3"/>
    <s v="Course taught from other owned site"/>
    <n v="2025"/>
    <n v="2"/>
    <n v="84062"/>
    <s v="Part-Time"/>
    <n v="3"/>
    <s v="Utah"/>
    <s v="Utah County"/>
    <x v="0"/>
  </r>
  <r>
    <x v="3"/>
    <s v="Course taught from other owned site"/>
    <n v="2025"/>
    <n v="2"/>
    <n v="84065"/>
    <s v="Full-Time"/>
    <n v="5"/>
    <s v="Salt Lake"/>
    <s v="Salt Lake County"/>
    <x v="1"/>
  </r>
  <r>
    <x v="3"/>
    <s v="Course taught from other owned site"/>
    <n v="2025"/>
    <n v="2"/>
    <n v="84065"/>
    <s v="Part-Time"/>
    <n v="2"/>
    <s v="Salt Lake"/>
    <s v="Salt Lake County"/>
    <x v="1"/>
  </r>
  <r>
    <x v="3"/>
    <s v="Course taught from other owned site"/>
    <n v="2025"/>
    <n v="2"/>
    <n v="84067"/>
    <s v="Full-Time"/>
    <n v="1"/>
    <s v="Weber"/>
    <s v="Weber County"/>
    <x v="9"/>
  </r>
  <r>
    <x v="3"/>
    <s v="Course taught from other owned site"/>
    <n v="2025"/>
    <n v="2"/>
    <n v="84067"/>
    <s v="Part-Time"/>
    <n v="1"/>
    <s v="Weber"/>
    <s v="Weber County"/>
    <x v="9"/>
  </r>
  <r>
    <x v="3"/>
    <s v="Course taught from other owned site"/>
    <n v="2025"/>
    <n v="2"/>
    <n v="84070"/>
    <s v="Part-Time"/>
    <n v="1"/>
    <s v="Salt Lake"/>
    <s v="Salt Lake County"/>
    <x v="1"/>
  </r>
  <r>
    <x v="3"/>
    <s v="Course taught from other owned site"/>
    <n v="2025"/>
    <n v="2"/>
    <n v="84071"/>
    <s v="Full-Time"/>
    <n v="1"/>
    <s v="Tooele"/>
    <s v="Tooele County"/>
    <x v="5"/>
  </r>
  <r>
    <x v="3"/>
    <s v="Course taught from other owned site"/>
    <n v="2025"/>
    <n v="2"/>
    <n v="84074"/>
    <s v="Full-Time"/>
    <n v="2"/>
    <s v="Tooele"/>
    <s v="Tooele County"/>
    <x v="5"/>
  </r>
  <r>
    <x v="3"/>
    <s v="Course taught from other owned site"/>
    <n v="2025"/>
    <n v="2"/>
    <n v="84075"/>
    <s v="Part-Time"/>
    <n v="1"/>
    <s v="Davis"/>
    <s v="Davis County"/>
    <x v="2"/>
  </r>
  <r>
    <x v="3"/>
    <s v="Course taught from other owned site"/>
    <n v="2025"/>
    <n v="2"/>
    <n v="84078"/>
    <s v="Full-Time"/>
    <n v="1"/>
    <s v="Uintah"/>
    <s v="Uintah County"/>
    <x v="6"/>
  </r>
  <r>
    <x v="3"/>
    <s v="Course taught from other owned site"/>
    <n v="2025"/>
    <n v="2"/>
    <n v="84081"/>
    <s v="Full-Time"/>
    <n v="3"/>
    <e v="#N/A"/>
    <s v="Salt Lake County"/>
    <x v="1"/>
  </r>
  <r>
    <x v="3"/>
    <s v="Course taught from other owned site"/>
    <n v="2025"/>
    <n v="2"/>
    <n v="84084"/>
    <s v="Full-Time"/>
    <n v="2"/>
    <s v="Salt Lake"/>
    <s v="Salt Lake County"/>
    <x v="1"/>
  </r>
  <r>
    <x v="3"/>
    <s v="Course taught from other owned site"/>
    <n v="2025"/>
    <n v="2"/>
    <n v="84087"/>
    <s v="Part-Time"/>
    <n v="1"/>
    <s v="Davis"/>
    <s v="Davis County"/>
    <x v="2"/>
  </r>
  <r>
    <x v="3"/>
    <s v="Course taught from other owned site"/>
    <n v="2025"/>
    <n v="2"/>
    <n v="84088"/>
    <s v="Full-Time"/>
    <n v="4"/>
    <s v="Salt Lake"/>
    <s v="Salt Lake County"/>
    <x v="1"/>
  </r>
  <r>
    <x v="3"/>
    <s v="Course taught from other owned site"/>
    <n v="2025"/>
    <n v="2"/>
    <n v="84088"/>
    <s v="Part-Time"/>
    <n v="1"/>
    <s v="Salt Lake"/>
    <s v="Salt Lake County"/>
    <x v="1"/>
  </r>
  <r>
    <x v="3"/>
    <s v="Course taught from other owned site"/>
    <n v="2025"/>
    <n v="2"/>
    <n v="84092"/>
    <s v="Full-Time"/>
    <n v="3"/>
    <s v="Salt Lake"/>
    <s v="Salt Lake County"/>
    <x v="1"/>
  </r>
  <r>
    <x v="3"/>
    <s v="Course taught from other owned site"/>
    <n v="2025"/>
    <n v="2"/>
    <n v="84092"/>
    <s v="Part-Time"/>
    <n v="1"/>
    <s v="Salt Lake"/>
    <s v="Salt Lake County"/>
    <x v="1"/>
  </r>
  <r>
    <x v="3"/>
    <s v="Course taught from other owned site"/>
    <n v="2025"/>
    <n v="2"/>
    <n v="84093"/>
    <s v="Full-Time"/>
    <n v="3"/>
    <s v="Salt Lake"/>
    <s v="Salt Lake County"/>
    <x v="1"/>
  </r>
  <r>
    <x v="3"/>
    <s v="Course taught from other owned site"/>
    <n v="2025"/>
    <n v="2"/>
    <n v="84093"/>
    <s v="Part-Time"/>
    <n v="1"/>
    <s v="Salt Lake"/>
    <s v="Salt Lake County"/>
    <x v="1"/>
  </r>
  <r>
    <x v="3"/>
    <s v="Course taught from other owned site"/>
    <n v="2025"/>
    <n v="2"/>
    <n v="84094"/>
    <s v="Full-Time"/>
    <n v="3"/>
    <s v="Salt Lake"/>
    <s v="Salt Lake County"/>
    <x v="1"/>
  </r>
  <r>
    <x v="3"/>
    <s v="Course taught from other owned site"/>
    <n v="2025"/>
    <n v="2"/>
    <n v="84095"/>
    <s v="Full-Time"/>
    <n v="6"/>
    <s v="Salt Lake"/>
    <s v="Salt Lake County"/>
    <x v="1"/>
  </r>
  <r>
    <x v="3"/>
    <s v="Course taught from other owned site"/>
    <n v="2025"/>
    <n v="2"/>
    <n v="84095"/>
    <s v="Part-Time"/>
    <n v="1"/>
    <s v="Salt Lake"/>
    <s v="Salt Lake County"/>
    <x v="1"/>
  </r>
  <r>
    <x v="3"/>
    <s v="Course taught from other owned site"/>
    <n v="2025"/>
    <n v="2"/>
    <n v="84096"/>
    <s v="Full-Time"/>
    <n v="9"/>
    <e v="#N/A"/>
    <s v="Salt Lake County"/>
    <x v="1"/>
  </r>
  <r>
    <x v="3"/>
    <s v="Course taught from other owned site"/>
    <n v="2025"/>
    <n v="2"/>
    <n v="84096"/>
    <s v="Part-Time"/>
    <n v="3"/>
    <e v="#N/A"/>
    <s v="Salt Lake County"/>
    <x v="1"/>
  </r>
  <r>
    <x v="3"/>
    <s v="Course taught from other owned site"/>
    <n v="2025"/>
    <n v="2"/>
    <n v="84097"/>
    <s v="Full-Time"/>
    <n v="5"/>
    <s v="Utah"/>
    <s v="Utah County"/>
    <x v="0"/>
  </r>
  <r>
    <x v="3"/>
    <s v="Course taught from other owned site"/>
    <n v="2025"/>
    <n v="2"/>
    <n v="84097"/>
    <s v="Part-Time"/>
    <n v="3"/>
    <s v="Utah"/>
    <s v="Utah County"/>
    <x v="0"/>
  </r>
  <r>
    <x v="3"/>
    <s v="Course taught from other owned site"/>
    <n v="2025"/>
    <n v="2"/>
    <n v="84102"/>
    <s v="Part-Time"/>
    <n v="1"/>
    <s v="Salt Lake"/>
    <s v="Salt Lake County"/>
    <x v="1"/>
  </r>
  <r>
    <x v="3"/>
    <s v="Course taught from other owned site"/>
    <n v="2025"/>
    <n v="2"/>
    <n v="84104"/>
    <s v="Full-Time"/>
    <n v="1"/>
    <s v="Salt Lake"/>
    <s v="Salt Lake County"/>
    <x v="1"/>
  </r>
  <r>
    <x v="3"/>
    <s v="Course taught from other owned site"/>
    <n v="2025"/>
    <n v="2"/>
    <n v="84105"/>
    <s v="Full-Time"/>
    <n v="1"/>
    <s v="Salt Lake"/>
    <s v="Salt Lake County"/>
    <x v="1"/>
  </r>
  <r>
    <x v="3"/>
    <s v="Course taught from other owned site"/>
    <n v="2025"/>
    <n v="2"/>
    <n v="84106"/>
    <s v="Part-Time"/>
    <n v="1"/>
    <s v="Salt Lake"/>
    <s v="Salt Lake County"/>
    <x v="1"/>
  </r>
  <r>
    <x v="3"/>
    <s v="Course taught from other owned site"/>
    <n v="2025"/>
    <n v="2"/>
    <n v="84107"/>
    <s v="Full-Time"/>
    <n v="4"/>
    <s v="Salt Lake"/>
    <s v="Salt Lake County"/>
    <x v="1"/>
  </r>
  <r>
    <x v="3"/>
    <s v="Course taught from other owned site"/>
    <n v="2025"/>
    <n v="2"/>
    <n v="84108"/>
    <s v="Full-Time"/>
    <n v="1"/>
    <s v="Salt Lake"/>
    <s v="Salt Lake County"/>
    <x v="1"/>
  </r>
  <r>
    <x v="3"/>
    <s v="Course taught from other owned site"/>
    <n v="2025"/>
    <n v="2"/>
    <n v="84109"/>
    <s v="Full-Time"/>
    <n v="2"/>
    <s v="Salt Lake"/>
    <s v="Salt Lake County"/>
    <x v="1"/>
  </r>
  <r>
    <x v="3"/>
    <s v="Course taught from other owned site"/>
    <n v="2025"/>
    <n v="2"/>
    <n v="84109"/>
    <s v="Part-Time"/>
    <n v="1"/>
    <s v="Salt Lake"/>
    <s v="Salt Lake County"/>
    <x v="1"/>
  </r>
  <r>
    <x v="3"/>
    <s v="Course taught from other owned site"/>
    <n v="2025"/>
    <n v="2"/>
    <n v="84115"/>
    <s v="Full-Time"/>
    <n v="1"/>
    <s v="Salt Lake"/>
    <s v="Salt Lake County"/>
    <x v="1"/>
  </r>
  <r>
    <x v="3"/>
    <s v="Course taught from other owned site"/>
    <n v="2025"/>
    <n v="2"/>
    <n v="84116"/>
    <s v="Full-Time"/>
    <n v="1"/>
    <s v="Salt Lake"/>
    <s v="Salt Lake County"/>
    <x v="1"/>
  </r>
  <r>
    <x v="3"/>
    <s v="Course taught from other owned site"/>
    <n v="2025"/>
    <n v="2"/>
    <n v="84117"/>
    <s v="Full-Time"/>
    <n v="2"/>
    <s v="Salt Lake"/>
    <s v="Salt Lake County"/>
    <x v="1"/>
  </r>
  <r>
    <x v="3"/>
    <s v="Course taught from other owned site"/>
    <n v="2025"/>
    <n v="2"/>
    <n v="84117"/>
    <s v="Part-Time"/>
    <n v="1"/>
    <s v="Salt Lake"/>
    <s v="Salt Lake County"/>
    <x v="1"/>
  </r>
  <r>
    <x v="3"/>
    <s v="Course taught from other owned site"/>
    <n v="2025"/>
    <n v="2"/>
    <n v="84118"/>
    <s v="Full-Time"/>
    <n v="1"/>
    <s v="Salt Lake"/>
    <s v="Salt Lake County"/>
    <x v="1"/>
  </r>
  <r>
    <x v="3"/>
    <s v="Course taught from other owned site"/>
    <n v="2025"/>
    <n v="2"/>
    <n v="84120"/>
    <s v="Full-Time"/>
    <n v="2"/>
    <s v="Salt Lake"/>
    <s v="Salt Lake County"/>
    <x v="1"/>
  </r>
  <r>
    <x v="3"/>
    <s v="Course taught from other owned site"/>
    <n v="2025"/>
    <n v="2"/>
    <n v="84121"/>
    <s v="Full-Time"/>
    <n v="3"/>
    <s v="Salt Lake"/>
    <s v="Salt Lake County"/>
    <x v="1"/>
  </r>
  <r>
    <x v="3"/>
    <s v="Course taught from other owned site"/>
    <n v="2025"/>
    <n v="2"/>
    <n v="84123"/>
    <s v="Full-Time"/>
    <n v="3"/>
    <s v="Salt Lake"/>
    <s v="Salt Lake County"/>
    <x v="1"/>
  </r>
  <r>
    <x v="3"/>
    <s v="Course taught from other owned site"/>
    <n v="2025"/>
    <n v="2"/>
    <n v="84123"/>
    <s v="Part-Time"/>
    <n v="2"/>
    <s v="Salt Lake"/>
    <s v="Salt Lake County"/>
    <x v="1"/>
  </r>
  <r>
    <x v="3"/>
    <s v="Course taught from other owned site"/>
    <n v="2025"/>
    <n v="2"/>
    <n v="84124"/>
    <s v="Full-Time"/>
    <n v="3"/>
    <s v="Salt Lake"/>
    <s v="Salt Lake County"/>
    <x v="1"/>
  </r>
  <r>
    <x v="3"/>
    <s v="Course taught from other owned site"/>
    <n v="2025"/>
    <n v="2"/>
    <n v="84124"/>
    <s v="Part-Time"/>
    <n v="1"/>
    <s v="Salt Lake"/>
    <s v="Salt Lake County"/>
    <x v="1"/>
  </r>
  <r>
    <x v="3"/>
    <s v="Course taught from other owned site"/>
    <n v="2025"/>
    <n v="2"/>
    <n v="84129"/>
    <s v="Part-Time"/>
    <n v="1"/>
    <e v="#N/A"/>
    <s v="Salt Lake County"/>
    <x v="1"/>
  </r>
  <r>
    <x v="3"/>
    <s v="Course taught from other owned site"/>
    <n v="2025"/>
    <n v="2"/>
    <n v="84302"/>
    <s v="Full-Time"/>
    <n v="2"/>
    <s v="Box Elder"/>
    <s v="Box Elder County"/>
    <x v="10"/>
  </r>
  <r>
    <x v="3"/>
    <s v="Course taught from other owned site"/>
    <n v="2025"/>
    <n v="2"/>
    <n v="84302"/>
    <s v="Part-Time"/>
    <n v="1"/>
    <s v="Box Elder"/>
    <s v="Box Elder County"/>
    <x v="10"/>
  </r>
  <r>
    <x v="3"/>
    <s v="Course taught from other owned site"/>
    <n v="2025"/>
    <n v="2"/>
    <n v="84321"/>
    <s v="Full-Time"/>
    <n v="1"/>
    <s v="Cache"/>
    <s v="Cache County"/>
    <x v="11"/>
  </r>
  <r>
    <x v="3"/>
    <s v="Course taught from other owned site"/>
    <n v="2025"/>
    <n v="2"/>
    <n v="84335"/>
    <s v="Full-Time"/>
    <n v="1"/>
    <s v="Cache"/>
    <s v="Cache County"/>
    <x v="11"/>
  </r>
  <r>
    <x v="3"/>
    <s v="Course taught from other owned site"/>
    <n v="2025"/>
    <n v="2"/>
    <n v="84339"/>
    <s v="Part-Time"/>
    <n v="1"/>
    <s v="Cache"/>
    <s v="Cache County"/>
    <x v="11"/>
  </r>
  <r>
    <x v="3"/>
    <s v="Course taught from other owned site"/>
    <n v="2025"/>
    <n v="2"/>
    <n v="84401"/>
    <s v="Full-Time"/>
    <n v="2"/>
    <s v="Weber"/>
    <s v="Weber County"/>
    <x v="9"/>
  </r>
  <r>
    <x v="3"/>
    <s v="Course taught from other owned site"/>
    <n v="2025"/>
    <n v="2"/>
    <n v="84511"/>
    <s v="Full-Time"/>
    <n v="1"/>
    <s v="San Juan"/>
    <s v="San Juan County"/>
    <x v="13"/>
  </r>
  <r>
    <x v="3"/>
    <s v="Course taught from other owned site"/>
    <n v="2025"/>
    <n v="2"/>
    <n v="84601"/>
    <s v="Full-Time"/>
    <n v="13"/>
    <s v="Utah"/>
    <s v="Utah County"/>
    <x v="0"/>
  </r>
  <r>
    <x v="3"/>
    <s v="Course taught from other owned site"/>
    <n v="2025"/>
    <n v="2"/>
    <n v="84601"/>
    <s v="Part-Time"/>
    <n v="5"/>
    <s v="Utah"/>
    <s v="Utah County"/>
    <x v="0"/>
  </r>
  <r>
    <x v="3"/>
    <s v="Course taught from other owned site"/>
    <n v="2025"/>
    <n v="2"/>
    <n v="84604"/>
    <s v="Full-Time"/>
    <n v="23"/>
    <s v="Utah"/>
    <s v="Utah County"/>
    <x v="0"/>
  </r>
  <r>
    <x v="3"/>
    <s v="Course taught from other owned site"/>
    <n v="2025"/>
    <n v="2"/>
    <n v="84604"/>
    <s v="Part-Time"/>
    <n v="6"/>
    <s v="Utah"/>
    <s v="Utah County"/>
    <x v="0"/>
  </r>
  <r>
    <x v="3"/>
    <s v="Course taught from other owned site"/>
    <n v="2025"/>
    <n v="2"/>
    <n v="84606"/>
    <s v="Full-Time"/>
    <n v="14"/>
    <s v="Utah"/>
    <s v="Utah County"/>
    <x v="0"/>
  </r>
  <r>
    <x v="3"/>
    <s v="Course taught from other owned site"/>
    <n v="2025"/>
    <n v="2"/>
    <n v="84606"/>
    <s v="Part-Time"/>
    <n v="9"/>
    <s v="Utah"/>
    <s v="Utah County"/>
    <x v="0"/>
  </r>
  <r>
    <x v="3"/>
    <s v="Course taught from other owned site"/>
    <n v="2025"/>
    <n v="2"/>
    <n v="84624"/>
    <s v="Full-Time"/>
    <n v="1"/>
    <s v="Millard"/>
    <s v="Millard County"/>
    <x v="16"/>
  </r>
  <r>
    <x v="3"/>
    <s v="Course taught from other owned site"/>
    <n v="2025"/>
    <n v="2"/>
    <n v="84629"/>
    <s v="Full-Time"/>
    <n v="1"/>
    <s v="Sanpete"/>
    <s v="Sanpete County"/>
    <x v="17"/>
  </r>
  <r>
    <x v="3"/>
    <s v="Course taught from other owned site"/>
    <n v="2025"/>
    <n v="2"/>
    <n v="84651"/>
    <s v="Full-Time"/>
    <n v="7"/>
    <s v="Utah"/>
    <s v="Utah County"/>
    <x v="0"/>
  </r>
  <r>
    <x v="3"/>
    <s v="Course taught from other owned site"/>
    <n v="2025"/>
    <n v="2"/>
    <n v="84651"/>
    <s v="Part-Time"/>
    <n v="6"/>
    <s v="Utah"/>
    <s v="Utah County"/>
    <x v="0"/>
  </r>
  <r>
    <x v="3"/>
    <s v="Course taught from other owned site"/>
    <n v="2025"/>
    <n v="2"/>
    <n v="84653"/>
    <s v="Full-Time"/>
    <n v="4"/>
    <s v="Utah"/>
    <s v="Utah County"/>
    <x v="0"/>
  </r>
  <r>
    <x v="3"/>
    <s v="Course taught from other owned site"/>
    <n v="2025"/>
    <n v="2"/>
    <n v="84653"/>
    <s v="Part-Time"/>
    <n v="1"/>
    <s v="Utah"/>
    <s v="Utah County"/>
    <x v="0"/>
  </r>
  <r>
    <x v="3"/>
    <s v="Course taught from other owned site"/>
    <n v="2025"/>
    <n v="2"/>
    <n v="84655"/>
    <s v="Full-Time"/>
    <n v="2"/>
    <s v="Utah"/>
    <s v="Utah County"/>
    <x v="0"/>
  </r>
  <r>
    <x v="3"/>
    <s v="Course taught from other owned site"/>
    <n v="2025"/>
    <n v="2"/>
    <n v="84655"/>
    <s v="Part-Time"/>
    <n v="3"/>
    <s v="Utah"/>
    <s v="Utah County"/>
    <x v="0"/>
  </r>
  <r>
    <x v="3"/>
    <s v="Course taught from other owned site"/>
    <n v="2025"/>
    <n v="2"/>
    <n v="84660"/>
    <s v="Full-Time"/>
    <n v="19"/>
    <s v="Utah"/>
    <s v="Utah County"/>
    <x v="0"/>
  </r>
  <r>
    <x v="3"/>
    <s v="Course taught from other owned site"/>
    <n v="2025"/>
    <n v="2"/>
    <n v="84660"/>
    <s v="Part-Time"/>
    <n v="8"/>
    <s v="Utah"/>
    <s v="Utah County"/>
    <x v="0"/>
  </r>
  <r>
    <x v="3"/>
    <s v="Course taught from other owned site"/>
    <n v="2025"/>
    <n v="2"/>
    <n v="84663"/>
    <s v="Full-Time"/>
    <n v="8"/>
    <s v="Utah"/>
    <s v="Utah County"/>
    <x v="0"/>
  </r>
  <r>
    <x v="3"/>
    <s v="Course taught from other owned site"/>
    <n v="2025"/>
    <n v="2"/>
    <n v="84663"/>
    <s v="Part-Time"/>
    <n v="8"/>
    <s v="Utah"/>
    <s v="Utah County"/>
    <x v="0"/>
  </r>
  <r>
    <x v="3"/>
    <s v="Course taught from other owned site"/>
    <n v="2025"/>
    <n v="2"/>
    <n v="84664"/>
    <s v="Full-Time"/>
    <n v="4"/>
    <s v="Utah"/>
    <s v="Utah County"/>
    <x v="0"/>
  </r>
  <r>
    <x v="3"/>
    <s v="Course taught from other owned site"/>
    <n v="2025"/>
    <n v="2"/>
    <n v="84664"/>
    <s v="Part-Time"/>
    <n v="1"/>
    <s v="Utah"/>
    <s v="Utah County"/>
    <x v="0"/>
  </r>
  <r>
    <x v="3"/>
    <s v="Course taught from other owned site"/>
    <n v="2025"/>
    <n v="2"/>
    <n v="84720"/>
    <s v="Full-Time"/>
    <n v="2"/>
    <s v="Iron"/>
    <s v="Iron County"/>
    <x v="20"/>
  </r>
  <r>
    <x v="3"/>
    <s v="Course taught from other owned site"/>
    <n v="2025"/>
    <n v="2"/>
    <n v="84721"/>
    <s v="Full-Time"/>
    <n v="1"/>
    <s v="Iron"/>
    <s v="Iron County"/>
    <x v="20"/>
  </r>
  <r>
    <x v="3"/>
    <s v="Course taught from other owned site"/>
    <n v="2025"/>
    <n v="2"/>
    <n v="84736"/>
    <s v="Full-Time"/>
    <n v="1"/>
    <s v="Garfield"/>
    <s v="Garfield County"/>
    <x v="22"/>
  </r>
  <r>
    <x v="3"/>
    <s v="Course taught from other owned site"/>
    <n v="2025"/>
    <n v="2"/>
    <n v="84770"/>
    <s v="Part-Time"/>
    <n v="1"/>
    <s v="Washington"/>
    <s v="Washington County"/>
    <x v="21"/>
  </r>
  <r>
    <x v="3"/>
    <s v="Course taught from other owned site"/>
    <n v="2025"/>
    <n v="2"/>
    <n v="84774"/>
    <s v="Part-Time"/>
    <n v="1"/>
    <s v="Washington"/>
    <s v="Washington County"/>
    <x v="21"/>
  </r>
  <r>
    <x v="3"/>
    <s v="Course taught from other owned site"/>
    <n v="2025"/>
    <n v="2"/>
    <n v="84790"/>
    <s v="Full-Time"/>
    <n v="2"/>
    <s v="Washington"/>
    <s v="Washington County"/>
    <x v="21"/>
  </r>
  <r>
    <x v="3"/>
    <s v="Course taught from other leased site"/>
    <n v="2025"/>
    <n v="2"/>
    <n v="84003"/>
    <s v="Full-Time"/>
    <n v="12"/>
    <s v="Utah"/>
    <s v="Utah County"/>
    <x v="0"/>
  </r>
  <r>
    <x v="3"/>
    <s v="Course taught from other leased site"/>
    <n v="2025"/>
    <n v="2"/>
    <n v="84003"/>
    <s v="Part-Time"/>
    <n v="2"/>
    <s v="Utah"/>
    <s v="Utah County"/>
    <x v="0"/>
  </r>
  <r>
    <x v="3"/>
    <s v="Course taught from other leased site"/>
    <n v="2025"/>
    <n v="2"/>
    <n v="84004"/>
    <s v="Full-Time"/>
    <n v="3"/>
    <s v="Utah"/>
    <s v="Utah County"/>
    <x v="0"/>
  </r>
  <r>
    <x v="3"/>
    <s v="Course taught from other leased site"/>
    <n v="2025"/>
    <n v="2"/>
    <n v="84004"/>
    <s v="Part-Time"/>
    <n v="1"/>
    <s v="Utah"/>
    <s v="Utah County"/>
    <x v="0"/>
  </r>
  <r>
    <x v="3"/>
    <s v="Course taught from other leased site"/>
    <n v="2025"/>
    <n v="2"/>
    <n v="84005"/>
    <s v="Full-Time"/>
    <n v="5"/>
    <e v="#N/A"/>
    <s v="Utah County"/>
    <x v="0"/>
  </r>
  <r>
    <x v="3"/>
    <s v="Course taught from other leased site"/>
    <n v="2025"/>
    <n v="2"/>
    <n v="84009"/>
    <s v="Full-Time"/>
    <n v="5"/>
    <e v="#N/A"/>
    <s v="Salt Lake County"/>
    <x v="1"/>
  </r>
  <r>
    <x v="3"/>
    <s v="Course taught from other leased site"/>
    <n v="2025"/>
    <n v="2"/>
    <n v="84010"/>
    <s v="Full-Time"/>
    <n v="3"/>
    <s v="Davis"/>
    <s v="Davis County"/>
    <x v="2"/>
  </r>
  <r>
    <x v="3"/>
    <s v="Course taught from other leased site"/>
    <n v="2025"/>
    <n v="2"/>
    <n v="84010"/>
    <s v="Part-Time"/>
    <n v="1"/>
    <s v="Davis"/>
    <s v="Davis County"/>
    <x v="2"/>
  </r>
  <r>
    <x v="3"/>
    <s v="Course taught from other leased site"/>
    <n v="2025"/>
    <n v="2"/>
    <n v="84013"/>
    <s v="Part-Time"/>
    <n v="1"/>
    <s v="Utah"/>
    <s v="Utah County"/>
    <x v="0"/>
  </r>
  <r>
    <x v="3"/>
    <s v="Course taught from other leased site"/>
    <n v="2025"/>
    <n v="2"/>
    <n v="84014"/>
    <s v="Full-Time"/>
    <n v="1"/>
    <s v="Davis"/>
    <s v="Davis County"/>
    <x v="2"/>
  </r>
  <r>
    <x v="3"/>
    <s v="Course taught from other leased site"/>
    <n v="2025"/>
    <n v="2"/>
    <n v="84015"/>
    <s v="Full-Time"/>
    <n v="1"/>
    <s v="Davis"/>
    <s v="Davis County"/>
    <x v="2"/>
  </r>
  <r>
    <x v="3"/>
    <s v="Course taught from other leased site"/>
    <n v="2025"/>
    <n v="2"/>
    <n v="84020"/>
    <s v="Full-Time"/>
    <n v="7"/>
    <s v="Salt Lake"/>
    <s v="Salt Lake County"/>
    <x v="1"/>
  </r>
  <r>
    <x v="3"/>
    <s v="Course taught from other leased site"/>
    <n v="2025"/>
    <n v="2"/>
    <n v="84020"/>
    <s v="Part-Time"/>
    <n v="2"/>
    <s v="Salt Lake"/>
    <s v="Salt Lake County"/>
    <x v="1"/>
  </r>
  <r>
    <x v="3"/>
    <s v="Course taught from other leased site"/>
    <n v="2025"/>
    <n v="2"/>
    <n v="84025"/>
    <s v="Part-Time"/>
    <n v="2"/>
    <s v="Davis"/>
    <s v="Davis County"/>
    <x v="2"/>
  </r>
  <r>
    <x v="3"/>
    <s v="Course taught from other leased site"/>
    <n v="2025"/>
    <n v="2"/>
    <n v="84029"/>
    <s v="Full-Time"/>
    <n v="1"/>
    <s v="Tooele"/>
    <s v="Tooele County"/>
    <x v="5"/>
  </r>
  <r>
    <x v="3"/>
    <s v="Course taught from other leased site"/>
    <n v="2025"/>
    <n v="2"/>
    <n v="84029"/>
    <s v="Part-Time"/>
    <n v="1"/>
    <s v="Tooele"/>
    <s v="Tooele County"/>
    <x v="5"/>
  </r>
  <r>
    <x v="3"/>
    <s v="Course taught from other leased site"/>
    <n v="2025"/>
    <n v="2"/>
    <n v="84032"/>
    <s v="Full-Time"/>
    <n v="5"/>
    <s v="Wasatch"/>
    <s v="Wasatch County"/>
    <x v="7"/>
  </r>
  <r>
    <x v="3"/>
    <s v="Course taught from other leased site"/>
    <n v="2025"/>
    <n v="2"/>
    <n v="84032"/>
    <s v="Part-Time"/>
    <n v="1"/>
    <s v="Wasatch"/>
    <s v="Wasatch County"/>
    <x v="7"/>
  </r>
  <r>
    <x v="3"/>
    <s v="Course taught from other leased site"/>
    <n v="2025"/>
    <n v="2"/>
    <n v="84037"/>
    <s v="Full-Time"/>
    <n v="2"/>
    <s v="Davis"/>
    <s v="Davis County"/>
    <x v="2"/>
  </r>
  <r>
    <x v="3"/>
    <s v="Course taught from other leased site"/>
    <n v="2025"/>
    <n v="2"/>
    <n v="84037"/>
    <s v="Part-Time"/>
    <n v="3"/>
    <s v="Davis"/>
    <s v="Davis County"/>
    <x v="2"/>
  </r>
  <r>
    <x v="3"/>
    <s v="Course taught from other leased site"/>
    <n v="2025"/>
    <n v="2"/>
    <n v="84040"/>
    <s v="Full-Time"/>
    <n v="1"/>
    <s v="Davis"/>
    <s v="Davis County"/>
    <x v="2"/>
  </r>
  <r>
    <x v="3"/>
    <s v="Course taught from other leased site"/>
    <n v="2025"/>
    <n v="2"/>
    <n v="84041"/>
    <s v="Full-Time"/>
    <n v="1"/>
    <s v="Davis"/>
    <s v="Davis County"/>
    <x v="2"/>
  </r>
  <r>
    <x v="3"/>
    <s v="Course taught from other leased site"/>
    <n v="2025"/>
    <n v="2"/>
    <n v="84042"/>
    <s v="Full-Time"/>
    <n v="2"/>
    <s v="Utah"/>
    <s v="Utah County"/>
    <x v="0"/>
  </r>
  <r>
    <x v="3"/>
    <s v="Course taught from other leased site"/>
    <n v="2025"/>
    <n v="2"/>
    <n v="84043"/>
    <s v="Full-Time"/>
    <n v="8"/>
    <s v="Utah"/>
    <s v="Utah County"/>
    <x v="0"/>
  </r>
  <r>
    <x v="3"/>
    <s v="Course taught from other leased site"/>
    <n v="2025"/>
    <n v="2"/>
    <n v="84043"/>
    <s v="Part-Time"/>
    <n v="4"/>
    <s v="Utah"/>
    <s v="Utah County"/>
    <x v="0"/>
  </r>
  <r>
    <x v="3"/>
    <s v="Course taught from other leased site"/>
    <n v="2025"/>
    <n v="2"/>
    <n v="84045"/>
    <s v="Full-Time"/>
    <n v="6"/>
    <e v="#N/A"/>
    <s v="Utah County"/>
    <x v="0"/>
  </r>
  <r>
    <x v="3"/>
    <s v="Course taught from other leased site"/>
    <n v="2025"/>
    <n v="2"/>
    <n v="84045"/>
    <s v="Part-Time"/>
    <n v="4"/>
    <e v="#N/A"/>
    <s v="Utah County"/>
    <x v="0"/>
  </r>
  <r>
    <x v="3"/>
    <s v="Course taught from other leased site"/>
    <n v="2025"/>
    <n v="2"/>
    <n v="84047"/>
    <s v="Full-Time"/>
    <n v="2"/>
    <s v="Salt Lake"/>
    <s v="Salt Lake County"/>
    <x v="1"/>
  </r>
  <r>
    <x v="3"/>
    <s v="Course taught from other leased site"/>
    <n v="2025"/>
    <n v="2"/>
    <n v="84054"/>
    <s v="Full-Time"/>
    <n v="2"/>
    <s v="Davis"/>
    <s v="Davis County"/>
    <x v="2"/>
  </r>
  <r>
    <x v="3"/>
    <s v="Course taught from other leased site"/>
    <n v="2025"/>
    <n v="2"/>
    <n v="84057"/>
    <s v="Full-Time"/>
    <n v="5"/>
    <s v="Utah"/>
    <s v="Utah County"/>
    <x v="0"/>
  </r>
  <r>
    <x v="3"/>
    <s v="Course taught from other leased site"/>
    <n v="2025"/>
    <n v="2"/>
    <n v="84058"/>
    <s v="Full-Time"/>
    <n v="27"/>
    <s v="Utah"/>
    <s v="Utah County"/>
    <x v="0"/>
  </r>
  <r>
    <x v="3"/>
    <s v="Course taught from other leased site"/>
    <n v="2025"/>
    <n v="2"/>
    <n v="84058"/>
    <s v="Part-Time"/>
    <n v="3"/>
    <s v="Utah"/>
    <s v="Utah County"/>
    <x v="0"/>
  </r>
  <r>
    <x v="3"/>
    <s v="Course taught from other leased site"/>
    <n v="2025"/>
    <n v="2"/>
    <n v="84059"/>
    <s v="Full-Time"/>
    <n v="6"/>
    <s v="Utah"/>
    <s v="Utah County"/>
    <x v="0"/>
  </r>
  <r>
    <x v="3"/>
    <s v="Course taught from other leased site"/>
    <n v="2025"/>
    <n v="2"/>
    <n v="84059"/>
    <s v="Part-Time"/>
    <n v="2"/>
    <s v="Utah"/>
    <s v="Utah County"/>
    <x v="0"/>
  </r>
  <r>
    <x v="3"/>
    <s v="Course taught from other leased site"/>
    <n v="2025"/>
    <n v="2"/>
    <n v="84060"/>
    <s v="Full-Time"/>
    <n v="1"/>
    <s v="Summit"/>
    <s v="Summit County"/>
    <x v="3"/>
  </r>
  <r>
    <x v="3"/>
    <s v="Course taught from other leased site"/>
    <n v="2025"/>
    <n v="2"/>
    <n v="84062"/>
    <s v="Full-Time"/>
    <n v="6"/>
    <s v="Utah"/>
    <s v="Utah County"/>
    <x v="0"/>
  </r>
  <r>
    <x v="3"/>
    <s v="Course taught from other leased site"/>
    <n v="2025"/>
    <n v="2"/>
    <n v="84062"/>
    <s v="Part-Time"/>
    <n v="1"/>
    <s v="Utah"/>
    <s v="Utah County"/>
    <x v="0"/>
  </r>
  <r>
    <x v="3"/>
    <s v="Course taught from other leased site"/>
    <n v="2025"/>
    <n v="2"/>
    <n v="84065"/>
    <s v="Part-Time"/>
    <n v="1"/>
    <s v="Salt Lake"/>
    <s v="Salt Lake County"/>
    <x v="1"/>
  </r>
  <r>
    <x v="3"/>
    <s v="Course taught from other leased site"/>
    <n v="2025"/>
    <n v="2"/>
    <n v="84070"/>
    <s v="Full-Time"/>
    <n v="1"/>
    <s v="Salt Lake"/>
    <s v="Salt Lake County"/>
    <x v="1"/>
  </r>
  <r>
    <x v="3"/>
    <s v="Course taught from other leased site"/>
    <n v="2025"/>
    <n v="2"/>
    <n v="84074"/>
    <s v="Full-Time"/>
    <n v="4"/>
    <s v="Tooele"/>
    <s v="Tooele County"/>
    <x v="5"/>
  </r>
  <r>
    <x v="3"/>
    <s v="Course taught from other leased site"/>
    <n v="2025"/>
    <n v="2"/>
    <n v="84075"/>
    <s v="Full-Time"/>
    <n v="1"/>
    <s v="Davis"/>
    <s v="Davis County"/>
    <x v="2"/>
  </r>
  <r>
    <x v="3"/>
    <s v="Course taught from other leased site"/>
    <n v="2025"/>
    <n v="2"/>
    <n v="84081"/>
    <s v="Full-Time"/>
    <n v="3"/>
    <e v="#N/A"/>
    <s v="Salt Lake County"/>
    <x v="1"/>
  </r>
  <r>
    <x v="3"/>
    <s v="Course taught from other leased site"/>
    <n v="2025"/>
    <n v="2"/>
    <n v="84084"/>
    <s v="Full-Time"/>
    <n v="1"/>
    <s v="Salt Lake"/>
    <s v="Salt Lake County"/>
    <x v="1"/>
  </r>
  <r>
    <x v="3"/>
    <s v="Course taught from other leased site"/>
    <n v="2025"/>
    <n v="2"/>
    <n v="84088"/>
    <s v="Full-Time"/>
    <n v="1"/>
    <s v="Salt Lake"/>
    <s v="Salt Lake County"/>
    <x v="1"/>
  </r>
  <r>
    <x v="3"/>
    <s v="Course taught from other leased site"/>
    <n v="2025"/>
    <n v="2"/>
    <n v="84092"/>
    <s v="Full-Time"/>
    <n v="2"/>
    <s v="Salt Lake"/>
    <s v="Salt Lake County"/>
    <x v="1"/>
  </r>
  <r>
    <x v="3"/>
    <s v="Course taught from other leased site"/>
    <n v="2025"/>
    <n v="2"/>
    <n v="84093"/>
    <s v="Full-Time"/>
    <n v="4"/>
    <s v="Salt Lake"/>
    <s v="Salt Lake County"/>
    <x v="1"/>
  </r>
  <r>
    <x v="3"/>
    <s v="Course taught from other leased site"/>
    <n v="2025"/>
    <n v="2"/>
    <n v="84094"/>
    <s v="Full-Time"/>
    <n v="1"/>
    <s v="Salt Lake"/>
    <s v="Salt Lake County"/>
    <x v="1"/>
  </r>
  <r>
    <x v="3"/>
    <s v="Course taught from other leased site"/>
    <n v="2025"/>
    <n v="2"/>
    <n v="84094"/>
    <s v="Part-Time"/>
    <n v="2"/>
    <s v="Salt Lake"/>
    <s v="Salt Lake County"/>
    <x v="1"/>
  </r>
  <r>
    <x v="3"/>
    <s v="Course taught from other leased site"/>
    <n v="2025"/>
    <n v="2"/>
    <n v="84095"/>
    <s v="Full-Time"/>
    <n v="9"/>
    <s v="Salt Lake"/>
    <s v="Salt Lake County"/>
    <x v="1"/>
  </r>
  <r>
    <x v="3"/>
    <s v="Course taught from other leased site"/>
    <n v="2025"/>
    <n v="2"/>
    <n v="84096"/>
    <s v="Full-Time"/>
    <n v="9"/>
    <e v="#N/A"/>
    <s v="Salt Lake County"/>
    <x v="1"/>
  </r>
  <r>
    <x v="3"/>
    <s v="Course taught from other leased site"/>
    <n v="2025"/>
    <n v="2"/>
    <n v="84096"/>
    <s v="Part-Time"/>
    <n v="2"/>
    <e v="#N/A"/>
    <s v="Salt Lake County"/>
    <x v="1"/>
  </r>
  <r>
    <x v="3"/>
    <s v="Course taught from other leased site"/>
    <n v="2025"/>
    <n v="2"/>
    <n v="84097"/>
    <s v="Full-Time"/>
    <n v="4"/>
    <s v="Utah"/>
    <s v="Utah County"/>
    <x v="0"/>
  </r>
  <r>
    <x v="3"/>
    <s v="Course taught from other leased site"/>
    <n v="2025"/>
    <n v="2"/>
    <n v="84097"/>
    <s v="Part-Time"/>
    <n v="6"/>
    <s v="Utah"/>
    <s v="Utah County"/>
    <x v="0"/>
  </r>
  <r>
    <x v="3"/>
    <s v="Course taught from other leased site"/>
    <n v="2025"/>
    <n v="2"/>
    <n v="84098"/>
    <s v="Full-Time"/>
    <n v="1"/>
    <s v="Summit"/>
    <s v="Summit County"/>
    <x v="3"/>
  </r>
  <r>
    <x v="3"/>
    <s v="Course taught from other leased site"/>
    <n v="2025"/>
    <n v="2"/>
    <n v="84104"/>
    <s v="Full-Time"/>
    <n v="1"/>
    <s v="Salt Lake"/>
    <s v="Salt Lake County"/>
    <x v="1"/>
  </r>
  <r>
    <x v="3"/>
    <s v="Course taught from other leased site"/>
    <n v="2025"/>
    <n v="2"/>
    <n v="84104"/>
    <s v="Part-Time"/>
    <n v="1"/>
    <s v="Salt Lake"/>
    <s v="Salt Lake County"/>
    <x v="1"/>
  </r>
  <r>
    <x v="3"/>
    <s v="Course taught from other leased site"/>
    <n v="2025"/>
    <n v="2"/>
    <n v="84106"/>
    <s v="Full-Time"/>
    <n v="2"/>
    <s v="Salt Lake"/>
    <s v="Salt Lake County"/>
    <x v="1"/>
  </r>
  <r>
    <x v="3"/>
    <s v="Course taught from other leased site"/>
    <n v="2025"/>
    <n v="2"/>
    <n v="84107"/>
    <s v="Full-Time"/>
    <n v="1"/>
    <s v="Salt Lake"/>
    <s v="Salt Lake County"/>
    <x v="1"/>
  </r>
  <r>
    <x v="3"/>
    <s v="Course taught from other leased site"/>
    <n v="2025"/>
    <n v="2"/>
    <n v="84109"/>
    <s v="Full-Time"/>
    <n v="1"/>
    <s v="Salt Lake"/>
    <s v="Salt Lake County"/>
    <x v="1"/>
  </r>
  <r>
    <x v="3"/>
    <s v="Course taught from other leased site"/>
    <n v="2025"/>
    <n v="2"/>
    <n v="84116"/>
    <s v="Full-Time"/>
    <n v="1"/>
    <s v="Salt Lake"/>
    <s v="Salt Lake County"/>
    <x v="1"/>
  </r>
  <r>
    <x v="3"/>
    <s v="Course taught from other leased site"/>
    <n v="2025"/>
    <n v="2"/>
    <n v="84117"/>
    <s v="Full-Time"/>
    <n v="2"/>
    <s v="Salt Lake"/>
    <s v="Salt Lake County"/>
    <x v="1"/>
  </r>
  <r>
    <x v="3"/>
    <s v="Course taught from other leased site"/>
    <n v="2025"/>
    <n v="2"/>
    <n v="84119"/>
    <s v="Full-Time"/>
    <n v="1"/>
    <s v="Salt Lake"/>
    <s v="Salt Lake County"/>
    <x v="1"/>
  </r>
  <r>
    <x v="3"/>
    <s v="Course taught from other leased site"/>
    <n v="2025"/>
    <n v="2"/>
    <n v="84119"/>
    <s v="Part-Time"/>
    <n v="1"/>
    <s v="Salt Lake"/>
    <s v="Salt Lake County"/>
    <x v="1"/>
  </r>
  <r>
    <x v="3"/>
    <s v="Course taught from other leased site"/>
    <n v="2025"/>
    <n v="2"/>
    <n v="84121"/>
    <s v="Full-Time"/>
    <n v="2"/>
    <s v="Salt Lake"/>
    <s v="Salt Lake County"/>
    <x v="1"/>
  </r>
  <r>
    <x v="3"/>
    <s v="Course taught from other leased site"/>
    <n v="2025"/>
    <n v="2"/>
    <n v="84121"/>
    <s v="Part-Time"/>
    <n v="1"/>
    <s v="Salt Lake"/>
    <s v="Salt Lake County"/>
    <x v="1"/>
  </r>
  <r>
    <x v="3"/>
    <s v="Course taught from other leased site"/>
    <n v="2025"/>
    <n v="2"/>
    <n v="84124"/>
    <s v="Full-Time"/>
    <n v="2"/>
    <s v="Salt Lake"/>
    <s v="Salt Lake County"/>
    <x v="1"/>
  </r>
  <r>
    <x v="3"/>
    <s v="Course taught from other leased site"/>
    <n v="2025"/>
    <n v="2"/>
    <n v="84124"/>
    <s v="Part-Time"/>
    <n v="1"/>
    <s v="Salt Lake"/>
    <s v="Salt Lake County"/>
    <x v="1"/>
  </r>
  <r>
    <x v="3"/>
    <s v="Course taught from other leased site"/>
    <n v="2025"/>
    <n v="2"/>
    <n v="84403"/>
    <s v="Full-Time"/>
    <n v="1"/>
    <s v="Weber"/>
    <s v="Weber County"/>
    <x v="9"/>
  </r>
  <r>
    <x v="3"/>
    <s v="Course taught from other leased site"/>
    <n v="2025"/>
    <n v="2"/>
    <n v="84404"/>
    <s v="Full-Time"/>
    <n v="1"/>
    <s v="Weber"/>
    <s v="Weber County"/>
    <x v="9"/>
  </r>
  <r>
    <x v="3"/>
    <s v="Course taught from other leased site"/>
    <n v="2025"/>
    <n v="2"/>
    <n v="84501"/>
    <s v="Part-Time"/>
    <n v="1"/>
    <s v="Carbon"/>
    <s v="Carbon County"/>
    <x v="12"/>
  </r>
  <r>
    <x v="3"/>
    <s v="Course taught from other leased site"/>
    <n v="2025"/>
    <n v="2"/>
    <n v="84511"/>
    <s v="Full-Time"/>
    <n v="1"/>
    <s v="San Juan"/>
    <s v="San Juan County"/>
    <x v="13"/>
  </r>
  <r>
    <x v="3"/>
    <s v="Course taught from other leased site"/>
    <n v="2025"/>
    <n v="2"/>
    <n v="84601"/>
    <s v="Full-Time"/>
    <n v="13"/>
    <s v="Utah"/>
    <s v="Utah County"/>
    <x v="0"/>
  </r>
  <r>
    <x v="3"/>
    <s v="Course taught from other leased site"/>
    <n v="2025"/>
    <n v="2"/>
    <n v="84601"/>
    <s v="Part-Time"/>
    <n v="3"/>
    <s v="Utah"/>
    <s v="Utah County"/>
    <x v="0"/>
  </r>
  <r>
    <x v="3"/>
    <s v="Course taught from other leased site"/>
    <n v="2025"/>
    <n v="2"/>
    <n v="84604"/>
    <s v="Full-Time"/>
    <n v="19"/>
    <s v="Utah"/>
    <s v="Utah County"/>
    <x v="0"/>
  </r>
  <r>
    <x v="3"/>
    <s v="Course taught from other leased site"/>
    <n v="2025"/>
    <n v="2"/>
    <n v="84604"/>
    <s v="Part-Time"/>
    <n v="5"/>
    <s v="Utah"/>
    <s v="Utah County"/>
    <x v="0"/>
  </r>
  <r>
    <x v="3"/>
    <s v="Course taught from other leased site"/>
    <n v="2025"/>
    <n v="2"/>
    <n v="84606"/>
    <s v="Full-Time"/>
    <n v="5"/>
    <s v="Utah"/>
    <s v="Utah County"/>
    <x v="0"/>
  </r>
  <r>
    <x v="3"/>
    <s v="Course taught from other leased site"/>
    <n v="2025"/>
    <n v="2"/>
    <n v="84606"/>
    <s v="Part-Time"/>
    <n v="3"/>
    <s v="Utah"/>
    <s v="Utah County"/>
    <x v="0"/>
  </r>
  <r>
    <x v="3"/>
    <s v="Course taught from other leased site"/>
    <n v="2025"/>
    <n v="2"/>
    <n v="84624"/>
    <s v="Full-Time"/>
    <n v="1"/>
    <s v="Millard"/>
    <s v="Millard County"/>
    <x v="16"/>
  </r>
  <r>
    <x v="3"/>
    <s v="Course taught from other leased site"/>
    <n v="2025"/>
    <n v="2"/>
    <n v="84636"/>
    <s v="Full-Time"/>
    <n v="1"/>
    <s v="Millard"/>
    <s v="Millard County"/>
    <x v="16"/>
  </r>
  <r>
    <x v="3"/>
    <s v="Course taught from other leased site"/>
    <n v="2025"/>
    <n v="2"/>
    <n v="84651"/>
    <s v="Full-Time"/>
    <n v="3"/>
    <s v="Utah"/>
    <s v="Utah County"/>
    <x v="0"/>
  </r>
  <r>
    <x v="3"/>
    <s v="Course taught from other leased site"/>
    <n v="2025"/>
    <n v="2"/>
    <n v="84653"/>
    <s v="Full-Time"/>
    <n v="3"/>
    <s v="Utah"/>
    <s v="Utah County"/>
    <x v="0"/>
  </r>
  <r>
    <x v="3"/>
    <s v="Course taught from other leased site"/>
    <n v="2025"/>
    <n v="2"/>
    <n v="84653"/>
    <s v="Part-Time"/>
    <n v="2"/>
    <s v="Utah"/>
    <s v="Utah County"/>
    <x v="0"/>
  </r>
  <r>
    <x v="3"/>
    <s v="Course taught from other leased site"/>
    <n v="2025"/>
    <n v="2"/>
    <n v="84660"/>
    <s v="Full-Time"/>
    <n v="8"/>
    <s v="Utah"/>
    <s v="Utah County"/>
    <x v="0"/>
  </r>
  <r>
    <x v="3"/>
    <s v="Course taught from other leased site"/>
    <n v="2025"/>
    <n v="2"/>
    <n v="84660"/>
    <s v="Part-Time"/>
    <n v="6"/>
    <s v="Utah"/>
    <s v="Utah County"/>
    <x v="0"/>
  </r>
  <r>
    <x v="3"/>
    <s v="Course taught from other leased site"/>
    <n v="2025"/>
    <n v="2"/>
    <n v="84663"/>
    <s v="Full-Time"/>
    <n v="13"/>
    <s v="Utah"/>
    <s v="Utah County"/>
    <x v="0"/>
  </r>
  <r>
    <x v="3"/>
    <s v="Course taught from other leased site"/>
    <n v="2025"/>
    <n v="2"/>
    <n v="84663"/>
    <s v="Part-Time"/>
    <n v="3"/>
    <s v="Utah"/>
    <s v="Utah County"/>
    <x v="0"/>
  </r>
  <r>
    <x v="3"/>
    <s v="Course taught from other leased site"/>
    <n v="2025"/>
    <n v="2"/>
    <n v="84664"/>
    <s v="Full-Time"/>
    <n v="3"/>
    <s v="Utah"/>
    <s v="Utah County"/>
    <x v="0"/>
  </r>
  <r>
    <x v="3"/>
    <s v="Course taught from other leased site"/>
    <n v="2025"/>
    <n v="2"/>
    <n v="84664"/>
    <s v="Part-Time"/>
    <n v="1"/>
    <s v="Utah"/>
    <s v="Utah County"/>
    <x v="0"/>
  </r>
  <r>
    <x v="3"/>
    <s v="Course taught from other leased site"/>
    <n v="2025"/>
    <n v="2"/>
    <n v="84770"/>
    <s v="Full-Time"/>
    <n v="2"/>
    <s v="Washington"/>
    <s v="Washington County"/>
    <x v="21"/>
  </r>
  <r>
    <x v="3"/>
    <s v="Course taught from other leased site"/>
    <n v="2025"/>
    <n v="2"/>
    <n v="84790"/>
    <s v="Full-Time"/>
    <n v="1"/>
    <s v="Washington"/>
    <s v="Washington County"/>
    <x v="21"/>
  </r>
  <r>
    <x v="3"/>
    <s v="Course is taught at Other site, not Owned or Leased   (eg:. Healthcare Clinic, local bowling alley, ect)"/>
    <n v="2025"/>
    <n v="2"/>
    <n v="84003"/>
    <s v="Full-Time"/>
    <n v="18"/>
    <s v="Utah"/>
    <s v="Utah County"/>
    <x v="0"/>
  </r>
  <r>
    <x v="3"/>
    <s v="Course is taught at Other site, not Owned or Leased   (eg:. Healthcare Clinic, local bowling alley, ect)"/>
    <n v="2025"/>
    <n v="2"/>
    <n v="84003"/>
    <s v="Part-Time"/>
    <n v="14"/>
    <s v="Utah"/>
    <s v="Utah County"/>
    <x v="0"/>
  </r>
  <r>
    <x v="3"/>
    <s v="Course is taught at Other site, not Owned or Leased   (eg:. Healthcare Clinic, local bowling alley, ect)"/>
    <n v="2025"/>
    <n v="2"/>
    <n v="84004"/>
    <s v="Full-Time"/>
    <n v="4"/>
    <s v="Utah"/>
    <s v="Utah County"/>
    <x v="0"/>
  </r>
  <r>
    <x v="3"/>
    <s v="Course is taught at Other site, not Owned or Leased   (eg:. Healthcare Clinic, local bowling alley, ect)"/>
    <n v="2025"/>
    <n v="2"/>
    <n v="84004"/>
    <s v="Part-Time"/>
    <n v="2"/>
    <s v="Utah"/>
    <s v="Utah County"/>
    <x v="0"/>
  </r>
  <r>
    <x v="3"/>
    <s v="Course is taught at Other site, not Owned or Leased   (eg:. Healthcare Clinic, local bowling alley, ect)"/>
    <n v="2025"/>
    <n v="2"/>
    <n v="84005"/>
    <s v="Full-Time"/>
    <n v="14"/>
    <e v="#N/A"/>
    <s v="Utah County"/>
    <x v="0"/>
  </r>
  <r>
    <x v="3"/>
    <s v="Course is taught at Other site, not Owned or Leased   (eg:. Healthcare Clinic, local bowling alley, ect)"/>
    <n v="2025"/>
    <n v="2"/>
    <n v="84005"/>
    <s v="Part-Time"/>
    <n v="6"/>
    <e v="#N/A"/>
    <s v="Utah County"/>
    <x v="0"/>
  </r>
  <r>
    <x v="3"/>
    <s v="Course is taught at Other site, not Owned or Leased   (eg:. Healthcare Clinic, local bowling alley, ect)"/>
    <n v="2025"/>
    <n v="2"/>
    <n v="84009"/>
    <s v="Full-Time"/>
    <n v="4"/>
    <e v="#N/A"/>
    <s v="Salt Lake County"/>
    <x v="1"/>
  </r>
  <r>
    <x v="3"/>
    <s v="Course is taught at Other site, not Owned or Leased   (eg:. Healthcare Clinic, local bowling alley, ect)"/>
    <n v="2025"/>
    <n v="2"/>
    <n v="84009"/>
    <s v="Part-Time"/>
    <n v="2"/>
    <e v="#N/A"/>
    <s v="Salt Lake County"/>
    <x v="1"/>
  </r>
  <r>
    <x v="3"/>
    <s v="Course is taught at Other site, not Owned or Leased   (eg:. Healthcare Clinic, local bowling alley, ect)"/>
    <n v="2025"/>
    <n v="2"/>
    <n v="84010"/>
    <s v="Full-Time"/>
    <n v="3"/>
    <s v="Davis"/>
    <s v="Davis County"/>
    <x v="2"/>
  </r>
  <r>
    <x v="3"/>
    <s v="Course is taught at Other site, not Owned or Leased   (eg:. Healthcare Clinic, local bowling alley, ect)"/>
    <n v="2025"/>
    <n v="2"/>
    <n v="84010"/>
    <s v="Part-Time"/>
    <n v="4"/>
    <s v="Davis"/>
    <s v="Davis County"/>
    <x v="2"/>
  </r>
  <r>
    <x v="3"/>
    <s v="Course is taught at Other site, not Owned or Leased   (eg:. Healthcare Clinic, local bowling alley, ect)"/>
    <n v="2025"/>
    <n v="2"/>
    <n v="84014"/>
    <s v="Full-Time"/>
    <n v="2"/>
    <s v="Davis"/>
    <s v="Davis County"/>
    <x v="2"/>
  </r>
  <r>
    <x v="3"/>
    <s v="Course is taught at Other site, not Owned or Leased   (eg:. Healthcare Clinic, local bowling alley, ect)"/>
    <n v="2025"/>
    <n v="2"/>
    <n v="84014"/>
    <s v="Part-Time"/>
    <n v="1"/>
    <s v="Davis"/>
    <s v="Davis County"/>
    <x v="2"/>
  </r>
  <r>
    <x v="3"/>
    <s v="Course is taught at Other site, not Owned or Leased   (eg:. Healthcare Clinic, local bowling alley, ect)"/>
    <n v="2025"/>
    <n v="2"/>
    <n v="84015"/>
    <s v="Full-Time"/>
    <n v="1"/>
    <s v="Davis"/>
    <s v="Davis County"/>
    <x v="2"/>
  </r>
  <r>
    <x v="3"/>
    <s v="Course is taught at Other site, not Owned or Leased   (eg:. Healthcare Clinic, local bowling alley, ect)"/>
    <n v="2025"/>
    <n v="2"/>
    <n v="84015"/>
    <s v="Part-Time"/>
    <n v="1"/>
    <s v="Davis"/>
    <s v="Davis County"/>
    <x v="2"/>
  </r>
  <r>
    <x v="3"/>
    <s v="Course is taught at Other site, not Owned or Leased   (eg:. Healthcare Clinic, local bowling alley, ect)"/>
    <n v="2025"/>
    <n v="2"/>
    <n v="84017"/>
    <s v="Full-Time"/>
    <n v="1"/>
    <s v="Summit"/>
    <s v="Summit County"/>
    <x v="3"/>
  </r>
  <r>
    <x v="3"/>
    <s v="Course is taught at Other site, not Owned or Leased   (eg:. Healthcare Clinic, local bowling alley, ect)"/>
    <n v="2025"/>
    <n v="2"/>
    <n v="84017"/>
    <s v="Part-Time"/>
    <n v="1"/>
    <s v="Summit"/>
    <s v="Summit County"/>
    <x v="3"/>
  </r>
  <r>
    <x v="3"/>
    <s v="Course is taught at Other site, not Owned or Leased   (eg:. Healthcare Clinic, local bowling alley, ect)"/>
    <n v="2025"/>
    <n v="2"/>
    <n v="84020"/>
    <s v="Full-Time"/>
    <n v="5"/>
    <s v="Salt Lake"/>
    <s v="Salt Lake County"/>
    <x v="1"/>
  </r>
  <r>
    <x v="3"/>
    <s v="Course is taught at Other site, not Owned or Leased   (eg:. Healthcare Clinic, local bowling alley, ect)"/>
    <n v="2025"/>
    <n v="2"/>
    <n v="84020"/>
    <s v="Part-Time"/>
    <n v="7"/>
    <s v="Salt Lake"/>
    <s v="Salt Lake County"/>
    <x v="1"/>
  </r>
  <r>
    <x v="3"/>
    <s v="Course is taught at Other site, not Owned or Leased   (eg:. Healthcare Clinic, local bowling alley, ect)"/>
    <n v="2025"/>
    <n v="2"/>
    <n v="84025"/>
    <s v="Part-Time"/>
    <n v="1"/>
    <s v="Davis"/>
    <s v="Davis County"/>
    <x v="2"/>
  </r>
  <r>
    <x v="3"/>
    <s v="Course is taught at Other site, not Owned or Leased   (eg:. Healthcare Clinic, local bowling alley, ect)"/>
    <n v="2025"/>
    <n v="2"/>
    <n v="84028"/>
    <s v="Full-Time"/>
    <n v="1"/>
    <s v="Rich"/>
    <s v="Rich County"/>
    <x v="25"/>
  </r>
  <r>
    <x v="3"/>
    <s v="Course is taught at Other site, not Owned or Leased   (eg:. Healthcare Clinic, local bowling alley, ect)"/>
    <n v="2025"/>
    <n v="2"/>
    <n v="84032"/>
    <s v="Full-Time"/>
    <n v="5"/>
    <s v="Wasatch"/>
    <s v="Wasatch County"/>
    <x v="7"/>
  </r>
  <r>
    <x v="3"/>
    <s v="Course is taught at Other site, not Owned or Leased   (eg:. Healthcare Clinic, local bowling alley, ect)"/>
    <n v="2025"/>
    <n v="2"/>
    <n v="84032"/>
    <s v="Part-Time"/>
    <n v="7"/>
    <s v="Wasatch"/>
    <s v="Wasatch County"/>
    <x v="7"/>
  </r>
  <r>
    <x v="3"/>
    <s v="Course is taught at Other site, not Owned or Leased   (eg:. Healthcare Clinic, local bowling alley, ect)"/>
    <n v="2025"/>
    <n v="2"/>
    <n v="84037"/>
    <s v="Full-Time"/>
    <n v="2"/>
    <s v="Davis"/>
    <s v="Davis County"/>
    <x v="2"/>
  </r>
  <r>
    <x v="3"/>
    <s v="Course is taught at Other site, not Owned or Leased   (eg:. Healthcare Clinic, local bowling alley, ect)"/>
    <n v="2025"/>
    <n v="2"/>
    <n v="84037"/>
    <s v="Part-Time"/>
    <n v="2"/>
    <s v="Davis"/>
    <s v="Davis County"/>
    <x v="2"/>
  </r>
  <r>
    <x v="3"/>
    <s v="Course is taught at Other site, not Owned or Leased   (eg:. Healthcare Clinic, local bowling alley, ect)"/>
    <n v="2025"/>
    <n v="2"/>
    <n v="84040"/>
    <s v="Full-Time"/>
    <n v="1"/>
    <s v="Davis"/>
    <s v="Davis County"/>
    <x v="2"/>
  </r>
  <r>
    <x v="3"/>
    <s v="Course is taught at Other site, not Owned or Leased   (eg:. Healthcare Clinic, local bowling alley, ect)"/>
    <n v="2025"/>
    <n v="2"/>
    <n v="84040"/>
    <s v="Part-Time"/>
    <n v="1"/>
    <s v="Davis"/>
    <s v="Davis County"/>
    <x v="2"/>
  </r>
  <r>
    <x v="3"/>
    <s v="Course is taught at Other site, not Owned or Leased   (eg:. Healthcare Clinic, local bowling alley, ect)"/>
    <n v="2025"/>
    <n v="2"/>
    <n v="84041"/>
    <s v="Full-Time"/>
    <n v="2"/>
    <s v="Davis"/>
    <s v="Davis County"/>
    <x v="2"/>
  </r>
  <r>
    <x v="3"/>
    <s v="Course is taught at Other site, not Owned or Leased   (eg:. Healthcare Clinic, local bowling alley, ect)"/>
    <n v="2025"/>
    <n v="2"/>
    <n v="84041"/>
    <s v="Part-Time"/>
    <n v="3"/>
    <s v="Davis"/>
    <s v="Davis County"/>
    <x v="2"/>
  </r>
  <r>
    <x v="3"/>
    <s v="Course is taught at Other site, not Owned or Leased   (eg:. Healthcare Clinic, local bowling alley, ect)"/>
    <n v="2025"/>
    <n v="2"/>
    <n v="84042"/>
    <s v="Full-Time"/>
    <n v="6"/>
    <s v="Utah"/>
    <s v="Utah County"/>
    <x v="0"/>
  </r>
  <r>
    <x v="3"/>
    <s v="Course is taught at Other site, not Owned or Leased   (eg:. Healthcare Clinic, local bowling alley, ect)"/>
    <n v="2025"/>
    <n v="2"/>
    <n v="84042"/>
    <s v="Part-Time"/>
    <n v="1"/>
    <s v="Utah"/>
    <s v="Utah County"/>
    <x v="0"/>
  </r>
  <r>
    <x v="3"/>
    <s v="Course is taught at Other site, not Owned or Leased   (eg:. Healthcare Clinic, local bowling alley, ect)"/>
    <n v="2025"/>
    <n v="2"/>
    <n v="84043"/>
    <s v="Full-Time"/>
    <n v="25"/>
    <s v="Utah"/>
    <s v="Utah County"/>
    <x v="0"/>
  </r>
  <r>
    <x v="3"/>
    <s v="Course is taught at Other site, not Owned or Leased   (eg:. Healthcare Clinic, local bowling alley, ect)"/>
    <n v="2025"/>
    <n v="2"/>
    <n v="84043"/>
    <s v="Part-Time"/>
    <n v="12"/>
    <s v="Utah"/>
    <s v="Utah County"/>
    <x v="0"/>
  </r>
  <r>
    <x v="3"/>
    <s v="Course is taught at Other site, not Owned or Leased   (eg:. Healthcare Clinic, local bowling alley, ect)"/>
    <n v="2025"/>
    <n v="2"/>
    <n v="84045"/>
    <s v="Full-Time"/>
    <n v="10"/>
    <e v="#N/A"/>
    <s v="Utah County"/>
    <x v="0"/>
  </r>
  <r>
    <x v="3"/>
    <s v="Course is taught at Other site, not Owned or Leased   (eg:. Healthcare Clinic, local bowling alley, ect)"/>
    <n v="2025"/>
    <n v="2"/>
    <n v="84045"/>
    <s v="Part-Time"/>
    <n v="8"/>
    <e v="#N/A"/>
    <s v="Utah County"/>
    <x v="0"/>
  </r>
  <r>
    <x v="3"/>
    <s v="Course is taught at Other site, not Owned or Leased   (eg:. Healthcare Clinic, local bowling alley, ect)"/>
    <n v="2025"/>
    <n v="2"/>
    <n v="84047"/>
    <s v="Full-Time"/>
    <n v="1"/>
    <s v="Salt Lake"/>
    <s v="Salt Lake County"/>
    <x v="1"/>
  </r>
  <r>
    <x v="3"/>
    <s v="Course is taught at Other site, not Owned or Leased   (eg:. Healthcare Clinic, local bowling alley, ect)"/>
    <n v="2025"/>
    <n v="2"/>
    <n v="84047"/>
    <s v="Part-Time"/>
    <n v="1"/>
    <s v="Salt Lake"/>
    <s v="Salt Lake County"/>
    <x v="1"/>
  </r>
  <r>
    <x v="3"/>
    <s v="Course is taught at Other site, not Owned or Leased   (eg:. Healthcare Clinic, local bowling alley, ect)"/>
    <n v="2025"/>
    <n v="2"/>
    <n v="84049"/>
    <s v="Part-Time"/>
    <n v="1"/>
    <s v="Wasatch"/>
    <s v="Wasatch County"/>
    <x v="7"/>
  </r>
  <r>
    <x v="3"/>
    <s v="Course is taught at Other site, not Owned or Leased   (eg:. Healthcare Clinic, local bowling alley, ect)"/>
    <n v="2025"/>
    <n v="2"/>
    <n v="84050"/>
    <s v="Part-Time"/>
    <n v="1"/>
    <s v="Morgan"/>
    <s v="Morgan County"/>
    <x v="8"/>
  </r>
  <r>
    <x v="3"/>
    <s v="Course is taught at Other site, not Owned or Leased   (eg:. Healthcare Clinic, local bowling alley, ect)"/>
    <n v="2025"/>
    <n v="2"/>
    <n v="84057"/>
    <s v="Full-Time"/>
    <n v="20"/>
    <s v="Utah"/>
    <s v="Utah County"/>
    <x v="0"/>
  </r>
  <r>
    <x v="3"/>
    <s v="Course is taught at Other site, not Owned or Leased   (eg:. Healthcare Clinic, local bowling alley, ect)"/>
    <n v="2025"/>
    <n v="2"/>
    <n v="84057"/>
    <s v="Part-Time"/>
    <n v="11"/>
    <s v="Utah"/>
    <s v="Utah County"/>
    <x v="0"/>
  </r>
  <r>
    <x v="3"/>
    <s v="Course is taught at Other site, not Owned or Leased   (eg:. Healthcare Clinic, local bowling alley, ect)"/>
    <n v="2025"/>
    <n v="2"/>
    <n v="84058"/>
    <s v="Full-Time"/>
    <n v="37"/>
    <s v="Utah"/>
    <s v="Utah County"/>
    <x v="0"/>
  </r>
  <r>
    <x v="3"/>
    <s v="Course is taught at Other site, not Owned or Leased   (eg:. Healthcare Clinic, local bowling alley, ect)"/>
    <n v="2025"/>
    <n v="2"/>
    <n v="84058"/>
    <s v="Part-Time"/>
    <n v="7"/>
    <s v="Utah"/>
    <s v="Utah County"/>
    <x v="0"/>
  </r>
  <r>
    <x v="3"/>
    <s v="Course is taught at Other site, not Owned or Leased   (eg:. Healthcare Clinic, local bowling alley, ect)"/>
    <n v="2025"/>
    <n v="2"/>
    <n v="84059"/>
    <s v="Full-Time"/>
    <n v="15"/>
    <s v="Utah"/>
    <s v="Utah County"/>
    <x v="0"/>
  </r>
  <r>
    <x v="3"/>
    <s v="Course is taught at Other site, not Owned or Leased   (eg:. Healthcare Clinic, local bowling alley, ect)"/>
    <n v="2025"/>
    <n v="2"/>
    <n v="84059"/>
    <s v="Part-Time"/>
    <n v="6"/>
    <s v="Utah"/>
    <s v="Utah County"/>
    <x v="0"/>
  </r>
  <r>
    <x v="3"/>
    <s v="Course is taught at Other site, not Owned or Leased   (eg:. Healthcare Clinic, local bowling alley, ect)"/>
    <n v="2025"/>
    <n v="2"/>
    <n v="84060"/>
    <s v="Part-Time"/>
    <n v="1"/>
    <s v="Summit"/>
    <s v="Summit County"/>
    <x v="3"/>
  </r>
  <r>
    <x v="3"/>
    <s v="Course is taught at Other site, not Owned or Leased   (eg:. Healthcare Clinic, local bowling alley, ect)"/>
    <n v="2025"/>
    <n v="2"/>
    <n v="84062"/>
    <s v="Full-Time"/>
    <n v="14"/>
    <s v="Utah"/>
    <s v="Utah County"/>
    <x v="0"/>
  </r>
  <r>
    <x v="3"/>
    <s v="Course is taught at Other site, not Owned or Leased   (eg:. Healthcare Clinic, local bowling alley, ect)"/>
    <n v="2025"/>
    <n v="2"/>
    <n v="84062"/>
    <s v="Part-Time"/>
    <n v="11"/>
    <s v="Utah"/>
    <s v="Utah County"/>
    <x v="0"/>
  </r>
  <r>
    <x v="3"/>
    <s v="Course is taught at Other site, not Owned or Leased   (eg:. Healthcare Clinic, local bowling alley, ect)"/>
    <n v="2025"/>
    <n v="2"/>
    <n v="84065"/>
    <s v="Full-Time"/>
    <n v="8"/>
    <s v="Salt Lake"/>
    <s v="Salt Lake County"/>
    <x v="1"/>
  </r>
  <r>
    <x v="3"/>
    <s v="Course is taught at Other site, not Owned or Leased   (eg:. Healthcare Clinic, local bowling alley, ect)"/>
    <n v="2025"/>
    <n v="2"/>
    <n v="84065"/>
    <s v="Part-Time"/>
    <n v="4"/>
    <s v="Salt Lake"/>
    <s v="Salt Lake County"/>
    <x v="1"/>
  </r>
  <r>
    <x v="3"/>
    <s v="Course is taught at Other site, not Owned or Leased   (eg:. Healthcare Clinic, local bowling alley, ect)"/>
    <n v="2025"/>
    <n v="2"/>
    <n v="84067"/>
    <s v="Full-Time"/>
    <n v="1"/>
    <s v="Weber"/>
    <s v="Weber County"/>
    <x v="9"/>
  </r>
  <r>
    <x v="3"/>
    <s v="Course is taught at Other site, not Owned or Leased   (eg:. Healthcare Clinic, local bowling alley, ect)"/>
    <n v="2025"/>
    <n v="2"/>
    <n v="84067"/>
    <s v="Part-Time"/>
    <n v="1"/>
    <s v="Weber"/>
    <s v="Weber County"/>
    <x v="9"/>
  </r>
  <r>
    <x v="3"/>
    <s v="Course is taught at Other site, not Owned or Leased   (eg:. Healthcare Clinic, local bowling alley, ect)"/>
    <n v="2025"/>
    <n v="2"/>
    <n v="84070"/>
    <s v="Full-Time"/>
    <n v="3"/>
    <s v="Salt Lake"/>
    <s v="Salt Lake County"/>
    <x v="1"/>
  </r>
  <r>
    <x v="3"/>
    <s v="Course is taught at Other site, not Owned or Leased   (eg:. Healthcare Clinic, local bowling alley, ect)"/>
    <n v="2025"/>
    <n v="2"/>
    <n v="84070"/>
    <s v="Part-Time"/>
    <n v="2"/>
    <s v="Salt Lake"/>
    <s v="Salt Lake County"/>
    <x v="1"/>
  </r>
  <r>
    <x v="3"/>
    <s v="Course is taught at Other site, not Owned or Leased   (eg:. Healthcare Clinic, local bowling alley, ect)"/>
    <n v="2025"/>
    <n v="2"/>
    <n v="84071"/>
    <s v="Full-Time"/>
    <n v="1"/>
    <s v="Tooele"/>
    <s v="Tooele County"/>
    <x v="5"/>
  </r>
  <r>
    <x v="3"/>
    <s v="Course is taught at Other site, not Owned or Leased   (eg:. Healthcare Clinic, local bowling alley, ect)"/>
    <n v="2025"/>
    <n v="2"/>
    <n v="84074"/>
    <s v="Full-Time"/>
    <n v="7"/>
    <s v="Tooele"/>
    <s v="Tooele County"/>
    <x v="5"/>
  </r>
  <r>
    <x v="3"/>
    <s v="Course is taught at Other site, not Owned or Leased   (eg:. Healthcare Clinic, local bowling alley, ect)"/>
    <n v="2025"/>
    <n v="2"/>
    <n v="84074"/>
    <s v="Part-Time"/>
    <n v="1"/>
    <s v="Tooele"/>
    <s v="Tooele County"/>
    <x v="5"/>
  </r>
  <r>
    <x v="3"/>
    <s v="Course is taught at Other site, not Owned or Leased   (eg:. Healthcare Clinic, local bowling alley, ect)"/>
    <n v="2025"/>
    <n v="2"/>
    <n v="84075"/>
    <s v="Full-Time"/>
    <n v="1"/>
    <s v="Davis"/>
    <s v="Davis County"/>
    <x v="2"/>
  </r>
  <r>
    <x v="3"/>
    <s v="Course is taught at Other site, not Owned or Leased   (eg:. Healthcare Clinic, local bowling alley, ect)"/>
    <n v="2025"/>
    <n v="2"/>
    <n v="84075"/>
    <s v="Part-Time"/>
    <n v="1"/>
    <s v="Davis"/>
    <s v="Davis County"/>
    <x v="2"/>
  </r>
  <r>
    <x v="3"/>
    <s v="Course is taught at Other site, not Owned or Leased   (eg:. Healthcare Clinic, local bowling alley, ect)"/>
    <n v="2025"/>
    <n v="2"/>
    <n v="84078"/>
    <s v="Full-Time"/>
    <n v="1"/>
    <s v="Uintah"/>
    <s v="Uintah County"/>
    <x v="6"/>
  </r>
  <r>
    <x v="3"/>
    <s v="Course is taught at Other site, not Owned or Leased   (eg:. Healthcare Clinic, local bowling alley, ect)"/>
    <n v="2025"/>
    <n v="2"/>
    <n v="84081"/>
    <s v="Full-Time"/>
    <n v="3"/>
    <e v="#N/A"/>
    <s v="Salt Lake County"/>
    <x v="1"/>
  </r>
  <r>
    <x v="3"/>
    <s v="Course is taught at Other site, not Owned or Leased   (eg:. Healthcare Clinic, local bowling alley, ect)"/>
    <n v="2025"/>
    <n v="2"/>
    <n v="84081"/>
    <s v="Part-Time"/>
    <n v="2"/>
    <e v="#N/A"/>
    <s v="Salt Lake County"/>
    <x v="1"/>
  </r>
  <r>
    <x v="3"/>
    <s v="Course is taught at Other site, not Owned or Leased   (eg:. Healthcare Clinic, local bowling alley, ect)"/>
    <n v="2025"/>
    <n v="2"/>
    <n v="84084"/>
    <s v="Part-Time"/>
    <n v="1"/>
    <s v="Salt Lake"/>
    <s v="Salt Lake County"/>
    <x v="1"/>
  </r>
  <r>
    <x v="3"/>
    <s v="Course is taught at Other site, not Owned or Leased   (eg:. Healthcare Clinic, local bowling alley, ect)"/>
    <n v="2025"/>
    <n v="2"/>
    <n v="84087"/>
    <s v="Full-Time"/>
    <n v="1"/>
    <s v="Davis"/>
    <s v="Davis County"/>
    <x v="2"/>
  </r>
  <r>
    <x v="3"/>
    <s v="Course is taught at Other site, not Owned or Leased   (eg:. Healthcare Clinic, local bowling alley, ect)"/>
    <n v="2025"/>
    <n v="2"/>
    <n v="84088"/>
    <s v="Full-Time"/>
    <n v="1"/>
    <s v="Salt Lake"/>
    <s v="Salt Lake County"/>
    <x v="1"/>
  </r>
  <r>
    <x v="3"/>
    <s v="Course is taught at Other site, not Owned or Leased   (eg:. Healthcare Clinic, local bowling alley, ect)"/>
    <n v="2025"/>
    <n v="2"/>
    <n v="84088"/>
    <s v="Part-Time"/>
    <n v="1"/>
    <s v="Salt Lake"/>
    <s v="Salt Lake County"/>
    <x v="1"/>
  </r>
  <r>
    <x v="3"/>
    <s v="Course is taught at Other site, not Owned or Leased   (eg:. Healthcare Clinic, local bowling alley, ect)"/>
    <n v="2025"/>
    <n v="2"/>
    <n v="84090"/>
    <s v="Full-Time"/>
    <n v="1"/>
    <s v="Salt Lake"/>
    <e v="#N/A"/>
    <x v="1"/>
  </r>
  <r>
    <x v="3"/>
    <s v="Course is taught at Other site, not Owned or Leased   (eg:. Healthcare Clinic, local bowling alley, ect)"/>
    <n v="2025"/>
    <n v="2"/>
    <n v="84092"/>
    <s v="Full-Time"/>
    <n v="2"/>
    <s v="Salt Lake"/>
    <s v="Salt Lake County"/>
    <x v="1"/>
  </r>
  <r>
    <x v="3"/>
    <s v="Course is taught at Other site, not Owned or Leased   (eg:. Healthcare Clinic, local bowling alley, ect)"/>
    <n v="2025"/>
    <n v="2"/>
    <n v="84094"/>
    <s v="Full-Time"/>
    <n v="1"/>
    <s v="Salt Lake"/>
    <s v="Salt Lake County"/>
    <x v="1"/>
  </r>
  <r>
    <x v="3"/>
    <s v="Course is taught at Other site, not Owned or Leased   (eg:. Healthcare Clinic, local bowling alley, ect)"/>
    <n v="2025"/>
    <n v="2"/>
    <n v="84094"/>
    <s v="Part-Time"/>
    <n v="1"/>
    <s v="Salt Lake"/>
    <s v="Salt Lake County"/>
    <x v="1"/>
  </r>
  <r>
    <x v="3"/>
    <s v="Course is taught at Other site, not Owned or Leased   (eg:. Healthcare Clinic, local bowling alley, ect)"/>
    <n v="2025"/>
    <n v="2"/>
    <n v="84095"/>
    <s v="Full-Time"/>
    <n v="10"/>
    <s v="Salt Lake"/>
    <s v="Salt Lake County"/>
    <x v="1"/>
  </r>
  <r>
    <x v="3"/>
    <s v="Course is taught at Other site, not Owned or Leased   (eg:. Healthcare Clinic, local bowling alley, ect)"/>
    <n v="2025"/>
    <n v="2"/>
    <n v="84095"/>
    <s v="Part-Time"/>
    <n v="3"/>
    <s v="Salt Lake"/>
    <s v="Salt Lake County"/>
    <x v="1"/>
  </r>
  <r>
    <x v="3"/>
    <s v="Course is taught at Other site, not Owned or Leased   (eg:. Healthcare Clinic, local bowling alley, ect)"/>
    <n v="2025"/>
    <n v="2"/>
    <n v="84096"/>
    <s v="Full-Time"/>
    <n v="11"/>
    <e v="#N/A"/>
    <s v="Salt Lake County"/>
    <x v="1"/>
  </r>
  <r>
    <x v="3"/>
    <s v="Course is taught at Other site, not Owned or Leased   (eg:. Healthcare Clinic, local bowling alley, ect)"/>
    <n v="2025"/>
    <n v="2"/>
    <n v="84096"/>
    <s v="Part-Time"/>
    <n v="6"/>
    <e v="#N/A"/>
    <s v="Salt Lake County"/>
    <x v="1"/>
  </r>
  <r>
    <x v="3"/>
    <s v="Course is taught at Other site, not Owned or Leased   (eg:. Healthcare Clinic, local bowling alley, ect)"/>
    <n v="2025"/>
    <n v="2"/>
    <n v="84097"/>
    <s v="Full-Time"/>
    <n v="9"/>
    <s v="Utah"/>
    <s v="Utah County"/>
    <x v="0"/>
  </r>
  <r>
    <x v="3"/>
    <s v="Course is taught at Other site, not Owned or Leased   (eg:. Healthcare Clinic, local bowling alley, ect)"/>
    <n v="2025"/>
    <n v="2"/>
    <n v="84097"/>
    <s v="Part-Time"/>
    <n v="4"/>
    <s v="Utah"/>
    <s v="Utah County"/>
    <x v="0"/>
  </r>
  <r>
    <x v="3"/>
    <s v="Course is taught at Other site, not Owned or Leased   (eg:. Healthcare Clinic, local bowling alley, ect)"/>
    <n v="2025"/>
    <n v="2"/>
    <n v="84098"/>
    <s v="Full-Time"/>
    <n v="1"/>
    <s v="Summit"/>
    <s v="Summit County"/>
    <x v="3"/>
  </r>
  <r>
    <x v="3"/>
    <s v="Course is taught at Other site, not Owned or Leased   (eg:. Healthcare Clinic, local bowling alley, ect)"/>
    <n v="2025"/>
    <n v="2"/>
    <n v="84098"/>
    <s v="Part-Time"/>
    <n v="1"/>
    <s v="Summit"/>
    <s v="Summit County"/>
    <x v="3"/>
  </r>
  <r>
    <x v="3"/>
    <s v="Course is taught at Other site, not Owned or Leased   (eg:. Healthcare Clinic, local bowling alley, ect)"/>
    <n v="2025"/>
    <n v="2"/>
    <n v="84102"/>
    <s v="Part-Time"/>
    <n v="1"/>
    <s v="Salt Lake"/>
    <s v="Salt Lake County"/>
    <x v="1"/>
  </r>
  <r>
    <x v="3"/>
    <s v="Course is taught at Other site, not Owned or Leased   (eg:. Healthcare Clinic, local bowling alley, ect)"/>
    <n v="2025"/>
    <n v="2"/>
    <n v="84103"/>
    <s v="Part-Time"/>
    <n v="1"/>
    <s v="Salt Lake"/>
    <s v="Salt Lake County"/>
    <x v="1"/>
  </r>
  <r>
    <x v="3"/>
    <s v="Course is taught at Other site, not Owned or Leased   (eg:. Healthcare Clinic, local bowling alley, ect)"/>
    <n v="2025"/>
    <n v="2"/>
    <n v="84104"/>
    <s v="Full-Time"/>
    <n v="1"/>
    <s v="Salt Lake"/>
    <s v="Salt Lake County"/>
    <x v="1"/>
  </r>
  <r>
    <x v="3"/>
    <s v="Course is taught at Other site, not Owned or Leased   (eg:. Healthcare Clinic, local bowling alley, ect)"/>
    <n v="2025"/>
    <n v="2"/>
    <n v="84106"/>
    <s v="Part-Time"/>
    <n v="3"/>
    <s v="Salt Lake"/>
    <s v="Salt Lake County"/>
    <x v="1"/>
  </r>
  <r>
    <x v="3"/>
    <s v="Course is taught at Other site, not Owned or Leased   (eg:. Healthcare Clinic, local bowling alley, ect)"/>
    <n v="2025"/>
    <n v="2"/>
    <n v="84107"/>
    <s v="Full-Time"/>
    <n v="1"/>
    <s v="Salt Lake"/>
    <s v="Salt Lake County"/>
    <x v="1"/>
  </r>
  <r>
    <x v="3"/>
    <s v="Course is taught at Other site, not Owned or Leased   (eg:. Healthcare Clinic, local bowling alley, ect)"/>
    <n v="2025"/>
    <n v="2"/>
    <n v="84107"/>
    <s v="Part-Time"/>
    <n v="5"/>
    <s v="Salt Lake"/>
    <s v="Salt Lake County"/>
    <x v="1"/>
  </r>
  <r>
    <x v="3"/>
    <s v="Course is taught at Other site, not Owned or Leased   (eg:. Healthcare Clinic, local bowling alley, ect)"/>
    <n v="2025"/>
    <n v="2"/>
    <n v="84108"/>
    <s v="Full-Time"/>
    <n v="1"/>
    <s v="Salt Lake"/>
    <s v="Salt Lake County"/>
    <x v="1"/>
  </r>
  <r>
    <x v="3"/>
    <s v="Course is taught at Other site, not Owned or Leased   (eg:. Healthcare Clinic, local bowling alley, ect)"/>
    <n v="2025"/>
    <n v="2"/>
    <n v="84109"/>
    <s v="Full-Time"/>
    <n v="7"/>
    <s v="Salt Lake"/>
    <s v="Salt Lake County"/>
    <x v="1"/>
  </r>
  <r>
    <x v="3"/>
    <s v="Course is taught at Other site, not Owned or Leased   (eg:. Healthcare Clinic, local bowling alley, ect)"/>
    <n v="2025"/>
    <n v="2"/>
    <n v="84109"/>
    <s v="Part-Time"/>
    <n v="3"/>
    <s v="Salt Lake"/>
    <s v="Salt Lake County"/>
    <x v="1"/>
  </r>
  <r>
    <x v="3"/>
    <s v="Course is taught at Other site, not Owned or Leased   (eg:. Healthcare Clinic, local bowling alley, ect)"/>
    <n v="2025"/>
    <n v="2"/>
    <n v="84116"/>
    <s v="Part-Time"/>
    <n v="1"/>
    <s v="Salt Lake"/>
    <s v="Salt Lake County"/>
    <x v="1"/>
  </r>
  <r>
    <x v="3"/>
    <s v="Course is taught at Other site, not Owned or Leased   (eg:. Healthcare Clinic, local bowling alley, ect)"/>
    <n v="2025"/>
    <n v="2"/>
    <n v="84117"/>
    <s v="Full-Time"/>
    <n v="2"/>
    <s v="Salt Lake"/>
    <s v="Salt Lake County"/>
    <x v="1"/>
  </r>
  <r>
    <x v="3"/>
    <s v="Course is taught at Other site, not Owned or Leased   (eg:. Healthcare Clinic, local bowling alley, ect)"/>
    <n v="2025"/>
    <n v="2"/>
    <n v="84117"/>
    <s v="Part-Time"/>
    <n v="3"/>
    <s v="Salt Lake"/>
    <s v="Salt Lake County"/>
    <x v="1"/>
  </r>
  <r>
    <x v="3"/>
    <s v="Course is taught at Other site, not Owned or Leased   (eg:. Healthcare Clinic, local bowling alley, ect)"/>
    <n v="2025"/>
    <n v="2"/>
    <n v="84118"/>
    <s v="Full-Time"/>
    <n v="1"/>
    <s v="Salt Lake"/>
    <s v="Salt Lake County"/>
    <x v="1"/>
  </r>
  <r>
    <x v="3"/>
    <s v="Course is taught at Other site, not Owned or Leased   (eg:. Healthcare Clinic, local bowling alley, ect)"/>
    <n v="2025"/>
    <n v="2"/>
    <n v="84118"/>
    <s v="Part-Time"/>
    <n v="1"/>
    <s v="Salt Lake"/>
    <s v="Salt Lake County"/>
    <x v="1"/>
  </r>
  <r>
    <x v="3"/>
    <s v="Course is taught at Other site, not Owned or Leased   (eg:. Healthcare Clinic, local bowling alley, ect)"/>
    <n v="2025"/>
    <n v="2"/>
    <n v="84120"/>
    <s v="Part-Time"/>
    <n v="1"/>
    <s v="Salt Lake"/>
    <s v="Salt Lake County"/>
    <x v="1"/>
  </r>
  <r>
    <x v="3"/>
    <s v="Course is taught at Other site, not Owned or Leased   (eg:. Healthcare Clinic, local bowling alley, ect)"/>
    <n v="2025"/>
    <n v="2"/>
    <n v="84121"/>
    <s v="Full-Time"/>
    <n v="3"/>
    <s v="Salt Lake"/>
    <s v="Salt Lake County"/>
    <x v="1"/>
  </r>
  <r>
    <x v="3"/>
    <s v="Course is taught at Other site, not Owned or Leased   (eg:. Healthcare Clinic, local bowling alley, ect)"/>
    <n v="2025"/>
    <n v="2"/>
    <n v="84123"/>
    <s v="Full-Time"/>
    <n v="2"/>
    <s v="Salt Lake"/>
    <s v="Salt Lake County"/>
    <x v="1"/>
  </r>
  <r>
    <x v="3"/>
    <s v="Course is taught at Other site, not Owned or Leased   (eg:. Healthcare Clinic, local bowling alley, ect)"/>
    <n v="2025"/>
    <n v="2"/>
    <n v="84124"/>
    <s v="Full-Time"/>
    <n v="2"/>
    <s v="Salt Lake"/>
    <s v="Salt Lake County"/>
    <x v="1"/>
  </r>
  <r>
    <x v="3"/>
    <s v="Course is taught at Other site, not Owned or Leased   (eg:. Healthcare Clinic, local bowling alley, ect)"/>
    <n v="2025"/>
    <n v="2"/>
    <n v="84124"/>
    <s v="Part-Time"/>
    <n v="1"/>
    <s v="Salt Lake"/>
    <s v="Salt Lake County"/>
    <x v="1"/>
  </r>
  <r>
    <x v="3"/>
    <s v="Course is taught at Other site, not Owned or Leased   (eg:. Healthcare Clinic, local bowling alley, ect)"/>
    <n v="2025"/>
    <n v="2"/>
    <n v="84128"/>
    <s v="Part-Time"/>
    <n v="1"/>
    <s v="Salt Lake"/>
    <s v="Salt Lake County"/>
    <x v="1"/>
  </r>
  <r>
    <x v="3"/>
    <s v="Course is taught at Other site, not Owned or Leased   (eg:. Healthcare Clinic, local bowling alley, ect)"/>
    <n v="2025"/>
    <n v="2"/>
    <n v="84129"/>
    <s v="Full-Time"/>
    <n v="1"/>
    <e v="#N/A"/>
    <s v="Salt Lake County"/>
    <x v="1"/>
  </r>
  <r>
    <x v="3"/>
    <s v="Course is taught at Other site, not Owned or Leased   (eg:. Healthcare Clinic, local bowling alley, ect)"/>
    <n v="2025"/>
    <n v="2"/>
    <n v="84129"/>
    <s v="Part-Time"/>
    <n v="2"/>
    <e v="#N/A"/>
    <s v="Salt Lake County"/>
    <x v="1"/>
  </r>
  <r>
    <x v="3"/>
    <s v="Course is taught at Other site, not Owned or Leased   (eg:. Healthcare Clinic, local bowling alley, ect)"/>
    <n v="2025"/>
    <n v="2"/>
    <n v="84302"/>
    <s v="Part-Time"/>
    <n v="1"/>
    <s v="Box Elder"/>
    <s v="Box Elder County"/>
    <x v="10"/>
  </r>
  <r>
    <x v="3"/>
    <s v="Course is taught at Other site, not Owned or Leased   (eg:. Healthcare Clinic, local bowling alley, ect)"/>
    <n v="2025"/>
    <n v="2"/>
    <n v="84320"/>
    <s v="Full-Time"/>
    <n v="1"/>
    <s v="Cache"/>
    <s v="Cache County"/>
    <x v="11"/>
  </r>
  <r>
    <x v="3"/>
    <s v="Course is taught at Other site, not Owned or Leased   (eg:. Healthcare Clinic, local bowling alley, ect)"/>
    <n v="2025"/>
    <n v="2"/>
    <n v="84321"/>
    <s v="Full-Time"/>
    <n v="2"/>
    <s v="Cache"/>
    <s v="Cache County"/>
    <x v="11"/>
  </r>
  <r>
    <x v="3"/>
    <s v="Course is taught at Other site, not Owned or Leased   (eg:. Healthcare Clinic, local bowling alley, ect)"/>
    <n v="2025"/>
    <n v="2"/>
    <n v="84325"/>
    <s v="Full-Time"/>
    <n v="1"/>
    <s v="Cache"/>
    <s v="Cache County"/>
    <x v="11"/>
  </r>
  <r>
    <x v="3"/>
    <s v="Course is taught at Other site, not Owned or Leased   (eg:. Healthcare Clinic, local bowling alley, ect)"/>
    <n v="2025"/>
    <n v="2"/>
    <n v="84326"/>
    <s v="Part-Time"/>
    <n v="1"/>
    <s v="Cache"/>
    <s v="Cache County"/>
    <x v="11"/>
  </r>
  <r>
    <x v="3"/>
    <s v="Course is taught at Other site, not Owned or Leased   (eg:. Healthcare Clinic, local bowling alley, ect)"/>
    <n v="2025"/>
    <n v="2"/>
    <n v="84335"/>
    <s v="Part-Time"/>
    <n v="1"/>
    <s v="Cache"/>
    <s v="Cache County"/>
    <x v="11"/>
  </r>
  <r>
    <x v="3"/>
    <s v="Course is taught at Other site, not Owned or Leased   (eg:. Healthcare Clinic, local bowling alley, ect)"/>
    <n v="2025"/>
    <n v="2"/>
    <n v="84337"/>
    <s v="Full-Time"/>
    <n v="1"/>
    <s v="Box Elder"/>
    <s v="Box Elder County"/>
    <x v="10"/>
  </r>
  <r>
    <x v="3"/>
    <s v="Course is taught at Other site, not Owned or Leased   (eg:. Healthcare Clinic, local bowling alley, ect)"/>
    <n v="2025"/>
    <n v="2"/>
    <n v="84339"/>
    <s v="Part-Time"/>
    <n v="1"/>
    <s v="Cache"/>
    <s v="Cache County"/>
    <x v="11"/>
  </r>
  <r>
    <x v="3"/>
    <s v="Course is taught at Other site, not Owned or Leased   (eg:. Healthcare Clinic, local bowling alley, ect)"/>
    <n v="2025"/>
    <n v="2"/>
    <n v="84340"/>
    <s v="Full-Time"/>
    <n v="1"/>
    <s v="Box Elder"/>
    <s v="Box Elder County"/>
    <x v="10"/>
  </r>
  <r>
    <x v="3"/>
    <s v="Course is taught at Other site, not Owned or Leased   (eg:. Healthcare Clinic, local bowling alley, ect)"/>
    <n v="2025"/>
    <n v="2"/>
    <n v="84341"/>
    <s v="Full-Time"/>
    <n v="1"/>
    <s v="Cache"/>
    <s v="Cache County"/>
    <x v="11"/>
  </r>
  <r>
    <x v="3"/>
    <s v="Course is taught at Other site, not Owned or Leased   (eg:. Healthcare Clinic, local bowling alley, ect)"/>
    <n v="2025"/>
    <n v="2"/>
    <n v="84401"/>
    <s v="Part-Time"/>
    <n v="1"/>
    <s v="Weber"/>
    <s v="Weber County"/>
    <x v="9"/>
  </r>
  <r>
    <x v="3"/>
    <s v="Course is taught at Other site, not Owned or Leased   (eg:. Healthcare Clinic, local bowling alley, ect)"/>
    <n v="2025"/>
    <n v="2"/>
    <n v="84404"/>
    <s v="Full-Time"/>
    <n v="1"/>
    <s v="Weber"/>
    <s v="Weber County"/>
    <x v="9"/>
  </r>
  <r>
    <x v="3"/>
    <s v="Course is taught at Other site, not Owned or Leased   (eg:. Healthcare Clinic, local bowling alley, ect)"/>
    <n v="2025"/>
    <n v="2"/>
    <n v="84404"/>
    <s v="Part-Time"/>
    <n v="1"/>
    <s v="Weber"/>
    <s v="Weber County"/>
    <x v="9"/>
  </r>
  <r>
    <x v="3"/>
    <s v="Course is taught at Other site, not Owned or Leased   (eg:. Healthcare Clinic, local bowling alley, ect)"/>
    <n v="2025"/>
    <n v="2"/>
    <n v="84405"/>
    <s v="Full-Time"/>
    <n v="1"/>
    <s v="Weber"/>
    <s v="Weber County"/>
    <x v="9"/>
  </r>
  <r>
    <x v="3"/>
    <s v="Course is taught at Other site, not Owned or Leased   (eg:. Healthcare Clinic, local bowling alley, ect)"/>
    <n v="2025"/>
    <n v="2"/>
    <n v="84414"/>
    <s v="Part-Time"/>
    <n v="1"/>
    <s v="Weber"/>
    <s v="Weber County"/>
    <x v="9"/>
  </r>
  <r>
    <x v="3"/>
    <s v="Course is taught at Other site, not Owned or Leased   (eg:. Healthcare Clinic, local bowling alley, ect)"/>
    <n v="2025"/>
    <n v="2"/>
    <n v="84501"/>
    <s v="Full-Time"/>
    <n v="1"/>
    <s v="Carbon"/>
    <s v="Carbon County"/>
    <x v="12"/>
  </r>
  <r>
    <x v="3"/>
    <s v="Course is taught at Other site, not Owned or Leased   (eg:. Healthcare Clinic, local bowling alley, ect)"/>
    <n v="2025"/>
    <n v="2"/>
    <n v="84601"/>
    <s v="Full-Time"/>
    <n v="16"/>
    <s v="Utah"/>
    <s v="Utah County"/>
    <x v="0"/>
  </r>
  <r>
    <x v="3"/>
    <s v="Course is taught at Other site, not Owned or Leased   (eg:. Healthcare Clinic, local bowling alley, ect)"/>
    <n v="2025"/>
    <n v="2"/>
    <n v="84601"/>
    <s v="Part-Time"/>
    <n v="9"/>
    <s v="Utah"/>
    <s v="Utah County"/>
    <x v="0"/>
  </r>
  <r>
    <x v="3"/>
    <s v="Course is taught at Other site, not Owned or Leased   (eg:. Healthcare Clinic, local bowling alley, ect)"/>
    <n v="2025"/>
    <n v="2"/>
    <n v="84604"/>
    <s v="Full-Time"/>
    <n v="31"/>
    <s v="Utah"/>
    <s v="Utah County"/>
    <x v="0"/>
  </r>
  <r>
    <x v="3"/>
    <s v="Course is taught at Other site, not Owned or Leased   (eg:. Healthcare Clinic, local bowling alley, ect)"/>
    <n v="2025"/>
    <n v="2"/>
    <n v="84604"/>
    <s v="Part-Time"/>
    <n v="10"/>
    <s v="Utah"/>
    <s v="Utah County"/>
    <x v="0"/>
  </r>
  <r>
    <x v="3"/>
    <s v="Course is taught at Other site, not Owned or Leased   (eg:. Healthcare Clinic, local bowling alley, ect)"/>
    <n v="2025"/>
    <n v="2"/>
    <n v="84606"/>
    <s v="Full-Time"/>
    <n v="22"/>
    <s v="Utah"/>
    <s v="Utah County"/>
    <x v="0"/>
  </r>
  <r>
    <x v="3"/>
    <s v="Course is taught at Other site, not Owned or Leased   (eg:. Healthcare Clinic, local bowling alley, ect)"/>
    <n v="2025"/>
    <n v="2"/>
    <n v="84606"/>
    <s v="Part-Time"/>
    <n v="10"/>
    <s v="Utah"/>
    <s v="Utah County"/>
    <x v="0"/>
  </r>
  <r>
    <x v="3"/>
    <s v="Course is taught at Other site, not Owned or Leased   (eg:. Healthcare Clinic, local bowling alley, ect)"/>
    <n v="2025"/>
    <n v="2"/>
    <n v="84627"/>
    <s v="Full-Time"/>
    <n v="2"/>
    <s v="Sanpete"/>
    <s v="Sanpete County"/>
    <x v="17"/>
  </r>
  <r>
    <x v="3"/>
    <s v="Course is taught at Other site, not Owned or Leased   (eg:. Healthcare Clinic, local bowling alley, ect)"/>
    <n v="2025"/>
    <n v="2"/>
    <n v="84629"/>
    <s v="Full-Time"/>
    <n v="2"/>
    <s v="Sanpete"/>
    <s v="Sanpete County"/>
    <x v="17"/>
  </r>
  <r>
    <x v="3"/>
    <s v="Course is taught at Other site, not Owned or Leased   (eg:. Healthcare Clinic, local bowling alley, ect)"/>
    <n v="2025"/>
    <n v="2"/>
    <n v="84645"/>
    <s v="Full-Time"/>
    <n v="2"/>
    <s v="Juab"/>
    <s v="Juab County"/>
    <x v="18"/>
  </r>
  <r>
    <x v="3"/>
    <s v="Course is taught at Other site, not Owned or Leased   (eg:. Healthcare Clinic, local bowling alley, ect)"/>
    <n v="2025"/>
    <n v="2"/>
    <n v="84646"/>
    <s v="Full-Time"/>
    <n v="1"/>
    <s v="Sanpete"/>
    <s v="Sanpete County"/>
    <x v="17"/>
  </r>
  <r>
    <x v="3"/>
    <s v="Course is taught at Other site, not Owned or Leased   (eg:. Healthcare Clinic, local bowling alley, ect)"/>
    <n v="2025"/>
    <n v="2"/>
    <n v="84647"/>
    <s v="Full-Time"/>
    <n v="1"/>
    <s v="Sanpete"/>
    <s v="Sanpete County"/>
    <x v="17"/>
  </r>
  <r>
    <x v="3"/>
    <s v="Course is taught at Other site, not Owned or Leased   (eg:. Healthcare Clinic, local bowling alley, ect)"/>
    <n v="2025"/>
    <n v="2"/>
    <n v="84647"/>
    <s v="Part-Time"/>
    <n v="2"/>
    <s v="Sanpete"/>
    <s v="Sanpete County"/>
    <x v="17"/>
  </r>
  <r>
    <x v="3"/>
    <s v="Course is taught at Other site, not Owned or Leased   (eg:. Healthcare Clinic, local bowling alley, ect)"/>
    <n v="2025"/>
    <n v="2"/>
    <n v="84648"/>
    <s v="Part-Time"/>
    <n v="1"/>
    <s v="Juab"/>
    <s v="Juab County"/>
    <x v="18"/>
  </r>
  <r>
    <x v="3"/>
    <s v="Course is taught at Other site, not Owned or Leased   (eg:. Healthcare Clinic, local bowling alley, ect)"/>
    <n v="2025"/>
    <n v="2"/>
    <n v="84651"/>
    <s v="Full-Time"/>
    <n v="9"/>
    <s v="Utah"/>
    <s v="Utah County"/>
    <x v="0"/>
  </r>
  <r>
    <x v="3"/>
    <s v="Course is taught at Other site, not Owned or Leased   (eg:. Healthcare Clinic, local bowling alley, ect)"/>
    <n v="2025"/>
    <n v="2"/>
    <n v="84651"/>
    <s v="Part-Time"/>
    <n v="28"/>
    <s v="Utah"/>
    <s v="Utah County"/>
    <x v="0"/>
  </r>
  <r>
    <x v="3"/>
    <s v="Course is taught at Other site, not Owned or Leased   (eg:. Healthcare Clinic, local bowling alley, ect)"/>
    <n v="2025"/>
    <n v="2"/>
    <n v="84653"/>
    <s v="Full-Time"/>
    <n v="1"/>
    <s v="Utah"/>
    <s v="Utah County"/>
    <x v="0"/>
  </r>
  <r>
    <x v="3"/>
    <s v="Course is taught at Other site, not Owned or Leased   (eg:. Healthcare Clinic, local bowling alley, ect)"/>
    <n v="2025"/>
    <n v="2"/>
    <n v="84653"/>
    <s v="Part-Time"/>
    <n v="11"/>
    <s v="Utah"/>
    <s v="Utah County"/>
    <x v="0"/>
  </r>
  <r>
    <x v="3"/>
    <s v="Course is taught at Other site, not Owned or Leased   (eg:. Healthcare Clinic, local bowling alley, ect)"/>
    <n v="2025"/>
    <n v="2"/>
    <n v="84655"/>
    <s v="Full-Time"/>
    <n v="4"/>
    <s v="Utah"/>
    <s v="Utah County"/>
    <x v="0"/>
  </r>
  <r>
    <x v="3"/>
    <s v="Course is taught at Other site, not Owned or Leased   (eg:. Healthcare Clinic, local bowling alley, ect)"/>
    <n v="2025"/>
    <n v="2"/>
    <n v="84655"/>
    <s v="Part-Time"/>
    <n v="14"/>
    <s v="Utah"/>
    <s v="Utah County"/>
    <x v="0"/>
  </r>
  <r>
    <x v="3"/>
    <s v="Course is taught at Other site, not Owned or Leased   (eg:. Healthcare Clinic, local bowling alley, ect)"/>
    <n v="2025"/>
    <n v="2"/>
    <n v="84660"/>
    <s v="Full-Time"/>
    <n v="16"/>
    <s v="Utah"/>
    <s v="Utah County"/>
    <x v="0"/>
  </r>
  <r>
    <x v="3"/>
    <s v="Course is taught at Other site, not Owned or Leased   (eg:. Healthcare Clinic, local bowling alley, ect)"/>
    <n v="2025"/>
    <n v="2"/>
    <n v="84660"/>
    <s v="Part-Time"/>
    <n v="52"/>
    <s v="Utah"/>
    <s v="Utah County"/>
    <x v="0"/>
  </r>
  <r>
    <x v="3"/>
    <s v="Course is taught at Other site, not Owned or Leased   (eg:. Healthcare Clinic, local bowling alley, ect)"/>
    <n v="2025"/>
    <n v="2"/>
    <n v="84663"/>
    <s v="Full-Time"/>
    <n v="13"/>
    <s v="Utah"/>
    <s v="Utah County"/>
    <x v="0"/>
  </r>
  <r>
    <x v="3"/>
    <s v="Course is taught at Other site, not Owned or Leased   (eg:. Healthcare Clinic, local bowling alley, ect)"/>
    <n v="2025"/>
    <n v="2"/>
    <n v="84663"/>
    <s v="Part-Time"/>
    <n v="17"/>
    <s v="Utah"/>
    <s v="Utah County"/>
    <x v="0"/>
  </r>
  <r>
    <x v="3"/>
    <s v="Course is taught at Other site, not Owned or Leased   (eg:. Healthcare Clinic, local bowling alley, ect)"/>
    <n v="2025"/>
    <n v="2"/>
    <n v="84664"/>
    <s v="Full-Time"/>
    <n v="5"/>
    <s v="Utah"/>
    <s v="Utah County"/>
    <x v="0"/>
  </r>
  <r>
    <x v="3"/>
    <s v="Course is taught at Other site, not Owned or Leased   (eg:. Healthcare Clinic, local bowling alley, ect)"/>
    <n v="2025"/>
    <n v="2"/>
    <n v="84664"/>
    <s v="Part-Time"/>
    <n v="13"/>
    <s v="Utah"/>
    <s v="Utah County"/>
    <x v="0"/>
  </r>
  <r>
    <x v="3"/>
    <s v="Course is taught at Other site, not Owned or Leased   (eg:. Healthcare Clinic, local bowling alley, ect)"/>
    <n v="2025"/>
    <n v="2"/>
    <n v="84721"/>
    <s v="Full-Time"/>
    <n v="1"/>
    <s v="Iron"/>
    <s v="Iron County"/>
    <x v="20"/>
  </r>
  <r>
    <x v="3"/>
    <s v="Course is taught at Other site, not Owned or Leased   (eg:. Healthcare Clinic, local bowling alley, ect)"/>
    <n v="2025"/>
    <n v="2"/>
    <n v="84737"/>
    <s v="Part-Time"/>
    <n v="4"/>
    <s v="Washington"/>
    <s v="Washington County"/>
    <x v="21"/>
  </r>
  <r>
    <x v="3"/>
    <s v="Course is taught at Other site, not Owned or Leased   (eg:. Healthcare Clinic, local bowling alley, ect)"/>
    <n v="2025"/>
    <n v="2"/>
    <n v="84738"/>
    <s v="Full-Time"/>
    <n v="1"/>
    <s v="Washington"/>
    <s v="Washington County"/>
    <x v="21"/>
  </r>
  <r>
    <x v="3"/>
    <s v="Course is taught at Other site, not Owned or Leased   (eg:. Healthcare Clinic, local bowling alley, ect)"/>
    <n v="2025"/>
    <n v="2"/>
    <n v="84741"/>
    <s v="Full-Time"/>
    <n v="1"/>
    <s v="Kane"/>
    <s v="Kane County"/>
    <x v="29"/>
  </r>
  <r>
    <x v="3"/>
    <s v="Course is taught at Other site, not Owned or Leased   (eg:. Healthcare Clinic, local bowling alley, ect)"/>
    <n v="2025"/>
    <n v="2"/>
    <n v="84765"/>
    <s v="Full-Time"/>
    <n v="2"/>
    <s v="Washington"/>
    <s v="Washington County"/>
    <x v="21"/>
  </r>
  <r>
    <x v="3"/>
    <s v="Course is taught at Other site, not Owned or Leased   (eg:. Healthcare Clinic, local bowling alley, ect)"/>
    <n v="2025"/>
    <n v="2"/>
    <n v="84765"/>
    <s v="Part-Time"/>
    <n v="4"/>
    <s v="Washington"/>
    <s v="Washington County"/>
    <x v="21"/>
  </r>
  <r>
    <x v="3"/>
    <s v="Course is taught at Other site, not Owned or Leased   (eg:. Healthcare Clinic, local bowling alley, ect)"/>
    <n v="2025"/>
    <n v="2"/>
    <n v="84770"/>
    <s v="Part-Time"/>
    <n v="8"/>
    <s v="Washington"/>
    <s v="Washington County"/>
    <x v="21"/>
  </r>
  <r>
    <x v="3"/>
    <s v="Course is taught at Other site, not Owned or Leased   (eg:. Healthcare Clinic, local bowling alley, ect)"/>
    <n v="2025"/>
    <n v="2"/>
    <n v="84774"/>
    <s v="Part-Time"/>
    <n v="1"/>
    <s v="Washington"/>
    <s v="Washington County"/>
    <x v="21"/>
  </r>
  <r>
    <x v="3"/>
    <s v="Course is taught at Other site, not Owned or Leased   (eg:. Healthcare Clinic, local bowling alley, ect)"/>
    <n v="2025"/>
    <n v="2"/>
    <n v="84780"/>
    <s v="Full-Time"/>
    <n v="1"/>
    <s v="Washington"/>
    <s v="Washington County"/>
    <x v="21"/>
  </r>
  <r>
    <x v="3"/>
    <s v="Course is taught at Other site, not Owned or Leased   (eg:. Healthcare Clinic, local bowling alley, ect)"/>
    <n v="2025"/>
    <n v="2"/>
    <n v="84780"/>
    <s v="Part-Time"/>
    <n v="12"/>
    <s v="Washington"/>
    <s v="Washington County"/>
    <x v="21"/>
  </r>
  <r>
    <x v="3"/>
    <s v="Course is taught at Other site, not Owned or Leased   (eg:. Healthcare Clinic, local bowling alley, ect)"/>
    <n v="2025"/>
    <n v="2"/>
    <n v="84782"/>
    <s v="Part-Time"/>
    <n v="1"/>
    <s v="Washington"/>
    <s v="Washington County"/>
    <x v="21"/>
  </r>
  <r>
    <x v="3"/>
    <s v="Course is taught at Other site, not Owned or Leased   (eg:. Healthcare Clinic, local bowling alley, ect)"/>
    <n v="2025"/>
    <n v="2"/>
    <n v="84790"/>
    <s v="Full-Time"/>
    <n v="3"/>
    <s v="Washington"/>
    <s v="Washington County"/>
    <x v="21"/>
  </r>
  <r>
    <x v="3"/>
    <s v="Course is taught at Other site, not Owned or Leased   (eg:. Healthcare Clinic, local bowling alley, ect)"/>
    <n v="2025"/>
    <n v="2"/>
    <n v="84790"/>
    <s v="Part-Time"/>
    <n v="4"/>
    <s v="Washington"/>
    <s v="Washington County"/>
    <x v="21"/>
  </r>
  <r>
    <x v="3"/>
    <s v="Course is taught at Other site, not Owned or Leased   (eg:. Healthcare Clinic, local bowling alley, ect)"/>
    <n v="2025"/>
    <n v="2"/>
    <n v="84970"/>
    <s v="Part-Time"/>
    <n v="1"/>
    <e v="#N/A"/>
    <e v="#N/A"/>
    <x v="24"/>
  </r>
  <r>
    <x v="3"/>
    <s v="This portion of the course is taught online"/>
    <n v="2025"/>
    <n v="2"/>
    <n v="84001"/>
    <s v="Full-Time"/>
    <n v="4"/>
    <s v="Duchesne"/>
    <s v="Duchesne County"/>
    <x v="4"/>
  </r>
  <r>
    <x v="3"/>
    <s v="This portion of the course is taught online"/>
    <n v="2025"/>
    <n v="2"/>
    <n v="84002"/>
    <s v="Full-Time"/>
    <n v="1"/>
    <s v="Duchesne"/>
    <s v="Duchesne County"/>
    <x v="4"/>
  </r>
  <r>
    <x v="3"/>
    <s v="This portion of the course is taught online"/>
    <n v="2025"/>
    <n v="2"/>
    <n v="84003"/>
    <s v="Full-Time"/>
    <n v="685"/>
    <s v="Utah"/>
    <s v="Utah County"/>
    <x v="0"/>
  </r>
  <r>
    <x v="3"/>
    <s v="This portion of the course is taught online"/>
    <n v="2025"/>
    <n v="2"/>
    <n v="84003"/>
    <s v="Part-Time"/>
    <n v="380"/>
    <s v="Utah"/>
    <s v="Utah County"/>
    <x v="0"/>
  </r>
  <r>
    <x v="3"/>
    <s v="This portion of the course is taught online"/>
    <n v="2025"/>
    <n v="2"/>
    <n v="84004"/>
    <s v="Full-Time"/>
    <n v="139"/>
    <s v="Utah"/>
    <s v="Utah County"/>
    <x v="0"/>
  </r>
  <r>
    <x v="3"/>
    <s v="This portion of the course is taught online"/>
    <n v="2025"/>
    <n v="2"/>
    <n v="84004"/>
    <s v="Part-Time"/>
    <n v="64"/>
    <s v="Utah"/>
    <s v="Utah County"/>
    <x v="0"/>
  </r>
  <r>
    <x v="3"/>
    <s v="This portion of the course is taught online"/>
    <n v="2025"/>
    <n v="2"/>
    <n v="84005"/>
    <s v="Full-Time"/>
    <n v="282"/>
    <e v="#N/A"/>
    <s v="Utah County"/>
    <x v="0"/>
  </r>
  <r>
    <x v="3"/>
    <s v="This portion of the course is taught online"/>
    <n v="2025"/>
    <n v="2"/>
    <n v="84005"/>
    <s v="Part-Time"/>
    <n v="200"/>
    <e v="#N/A"/>
    <s v="Utah County"/>
    <x v="0"/>
  </r>
  <r>
    <x v="3"/>
    <s v="This portion of the course is taught online"/>
    <n v="2025"/>
    <n v="2"/>
    <n v="84006"/>
    <s v="Full-Time"/>
    <n v="3"/>
    <s v="Salt Lake"/>
    <s v="Salt Lake County"/>
    <x v="1"/>
  </r>
  <r>
    <x v="3"/>
    <s v="This portion of the course is taught online"/>
    <n v="2025"/>
    <n v="2"/>
    <n v="84006"/>
    <s v="Part-Time"/>
    <n v="2"/>
    <s v="Salt Lake"/>
    <s v="Salt Lake County"/>
    <x v="1"/>
  </r>
  <r>
    <x v="3"/>
    <s v="This portion of the course is taught online"/>
    <n v="2025"/>
    <n v="2"/>
    <n v="84007"/>
    <s v="Part-Time"/>
    <n v="1"/>
    <s v="Duchesne"/>
    <s v="Duchesne County"/>
    <x v="4"/>
  </r>
  <r>
    <x v="3"/>
    <s v="This portion of the course is taught online"/>
    <n v="2025"/>
    <n v="2"/>
    <n v="84009"/>
    <s v="Full-Time"/>
    <n v="157"/>
    <e v="#N/A"/>
    <s v="Salt Lake County"/>
    <x v="1"/>
  </r>
  <r>
    <x v="3"/>
    <s v="This portion of the course is taught online"/>
    <n v="2025"/>
    <n v="2"/>
    <n v="84009"/>
    <s v="Part-Time"/>
    <n v="90"/>
    <e v="#N/A"/>
    <s v="Salt Lake County"/>
    <x v="1"/>
  </r>
  <r>
    <x v="3"/>
    <s v="This portion of the course is taught online"/>
    <n v="2025"/>
    <n v="2"/>
    <n v="84010"/>
    <s v="Full-Time"/>
    <n v="93"/>
    <s v="Davis"/>
    <s v="Davis County"/>
    <x v="2"/>
  </r>
  <r>
    <x v="3"/>
    <s v="This portion of the course is taught online"/>
    <n v="2025"/>
    <n v="2"/>
    <n v="84010"/>
    <s v="Part-Time"/>
    <n v="30"/>
    <s v="Davis"/>
    <s v="Davis County"/>
    <x v="2"/>
  </r>
  <r>
    <x v="3"/>
    <s v="This portion of the course is taught online"/>
    <n v="2025"/>
    <n v="2"/>
    <n v="84013"/>
    <s v="Full-Time"/>
    <n v="6"/>
    <s v="Utah"/>
    <s v="Utah County"/>
    <x v="0"/>
  </r>
  <r>
    <x v="3"/>
    <s v="This portion of the course is taught online"/>
    <n v="2025"/>
    <n v="2"/>
    <n v="84013"/>
    <s v="Part-Time"/>
    <n v="4"/>
    <s v="Utah"/>
    <s v="Utah County"/>
    <x v="0"/>
  </r>
  <r>
    <x v="3"/>
    <s v="This portion of the course is taught online"/>
    <n v="2025"/>
    <n v="2"/>
    <n v="84014"/>
    <s v="Full-Time"/>
    <n v="45"/>
    <s v="Davis"/>
    <s v="Davis County"/>
    <x v="2"/>
  </r>
  <r>
    <x v="3"/>
    <s v="This portion of the course is taught online"/>
    <n v="2025"/>
    <n v="2"/>
    <n v="84014"/>
    <s v="Part-Time"/>
    <n v="21"/>
    <s v="Davis"/>
    <s v="Davis County"/>
    <x v="2"/>
  </r>
  <r>
    <x v="3"/>
    <s v="This portion of the course is taught online"/>
    <n v="2025"/>
    <n v="2"/>
    <n v="84015"/>
    <s v="Full-Time"/>
    <n v="41"/>
    <s v="Davis"/>
    <s v="Davis County"/>
    <x v="2"/>
  </r>
  <r>
    <x v="3"/>
    <s v="This portion of the course is taught online"/>
    <n v="2025"/>
    <n v="2"/>
    <n v="84015"/>
    <s v="Part-Time"/>
    <n v="16"/>
    <s v="Davis"/>
    <s v="Davis County"/>
    <x v="2"/>
  </r>
  <r>
    <x v="3"/>
    <s v="This portion of the course is taught online"/>
    <n v="2025"/>
    <n v="2"/>
    <n v="84017"/>
    <s v="Full-Time"/>
    <n v="10"/>
    <s v="Summit"/>
    <s v="Summit County"/>
    <x v="3"/>
  </r>
  <r>
    <x v="3"/>
    <s v="This portion of the course is taught online"/>
    <n v="2025"/>
    <n v="2"/>
    <n v="84017"/>
    <s v="Part-Time"/>
    <n v="4"/>
    <s v="Summit"/>
    <s v="Summit County"/>
    <x v="3"/>
  </r>
  <r>
    <x v="3"/>
    <s v="This portion of the course is taught online"/>
    <n v="2025"/>
    <n v="2"/>
    <n v="84020"/>
    <s v="Full-Time"/>
    <n v="320"/>
    <s v="Salt Lake"/>
    <s v="Salt Lake County"/>
    <x v="1"/>
  </r>
  <r>
    <x v="3"/>
    <s v="This portion of the course is taught online"/>
    <n v="2025"/>
    <n v="2"/>
    <n v="84020"/>
    <s v="Part-Time"/>
    <n v="158"/>
    <s v="Salt Lake"/>
    <s v="Salt Lake County"/>
    <x v="1"/>
  </r>
  <r>
    <x v="3"/>
    <s v="This portion of the course is taught online"/>
    <n v="2025"/>
    <n v="2"/>
    <n v="84021"/>
    <s v="Part-Time"/>
    <n v="1"/>
    <s v="Duchesne"/>
    <s v="Duchesne County"/>
    <x v="4"/>
  </r>
  <r>
    <x v="3"/>
    <s v="This portion of the course is taught online"/>
    <n v="2025"/>
    <n v="2"/>
    <n v="84023"/>
    <s v="Part-Time"/>
    <n v="1"/>
    <s v="Daggett"/>
    <s v="Daggett County"/>
    <x v="26"/>
  </r>
  <r>
    <x v="3"/>
    <s v="This portion of the course is taught online"/>
    <n v="2025"/>
    <n v="2"/>
    <n v="84024"/>
    <s v="Part-Time"/>
    <n v="1"/>
    <s v="Summit"/>
    <s v="Summit County"/>
    <x v="3"/>
  </r>
  <r>
    <x v="3"/>
    <s v="This portion of the course is taught online"/>
    <n v="2025"/>
    <n v="2"/>
    <n v="84025"/>
    <s v="Full-Time"/>
    <n v="55"/>
    <s v="Davis"/>
    <s v="Davis County"/>
    <x v="2"/>
  </r>
  <r>
    <x v="3"/>
    <s v="This portion of the course is taught online"/>
    <n v="2025"/>
    <n v="2"/>
    <n v="84025"/>
    <s v="Part-Time"/>
    <n v="29"/>
    <s v="Davis"/>
    <s v="Davis County"/>
    <x v="2"/>
  </r>
  <r>
    <x v="3"/>
    <s v="This portion of the course is taught online"/>
    <n v="2025"/>
    <n v="2"/>
    <n v="84026"/>
    <s v="Full-Time"/>
    <n v="2"/>
    <s v="Uintah"/>
    <s v="Uintah County"/>
    <x v="6"/>
  </r>
  <r>
    <x v="3"/>
    <s v="This portion of the course is taught online"/>
    <n v="2025"/>
    <n v="2"/>
    <n v="84029"/>
    <s v="Full-Time"/>
    <n v="13"/>
    <s v="Tooele"/>
    <s v="Tooele County"/>
    <x v="5"/>
  </r>
  <r>
    <x v="3"/>
    <s v="This portion of the course is taught online"/>
    <n v="2025"/>
    <n v="2"/>
    <n v="84029"/>
    <s v="Part-Time"/>
    <n v="5"/>
    <s v="Tooele"/>
    <s v="Tooele County"/>
    <x v="5"/>
  </r>
  <r>
    <x v="3"/>
    <s v="This portion of the course is taught online"/>
    <n v="2025"/>
    <n v="2"/>
    <n v="84032"/>
    <s v="Full-Time"/>
    <n v="123"/>
    <s v="Wasatch"/>
    <s v="Wasatch County"/>
    <x v="7"/>
  </r>
  <r>
    <x v="3"/>
    <s v="This portion of the course is taught online"/>
    <n v="2025"/>
    <n v="2"/>
    <n v="84032"/>
    <s v="Part-Time"/>
    <n v="86"/>
    <s v="Wasatch"/>
    <s v="Wasatch County"/>
    <x v="7"/>
  </r>
  <r>
    <x v="3"/>
    <s v="This portion of the course is taught online"/>
    <n v="2025"/>
    <n v="2"/>
    <n v="84033"/>
    <s v="Part-Time"/>
    <n v="2"/>
    <s v="Summit"/>
    <s v="Summit County"/>
    <x v="3"/>
  </r>
  <r>
    <x v="3"/>
    <s v="This portion of the course is taught online"/>
    <n v="2025"/>
    <n v="2"/>
    <n v="84035"/>
    <s v="Full-Time"/>
    <n v="2"/>
    <s v="Uintah"/>
    <s v="Uintah County"/>
    <x v="6"/>
  </r>
  <r>
    <x v="3"/>
    <s v="This portion of the course is taught online"/>
    <n v="2025"/>
    <n v="2"/>
    <n v="84036"/>
    <s v="Full-Time"/>
    <n v="18"/>
    <s v="Summit"/>
    <s v="Summit County"/>
    <x v="3"/>
  </r>
  <r>
    <x v="3"/>
    <s v="This portion of the course is taught online"/>
    <n v="2025"/>
    <n v="2"/>
    <n v="84036"/>
    <s v="Part-Time"/>
    <n v="10"/>
    <s v="Summit"/>
    <s v="Summit County"/>
    <x v="3"/>
  </r>
  <r>
    <x v="3"/>
    <s v="This portion of the course is taught online"/>
    <n v="2025"/>
    <n v="2"/>
    <n v="84037"/>
    <s v="Full-Time"/>
    <n v="143"/>
    <s v="Davis"/>
    <s v="Davis County"/>
    <x v="2"/>
  </r>
  <r>
    <x v="3"/>
    <s v="This portion of the course is taught online"/>
    <n v="2025"/>
    <n v="2"/>
    <n v="84037"/>
    <s v="Part-Time"/>
    <n v="39"/>
    <s v="Davis"/>
    <s v="Davis County"/>
    <x v="2"/>
  </r>
  <r>
    <x v="3"/>
    <s v="This portion of the course is taught online"/>
    <n v="2025"/>
    <n v="2"/>
    <n v="84039"/>
    <s v="Part-Time"/>
    <n v="2"/>
    <s v="Uintah"/>
    <s v="Uintah County"/>
    <x v="6"/>
  </r>
  <r>
    <x v="3"/>
    <s v="This portion of the course is taught online"/>
    <n v="2025"/>
    <n v="2"/>
    <n v="84040"/>
    <s v="Full-Time"/>
    <n v="33"/>
    <s v="Davis"/>
    <s v="Davis County"/>
    <x v="2"/>
  </r>
  <r>
    <x v="3"/>
    <s v="This portion of the course is taught online"/>
    <n v="2025"/>
    <n v="2"/>
    <n v="84040"/>
    <s v="Part-Time"/>
    <n v="8"/>
    <s v="Davis"/>
    <s v="Davis County"/>
    <x v="2"/>
  </r>
  <r>
    <x v="3"/>
    <s v="This portion of the course is taught online"/>
    <n v="2025"/>
    <n v="2"/>
    <n v="84041"/>
    <s v="Full-Time"/>
    <n v="54"/>
    <s v="Davis"/>
    <s v="Davis County"/>
    <x v="2"/>
  </r>
  <r>
    <x v="3"/>
    <s v="This portion of the course is taught online"/>
    <n v="2025"/>
    <n v="2"/>
    <n v="84041"/>
    <s v="Part-Time"/>
    <n v="20"/>
    <s v="Davis"/>
    <s v="Davis County"/>
    <x v="2"/>
  </r>
  <r>
    <x v="3"/>
    <s v="This portion of the course is taught online"/>
    <n v="2025"/>
    <n v="2"/>
    <n v="84042"/>
    <s v="Full-Time"/>
    <n v="155"/>
    <s v="Utah"/>
    <s v="Utah County"/>
    <x v="0"/>
  </r>
  <r>
    <x v="3"/>
    <s v="This portion of the course is taught online"/>
    <n v="2025"/>
    <n v="2"/>
    <n v="84042"/>
    <s v="Part-Time"/>
    <n v="76"/>
    <s v="Utah"/>
    <s v="Utah County"/>
    <x v="0"/>
  </r>
  <r>
    <x v="3"/>
    <s v="This portion of the course is taught online"/>
    <n v="2025"/>
    <n v="2"/>
    <n v="84043"/>
    <s v="Full-Time"/>
    <n v="767"/>
    <s v="Utah"/>
    <s v="Utah County"/>
    <x v="0"/>
  </r>
  <r>
    <x v="3"/>
    <s v="This portion of the course is taught online"/>
    <n v="2025"/>
    <n v="2"/>
    <n v="84043"/>
    <s v="Part-Time"/>
    <n v="398"/>
    <s v="Utah"/>
    <s v="Utah County"/>
    <x v="0"/>
  </r>
  <r>
    <x v="3"/>
    <s v="This portion of the course is taught online"/>
    <n v="2025"/>
    <n v="2"/>
    <n v="84044"/>
    <s v="Full-Time"/>
    <n v="17"/>
    <s v="Salt Lake"/>
    <s v="Salt Lake County"/>
    <x v="1"/>
  </r>
  <r>
    <x v="3"/>
    <s v="This portion of the course is taught online"/>
    <n v="2025"/>
    <n v="2"/>
    <n v="84044"/>
    <s v="Part-Time"/>
    <n v="16"/>
    <s v="Salt Lake"/>
    <s v="Salt Lake County"/>
    <x v="1"/>
  </r>
  <r>
    <x v="3"/>
    <s v="This portion of the course is taught online"/>
    <n v="2025"/>
    <n v="2"/>
    <n v="84045"/>
    <s v="Full-Time"/>
    <n v="375"/>
    <e v="#N/A"/>
    <s v="Utah County"/>
    <x v="0"/>
  </r>
  <r>
    <x v="3"/>
    <s v="This portion of the course is taught online"/>
    <n v="2025"/>
    <n v="2"/>
    <n v="84045"/>
    <s v="Part-Time"/>
    <n v="207"/>
    <e v="#N/A"/>
    <s v="Utah County"/>
    <x v="0"/>
  </r>
  <r>
    <x v="3"/>
    <s v="This portion of the course is taught online"/>
    <n v="2025"/>
    <n v="2"/>
    <n v="84047"/>
    <s v="Full-Time"/>
    <n v="29"/>
    <s v="Salt Lake"/>
    <s v="Salt Lake County"/>
    <x v="1"/>
  </r>
  <r>
    <x v="3"/>
    <s v="This portion of the course is taught online"/>
    <n v="2025"/>
    <n v="2"/>
    <n v="84047"/>
    <s v="Part-Time"/>
    <n v="27"/>
    <s v="Salt Lake"/>
    <s v="Salt Lake County"/>
    <x v="1"/>
  </r>
  <r>
    <x v="3"/>
    <s v="This portion of the course is taught online"/>
    <n v="2025"/>
    <n v="2"/>
    <n v="84049"/>
    <s v="Full-Time"/>
    <n v="43"/>
    <s v="Wasatch"/>
    <s v="Wasatch County"/>
    <x v="7"/>
  </r>
  <r>
    <x v="3"/>
    <s v="This portion of the course is taught online"/>
    <n v="2025"/>
    <n v="2"/>
    <n v="84049"/>
    <s v="Part-Time"/>
    <n v="24"/>
    <s v="Wasatch"/>
    <s v="Wasatch County"/>
    <x v="7"/>
  </r>
  <r>
    <x v="3"/>
    <s v="This portion of the course is taught online"/>
    <n v="2025"/>
    <n v="2"/>
    <n v="84050"/>
    <s v="Full-Time"/>
    <n v="29"/>
    <s v="Morgan"/>
    <s v="Morgan County"/>
    <x v="8"/>
  </r>
  <r>
    <x v="3"/>
    <s v="This portion of the course is taught online"/>
    <n v="2025"/>
    <n v="2"/>
    <n v="84050"/>
    <s v="Part-Time"/>
    <n v="7"/>
    <s v="Morgan"/>
    <s v="Morgan County"/>
    <x v="8"/>
  </r>
  <r>
    <x v="3"/>
    <s v="This portion of the course is taught online"/>
    <n v="2025"/>
    <n v="2"/>
    <n v="84051"/>
    <s v="Full-Time"/>
    <n v="1"/>
    <s v="Duchesne"/>
    <s v="Duchesne County"/>
    <x v="4"/>
  </r>
  <r>
    <x v="3"/>
    <s v="This portion of the course is taught online"/>
    <n v="2025"/>
    <n v="2"/>
    <n v="84052"/>
    <s v="Full-Time"/>
    <n v="2"/>
    <s v="Duchesne"/>
    <s v="Duchesne County"/>
    <x v="4"/>
  </r>
  <r>
    <x v="3"/>
    <s v="This portion of the course is taught online"/>
    <n v="2025"/>
    <n v="2"/>
    <n v="84053"/>
    <s v="Full-Time"/>
    <n v="2"/>
    <s v="Duchesne"/>
    <s v="Duchesne County"/>
    <x v="4"/>
  </r>
  <r>
    <x v="3"/>
    <s v="This portion of the course is taught online"/>
    <n v="2025"/>
    <n v="2"/>
    <n v="84054"/>
    <s v="Full-Time"/>
    <n v="31"/>
    <s v="Davis"/>
    <s v="Davis County"/>
    <x v="2"/>
  </r>
  <r>
    <x v="3"/>
    <s v="This portion of the course is taught online"/>
    <n v="2025"/>
    <n v="2"/>
    <n v="84054"/>
    <s v="Part-Time"/>
    <n v="20"/>
    <s v="Davis"/>
    <s v="Davis County"/>
    <x v="2"/>
  </r>
  <r>
    <x v="3"/>
    <s v="This portion of the course is taught online"/>
    <n v="2025"/>
    <n v="2"/>
    <n v="84055"/>
    <s v="Full-Time"/>
    <n v="4"/>
    <s v="Summit"/>
    <s v="Summit County"/>
    <x v="3"/>
  </r>
  <r>
    <x v="3"/>
    <s v="This portion of the course is taught online"/>
    <n v="2025"/>
    <n v="2"/>
    <n v="84055"/>
    <s v="Part-Time"/>
    <n v="3"/>
    <s v="Summit"/>
    <s v="Summit County"/>
    <x v="3"/>
  </r>
  <r>
    <x v="3"/>
    <s v="This portion of the course is taught online"/>
    <n v="2025"/>
    <n v="2"/>
    <n v="84056"/>
    <s v="Part-Time"/>
    <n v="1"/>
    <s v="Weber"/>
    <s v="Davis County"/>
    <x v="9"/>
  </r>
  <r>
    <x v="3"/>
    <s v="This portion of the course is taught online"/>
    <n v="2025"/>
    <n v="2"/>
    <n v="84057"/>
    <s v="Full-Time"/>
    <n v="450"/>
    <s v="Utah"/>
    <s v="Utah County"/>
    <x v="0"/>
  </r>
  <r>
    <x v="3"/>
    <s v="This portion of the course is taught online"/>
    <n v="2025"/>
    <n v="2"/>
    <n v="84057"/>
    <s v="Part-Time"/>
    <n v="250"/>
    <s v="Utah"/>
    <s v="Utah County"/>
    <x v="0"/>
  </r>
  <r>
    <x v="3"/>
    <s v="This portion of the course is taught online"/>
    <n v="2025"/>
    <n v="2"/>
    <n v="84058"/>
    <s v="Full-Time"/>
    <n v="975"/>
    <s v="Utah"/>
    <s v="Utah County"/>
    <x v="0"/>
  </r>
  <r>
    <x v="3"/>
    <s v="This portion of the course is taught online"/>
    <n v="2025"/>
    <n v="2"/>
    <n v="84058"/>
    <s v="Part-Time"/>
    <n v="345"/>
    <s v="Utah"/>
    <s v="Utah County"/>
    <x v="0"/>
  </r>
  <r>
    <x v="3"/>
    <s v="This portion of the course is taught online"/>
    <n v="2025"/>
    <n v="2"/>
    <n v="84059"/>
    <s v="Full-Time"/>
    <n v="257"/>
    <s v="Utah"/>
    <s v="Utah County"/>
    <x v="0"/>
  </r>
  <r>
    <x v="3"/>
    <s v="This portion of the course is taught online"/>
    <n v="2025"/>
    <n v="2"/>
    <n v="84059"/>
    <s v="Part-Time"/>
    <n v="122"/>
    <s v="Utah"/>
    <s v="Utah County"/>
    <x v="0"/>
  </r>
  <r>
    <x v="3"/>
    <s v="This portion of the course is taught online"/>
    <n v="2025"/>
    <n v="2"/>
    <n v="84060"/>
    <s v="Full-Time"/>
    <n v="7"/>
    <s v="Summit"/>
    <s v="Summit County"/>
    <x v="3"/>
  </r>
  <r>
    <x v="3"/>
    <s v="This portion of the course is taught online"/>
    <n v="2025"/>
    <n v="2"/>
    <n v="84060"/>
    <s v="Part-Time"/>
    <n v="5"/>
    <s v="Summit"/>
    <s v="Summit County"/>
    <x v="3"/>
  </r>
  <r>
    <x v="3"/>
    <s v="This portion of the course is taught online"/>
    <n v="2025"/>
    <n v="2"/>
    <n v="84061"/>
    <s v="Full-Time"/>
    <n v="1"/>
    <s v="Summit"/>
    <s v="Summit County"/>
    <x v="3"/>
  </r>
  <r>
    <x v="3"/>
    <s v="This portion of the course is taught online"/>
    <n v="2025"/>
    <n v="2"/>
    <n v="84062"/>
    <s v="Full-Time"/>
    <n v="555"/>
    <s v="Utah"/>
    <s v="Utah County"/>
    <x v="0"/>
  </r>
  <r>
    <x v="3"/>
    <s v="This portion of the course is taught online"/>
    <n v="2025"/>
    <n v="2"/>
    <n v="84062"/>
    <s v="Part-Time"/>
    <n v="272"/>
    <s v="Utah"/>
    <s v="Utah County"/>
    <x v="0"/>
  </r>
  <r>
    <x v="3"/>
    <s v="This portion of the course is taught online"/>
    <n v="2025"/>
    <n v="2"/>
    <n v="84063"/>
    <s v="Full-Time"/>
    <n v="1"/>
    <s v="Uintah"/>
    <s v="Uintah County"/>
    <x v="6"/>
  </r>
  <r>
    <x v="3"/>
    <s v="This portion of the course is taught online"/>
    <n v="2025"/>
    <n v="2"/>
    <n v="84065"/>
    <s v="Full-Time"/>
    <n v="251"/>
    <s v="Salt Lake"/>
    <s v="Salt Lake County"/>
    <x v="1"/>
  </r>
  <r>
    <x v="3"/>
    <s v="This portion of the course is taught online"/>
    <n v="2025"/>
    <n v="2"/>
    <n v="84065"/>
    <s v="Part-Time"/>
    <n v="118"/>
    <s v="Salt Lake"/>
    <s v="Salt Lake County"/>
    <x v="1"/>
  </r>
  <r>
    <x v="3"/>
    <s v="This portion of the course is taught online"/>
    <n v="2025"/>
    <n v="2"/>
    <n v="84066"/>
    <s v="Full-Time"/>
    <n v="13"/>
    <s v="Duchesne"/>
    <s v="Duchesne County"/>
    <x v="4"/>
  </r>
  <r>
    <x v="3"/>
    <s v="This portion of the course is taught online"/>
    <n v="2025"/>
    <n v="2"/>
    <n v="84066"/>
    <s v="Part-Time"/>
    <n v="4"/>
    <s v="Duchesne"/>
    <s v="Duchesne County"/>
    <x v="4"/>
  </r>
  <r>
    <x v="3"/>
    <s v="This portion of the course is taught online"/>
    <n v="2025"/>
    <n v="2"/>
    <n v="84067"/>
    <s v="Full-Time"/>
    <n v="8"/>
    <s v="Weber"/>
    <s v="Weber County"/>
    <x v="9"/>
  </r>
  <r>
    <x v="3"/>
    <s v="This portion of the course is taught online"/>
    <n v="2025"/>
    <n v="2"/>
    <n v="84067"/>
    <s v="Part-Time"/>
    <n v="12"/>
    <s v="Weber"/>
    <s v="Weber County"/>
    <x v="9"/>
  </r>
  <r>
    <x v="3"/>
    <s v="This portion of the course is taught online"/>
    <n v="2025"/>
    <n v="2"/>
    <n v="84068"/>
    <s v="Part-Time"/>
    <n v="1"/>
    <s v="Summit"/>
    <e v="#N/A"/>
    <x v="3"/>
  </r>
  <r>
    <x v="3"/>
    <s v="This portion of the course is taught online"/>
    <n v="2025"/>
    <n v="2"/>
    <n v="84069"/>
    <s v="Part-Time"/>
    <n v="1"/>
    <s v="Tooele"/>
    <s v="Tooele County"/>
    <x v="5"/>
  </r>
  <r>
    <x v="3"/>
    <s v="This portion of the course is taught online"/>
    <n v="2025"/>
    <n v="2"/>
    <n v="84070"/>
    <s v="Full-Time"/>
    <n v="75"/>
    <s v="Salt Lake"/>
    <s v="Salt Lake County"/>
    <x v="1"/>
  </r>
  <r>
    <x v="3"/>
    <s v="This portion of the course is taught online"/>
    <n v="2025"/>
    <n v="2"/>
    <n v="84070"/>
    <s v="Part-Time"/>
    <n v="38"/>
    <s v="Salt Lake"/>
    <s v="Salt Lake County"/>
    <x v="1"/>
  </r>
  <r>
    <x v="3"/>
    <s v="This portion of the course is taught online"/>
    <n v="2025"/>
    <n v="2"/>
    <n v="84071"/>
    <s v="Full-Time"/>
    <n v="1"/>
    <s v="Tooele"/>
    <s v="Tooele County"/>
    <x v="5"/>
  </r>
  <r>
    <x v="3"/>
    <s v="This portion of the course is taught online"/>
    <n v="2025"/>
    <n v="2"/>
    <n v="84071"/>
    <s v="Part-Time"/>
    <n v="2"/>
    <s v="Tooele"/>
    <s v="Tooele County"/>
    <x v="5"/>
  </r>
  <r>
    <x v="3"/>
    <s v="This portion of the course is taught online"/>
    <n v="2025"/>
    <n v="2"/>
    <n v="84072"/>
    <s v="Part-Time"/>
    <n v="1"/>
    <s v="Duchesne"/>
    <s v="Duchesne County"/>
    <x v="4"/>
  </r>
  <r>
    <x v="3"/>
    <s v="This portion of the course is taught online"/>
    <n v="2025"/>
    <n v="2"/>
    <n v="84074"/>
    <s v="Full-Time"/>
    <n v="70"/>
    <s v="Tooele"/>
    <s v="Tooele County"/>
    <x v="5"/>
  </r>
  <r>
    <x v="3"/>
    <s v="This portion of the course is taught online"/>
    <n v="2025"/>
    <n v="2"/>
    <n v="84074"/>
    <s v="Part-Time"/>
    <n v="38"/>
    <s v="Tooele"/>
    <s v="Tooele County"/>
    <x v="5"/>
  </r>
  <r>
    <x v="3"/>
    <s v="This portion of the course is taught online"/>
    <n v="2025"/>
    <n v="2"/>
    <n v="84075"/>
    <s v="Full-Time"/>
    <n v="59"/>
    <s v="Davis"/>
    <s v="Davis County"/>
    <x v="2"/>
  </r>
  <r>
    <x v="3"/>
    <s v="This portion of the course is taught online"/>
    <n v="2025"/>
    <n v="2"/>
    <n v="84075"/>
    <s v="Part-Time"/>
    <n v="20"/>
    <s v="Davis"/>
    <s v="Davis County"/>
    <x v="2"/>
  </r>
  <r>
    <x v="3"/>
    <s v="This portion of the course is taught online"/>
    <n v="2025"/>
    <n v="2"/>
    <n v="84078"/>
    <s v="Full-Time"/>
    <n v="25"/>
    <s v="Uintah"/>
    <s v="Uintah County"/>
    <x v="6"/>
  </r>
  <r>
    <x v="3"/>
    <s v="This portion of the course is taught online"/>
    <n v="2025"/>
    <n v="2"/>
    <n v="84078"/>
    <s v="Part-Time"/>
    <n v="19"/>
    <s v="Uintah"/>
    <s v="Uintah County"/>
    <x v="6"/>
  </r>
  <r>
    <x v="3"/>
    <s v="This portion of the course is taught online"/>
    <n v="2025"/>
    <n v="2"/>
    <n v="84081"/>
    <s v="Full-Time"/>
    <n v="140"/>
    <e v="#N/A"/>
    <s v="Salt Lake County"/>
    <x v="1"/>
  </r>
  <r>
    <x v="3"/>
    <s v="This portion of the course is taught online"/>
    <n v="2025"/>
    <n v="2"/>
    <n v="84081"/>
    <s v="Part-Time"/>
    <n v="83"/>
    <e v="#N/A"/>
    <s v="Salt Lake County"/>
    <x v="1"/>
  </r>
  <r>
    <x v="3"/>
    <s v="This portion of the course is taught online"/>
    <n v="2025"/>
    <n v="2"/>
    <n v="84082"/>
    <s v="Full-Time"/>
    <n v="3"/>
    <s v="Wasatch"/>
    <s v="Wasatch County"/>
    <x v="7"/>
  </r>
  <r>
    <x v="3"/>
    <s v="This portion of the course is taught online"/>
    <n v="2025"/>
    <n v="2"/>
    <n v="84082"/>
    <s v="Part-Time"/>
    <n v="4"/>
    <s v="Wasatch"/>
    <s v="Wasatch County"/>
    <x v="7"/>
  </r>
  <r>
    <x v="3"/>
    <s v="This portion of the course is taught online"/>
    <n v="2025"/>
    <n v="2"/>
    <n v="84083"/>
    <s v="Part-Time"/>
    <n v="2"/>
    <s v="Tooele"/>
    <s v="Tooele County"/>
    <x v="5"/>
  </r>
  <r>
    <x v="3"/>
    <s v="This portion of the course is taught online"/>
    <n v="2025"/>
    <n v="2"/>
    <n v="84084"/>
    <s v="Full-Time"/>
    <n v="50"/>
    <s v="Salt Lake"/>
    <s v="Salt Lake County"/>
    <x v="1"/>
  </r>
  <r>
    <x v="3"/>
    <s v="This portion of the course is taught online"/>
    <n v="2025"/>
    <n v="2"/>
    <n v="84084"/>
    <s v="Part-Time"/>
    <n v="31"/>
    <s v="Salt Lake"/>
    <s v="Salt Lake County"/>
    <x v="1"/>
  </r>
  <r>
    <x v="3"/>
    <s v="This portion of the course is taught online"/>
    <n v="2025"/>
    <n v="2"/>
    <n v="84086"/>
    <s v="Full-Time"/>
    <n v="2"/>
    <s v="Rich"/>
    <s v="Rich County"/>
    <x v="25"/>
  </r>
  <r>
    <x v="3"/>
    <s v="This portion of the course is taught online"/>
    <n v="2025"/>
    <n v="2"/>
    <n v="84086"/>
    <s v="Part-Time"/>
    <n v="1"/>
    <s v="Rich"/>
    <s v="Rich County"/>
    <x v="25"/>
  </r>
  <r>
    <x v="3"/>
    <s v="This portion of the course is taught online"/>
    <n v="2025"/>
    <n v="2"/>
    <n v="84087"/>
    <s v="Full-Time"/>
    <n v="20"/>
    <s v="Davis"/>
    <s v="Davis County"/>
    <x v="2"/>
  </r>
  <r>
    <x v="3"/>
    <s v="This portion of the course is taught online"/>
    <n v="2025"/>
    <n v="2"/>
    <n v="84087"/>
    <s v="Part-Time"/>
    <n v="9"/>
    <s v="Davis"/>
    <s v="Davis County"/>
    <x v="2"/>
  </r>
  <r>
    <x v="3"/>
    <s v="This portion of the course is taught online"/>
    <n v="2025"/>
    <n v="2"/>
    <n v="84088"/>
    <s v="Full-Time"/>
    <n v="72"/>
    <s v="Salt Lake"/>
    <s v="Salt Lake County"/>
    <x v="1"/>
  </r>
  <r>
    <x v="3"/>
    <s v="This portion of the course is taught online"/>
    <n v="2025"/>
    <n v="2"/>
    <n v="84088"/>
    <s v="Part-Time"/>
    <n v="47"/>
    <s v="Salt Lake"/>
    <s v="Salt Lake County"/>
    <x v="1"/>
  </r>
  <r>
    <x v="3"/>
    <s v="This portion of the course is taught online"/>
    <n v="2025"/>
    <n v="2"/>
    <n v="84090"/>
    <s v="Full-Time"/>
    <n v="1"/>
    <s v="Salt Lake"/>
    <e v="#N/A"/>
    <x v="1"/>
  </r>
  <r>
    <x v="3"/>
    <s v="This portion of the course is taught online"/>
    <n v="2025"/>
    <n v="2"/>
    <n v="84092"/>
    <s v="Full-Time"/>
    <n v="122"/>
    <s v="Salt Lake"/>
    <s v="Salt Lake County"/>
    <x v="1"/>
  </r>
  <r>
    <x v="3"/>
    <s v="This portion of the course is taught online"/>
    <n v="2025"/>
    <n v="2"/>
    <n v="84092"/>
    <s v="Part-Time"/>
    <n v="53"/>
    <s v="Salt Lake"/>
    <s v="Salt Lake County"/>
    <x v="1"/>
  </r>
  <r>
    <x v="3"/>
    <s v="This portion of the course is taught online"/>
    <n v="2025"/>
    <n v="2"/>
    <n v="84093"/>
    <s v="Full-Time"/>
    <n v="65"/>
    <s v="Salt Lake"/>
    <s v="Salt Lake County"/>
    <x v="1"/>
  </r>
  <r>
    <x v="3"/>
    <s v="This portion of the course is taught online"/>
    <n v="2025"/>
    <n v="2"/>
    <n v="84093"/>
    <s v="Part-Time"/>
    <n v="35"/>
    <s v="Salt Lake"/>
    <s v="Salt Lake County"/>
    <x v="1"/>
  </r>
  <r>
    <x v="3"/>
    <s v="This portion of the course is taught online"/>
    <n v="2025"/>
    <n v="2"/>
    <n v="84094"/>
    <s v="Full-Time"/>
    <n v="72"/>
    <s v="Salt Lake"/>
    <s v="Salt Lake County"/>
    <x v="1"/>
  </r>
  <r>
    <x v="3"/>
    <s v="This portion of the course is taught online"/>
    <n v="2025"/>
    <n v="2"/>
    <n v="84094"/>
    <s v="Part-Time"/>
    <n v="42"/>
    <s v="Salt Lake"/>
    <s v="Salt Lake County"/>
    <x v="1"/>
  </r>
  <r>
    <x v="3"/>
    <s v="This portion of the course is taught online"/>
    <n v="2025"/>
    <n v="2"/>
    <n v="84095"/>
    <s v="Full-Time"/>
    <n v="222"/>
    <s v="Salt Lake"/>
    <s v="Salt Lake County"/>
    <x v="1"/>
  </r>
  <r>
    <x v="3"/>
    <s v="This portion of the course is taught online"/>
    <n v="2025"/>
    <n v="2"/>
    <n v="84095"/>
    <s v="Part-Time"/>
    <n v="86"/>
    <s v="Salt Lake"/>
    <s v="Salt Lake County"/>
    <x v="1"/>
  </r>
  <r>
    <x v="3"/>
    <s v="This portion of the course is taught online"/>
    <n v="2025"/>
    <n v="2"/>
    <n v="84096"/>
    <s v="Full-Time"/>
    <n v="333"/>
    <e v="#N/A"/>
    <s v="Salt Lake County"/>
    <x v="1"/>
  </r>
  <r>
    <x v="3"/>
    <s v="This portion of the course is taught online"/>
    <n v="2025"/>
    <n v="2"/>
    <n v="84096"/>
    <s v="Part-Time"/>
    <n v="148"/>
    <e v="#N/A"/>
    <s v="Salt Lake County"/>
    <x v="1"/>
  </r>
  <r>
    <x v="3"/>
    <s v="This portion of the course is taught online"/>
    <n v="2025"/>
    <n v="2"/>
    <n v="84097"/>
    <s v="Full-Time"/>
    <n v="328"/>
    <s v="Utah"/>
    <s v="Utah County"/>
    <x v="0"/>
  </r>
  <r>
    <x v="3"/>
    <s v="This portion of the course is taught online"/>
    <n v="2025"/>
    <n v="2"/>
    <n v="84097"/>
    <s v="Part-Time"/>
    <n v="148"/>
    <s v="Utah"/>
    <s v="Utah County"/>
    <x v="0"/>
  </r>
  <r>
    <x v="3"/>
    <s v="This portion of the course is taught online"/>
    <n v="2025"/>
    <n v="2"/>
    <n v="84098"/>
    <s v="Full-Time"/>
    <n v="14"/>
    <s v="Summit"/>
    <s v="Summit County"/>
    <x v="3"/>
  </r>
  <r>
    <x v="3"/>
    <s v="This portion of the course is taught online"/>
    <n v="2025"/>
    <n v="2"/>
    <n v="84098"/>
    <s v="Part-Time"/>
    <n v="21"/>
    <s v="Summit"/>
    <s v="Summit County"/>
    <x v="3"/>
  </r>
  <r>
    <x v="3"/>
    <s v="This portion of the course is taught online"/>
    <n v="2025"/>
    <n v="2"/>
    <n v="84101"/>
    <s v="Full-Time"/>
    <n v="6"/>
    <s v="Salt Lake"/>
    <s v="Salt Lake County"/>
    <x v="1"/>
  </r>
  <r>
    <x v="3"/>
    <s v="This portion of the course is taught online"/>
    <n v="2025"/>
    <n v="2"/>
    <n v="84101"/>
    <s v="Part-Time"/>
    <n v="4"/>
    <s v="Salt Lake"/>
    <s v="Salt Lake County"/>
    <x v="1"/>
  </r>
  <r>
    <x v="3"/>
    <s v="This portion of the course is taught online"/>
    <n v="2025"/>
    <n v="2"/>
    <n v="84102"/>
    <s v="Full-Time"/>
    <n v="12"/>
    <s v="Salt Lake"/>
    <s v="Salt Lake County"/>
    <x v="1"/>
  </r>
  <r>
    <x v="3"/>
    <s v="This portion of the course is taught online"/>
    <n v="2025"/>
    <n v="2"/>
    <n v="84102"/>
    <s v="Part-Time"/>
    <n v="11"/>
    <s v="Salt Lake"/>
    <s v="Salt Lake County"/>
    <x v="1"/>
  </r>
  <r>
    <x v="3"/>
    <s v="This portion of the course is taught online"/>
    <n v="2025"/>
    <n v="2"/>
    <n v="84103"/>
    <s v="Full-Time"/>
    <n v="11"/>
    <s v="Salt Lake"/>
    <s v="Salt Lake County"/>
    <x v="1"/>
  </r>
  <r>
    <x v="3"/>
    <s v="This portion of the course is taught online"/>
    <n v="2025"/>
    <n v="2"/>
    <n v="84103"/>
    <s v="Part-Time"/>
    <n v="9"/>
    <s v="Salt Lake"/>
    <s v="Salt Lake County"/>
    <x v="1"/>
  </r>
  <r>
    <x v="3"/>
    <s v="This portion of the course is taught online"/>
    <n v="2025"/>
    <n v="2"/>
    <n v="84104"/>
    <s v="Full-Time"/>
    <n v="16"/>
    <s v="Salt Lake"/>
    <s v="Salt Lake County"/>
    <x v="1"/>
  </r>
  <r>
    <x v="3"/>
    <s v="This portion of the course is taught online"/>
    <n v="2025"/>
    <n v="2"/>
    <n v="84104"/>
    <s v="Part-Time"/>
    <n v="7"/>
    <s v="Salt Lake"/>
    <s v="Salt Lake County"/>
    <x v="1"/>
  </r>
  <r>
    <x v="3"/>
    <s v="This portion of the course is taught online"/>
    <n v="2025"/>
    <n v="2"/>
    <n v="84105"/>
    <s v="Full-Time"/>
    <n v="16"/>
    <s v="Salt Lake"/>
    <s v="Salt Lake County"/>
    <x v="1"/>
  </r>
  <r>
    <x v="3"/>
    <s v="This portion of the course is taught online"/>
    <n v="2025"/>
    <n v="2"/>
    <n v="84105"/>
    <s v="Part-Time"/>
    <n v="12"/>
    <s v="Salt Lake"/>
    <s v="Salt Lake County"/>
    <x v="1"/>
  </r>
  <r>
    <x v="3"/>
    <s v="This portion of the course is taught online"/>
    <n v="2025"/>
    <n v="2"/>
    <n v="84106"/>
    <s v="Full-Time"/>
    <n v="35"/>
    <s v="Salt Lake"/>
    <s v="Salt Lake County"/>
    <x v="1"/>
  </r>
  <r>
    <x v="3"/>
    <s v="This portion of the course is taught online"/>
    <n v="2025"/>
    <n v="2"/>
    <n v="84106"/>
    <s v="Part-Time"/>
    <n v="22"/>
    <s v="Salt Lake"/>
    <s v="Salt Lake County"/>
    <x v="1"/>
  </r>
  <r>
    <x v="3"/>
    <s v="This portion of the course is taught online"/>
    <n v="2025"/>
    <n v="2"/>
    <n v="84107"/>
    <s v="Full-Time"/>
    <n v="39"/>
    <s v="Salt Lake"/>
    <s v="Salt Lake County"/>
    <x v="1"/>
  </r>
  <r>
    <x v="3"/>
    <s v="This portion of the course is taught online"/>
    <n v="2025"/>
    <n v="2"/>
    <n v="84107"/>
    <s v="Part-Time"/>
    <n v="28"/>
    <s v="Salt Lake"/>
    <s v="Salt Lake County"/>
    <x v="1"/>
  </r>
  <r>
    <x v="3"/>
    <s v="This portion of the course is taught online"/>
    <n v="2025"/>
    <n v="2"/>
    <n v="84108"/>
    <s v="Full-Time"/>
    <n v="18"/>
    <s v="Salt Lake"/>
    <s v="Salt Lake County"/>
    <x v="1"/>
  </r>
  <r>
    <x v="3"/>
    <s v="This portion of the course is taught online"/>
    <n v="2025"/>
    <n v="2"/>
    <n v="84108"/>
    <s v="Part-Time"/>
    <n v="13"/>
    <s v="Salt Lake"/>
    <s v="Salt Lake County"/>
    <x v="1"/>
  </r>
  <r>
    <x v="3"/>
    <s v="This portion of the course is taught online"/>
    <n v="2025"/>
    <n v="2"/>
    <n v="84109"/>
    <s v="Full-Time"/>
    <n v="42"/>
    <s v="Salt Lake"/>
    <s v="Salt Lake County"/>
    <x v="1"/>
  </r>
  <r>
    <x v="3"/>
    <s v="This portion of the course is taught online"/>
    <n v="2025"/>
    <n v="2"/>
    <n v="84109"/>
    <s v="Part-Time"/>
    <n v="28"/>
    <s v="Salt Lake"/>
    <s v="Salt Lake County"/>
    <x v="1"/>
  </r>
  <r>
    <x v="3"/>
    <s v="This portion of the course is taught online"/>
    <n v="2025"/>
    <n v="2"/>
    <n v="84111"/>
    <s v="Full-Time"/>
    <n v="3"/>
    <s v="Salt Lake"/>
    <s v="Salt Lake County"/>
    <x v="1"/>
  </r>
  <r>
    <x v="3"/>
    <s v="This portion of the course is taught online"/>
    <n v="2025"/>
    <n v="2"/>
    <n v="84111"/>
    <s v="Part-Time"/>
    <n v="8"/>
    <s v="Salt Lake"/>
    <s v="Salt Lake County"/>
    <x v="1"/>
  </r>
  <r>
    <x v="3"/>
    <s v="This portion of the course is taught online"/>
    <n v="2025"/>
    <n v="2"/>
    <n v="84115"/>
    <s v="Full-Time"/>
    <n v="21"/>
    <s v="Salt Lake"/>
    <s v="Salt Lake County"/>
    <x v="1"/>
  </r>
  <r>
    <x v="3"/>
    <s v="This portion of the course is taught online"/>
    <n v="2025"/>
    <n v="2"/>
    <n v="84115"/>
    <s v="Part-Time"/>
    <n v="11"/>
    <s v="Salt Lake"/>
    <s v="Salt Lake County"/>
    <x v="1"/>
  </r>
  <r>
    <x v="3"/>
    <s v="This portion of the course is taught online"/>
    <n v="2025"/>
    <n v="2"/>
    <n v="84116"/>
    <s v="Full-Time"/>
    <n v="15"/>
    <s v="Salt Lake"/>
    <s v="Salt Lake County"/>
    <x v="1"/>
  </r>
  <r>
    <x v="3"/>
    <s v="This portion of the course is taught online"/>
    <n v="2025"/>
    <n v="2"/>
    <n v="84116"/>
    <s v="Part-Time"/>
    <n v="6"/>
    <s v="Salt Lake"/>
    <s v="Salt Lake County"/>
    <x v="1"/>
  </r>
  <r>
    <x v="3"/>
    <s v="This portion of the course is taught online"/>
    <n v="2025"/>
    <n v="2"/>
    <n v="84117"/>
    <s v="Full-Time"/>
    <n v="47"/>
    <s v="Salt Lake"/>
    <s v="Salt Lake County"/>
    <x v="1"/>
  </r>
  <r>
    <x v="3"/>
    <s v="This portion of the course is taught online"/>
    <n v="2025"/>
    <n v="2"/>
    <n v="84117"/>
    <s v="Part-Time"/>
    <n v="20"/>
    <s v="Salt Lake"/>
    <s v="Salt Lake County"/>
    <x v="1"/>
  </r>
  <r>
    <x v="3"/>
    <s v="This portion of the course is taught online"/>
    <n v="2025"/>
    <n v="2"/>
    <n v="84118"/>
    <s v="Full-Time"/>
    <n v="27"/>
    <s v="Salt Lake"/>
    <s v="Salt Lake County"/>
    <x v="1"/>
  </r>
  <r>
    <x v="3"/>
    <s v="This portion of the course is taught online"/>
    <n v="2025"/>
    <n v="2"/>
    <n v="84118"/>
    <s v="Part-Time"/>
    <n v="27"/>
    <s v="Salt Lake"/>
    <s v="Salt Lake County"/>
    <x v="1"/>
  </r>
  <r>
    <x v="3"/>
    <s v="This portion of the course is taught online"/>
    <n v="2025"/>
    <n v="2"/>
    <n v="84119"/>
    <s v="Full-Time"/>
    <n v="26"/>
    <s v="Salt Lake"/>
    <s v="Salt Lake County"/>
    <x v="1"/>
  </r>
  <r>
    <x v="3"/>
    <s v="This portion of the course is taught online"/>
    <n v="2025"/>
    <n v="2"/>
    <n v="84119"/>
    <s v="Part-Time"/>
    <n v="23"/>
    <s v="Salt Lake"/>
    <s v="Salt Lake County"/>
    <x v="1"/>
  </r>
  <r>
    <x v="3"/>
    <s v="This portion of the course is taught online"/>
    <n v="2025"/>
    <n v="2"/>
    <n v="84120"/>
    <s v="Full-Time"/>
    <n v="50"/>
    <s v="Salt Lake"/>
    <s v="Salt Lake County"/>
    <x v="1"/>
  </r>
  <r>
    <x v="3"/>
    <s v="This portion of the course is taught online"/>
    <n v="2025"/>
    <n v="2"/>
    <n v="84120"/>
    <s v="Part-Time"/>
    <n v="24"/>
    <s v="Salt Lake"/>
    <s v="Salt Lake County"/>
    <x v="1"/>
  </r>
  <r>
    <x v="3"/>
    <s v="This portion of the course is taught online"/>
    <n v="2025"/>
    <n v="2"/>
    <n v="84121"/>
    <s v="Full-Time"/>
    <n v="54"/>
    <s v="Salt Lake"/>
    <s v="Salt Lake County"/>
    <x v="1"/>
  </r>
  <r>
    <x v="3"/>
    <s v="This portion of the course is taught online"/>
    <n v="2025"/>
    <n v="2"/>
    <n v="84121"/>
    <s v="Part-Time"/>
    <n v="34"/>
    <s v="Salt Lake"/>
    <s v="Salt Lake County"/>
    <x v="1"/>
  </r>
  <r>
    <x v="3"/>
    <s v="This portion of the course is taught online"/>
    <n v="2025"/>
    <n v="2"/>
    <n v="84123"/>
    <s v="Full-Time"/>
    <n v="63"/>
    <s v="Salt Lake"/>
    <s v="Salt Lake County"/>
    <x v="1"/>
  </r>
  <r>
    <x v="3"/>
    <s v="This portion of the course is taught online"/>
    <n v="2025"/>
    <n v="2"/>
    <n v="84123"/>
    <s v="Part-Time"/>
    <n v="34"/>
    <s v="Salt Lake"/>
    <s v="Salt Lake County"/>
    <x v="1"/>
  </r>
  <r>
    <x v="3"/>
    <s v="This portion of the course is taught online"/>
    <n v="2025"/>
    <n v="2"/>
    <n v="84124"/>
    <s v="Full-Time"/>
    <n v="45"/>
    <s v="Salt Lake"/>
    <s v="Salt Lake County"/>
    <x v="1"/>
  </r>
  <r>
    <x v="3"/>
    <s v="This portion of the course is taught online"/>
    <n v="2025"/>
    <n v="2"/>
    <n v="84124"/>
    <s v="Part-Time"/>
    <n v="20"/>
    <s v="Salt Lake"/>
    <s v="Salt Lake County"/>
    <x v="1"/>
  </r>
  <r>
    <x v="3"/>
    <s v="This portion of the course is taught online"/>
    <n v="2025"/>
    <n v="2"/>
    <n v="84128"/>
    <s v="Full-Time"/>
    <n v="27"/>
    <s v="Salt Lake"/>
    <s v="Salt Lake County"/>
    <x v="1"/>
  </r>
  <r>
    <x v="3"/>
    <s v="This portion of the course is taught online"/>
    <n v="2025"/>
    <n v="2"/>
    <n v="84128"/>
    <s v="Part-Time"/>
    <n v="13"/>
    <s v="Salt Lake"/>
    <s v="Salt Lake County"/>
    <x v="1"/>
  </r>
  <r>
    <x v="3"/>
    <s v="This portion of the course is taught online"/>
    <n v="2025"/>
    <n v="2"/>
    <n v="84129"/>
    <s v="Full-Time"/>
    <n v="50"/>
    <e v="#N/A"/>
    <s v="Salt Lake County"/>
    <x v="1"/>
  </r>
  <r>
    <x v="3"/>
    <s v="This portion of the course is taught online"/>
    <n v="2025"/>
    <n v="2"/>
    <n v="84129"/>
    <s v="Part-Time"/>
    <n v="34"/>
    <e v="#N/A"/>
    <s v="Salt Lake County"/>
    <x v="1"/>
  </r>
  <r>
    <x v="3"/>
    <s v="This portion of the course is taught online"/>
    <n v="2025"/>
    <n v="2"/>
    <n v="84150"/>
    <s v="Full-Time"/>
    <n v="1"/>
    <s v="Salt Lake"/>
    <s v="Salt Lake County"/>
    <x v="1"/>
  </r>
  <r>
    <x v="3"/>
    <s v="This portion of the course is taught online"/>
    <n v="2025"/>
    <n v="2"/>
    <n v="84157"/>
    <s v="Part-Time"/>
    <n v="1"/>
    <s v="Salt Lake"/>
    <e v="#N/A"/>
    <x v="1"/>
  </r>
  <r>
    <x v="3"/>
    <s v="This portion of the course is taught online"/>
    <n v="2025"/>
    <n v="2"/>
    <n v="84302"/>
    <s v="Full-Time"/>
    <n v="17"/>
    <s v="Box Elder"/>
    <s v="Box Elder County"/>
    <x v="10"/>
  </r>
  <r>
    <x v="3"/>
    <s v="This portion of the course is taught online"/>
    <n v="2025"/>
    <n v="2"/>
    <n v="84302"/>
    <s v="Part-Time"/>
    <n v="6"/>
    <s v="Box Elder"/>
    <s v="Box Elder County"/>
    <x v="10"/>
  </r>
  <r>
    <x v="3"/>
    <s v="This portion of the course is taught online"/>
    <n v="2025"/>
    <n v="2"/>
    <n v="84305"/>
    <s v="Part-Time"/>
    <n v="1"/>
    <s v="Cache"/>
    <s v="Cache County"/>
    <x v="11"/>
  </r>
  <r>
    <x v="3"/>
    <s v="This portion of the course is taught online"/>
    <n v="2025"/>
    <n v="2"/>
    <n v="84307"/>
    <s v="Full-Time"/>
    <n v="1"/>
    <s v="Box Elder"/>
    <s v="Box Elder County"/>
    <x v="10"/>
  </r>
  <r>
    <x v="3"/>
    <s v="This portion of the course is taught online"/>
    <n v="2025"/>
    <n v="2"/>
    <n v="84309"/>
    <s v="Full-Time"/>
    <n v="1"/>
    <s v="Box Elder"/>
    <s v="Box Elder County"/>
    <x v="10"/>
  </r>
  <r>
    <x v="3"/>
    <s v="This portion of the course is taught online"/>
    <n v="2025"/>
    <n v="2"/>
    <n v="84310"/>
    <s v="Full-Time"/>
    <n v="1"/>
    <s v="Weber"/>
    <s v="Weber County"/>
    <x v="9"/>
  </r>
  <r>
    <x v="3"/>
    <s v="This portion of the course is taught online"/>
    <n v="2025"/>
    <n v="2"/>
    <n v="84310"/>
    <s v="Part-Time"/>
    <n v="1"/>
    <s v="Weber"/>
    <s v="Weber County"/>
    <x v="9"/>
  </r>
  <r>
    <x v="3"/>
    <s v="This portion of the course is taught online"/>
    <n v="2025"/>
    <n v="2"/>
    <n v="84312"/>
    <s v="Full-Time"/>
    <n v="3"/>
    <s v="Box Elder"/>
    <s v="Box Elder County"/>
    <x v="10"/>
  </r>
  <r>
    <x v="3"/>
    <s v="This portion of the course is taught online"/>
    <n v="2025"/>
    <n v="2"/>
    <n v="84314"/>
    <s v="Full-Time"/>
    <n v="2"/>
    <s v="Box Elder"/>
    <s v="Box Elder County"/>
    <x v="10"/>
  </r>
  <r>
    <x v="3"/>
    <s v="This portion of the course is taught online"/>
    <n v="2025"/>
    <n v="2"/>
    <n v="84314"/>
    <s v="Part-Time"/>
    <n v="1"/>
    <s v="Box Elder"/>
    <s v="Box Elder County"/>
    <x v="10"/>
  </r>
  <r>
    <x v="3"/>
    <s v="This portion of the course is taught online"/>
    <n v="2025"/>
    <n v="2"/>
    <n v="84315"/>
    <s v="Full-Time"/>
    <n v="8"/>
    <s v="Weber"/>
    <s v="Weber County"/>
    <x v="9"/>
  </r>
  <r>
    <x v="3"/>
    <s v="This portion of the course is taught online"/>
    <n v="2025"/>
    <n v="2"/>
    <n v="84315"/>
    <s v="Part-Time"/>
    <n v="1"/>
    <s v="Weber"/>
    <s v="Weber County"/>
    <x v="9"/>
  </r>
  <r>
    <x v="3"/>
    <s v="This portion of the course is taught online"/>
    <n v="2025"/>
    <n v="2"/>
    <n v="84318"/>
    <s v="Full-Time"/>
    <n v="8"/>
    <s v="Cache"/>
    <s v="Cache County"/>
    <x v="11"/>
  </r>
  <r>
    <x v="3"/>
    <s v="This portion of the course is taught online"/>
    <n v="2025"/>
    <n v="2"/>
    <n v="84318"/>
    <s v="Part-Time"/>
    <n v="5"/>
    <s v="Cache"/>
    <s v="Cache County"/>
    <x v="11"/>
  </r>
  <r>
    <x v="3"/>
    <s v="This portion of the course is taught online"/>
    <n v="2025"/>
    <n v="2"/>
    <n v="84319"/>
    <s v="Full-Time"/>
    <n v="5"/>
    <s v="Cache"/>
    <s v="Cache County"/>
    <x v="11"/>
  </r>
  <r>
    <x v="3"/>
    <s v="This portion of the course is taught online"/>
    <n v="2025"/>
    <n v="2"/>
    <n v="84319"/>
    <s v="Part-Time"/>
    <n v="4"/>
    <s v="Cache"/>
    <s v="Cache County"/>
    <x v="11"/>
  </r>
  <r>
    <x v="3"/>
    <s v="This portion of the course is taught online"/>
    <n v="2025"/>
    <n v="2"/>
    <n v="84320"/>
    <s v="Full-Time"/>
    <n v="3"/>
    <s v="Cache"/>
    <s v="Cache County"/>
    <x v="11"/>
  </r>
  <r>
    <x v="3"/>
    <s v="This portion of the course is taught online"/>
    <n v="2025"/>
    <n v="2"/>
    <n v="84321"/>
    <s v="Full-Time"/>
    <n v="28"/>
    <s v="Cache"/>
    <s v="Cache County"/>
    <x v="11"/>
  </r>
  <r>
    <x v="3"/>
    <s v="This portion of the course is taught online"/>
    <n v="2025"/>
    <n v="2"/>
    <n v="84321"/>
    <s v="Part-Time"/>
    <n v="13"/>
    <s v="Cache"/>
    <s v="Cache County"/>
    <x v="11"/>
  </r>
  <r>
    <x v="3"/>
    <s v="This portion of the course is taught online"/>
    <n v="2025"/>
    <n v="2"/>
    <n v="84322"/>
    <s v="Full-Time"/>
    <n v="2"/>
    <s v="Cache"/>
    <s v="Cache County"/>
    <x v="11"/>
  </r>
  <r>
    <x v="3"/>
    <s v="This portion of the course is taught online"/>
    <n v="2025"/>
    <n v="2"/>
    <n v="84324"/>
    <s v="Full-Time"/>
    <n v="4"/>
    <s v="Box Elder"/>
    <s v="Box Elder County"/>
    <x v="10"/>
  </r>
  <r>
    <x v="3"/>
    <s v="This portion of the course is taught online"/>
    <n v="2025"/>
    <n v="2"/>
    <n v="84325"/>
    <s v="Full-Time"/>
    <n v="3"/>
    <s v="Cache"/>
    <s v="Cache County"/>
    <x v="11"/>
  </r>
  <r>
    <x v="3"/>
    <s v="This portion of the course is taught online"/>
    <n v="2025"/>
    <n v="2"/>
    <n v="84326"/>
    <s v="Full-Time"/>
    <n v="4"/>
    <s v="Cache"/>
    <s v="Cache County"/>
    <x v="11"/>
  </r>
  <r>
    <x v="3"/>
    <s v="This portion of the course is taught online"/>
    <n v="2025"/>
    <n v="2"/>
    <n v="84326"/>
    <s v="Part-Time"/>
    <n v="1"/>
    <s v="Cache"/>
    <s v="Cache County"/>
    <x v="11"/>
  </r>
  <r>
    <x v="3"/>
    <s v="This portion of the course is taught online"/>
    <n v="2025"/>
    <n v="2"/>
    <n v="84328"/>
    <s v="Part-Time"/>
    <n v="1"/>
    <s v="Cache"/>
    <s v="Cache County"/>
    <x v="11"/>
  </r>
  <r>
    <x v="3"/>
    <s v="This portion of the course is taught online"/>
    <n v="2025"/>
    <n v="2"/>
    <n v="84330"/>
    <s v="Part-Time"/>
    <n v="1"/>
    <s v="Box Elder"/>
    <s v="Box Elder County"/>
    <x v="10"/>
  </r>
  <r>
    <x v="3"/>
    <s v="This portion of the course is taught online"/>
    <n v="2025"/>
    <n v="2"/>
    <n v="84332"/>
    <s v="Full-Time"/>
    <n v="10"/>
    <s v="Cache"/>
    <s v="Cache County"/>
    <x v="11"/>
  </r>
  <r>
    <x v="3"/>
    <s v="This portion of the course is taught online"/>
    <n v="2025"/>
    <n v="2"/>
    <n v="84332"/>
    <s v="Part-Time"/>
    <n v="6"/>
    <s v="Cache"/>
    <s v="Cache County"/>
    <x v="11"/>
  </r>
  <r>
    <x v="3"/>
    <s v="This portion of the course is taught online"/>
    <n v="2025"/>
    <n v="2"/>
    <n v="84333"/>
    <s v="Full-Time"/>
    <n v="1"/>
    <s v="Cache"/>
    <s v="Cache County"/>
    <x v="11"/>
  </r>
  <r>
    <x v="3"/>
    <s v="This portion of the course is taught online"/>
    <n v="2025"/>
    <n v="2"/>
    <n v="84335"/>
    <s v="Full-Time"/>
    <n v="16"/>
    <s v="Cache"/>
    <s v="Cache County"/>
    <x v="11"/>
  </r>
  <r>
    <x v="3"/>
    <s v="This portion of the course is taught online"/>
    <n v="2025"/>
    <n v="2"/>
    <n v="84335"/>
    <s v="Part-Time"/>
    <n v="4"/>
    <s v="Cache"/>
    <s v="Cache County"/>
    <x v="11"/>
  </r>
  <r>
    <x v="3"/>
    <s v="This portion of the course is taught online"/>
    <n v="2025"/>
    <n v="2"/>
    <n v="84337"/>
    <s v="Full-Time"/>
    <n v="9"/>
    <s v="Box Elder"/>
    <s v="Box Elder County"/>
    <x v="10"/>
  </r>
  <r>
    <x v="3"/>
    <s v="This portion of the course is taught online"/>
    <n v="2025"/>
    <n v="2"/>
    <n v="84337"/>
    <s v="Part-Time"/>
    <n v="2"/>
    <s v="Box Elder"/>
    <s v="Box Elder County"/>
    <x v="10"/>
  </r>
  <r>
    <x v="3"/>
    <s v="This portion of the course is taught online"/>
    <n v="2025"/>
    <n v="2"/>
    <n v="84339"/>
    <s v="Full-Time"/>
    <n v="6"/>
    <s v="Cache"/>
    <s v="Cache County"/>
    <x v="11"/>
  </r>
  <r>
    <x v="3"/>
    <s v="This portion of the course is taught online"/>
    <n v="2025"/>
    <n v="2"/>
    <n v="84339"/>
    <s v="Part-Time"/>
    <n v="4"/>
    <s v="Cache"/>
    <s v="Cache County"/>
    <x v="11"/>
  </r>
  <r>
    <x v="3"/>
    <s v="This portion of the course is taught online"/>
    <n v="2025"/>
    <n v="2"/>
    <n v="84340"/>
    <s v="Full-Time"/>
    <n v="3"/>
    <s v="Box Elder"/>
    <s v="Box Elder County"/>
    <x v="10"/>
  </r>
  <r>
    <x v="3"/>
    <s v="This portion of the course is taught online"/>
    <n v="2025"/>
    <n v="2"/>
    <n v="84340"/>
    <s v="Part-Time"/>
    <n v="3"/>
    <s v="Box Elder"/>
    <s v="Box Elder County"/>
    <x v="10"/>
  </r>
  <r>
    <x v="3"/>
    <s v="This portion of the course is taught online"/>
    <n v="2025"/>
    <n v="2"/>
    <n v="84341"/>
    <s v="Full-Time"/>
    <n v="19"/>
    <s v="Cache"/>
    <s v="Cache County"/>
    <x v="11"/>
  </r>
  <r>
    <x v="3"/>
    <s v="This portion of the course is taught online"/>
    <n v="2025"/>
    <n v="2"/>
    <n v="84341"/>
    <s v="Part-Time"/>
    <n v="8"/>
    <s v="Cache"/>
    <s v="Cache County"/>
    <x v="11"/>
  </r>
  <r>
    <x v="3"/>
    <s v="This portion of the course is taught online"/>
    <n v="2025"/>
    <n v="2"/>
    <n v="84401"/>
    <s v="Full-Time"/>
    <n v="14"/>
    <s v="Weber"/>
    <s v="Weber County"/>
    <x v="9"/>
  </r>
  <r>
    <x v="3"/>
    <s v="This portion of the course is taught online"/>
    <n v="2025"/>
    <n v="2"/>
    <n v="84401"/>
    <s v="Part-Time"/>
    <n v="4"/>
    <s v="Weber"/>
    <s v="Weber County"/>
    <x v="9"/>
  </r>
  <r>
    <x v="3"/>
    <s v="This portion of the course is taught online"/>
    <n v="2025"/>
    <n v="2"/>
    <n v="84403"/>
    <s v="Full-Time"/>
    <n v="14"/>
    <s v="Weber"/>
    <s v="Weber County"/>
    <x v="9"/>
  </r>
  <r>
    <x v="3"/>
    <s v="This portion of the course is taught online"/>
    <n v="2025"/>
    <n v="2"/>
    <n v="84403"/>
    <s v="Part-Time"/>
    <n v="5"/>
    <s v="Weber"/>
    <s v="Weber County"/>
    <x v="9"/>
  </r>
  <r>
    <x v="3"/>
    <s v="This portion of the course is taught online"/>
    <n v="2025"/>
    <n v="2"/>
    <n v="84404"/>
    <s v="Full-Time"/>
    <n v="20"/>
    <s v="Weber"/>
    <s v="Weber County"/>
    <x v="9"/>
  </r>
  <r>
    <x v="3"/>
    <s v="This portion of the course is taught online"/>
    <n v="2025"/>
    <n v="2"/>
    <n v="84404"/>
    <s v="Part-Time"/>
    <n v="10"/>
    <s v="Weber"/>
    <s v="Weber County"/>
    <x v="9"/>
  </r>
  <r>
    <x v="3"/>
    <s v="This portion of the course is taught online"/>
    <n v="2025"/>
    <n v="2"/>
    <n v="84405"/>
    <s v="Full-Time"/>
    <n v="14"/>
    <s v="Weber"/>
    <s v="Weber County"/>
    <x v="9"/>
  </r>
  <r>
    <x v="3"/>
    <s v="This portion of the course is taught online"/>
    <n v="2025"/>
    <n v="2"/>
    <n v="84405"/>
    <s v="Part-Time"/>
    <n v="4"/>
    <s v="Weber"/>
    <s v="Weber County"/>
    <x v="9"/>
  </r>
  <r>
    <x v="3"/>
    <s v="This portion of the course is taught online"/>
    <n v="2025"/>
    <n v="2"/>
    <n v="84414"/>
    <s v="Full-Time"/>
    <n v="13"/>
    <s v="Weber"/>
    <s v="Weber County"/>
    <x v="9"/>
  </r>
  <r>
    <x v="3"/>
    <s v="This portion of the course is taught online"/>
    <n v="2025"/>
    <n v="2"/>
    <n v="84414"/>
    <s v="Part-Time"/>
    <n v="8"/>
    <s v="Weber"/>
    <s v="Weber County"/>
    <x v="9"/>
  </r>
  <r>
    <x v="3"/>
    <s v="This portion of the course is taught online"/>
    <n v="2025"/>
    <n v="2"/>
    <n v="84501"/>
    <s v="Full-Time"/>
    <n v="12"/>
    <s v="Carbon"/>
    <s v="Carbon County"/>
    <x v="12"/>
  </r>
  <r>
    <x v="3"/>
    <s v="This portion of the course is taught online"/>
    <n v="2025"/>
    <n v="2"/>
    <n v="84501"/>
    <s v="Part-Time"/>
    <n v="7"/>
    <s v="Carbon"/>
    <s v="Carbon County"/>
    <x v="12"/>
  </r>
  <r>
    <x v="3"/>
    <s v="This portion of the course is taught online"/>
    <n v="2025"/>
    <n v="2"/>
    <n v="84511"/>
    <s v="Full-Time"/>
    <n v="8"/>
    <s v="San Juan"/>
    <s v="San Juan County"/>
    <x v="13"/>
  </r>
  <r>
    <x v="3"/>
    <s v="This portion of the course is taught online"/>
    <n v="2025"/>
    <n v="2"/>
    <n v="84512"/>
    <s v="Full-Time"/>
    <n v="1"/>
    <s v="San Juan"/>
    <s v="San Juan County"/>
    <x v="13"/>
  </r>
  <r>
    <x v="3"/>
    <s v="This portion of the course is taught online"/>
    <n v="2025"/>
    <n v="2"/>
    <n v="84512"/>
    <s v="Part-Time"/>
    <n v="1"/>
    <s v="San Juan"/>
    <s v="San Juan County"/>
    <x v="13"/>
  </r>
  <r>
    <x v="3"/>
    <s v="This portion of the course is taught online"/>
    <n v="2025"/>
    <n v="2"/>
    <n v="84513"/>
    <s v="Full-Time"/>
    <n v="2"/>
    <s v="Emery"/>
    <s v="Emery County"/>
    <x v="14"/>
  </r>
  <r>
    <x v="3"/>
    <s v="This portion of the course is taught online"/>
    <n v="2025"/>
    <n v="2"/>
    <n v="84513"/>
    <s v="Part-Time"/>
    <n v="1"/>
    <s v="Emery"/>
    <s v="Emery County"/>
    <x v="14"/>
  </r>
  <r>
    <x v="3"/>
    <s v="This portion of the course is taught online"/>
    <n v="2025"/>
    <n v="2"/>
    <n v="84518"/>
    <s v="Full-Time"/>
    <n v="1"/>
    <s v="Emery"/>
    <s v="Emery County"/>
    <x v="14"/>
  </r>
  <r>
    <x v="3"/>
    <s v="This portion of the course is taught online"/>
    <n v="2025"/>
    <n v="2"/>
    <n v="84521"/>
    <s v="Part-Time"/>
    <n v="1"/>
    <s v="Emery"/>
    <s v="Emery County"/>
    <x v="14"/>
  </r>
  <r>
    <x v="3"/>
    <s v="This portion of the course is taught online"/>
    <n v="2025"/>
    <n v="2"/>
    <n v="84523"/>
    <s v="Full-Time"/>
    <n v="4"/>
    <s v="Emery"/>
    <s v="Emery County"/>
    <x v="14"/>
  </r>
  <r>
    <x v="3"/>
    <s v="This portion of the course is taught online"/>
    <n v="2025"/>
    <n v="2"/>
    <n v="84523"/>
    <s v="Part-Time"/>
    <n v="1"/>
    <s v="Emery"/>
    <s v="Emery County"/>
    <x v="14"/>
  </r>
  <r>
    <x v="3"/>
    <s v="This portion of the course is taught online"/>
    <n v="2025"/>
    <n v="2"/>
    <n v="84526"/>
    <s v="Full-Time"/>
    <n v="1"/>
    <s v="Carbon"/>
    <s v="Carbon County"/>
    <x v="12"/>
  </r>
  <r>
    <x v="3"/>
    <s v="This portion of the course is taught online"/>
    <n v="2025"/>
    <n v="2"/>
    <n v="84526"/>
    <s v="Part-Time"/>
    <n v="2"/>
    <s v="Carbon"/>
    <s v="Carbon County"/>
    <x v="12"/>
  </r>
  <r>
    <x v="3"/>
    <s v="This portion of the course is taught online"/>
    <n v="2025"/>
    <n v="2"/>
    <n v="84528"/>
    <s v="Full-Time"/>
    <n v="1"/>
    <s v="Emery"/>
    <s v="Emery County"/>
    <x v="14"/>
  </r>
  <r>
    <x v="3"/>
    <s v="This portion of the course is taught online"/>
    <n v="2025"/>
    <n v="2"/>
    <n v="84529"/>
    <s v="Part-Time"/>
    <n v="1"/>
    <s v="Carbon"/>
    <s v="Carbon County"/>
    <x v="12"/>
  </r>
  <r>
    <x v="3"/>
    <s v="This portion of the course is taught online"/>
    <n v="2025"/>
    <n v="2"/>
    <n v="84532"/>
    <s v="Full-Time"/>
    <n v="2"/>
    <s v="Grand"/>
    <s v="Grand County"/>
    <x v="15"/>
  </r>
  <r>
    <x v="3"/>
    <s v="This portion of the course is taught online"/>
    <n v="2025"/>
    <n v="2"/>
    <n v="84532"/>
    <s v="Part-Time"/>
    <n v="1"/>
    <s v="Grand"/>
    <s v="Grand County"/>
    <x v="15"/>
  </r>
  <r>
    <x v="3"/>
    <s v="This portion of the course is taught online"/>
    <n v="2025"/>
    <n v="2"/>
    <n v="84535"/>
    <s v="Full-Time"/>
    <n v="2"/>
    <s v="San Juan"/>
    <s v="San Juan County"/>
    <x v="13"/>
  </r>
  <r>
    <x v="3"/>
    <s v="This portion of the course is taught online"/>
    <n v="2025"/>
    <n v="2"/>
    <n v="84535"/>
    <s v="Part-Time"/>
    <n v="2"/>
    <s v="San Juan"/>
    <s v="San Juan County"/>
    <x v="13"/>
  </r>
  <r>
    <x v="3"/>
    <s v="This portion of the course is taught online"/>
    <n v="2025"/>
    <n v="2"/>
    <n v="84536"/>
    <s v="Part-Time"/>
    <n v="1"/>
    <s v="San Juan"/>
    <s v="San Juan County"/>
    <x v="13"/>
  </r>
  <r>
    <x v="3"/>
    <s v="This portion of the course is taught online"/>
    <n v="2025"/>
    <n v="2"/>
    <n v="84537"/>
    <s v="Full-Time"/>
    <n v="5"/>
    <s v="Emery"/>
    <s v="Emery County"/>
    <x v="14"/>
  </r>
  <r>
    <x v="3"/>
    <s v="This portion of the course is taught online"/>
    <n v="2025"/>
    <n v="2"/>
    <n v="84561"/>
    <s v="Full-Time"/>
    <n v="1"/>
    <e v="#N/A"/>
    <e v="#N/A"/>
    <x v="24"/>
  </r>
  <r>
    <x v="3"/>
    <s v="This portion of the course is taught online"/>
    <n v="2025"/>
    <n v="2"/>
    <n v="84601"/>
    <s v="Full-Time"/>
    <n v="377"/>
    <s v="Utah"/>
    <s v="Utah County"/>
    <x v="0"/>
  </r>
  <r>
    <x v="3"/>
    <s v="This portion of the course is taught online"/>
    <n v="2025"/>
    <n v="2"/>
    <n v="84601"/>
    <s v="Part-Time"/>
    <n v="198"/>
    <s v="Utah"/>
    <s v="Utah County"/>
    <x v="0"/>
  </r>
  <r>
    <x v="3"/>
    <s v="This portion of the course is taught online"/>
    <n v="2025"/>
    <n v="2"/>
    <n v="84602"/>
    <s v="Part-Time"/>
    <n v="2"/>
    <s v="Utah"/>
    <s v="Utah County"/>
    <x v="0"/>
  </r>
  <r>
    <x v="3"/>
    <s v="This portion of the course is taught online"/>
    <n v="2025"/>
    <n v="2"/>
    <n v="84603"/>
    <s v="Part-Time"/>
    <n v="2"/>
    <s v="Utah"/>
    <e v="#N/A"/>
    <x v="0"/>
  </r>
  <r>
    <x v="3"/>
    <s v="This portion of the course is taught online"/>
    <n v="2025"/>
    <n v="2"/>
    <n v="84604"/>
    <s v="Full-Time"/>
    <n v="616"/>
    <s v="Utah"/>
    <s v="Utah County"/>
    <x v="0"/>
  </r>
  <r>
    <x v="3"/>
    <s v="This portion of the course is taught online"/>
    <n v="2025"/>
    <n v="2"/>
    <n v="84604"/>
    <s v="Part-Time"/>
    <n v="260"/>
    <s v="Utah"/>
    <s v="Utah County"/>
    <x v="0"/>
  </r>
  <r>
    <x v="3"/>
    <s v="This portion of the course is taught online"/>
    <n v="2025"/>
    <n v="2"/>
    <n v="84605"/>
    <s v="Part-Time"/>
    <n v="1"/>
    <s v="Utah"/>
    <e v="#N/A"/>
    <x v="0"/>
  </r>
  <r>
    <x v="3"/>
    <s v="This portion of the course is taught online"/>
    <n v="2025"/>
    <n v="2"/>
    <n v="84606"/>
    <s v="Full-Time"/>
    <n v="442"/>
    <s v="Utah"/>
    <s v="Utah County"/>
    <x v="0"/>
  </r>
  <r>
    <x v="3"/>
    <s v="This portion of the course is taught online"/>
    <n v="2025"/>
    <n v="2"/>
    <n v="84606"/>
    <s v="Part-Time"/>
    <n v="177"/>
    <s v="Utah"/>
    <s v="Utah County"/>
    <x v="0"/>
  </r>
  <r>
    <x v="3"/>
    <s v="This portion of the course is taught online"/>
    <n v="2025"/>
    <n v="2"/>
    <n v="84620"/>
    <s v="Part-Time"/>
    <n v="2"/>
    <s v="Sevier"/>
    <s v="Sevier County"/>
    <x v="19"/>
  </r>
  <r>
    <x v="3"/>
    <s v="This portion of the course is taught online"/>
    <n v="2025"/>
    <n v="2"/>
    <n v="84622"/>
    <s v="Full-Time"/>
    <n v="1"/>
    <s v="Sanpete"/>
    <s v="Sanpete County"/>
    <x v="17"/>
  </r>
  <r>
    <x v="3"/>
    <s v="This portion of the course is taught online"/>
    <n v="2025"/>
    <n v="2"/>
    <n v="84622"/>
    <s v="Part-Time"/>
    <n v="1"/>
    <s v="Sanpete"/>
    <s v="Sanpete County"/>
    <x v="17"/>
  </r>
  <r>
    <x v="3"/>
    <s v="This portion of the course is taught online"/>
    <n v="2025"/>
    <n v="2"/>
    <n v="84624"/>
    <s v="Full-Time"/>
    <n v="7"/>
    <s v="Millard"/>
    <s v="Millard County"/>
    <x v="16"/>
  </r>
  <r>
    <x v="3"/>
    <s v="This portion of the course is taught online"/>
    <n v="2025"/>
    <n v="2"/>
    <n v="84624"/>
    <s v="Part-Time"/>
    <n v="4"/>
    <s v="Millard"/>
    <s v="Millard County"/>
    <x v="16"/>
  </r>
  <r>
    <x v="3"/>
    <s v="This portion of the course is taught online"/>
    <n v="2025"/>
    <n v="2"/>
    <n v="84626"/>
    <s v="Part-Time"/>
    <n v="1"/>
    <s v="Utah"/>
    <s v="Utah County"/>
    <x v="0"/>
  </r>
  <r>
    <x v="3"/>
    <s v="This portion of the course is taught online"/>
    <n v="2025"/>
    <n v="2"/>
    <n v="84627"/>
    <s v="Full-Time"/>
    <n v="13"/>
    <s v="Sanpete"/>
    <s v="Sanpete County"/>
    <x v="17"/>
  </r>
  <r>
    <x v="3"/>
    <s v="This portion of the course is taught online"/>
    <n v="2025"/>
    <n v="2"/>
    <n v="84627"/>
    <s v="Part-Time"/>
    <n v="2"/>
    <s v="Sanpete"/>
    <s v="Sanpete County"/>
    <x v="17"/>
  </r>
  <r>
    <x v="3"/>
    <s v="This portion of the course is taught online"/>
    <n v="2025"/>
    <n v="2"/>
    <n v="84628"/>
    <s v="Full-Time"/>
    <n v="2"/>
    <s v="Juab"/>
    <s v="Juab County"/>
    <x v="18"/>
  </r>
  <r>
    <x v="3"/>
    <s v="This portion of the course is taught online"/>
    <n v="2025"/>
    <n v="2"/>
    <n v="84628"/>
    <s v="Part-Time"/>
    <n v="2"/>
    <s v="Juab"/>
    <s v="Juab County"/>
    <x v="18"/>
  </r>
  <r>
    <x v="3"/>
    <s v="This portion of the course is taught online"/>
    <n v="2025"/>
    <n v="2"/>
    <n v="84629"/>
    <s v="Full-Time"/>
    <n v="6"/>
    <s v="Sanpete"/>
    <s v="Sanpete County"/>
    <x v="17"/>
  </r>
  <r>
    <x v="3"/>
    <s v="This portion of the course is taught online"/>
    <n v="2025"/>
    <n v="2"/>
    <n v="84629"/>
    <s v="Part-Time"/>
    <n v="2"/>
    <s v="Sanpete"/>
    <s v="Sanpete County"/>
    <x v="17"/>
  </r>
  <r>
    <x v="3"/>
    <s v="This portion of the course is taught online"/>
    <n v="2025"/>
    <n v="2"/>
    <n v="84631"/>
    <s v="Full-Time"/>
    <n v="3"/>
    <s v="Millard"/>
    <s v="Millard County"/>
    <x v="16"/>
  </r>
  <r>
    <x v="3"/>
    <s v="This portion of the course is taught online"/>
    <n v="2025"/>
    <n v="2"/>
    <n v="84631"/>
    <s v="Part-Time"/>
    <n v="2"/>
    <s v="Millard"/>
    <s v="Millard County"/>
    <x v="16"/>
  </r>
  <r>
    <x v="3"/>
    <s v="This portion of the course is taught online"/>
    <n v="2025"/>
    <n v="2"/>
    <n v="84632"/>
    <s v="Full-Time"/>
    <n v="3"/>
    <s v="Sanpete"/>
    <s v="Sanpete County"/>
    <x v="17"/>
  </r>
  <r>
    <x v="3"/>
    <s v="This portion of the course is taught online"/>
    <n v="2025"/>
    <n v="2"/>
    <n v="84632"/>
    <s v="Part-Time"/>
    <n v="1"/>
    <s v="Sanpete"/>
    <s v="Sanpete County"/>
    <x v="17"/>
  </r>
  <r>
    <x v="3"/>
    <s v="This portion of the course is taught online"/>
    <n v="2025"/>
    <n v="2"/>
    <n v="84633"/>
    <s v="Full-Time"/>
    <n v="3"/>
    <s v="Utah"/>
    <s v="Utah County"/>
    <x v="0"/>
  </r>
  <r>
    <x v="3"/>
    <s v="This portion of the course is taught online"/>
    <n v="2025"/>
    <n v="2"/>
    <n v="84634"/>
    <s v="Full-Time"/>
    <n v="2"/>
    <s v="Sanpete"/>
    <s v="Sanpete County"/>
    <x v="17"/>
  </r>
  <r>
    <x v="3"/>
    <s v="This portion of the course is taught online"/>
    <n v="2025"/>
    <n v="2"/>
    <n v="84634"/>
    <s v="Part-Time"/>
    <n v="2"/>
    <s v="Sanpete"/>
    <s v="Sanpete County"/>
    <x v="17"/>
  </r>
  <r>
    <x v="3"/>
    <s v="This portion of the course is taught online"/>
    <n v="2025"/>
    <n v="2"/>
    <n v="84635"/>
    <s v="Full-Time"/>
    <n v="1"/>
    <s v="Millard"/>
    <s v="Millard County"/>
    <x v="16"/>
  </r>
  <r>
    <x v="3"/>
    <s v="This portion of the course is taught online"/>
    <n v="2025"/>
    <n v="2"/>
    <n v="84636"/>
    <s v="Full-Time"/>
    <n v="1"/>
    <s v="Millard"/>
    <s v="Millard County"/>
    <x v="16"/>
  </r>
  <r>
    <x v="3"/>
    <s v="This portion of the course is taught online"/>
    <n v="2025"/>
    <n v="2"/>
    <n v="84636"/>
    <s v="Part-Time"/>
    <n v="1"/>
    <s v="Millard"/>
    <s v="Millard County"/>
    <x v="16"/>
  </r>
  <r>
    <x v="3"/>
    <s v="This portion of the course is taught online"/>
    <n v="2025"/>
    <n v="2"/>
    <n v="84637"/>
    <s v="Full-Time"/>
    <n v="1"/>
    <s v="Millard"/>
    <s v="Millard County"/>
    <x v="16"/>
  </r>
  <r>
    <x v="3"/>
    <s v="This portion of the course is taught online"/>
    <n v="2025"/>
    <n v="2"/>
    <n v="84639"/>
    <s v="Full-Time"/>
    <n v="2"/>
    <s v="Juab"/>
    <s v="Juab County"/>
    <x v="18"/>
  </r>
  <r>
    <x v="3"/>
    <s v="This portion of the course is taught online"/>
    <n v="2025"/>
    <n v="2"/>
    <n v="84642"/>
    <s v="Full-Time"/>
    <n v="6"/>
    <s v="Sanpete"/>
    <s v="Sanpete County"/>
    <x v="17"/>
  </r>
  <r>
    <x v="3"/>
    <s v="This portion of the course is taught online"/>
    <n v="2025"/>
    <n v="2"/>
    <n v="84642"/>
    <s v="Part-Time"/>
    <n v="3"/>
    <s v="Sanpete"/>
    <s v="Sanpete County"/>
    <x v="17"/>
  </r>
  <r>
    <x v="3"/>
    <s v="This portion of the course is taught online"/>
    <n v="2025"/>
    <n v="2"/>
    <n v="84643"/>
    <s v="Full-Time"/>
    <n v="2"/>
    <s v="Sanpete"/>
    <s v="Sanpete County"/>
    <x v="17"/>
  </r>
  <r>
    <x v="3"/>
    <s v="This portion of the course is taught online"/>
    <n v="2025"/>
    <n v="2"/>
    <n v="84644"/>
    <s v="Full-Time"/>
    <n v="1"/>
    <s v="Millard"/>
    <s v="Millard County"/>
    <x v="16"/>
  </r>
  <r>
    <x v="3"/>
    <s v="This portion of the course is taught online"/>
    <n v="2025"/>
    <n v="2"/>
    <n v="84645"/>
    <s v="Full-Time"/>
    <n v="8"/>
    <s v="Juab"/>
    <s v="Juab County"/>
    <x v="18"/>
  </r>
  <r>
    <x v="3"/>
    <s v="This portion of the course is taught online"/>
    <n v="2025"/>
    <n v="2"/>
    <n v="84645"/>
    <s v="Part-Time"/>
    <n v="4"/>
    <s v="Juab"/>
    <s v="Juab County"/>
    <x v="18"/>
  </r>
  <r>
    <x v="3"/>
    <s v="This portion of the course is taught online"/>
    <n v="2025"/>
    <n v="2"/>
    <n v="84646"/>
    <s v="Full-Time"/>
    <n v="2"/>
    <s v="Sanpete"/>
    <s v="Sanpete County"/>
    <x v="17"/>
  </r>
  <r>
    <x v="3"/>
    <s v="This portion of the course is taught online"/>
    <n v="2025"/>
    <n v="2"/>
    <n v="84647"/>
    <s v="Full-Time"/>
    <n v="8"/>
    <s v="Sanpete"/>
    <s v="Sanpete County"/>
    <x v="17"/>
  </r>
  <r>
    <x v="3"/>
    <s v="This portion of the course is taught online"/>
    <n v="2025"/>
    <n v="2"/>
    <n v="84647"/>
    <s v="Part-Time"/>
    <n v="2"/>
    <s v="Sanpete"/>
    <s v="Sanpete County"/>
    <x v="17"/>
  </r>
  <r>
    <x v="3"/>
    <s v="This portion of the course is taught online"/>
    <n v="2025"/>
    <n v="2"/>
    <n v="84648"/>
    <s v="Full-Time"/>
    <n v="24"/>
    <s v="Juab"/>
    <s v="Juab County"/>
    <x v="18"/>
  </r>
  <r>
    <x v="3"/>
    <s v="This portion of the course is taught online"/>
    <n v="2025"/>
    <n v="2"/>
    <n v="84648"/>
    <s v="Part-Time"/>
    <n v="14"/>
    <s v="Juab"/>
    <s v="Juab County"/>
    <x v="18"/>
  </r>
  <r>
    <x v="3"/>
    <s v="This portion of the course is taught online"/>
    <n v="2025"/>
    <n v="2"/>
    <n v="84649"/>
    <s v="Full-Time"/>
    <n v="1"/>
    <s v="Millard"/>
    <s v="Millard County"/>
    <x v="16"/>
  </r>
  <r>
    <x v="3"/>
    <s v="This portion of the course is taught online"/>
    <n v="2025"/>
    <n v="2"/>
    <n v="84651"/>
    <s v="Full-Time"/>
    <n v="251"/>
    <s v="Utah"/>
    <s v="Utah County"/>
    <x v="0"/>
  </r>
  <r>
    <x v="3"/>
    <s v="This portion of the course is taught online"/>
    <n v="2025"/>
    <n v="2"/>
    <n v="84651"/>
    <s v="Part-Time"/>
    <n v="146"/>
    <s v="Utah"/>
    <s v="Utah County"/>
    <x v="0"/>
  </r>
  <r>
    <x v="3"/>
    <s v="This portion of the course is taught online"/>
    <n v="2025"/>
    <n v="2"/>
    <n v="84652"/>
    <s v="Full-Time"/>
    <n v="2"/>
    <s v="Sevier"/>
    <s v="Sevier County"/>
    <x v="19"/>
  </r>
  <r>
    <x v="3"/>
    <s v="This portion of the course is taught online"/>
    <n v="2025"/>
    <n v="2"/>
    <n v="84652"/>
    <s v="Part-Time"/>
    <n v="1"/>
    <s v="Sevier"/>
    <s v="Sevier County"/>
    <x v="19"/>
  </r>
  <r>
    <x v="3"/>
    <s v="This portion of the course is taught online"/>
    <n v="2025"/>
    <n v="2"/>
    <n v="84653"/>
    <s v="Full-Time"/>
    <n v="121"/>
    <s v="Utah"/>
    <s v="Utah County"/>
    <x v="0"/>
  </r>
  <r>
    <x v="3"/>
    <s v="This portion of the course is taught online"/>
    <n v="2025"/>
    <n v="2"/>
    <n v="84653"/>
    <s v="Part-Time"/>
    <n v="70"/>
    <s v="Utah"/>
    <s v="Utah County"/>
    <x v="0"/>
  </r>
  <r>
    <x v="3"/>
    <s v="This portion of the course is taught online"/>
    <n v="2025"/>
    <n v="2"/>
    <n v="84654"/>
    <s v="Full-Time"/>
    <n v="4"/>
    <s v="Sevier"/>
    <s v="Sevier County"/>
    <x v="19"/>
  </r>
  <r>
    <x v="3"/>
    <s v="This portion of the course is taught online"/>
    <n v="2025"/>
    <n v="2"/>
    <n v="84655"/>
    <s v="Full-Time"/>
    <n v="119"/>
    <s v="Utah"/>
    <s v="Utah County"/>
    <x v="0"/>
  </r>
  <r>
    <x v="3"/>
    <s v="This portion of the course is taught online"/>
    <n v="2025"/>
    <n v="2"/>
    <n v="84655"/>
    <s v="Part-Time"/>
    <n v="75"/>
    <s v="Utah"/>
    <s v="Utah County"/>
    <x v="0"/>
  </r>
  <r>
    <x v="3"/>
    <s v="This portion of the course is taught online"/>
    <n v="2025"/>
    <n v="2"/>
    <n v="84657"/>
    <s v="Part-Time"/>
    <n v="1"/>
    <s v="Sevier"/>
    <s v="Sevier County"/>
    <x v="19"/>
  </r>
  <r>
    <x v="3"/>
    <s v="This portion of the course is taught online"/>
    <n v="2025"/>
    <n v="2"/>
    <n v="84660"/>
    <s v="Full-Time"/>
    <n v="444"/>
    <s v="Utah"/>
    <s v="Utah County"/>
    <x v="0"/>
  </r>
  <r>
    <x v="3"/>
    <s v="This portion of the course is taught online"/>
    <n v="2025"/>
    <n v="2"/>
    <n v="84660"/>
    <s v="Part-Time"/>
    <n v="275"/>
    <s v="Utah"/>
    <s v="Utah County"/>
    <x v="0"/>
  </r>
  <r>
    <x v="3"/>
    <s v="This portion of the course is taught online"/>
    <n v="2025"/>
    <n v="2"/>
    <n v="84662"/>
    <s v="Full-Time"/>
    <n v="2"/>
    <s v="Sanpete"/>
    <s v="Sanpete County"/>
    <x v="17"/>
  </r>
  <r>
    <x v="3"/>
    <s v="This portion of the course is taught online"/>
    <n v="2025"/>
    <n v="2"/>
    <n v="84662"/>
    <s v="Part-Time"/>
    <n v="1"/>
    <s v="Sanpete"/>
    <s v="Sanpete County"/>
    <x v="17"/>
  </r>
  <r>
    <x v="3"/>
    <s v="This portion of the course is taught online"/>
    <n v="2025"/>
    <n v="2"/>
    <n v="84663"/>
    <s v="Full-Time"/>
    <n v="339"/>
    <s v="Utah"/>
    <s v="Utah County"/>
    <x v="0"/>
  </r>
  <r>
    <x v="3"/>
    <s v="This portion of the course is taught online"/>
    <n v="2025"/>
    <n v="2"/>
    <n v="84663"/>
    <s v="Part-Time"/>
    <n v="205"/>
    <s v="Utah"/>
    <s v="Utah County"/>
    <x v="0"/>
  </r>
  <r>
    <x v="3"/>
    <s v="This portion of the course is taught online"/>
    <n v="2025"/>
    <n v="2"/>
    <n v="84664"/>
    <s v="Full-Time"/>
    <n v="177"/>
    <s v="Utah"/>
    <s v="Utah County"/>
    <x v="0"/>
  </r>
  <r>
    <x v="3"/>
    <s v="This portion of the course is taught online"/>
    <n v="2025"/>
    <n v="2"/>
    <n v="84664"/>
    <s v="Part-Time"/>
    <n v="79"/>
    <s v="Utah"/>
    <s v="Utah County"/>
    <x v="0"/>
  </r>
  <r>
    <x v="3"/>
    <s v="This portion of the course is taught online"/>
    <n v="2025"/>
    <n v="2"/>
    <n v="84665"/>
    <s v="Full-Time"/>
    <n v="1"/>
    <s v="Sanpete"/>
    <s v="Sanpete County"/>
    <x v="17"/>
  </r>
  <r>
    <x v="3"/>
    <s v="This portion of the course is taught online"/>
    <n v="2025"/>
    <n v="2"/>
    <n v="84667"/>
    <s v="Full-Time"/>
    <n v="1"/>
    <s v="Sanpete"/>
    <s v="Sanpete County"/>
    <x v="17"/>
  </r>
  <r>
    <x v="3"/>
    <s v="This portion of the course is taught online"/>
    <n v="2025"/>
    <n v="2"/>
    <n v="84667"/>
    <s v="Part-Time"/>
    <n v="2"/>
    <s v="Sanpete"/>
    <s v="Sanpete County"/>
    <x v="17"/>
  </r>
  <r>
    <x v="3"/>
    <s v="This portion of the course is taught online"/>
    <n v="2025"/>
    <n v="2"/>
    <n v="84701"/>
    <s v="Full-Time"/>
    <n v="10"/>
    <s v="Sevier"/>
    <s v="Sevier County"/>
    <x v="19"/>
  </r>
  <r>
    <x v="3"/>
    <s v="This portion of the course is taught online"/>
    <n v="2025"/>
    <n v="2"/>
    <n v="84701"/>
    <s v="Part-Time"/>
    <n v="5"/>
    <s v="Sevier"/>
    <s v="Sevier County"/>
    <x v="19"/>
  </r>
  <r>
    <x v="3"/>
    <s v="This portion of the course is taught online"/>
    <n v="2025"/>
    <n v="2"/>
    <n v="84707"/>
    <s v="Part-Time"/>
    <n v="1"/>
    <e v="#N/A"/>
    <e v="#N/A"/>
    <x v="24"/>
  </r>
  <r>
    <x v="3"/>
    <s v="This portion of the course is taught online"/>
    <n v="2025"/>
    <n v="2"/>
    <n v="84711"/>
    <s v="Full-Time"/>
    <n v="1"/>
    <s v="Sevier"/>
    <s v="Sevier County"/>
    <x v="19"/>
  </r>
  <r>
    <x v="3"/>
    <s v="This portion of the course is taught online"/>
    <n v="2025"/>
    <n v="2"/>
    <n v="84712"/>
    <s v="Full-Time"/>
    <n v="1"/>
    <s v="Garfield"/>
    <s v="Piute County"/>
    <x v="22"/>
  </r>
  <r>
    <x v="3"/>
    <s v="This portion of the course is taught online"/>
    <n v="2025"/>
    <n v="2"/>
    <n v="84713"/>
    <s v="Full-Time"/>
    <n v="6"/>
    <s v="Beaver"/>
    <s v="Beaver County"/>
    <x v="23"/>
  </r>
  <r>
    <x v="3"/>
    <s v="This portion of the course is taught online"/>
    <n v="2025"/>
    <n v="2"/>
    <n v="84713"/>
    <s v="Part-Time"/>
    <n v="1"/>
    <s v="Beaver"/>
    <s v="Beaver County"/>
    <x v="23"/>
  </r>
  <r>
    <x v="3"/>
    <s v="This portion of the course is taught online"/>
    <n v="2025"/>
    <n v="2"/>
    <n v="84720"/>
    <s v="Full-Time"/>
    <n v="17"/>
    <s v="Iron"/>
    <s v="Iron County"/>
    <x v="20"/>
  </r>
  <r>
    <x v="3"/>
    <s v="This portion of the course is taught online"/>
    <n v="2025"/>
    <n v="2"/>
    <n v="84720"/>
    <s v="Part-Time"/>
    <n v="6"/>
    <s v="Iron"/>
    <s v="Iron County"/>
    <x v="20"/>
  </r>
  <r>
    <x v="3"/>
    <s v="This portion of the course is taught online"/>
    <n v="2025"/>
    <n v="2"/>
    <n v="84721"/>
    <s v="Full-Time"/>
    <n v="12"/>
    <s v="Iron"/>
    <s v="Iron County"/>
    <x v="20"/>
  </r>
  <r>
    <x v="3"/>
    <s v="This portion of the course is taught online"/>
    <n v="2025"/>
    <n v="2"/>
    <n v="84721"/>
    <s v="Part-Time"/>
    <n v="9"/>
    <s v="Iron"/>
    <s v="Iron County"/>
    <x v="20"/>
  </r>
  <r>
    <x v="3"/>
    <s v="This portion of the course is taught online"/>
    <n v="2025"/>
    <n v="2"/>
    <n v="84723"/>
    <s v="Full-Time"/>
    <n v="4"/>
    <s v="Piute"/>
    <s v="Piute County"/>
    <x v="28"/>
  </r>
  <r>
    <x v="3"/>
    <s v="This portion of the course is taught online"/>
    <n v="2025"/>
    <n v="2"/>
    <n v="84725"/>
    <s v="Full-Time"/>
    <n v="1"/>
    <s v="Washington"/>
    <s v="Washington County"/>
    <x v="21"/>
  </r>
  <r>
    <x v="3"/>
    <s v="This portion of the course is taught online"/>
    <n v="2025"/>
    <n v="2"/>
    <n v="84737"/>
    <s v="Full-Time"/>
    <n v="12"/>
    <s v="Washington"/>
    <s v="Washington County"/>
    <x v="21"/>
  </r>
  <r>
    <x v="3"/>
    <s v="This portion of the course is taught online"/>
    <n v="2025"/>
    <n v="2"/>
    <n v="84737"/>
    <s v="Part-Time"/>
    <n v="8"/>
    <s v="Washington"/>
    <s v="Washington County"/>
    <x v="21"/>
  </r>
  <r>
    <x v="3"/>
    <s v="This portion of the course is taught online"/>
    <n v="2025"/>
    <n v="2"/>
    <n v="84738"/>
    <s v="Full-Time"/>
    <n v="11"/>
    <s v="Washington"/>
    <s v="Washington County"/>
    <x v="21"/>
  </r>
  <r>
    <x v="3"/>
    <s v="This portion of the course is taught online"/>
    <n v="2025"/>
    <n v="2"/>
    <n v="84738"/>
    <s v="Part-Time"/>
    <n v="6"/>
    <s v="Washington"/>
    <s v="Washington County"/>
    <x v="21"/>
  </r>
  <r>
    <x v="3"/>
    <s v="This portion of the course is taught online"/>
    <n v="2025"/>
    <n v="2"/>
    <n v="84741"/>
    <s v="Full-Time"/>
    <n v="6"/>
    <s v="Kane"/>
    <s v="Kane County"/>
    <x v="29"/>
  </r>
  <r>
    <x v="3"/>
    <s v="This portion of the course is taught online"/>
    <n v="2025"/>
    <n v="2"/>
    <n v="84741"/>
    <s v="Part-Time"/>
    <n v="1"/>
    <s v="Kane"/>
    <s v="Kane County"/>
    <x v="29"/>
  </r>
  <r>
    <x v="3"/>
    <s v="This portion of the course is taught online"/>
    <n v="2025"/>
    <n v="2"/>
    <n v="84745"/>
    <s v="Full-Time"/>
    <n v="2"/>
    <s v="Washington"/>
    <s v="Washington County"/>
    <x v="21"/>
  </r>
  <r>
    <x v="3"/>
    <s v="This portion of the course is taught online"/>
    <n v="2025"/>
    <n v="2"/>
    <n v="84745"/>
    <s v="Part-Time"/>
    <n v="1"/>
    <s v="Washington"/>
    <s v="Washington County"/>
    <x v="21"/>
  </r>
  <r>
    <x v="3"/>
    <s v="This portion of the course is taught online"/>
    <n v="2025"/>
    <n v="2"/>
    <n v="84747"/>
    <s v="Full-Time"/>
    <n v="1"/>
    <s v="Wayne"/>
    <s v="Wayne County"/>
    <x v="27"/>
  </r>
  <r>
    <x v="3"/>
    <s v="This portion of the course is taught online"/>
    <n v="2025"/>
    <n v="2"/>
    <n v="84752"/>
    <s v="Full-Time"/>
    <n v="2"/>
    <s v="Beaver"/>
    <s v="Beaver County"/>
    <x v="23"/>
  </r>
  <r>
    <x v="3"/>
    <s v="This portion of the course is taught online"/>
    <n v="2025"/>
    <n v="2"/>
    <n v="84754"/>
    <s v="Full-Time"/>
    <n v="3"/>
    <s v="Sevier"/>
    <s v="Sevier County"/>
    <x v="19"/>
  </r>
  <r>
    <x v="3"/>
    <s v="This portion of the course is taught online"/>
    <n v="2025"/>
    <n v="2"/>
    <n v="84754"/>
    <s v="Part-Time"/>
    <n v="1"/>
    <s v="Sevier"/>
    <s v="Sevier County"/>
    <x v="19"/>
  </r>
  <r>
    <x v="3"/>
    <s v="This portion of the course is taught online"/>
    <n v="2025"/>
    <n v="2"/>
    <n v="84756"/>
    <s v="Full-Time"/>
    <n v="1"/>
    <s v="Iron"/>
    <s v="Iron County"/>
    <x v="20"/>
  </r>
  <r>
    <x v="3"/>
    <s v="This portion of the course is taught online"/>
    <n v="2025"/>
    <n v="2"/>
    <n v="84756"/>
    <s v="Part-Time"/>
    <n v="1"/>
    <s v="Iron"/>
    <s v="Iron County"/>
    <x v="20"/>
  </r>
  <r>
    <x v="3"/>
    <s v="This portion of the course is taught online"/>
    <n v="2025"/>
    <n v="2"/>
    <n v="84758"/>
    <s v="Full-Time"/>
    <n v="1"/>
    <s v="Kane"/>
    <s v="Kane County"/>
    <x v="29"/>
  </r>
  <r>
    <x v="3"/>
    <s v="This portion of the course is taught online"/>
    <n v="2025"/>
    <n v="2"/>
    <n v="84760"/>
    <s v="Full-Time"/>
    <n v="2"/>
    <s v="Iron"/>
    <s v="Iron County"/>
    <x v="20"/>
  </r>
  <r>
    <x v="3"/>
    <s v="This portion of the course is taught online"/>
    <n v="2025"/>
    <n v="2"/>
    <n v="84761"/>
    <s v="Full-Time"/>
    <n v="1"/>
    <s v="Iron"/>
    <s v="Iron County"/>
    <x v="20"/>
  </r>
  <r>
    <x v="3"/>
    <s v="This portion of the course is taught online"/>
    <n v="2025"/>
    <n v="2"/>
    <n v="84761"/>
    <s v="Part-Time"/>
    <n v="1"/>
    <s v="Iron"/>
    <s v="Iron County"/>
    <x v="20"/>
  </r>
  <r>
    <x v="3"/>
    <s v="This portion of the course is taught online"/>
    <n v="2025"/>
    <n v="2"/>
    <n v="84765"/>
    <s v="Full-Time"/>
    <n v="21"/>
    <s v="Washington"/>
    <s v="Washington County"/>
    <x v="21"/>
  </r>
  <r>
    <x v="3"/>
    <s v="This portion of the course is taught online"/>
    <n v="2025"/>
    <n v="2"/>
    <n v="84765"/>
    <s v="Part-Time"/>
    <n v="3"/>
    <s v="Washington"/>
    <s v="Washington County"/>
    <x v="21"/>
  </r>
  <r>
    <x v="3"/>
    <s v="This portion of the course is taught online"/>
    <n v="2025"/>
    <n v="2"/>
    <n v="84770"/>
    <s v="Full-Time"/>
    <n v="33"/>
    <s v="Washington"/>
    <s v="Washington County"/>
    <x v="21"/>
  </r>
  <r>
    <x v="3"/>
    <s v="This portion of the course is taught online"/>
    <n v="2025"/>
    <n v="2"/>
    <n v="84770"/>
    <s v="Part-Time"/>
    <n v="14"/>
    <s v="Washington"/>
    <s v="Washington County"/>
    <x v="21"/>
  </r>
  <r>
    <x v="3"/>
    <s v="This portion of the course is taught online"/>
    <n v="2025"/>
    <n v="2"/>
    <n v="84771"/>
    <s v="Part-Time"/>
    <n v="1"/>
    <s v="Washington"/>
    <e v="#N/A"/>
    <x v="21"/>
  </r>
  <r>
    <x v="3"/>
    <s v="This portion of the course is taught online"/>
    <n v="2025"/>
    <n v="2"/>
    <n v="84774"/>
    <s v="Full-Time"/>
    <n v="1"/>
    <s v="Washington"/>
    <s v="Washington County"/>
    <x v="21"/>
  </r>
  <r>
    <x v="3"/>
    <s v="This portion of the course is taught online"/>
    <n v="2025"/>
    <n v="2"/>
    <n v="84774"/>
    <s v="Part-Time"/>
    <n v="1"/>
    <s v="Washington"/>
    <s v="Washington County"/>
    <x v="21"/>
  </r>
  <r>
    <x v="3"/>
    <s v="This portion of the course is taught online"/>
    <n v="2025"/>
    <n v="2"/>
    <n v="84780"/>
    <s v="Full-Time"/>
    <n v="24"/>
    <s v="Washington"/>
    <s v="Washington County"/>
    <x v="21"/>
  </r>
  <r>
    <x v="3"/>
    <s v="This portion of the course is taught online"/>
    <n v="2025"/>
    <n v="2"/>
    <n v="84780"/>
    <s v="Part-Time"/>
    <n v="10"/>
    <s v="Washington"/>
    <s v="Washington County"/>
    <x v="21"/>
  </r>
  <r>
    <x v="3"/>
    <s v="This portion of the course is taught online"/>
    <n v="2025"/>
    <n v="2"/>
    <n v="84783"/>
    <s v="Part-Time"/>
    <n v="1"/>
    <s v="Washington"/>
    <s v="Washington County"/>
    <x v="21"/>
  </r>
  <r>
    <x v="3"/>
    <s v="This portion of the course is taught online"/>
    <n v="2025"/>
    <n v="2"/>
    <n v="84784"/>
    <s v="Full-Time"/>
    <n v="1"/>
    <s v="Washington"/>
    <s v="Washington County"/>
    <x v="21"/>
  </r>
  <r>
    <x v="3"/>
    <s v="This portion of the course is taught online"/>
    <n v="2025"/>
    <n v="2"/>
    <n v="84790"/>
    <s v="Full-Time"/>
    <n v="66"/>
    <s v="Washington"/>
    <s v="Washington County"/>
    <x v="21"/>
  </r>
  <r>
    <x v="3"/>
    <s v="This portion of the course is taught online"/>
    <n v="2025"/>
    <n v="2"/>
    <n v="84790"/>
    <s v="Part-Time"/>
    <n v="24"/>
    <s v="Washington"/>
    <s v="Washington County"/>
    <x v="21"/>
  </r>
  <r>
    <x v="4"/>
    <s v="Main Campus"/>
    <n v="2025"/>
    <n v="2"/>
    <n v="84001"/>
    <s v="Full-Time"/>
    <n v="2"/>
    <s v="Duchesne"/>
    <s v="Duchesne County"/>
    <x v="4"/>
  </r>
  <r>
    <x v="4"/>
    <s v="Main Campus"/>
    <n v="2025"/>
    <n v="2"/>
    <n v="84003"/>
    <s v="Full-Time"/>
    <n v="20"/>
    <s v="Utah"/>
    <s v="Utah County"/>
    <x v="0"/>
  </r>
  <r>
    <x v="4"/>
    <s v="Main Campus"/>
    <n v="2025"/>
    <n v="2"/>
    <n v="84003"/>
    <s v="Part-Time"/>
    <n v="2"/>
    <s v="Utah"/>
    <s v="Utah County"/>
    <x v="0"/>
  </r>
  <r>
    <x v="4"/>
    <s v="Main Campus"/>
    <n v="2025"/>
    <n v="2"/>
    <n v="84004"/>
    <s v="Full-Time"/>
    <n v="7"/>
    <s v="Utah"/>
    <s v="Utah County"/>
    <x v="0"/>
  </r>
  <r>
    <x v="4"/>
    <s v="Main Campus"/>
    <n v="2025"/>
    <n v="2"/>
    <n v="84005"/>
    <s v="Full-Time"/>
    <n v="15"/>
    <e v="#N/A"/>
    <s v="Utah County"/>
    <x v="0"/>
  </r>
  <r>
    <x v="4"/>
    <s v="Main Campus"/>
    <n v="2025"/>
    <n v="2"/>
    <n v="84005"/>
    <s v="Part-Time"/>
    <n v="4"/>
    <e v="#N/A"/>
    <s v="Utah County"/>
    <x v="0"/>
  </r>
  <r>
    <x v="4"/>
    <s v="Main Campus"/>
    <n v="2025"/>
    <n v="2"/>
    <n v="84007"/>
    <s v="Full-Time"/>
    <n v="2"/>
    <s v="Duchesne"/>
    <s v="Duchesne County"/>
    <x v="4"/>
  </r>
  <r>
    <x v="4"/>
    <s v="Main Campus"/>
    <n v="2025"/>
    <n v="2"/>
    <n v="84009"/>
    <s v="Full-Time"/>
    <n v="17"/>
    <e v="#N/A"/>
    <s v="Salt Lake County"/>
    <x v="1"/>
  </r>
  <r>
    <x v="4"/>
    <s v="Main Campus"/>
    <n v="2025"/>
    <n v="2"/>
    <n v="84009"/>
    <s v="Part-Time"/>
    <n v="7"/>
    <e v="#N/A"/>
    <s v="Salt Lake County"/>
    <x v="1"/>
  </r>
  <r>
    <x v="4"/>
    <s v="Main Campus"/>
    <n v="2025"/>
    <n v="2"/>
    <n v="84010"/>
    <s v="Full-Time"/>
    <n v="162"/>
    <s v="Davis"/>
    <s v="Davis County"/>
    <x v="2"/>
  </r>
  <r>
    <x v="4"/>
    <s v="Main Campus"/>
    <n v="2025"/>
    <n v="2"/>
    <n v="84010"/>
    <s v="Part-Time"/>
    <n v="64"/>
    <s v="Davis"/>
    <s v="Davis County"/>
    <x v="2"/>
  </r>
  <r>
    <x v="4"/>
    <s v="Main Campus"/>
    <n v="2025"/>
    <n v="2"/>
    <n v="84013"/>
    <s v="Full-Time"/>
    <n v="1"/>
    <s v="Utah"/>
    <s v="Utah County"/>
    <x v="0"/>
  </r>
  <r>
    <x v="4"/>
    <s v="Main Campus"/>
    <n v="2025"/>
    <n v="2"/>
    <n v="84014"/>
    <s v="Full-Time"/>
    <n v="102"/>
    <s v="Davis"/>
    <s v="Davis County"/>
    <x v="2"/>
  </r>
  <r>
    <x v="4"/>
    <s v="Main Campus"/>
    <n v="2025"/>
    <n v="2"/>
    <n v="84014"/>
    <s v="Part-Time"/>
    <n v="37"/>
    <s v="Davis"/>
    <s v="Davis County"/>
    <x v="2"/>
  </r>
  <r>
    <x v="4"/>
    <s v="Main Campus"/>
    <n v="2025"/>
    <n v="2"/>
    <n v="84015"/>
    <s v="Full-Time"/>
    <n v="604"/>
    <s v="Davis"/>
    <s v="Davis County"/>
    <x v="2"/>
  </r>
  <r>
    <x v="4"/>
    <s v="Main Campus"/>
    <n v="2025"/>
    <n v="2"/>
    <n v="84015"/>
    <s v="Part-Time"/>
    <n v="214"/>
    <s v="Davis"/>
    <s v="Davis County"/>
    <x v="2"/>
  </r>
  <r>
    <x v="4"/>
    <s v="Main Campus"/>
    <n v="2025"/>
    <n v="2"/>
    <n v="84016"/>
    <s v="Full-Time"/>
    <n v="1"/>
    <s v="Davis"/>
    <e v="#N/A"/>
    <x v="2"/>
  </r>
  <r>
    <x v="4"/>
    <s v="Main Campus"/>
    <n v="2025"/>
    <n v="2"/>
    <n v="84016"/>
    <s v="Part-Time"/>
    <n v="1"/>
    <s v="Davis"/>
    <e v="#N/A"/>
    <x v="2"/>
  </r>
  <r>
    <x v="4"/>
    <s v="Main Campus"/>
    <n v="2025"/>
    <n v="2"/>
    <n v="84017"/>
    <s v="Full-Time"/>
    <n v="10"/>
    <s v="Summit"/>
    <s v="Summit County"/>
    <x v="3"/>
  </r>
  <r>
    <x v="4"/>
    <s v="Main Campus"/>
    <n v="2025"/>
    <n v="2"/>
    <n v="84017"/>
    <s v="Part-Time"/>
    <n v="2"/>
    <s v="Summit"/>
    <s v="Summit County"/>
    <x v="3"/>
  </r>
  <r>
    <x v="4"/>
    <s v="Main Campus"/>
    <n v="2025"/>
    <n v="2"/>
    <n v="84018"/>
    <s v="Part-Time"/>
    <n v="1"/>
    <s v="Morgan"/>
    <s v="Morgan County"/>
    <x v="8"/>
  </r>
  <r>
    <x v="4"/>
    <s v="Main Campus"/>
    <n v="2025"/>
    <n v="2"/>
    <n v="84020"/>
    <s v="Full-Time"/>
    <n v="19"/>
    <s v="Salt Lake"/>
    <s v="Salt Lake County"/>
    <x v="1"/>
  </r>
  <r>
    <x v="4"/>
    <s v="Main Campus"/>
    <n v="2025"/>
    <n v="2"/>
    <n v="84020"/>
    <s v="Part-Time"/>
    <n v="2"/>
    <s v="Salt Lake"/>
    <s v="Salt Lake County"/>
    <x v="1"/>
  </r>
  <r>
    <x v="4"/>
    <s v="Main Campus"/>
    <n v="2025"/>
    <n v="2"/>
    <n v="84021"/>
    <s v="Full-Time"/>
    <n v="2"/>
    <s v="Duchesne"/>
    <s v="Duchesne County"/>
    <x v="4"/>
  </r>
  <r>
    <x v="4"/>
    <s v="Main Campus"/>
    <n v="2025"/>
    <n v="2"/>
    <n v="84022"/>
    <s v="Full-Time"/>
    <n v="1"/>
    <s v="Tooele"/>
    <s v="Tooele County"/>
    <x v="5"/>
  </r>
  <r>
    <x v="4"/>
    <s v="Main Campus"/>
    <n v="2025"/>
    <n v="2"/>
    <n v="84025"/>
    <s v="Full-Time"/>
    <n v="189"/>
    <s v="Davis"/>
    <s v="Davis County"/>
    <x v="2"/>
  </r>
  <r>
    <x v="4"/>
    <s v="Main Campus"/>
    <n v="2025"/>
    <n v="2"/>
    <n v="84025"/>
    <s v="Part-Time"/>
    <n v="78"/>
    <s v="Davis"/>
    <s v="Davis County"/>
    <x v="2"/>
  </r>
  <r>
    <x v="4"/>
    <s v="Main Campus"/>
    <n v="2025"/>
    <n v="2"/>
    <n v="84026"/>
    <s v="Part-Time"/>
    <n v="2"/>
    <s v="Uintah"/>
    <s v="Uintah County"/>
    <x v="6"/>
  </r>
  <r>
    <x v="4"/>
    <s v="Main Campus"/>
    <n v="2025"/>
    <n v="2"/>
    <n v="84028"/>
    <s v="Full-Time"/>
    <n v="2"/>
    <s v="Rich"/>
    <s v="Rich County"/>
    <x v="25"/>
  </r>
  <r>
    <x v="4"/>
    <s v="Main Campus"/>
    <n v="2025"/>
    <n v="2"/>
    <n v="84028"/>
    <s v="Part-Time"/>
    <n v="1"/>
    <s v="Rich"/>
    <s v="Rich County"/>
    <x v="25"/>
  </r>
  <r>
    <x v="4"/>
    <s v="Main Campus"/>
    <n v="2025"/>
    <n v="2"/>
    <n v="84029"/>
    <s v="Full-Time"/>
    <n v="10"/>
    <s v="Tooele"/>
    <s v="Tooele County"/>
    <x v="5"/>
  </r>
  <r>
    <x v="4"/>
    <s v="Main Campus"/>
    <n v="2025"/>
    <n v="2"/>
    <n v="84029"/>
    <s v="Part-Time"/>
    <n v="1"/>
    <s v="Tooele"/>
    <s v="Tooele County"/>
    <x v="5"/>
  </r>
  <r>
    <x v="4"/>
    <s v="Main Campus"/>
    <n v="2025"/>
    <n v="2"/>
    <n v="84032"/>
    <s v="Full-Time"/>
    <n v="5"/>
    <s v="Wasatch"/>
    <s v="Wasatch County"/>
    <x v="7"/>
  </r>
  <r>
    <x v="4"/>
    <s v="Main Campus"/>
    <n v="2025"/>
    <n v="2"/>
    <n v="84032"/>
    <s v="Part-Time"/>
    <n v="2"/>
    <s v="Wasatch"/>
    <s v="Wasatch County"/>
    <x v="7"/>
  </r>
  <r>
    <x v="4"/>
    <s v="Main Campus"/>
    <n v="2025"/>
    <n v="2"/>
    <n v="84033"/>
    <s v="Full-Time"/>
    <n v="10"/>
    <s v="Summit"/>
    <s v="Summit County"/>
    <x v="3"/>
  </r>
  <r>
    <x v="4"/>
    <s v="Main Campus"/>
    <n v="2025"/>
    <n v="2"/>
    <n v="84033"/>
    <s v="Part-Time"/>
    <n v="1"/>
    <s v="Summit"/>
    <s v="Summit County"/>
    <x v="3"/>
  </r>
  <r>
    <x v="4"/>
    <s v="Main Campus"/>
    <n v="2025"/>
    <n v="2"/>
    <n v="84036"/>
    <s v="Full-Time"/>
    <n v="6"/>
    <s v="Summit"/>
    <s v="Summit County"/>
    <x v="3"/>
  </r>
  <r>
    <x v="4"/>
    <s v="Main Campus"/>
    <n v="2025"/>
    <n v="2"/>
    <n v="84036"/>
    <s v="Part-Time"/>
    <n v="3"/>
    <s v="Summit"/>
    <s v="Summit County"/>
    <x v="3"/>
  </r>
  <r>
    <x v="4"/>
    <s v="Main Campus"/>
    <n v="2025"/>
    <n v="2"/>
    <n v="84037"/>
    <s v="Full-Time"/>
    <n v="376"/>
    <s v="Davis"/>
    <s v="Davis County"/>
    <x v="2"/>
  </r>
  <r>
    <x v="4"/>
    <s v="Main Campus"/>
    <n v="2025"/>
    <n v="2"/>
    <n v="84037"/>
    <s v="Part-Time"/>
    <n v="110"/>
    <s v="Davis"/>
    <s v="Davis County"/>
    <x v="2"/>
  </r>
  <r>
    <x v="4"/>
    <s v="Main Campus"/>
    <n v="2025"/>
    <n v="2"/>
    <n v="84039"/>
    <s v="Full-Time"/>
    <n v="1"/>
    <s v="Uintah"/>
    <s v="Uintah County"/>
    <x v="6"/>
  </r>
  <r>
    <x v="4"/>
    <s v="Main Campus"/>
    <n v="2025"/>
    <n v="2"/>
    <n v="84040"/>
    <s v="Full-Time"/>
    <n v="276"/>
    <s v="Davis"/>
    <s v="Davis County"/>
    <x v="2"/>
  </r>
  <r>
    <x v="4"/>
    <s v="Main Campus"/>
    <n v="2025"/>
    <n v="2"/>
    <n v="84040"/>
    <s v="Part-Time"/>
    <n v="105"/>
    <s v="Davis"/>
    <s v="Davis County"/>
    <x v="2"/>
  </r>
  <r>
    <x v="4"/>
    <s v="Main Campus"/>
    <n v="2025"/>
    <n v="2"/>
    <n v="84041"/>
    <s v="Full-Time"/>
    <n v="518"/>
    <s v="Davis"/>
    <s v="Davis County"/>
    <x v="2"/>
  </r>
  <r>
    <x v="4"/>
    <s v="Main Campus"/>
    <n v="2025"/>
    <n v="2"/>
    <n v="84041"/>
    <s v="Part-Time"/>
    <n v="146"/>
    <s v="Davis"/>
    <s v="Davis County"/>
    <x v="2"/>
  </r>
  <r>
    <x v="4"/>
    <s v="Main Campus"/>
    <n v="2025"/>
    <n v="2"/>
    <n v="84042"/>
    <s v="Full-Time"/>
    <n v="6"/>
    <s v="Utah"/>
    <s v="Utah County"/>
    <x v="0"/>
  </r>
  <r>
    <x v="4"/>
    <s v="Main Campus"/>
    <n v="2025"/>
    <n v="2"/>
    <n v="84043"/>
    <s v="Full-Time"/>
    <n v="21"/>
    <s v="Utah"/>
    <s v="Utah County"/>
    <x v="0"/>
  </r>
  <r>
    <x v="4"/>
    <s v="Main Campus"/>
    <n v="2025"/>
    <n v="2"/>
    <n v="84043"/>
    <s v="Part-Time"/>
    <n v="7"/>
    <s v="Utah"/>
    <s v="Utah County"/>
    <x v="0"/>
  </r>
  <r>
    <x v="4"/>
    <s v="Main Campus"/>
    <n v="2025"/>
    <n v="2"/>
    <n v="84044"/>
    <s v="Full-Time"/>
    <n v="11"/>
    <s v="Salt Lake"/>
    <s v="Salt Lake County"/>
    <x v="1"/>
  </r>
  <r>
    <x v="4"/>
    <s v="Main Campus"/>
    <n v="2025"/>
    <n v="2"/>
    <n v="84044"/>
    <s v="Part-Time"/>
    <n v="4"/>
    <s v="Salt Lake"/>
    <s v="Salt Lake County"/>
    <x v="1"/>
  </r>
  <r>
    <x v="4"/>
    <s v="Main Campus"/>
    <n v="2025"/>
    <n v="2"/>
    <n v="84045"/>
    <s v="Full-Time"/>
    <n v="22"/>
    <e v="#N/A"/>
    <s v="Utah County"/>
    <x v="0"/>
  </r>
  <r>
    <x v="4"/>
    <s v="Main Campus"/>
    <n v="2025"/>
    <n v="2"/>
    <n v="84045"/>
    <s v="Part-Time"/>
    <n v="5"/>
    <e v="#N/A"/>
    <s v="Utah County"/>
    <x v="0"/>
  </r>
  <r>
    <x v="4"/>
    <s v="Main Campus"/>
    <n v="2025"/>
    <n v="2"/>
    <n v="84047"/>
    <s v="Full-Time"/>
    <n v="17"/>
    <s v="Salt Lake"/>
    <s v="Salt Lake County"/>
    <x v="1"/>
  </r>
  <r>
    <x v="4"/>
    <s v="Main Campus"/>
    <n v="2025"/>
    <n v="2"/>
    <n v="84047"/>
    <s v="Part-Time"/>
    <n v="5"/>
    <s v="Salt Lake"/>
    <s v="Salt Lake County"/>
    <x v="1"/>
  </r>
  <r>
    <x v="4"/>
    <s v="Main Campus"/>
    <n v="2025"/>
    <n v="2"/>
    <n v="84049"/>
    <s v="Full-Time"/>
    <n v="3"/>
    <s v="Wasatch"/>
    <s v="Wasatch County"/>
    <x v="7"/>
  </r>
  <r>
    <x v="4"/>
    <s v="Main Campus"/>
    <n v="2025"/>
    <n v="2"/>
    <n v="84049"/>
    <s v="Part-Time"/>
    <n v="1"/>
    <s v="Wasatch"/>
    <s v="Wasatch County"/>
    <x v="7"/>
  </r>
  <r>
    <x v="4"/>
    <s v="Main Campus"/>
    <n v="2025"/>
    <n v="2"/>
    <n v="84050"/>
    <s v="Full-Time"/>
    <n v="144"/>
    <s v="Morgan"/>
    <s v="Morgan County"/>
    <x v="8"/>
  </r>
  <r>
    <x v="4"/>
    <s v="Main Campus"/>
    <n v="2025"/>
    <n v="2"/>
    <n v="84050"/>
    <s v="Part-Time"/>
    <n v="44"/>
    <s v="Morgan"/>
    <s v="Morgan County"/>
    <x v="8"/>
  </r>
  <r>
    <x v="4"/>
    <s v="Main Campus"/>
    <n v="2025"/>
    <n v="2"/>
    <n v="84052"/>
    <s v="Full-Time"/>
    <n v="1"/>
    <s v="Duchesne"/>
    <s v="Duchesne County"/>
    <x v="4"/>
  </r>
  <r>
    <x v="4"/>
    <s v="Main Campus"/>
    <n v="2025"/>
    <n v="2"/>
    <n v="84054"/>
    <s v="Full-Time"/>
    <n v="69"/>
    <s v="Davis"/>
    <s v="Davis County"/>
    <x v="2"/>
  </r>
  <r>
    <x v="4"/>
    <s v="Main Campus"/>
    <n v="2025"/>
    <n v="2"/>
    <n v="84054"/>
    <s v="Part-Time"/>
    <n v="19"/>
    <s v="Davis"/>
    <s v="Davis County"/>
    <x v="2"/>
  </r>
  <r>
    <x v="4"/>
    <s v="Main Campus"/>
    <n v="2025"/>
    <n v="2"/>
    <n v="84055"/>
    <s v="Full-Time"/>
    <n v="4"/>
    <s v="Summit"/>
    <s v="Summit County"/>
    <x v="3"/>
  </r>
  <r>
    <x v="4"/>
    <s v="Main Campus"/>
    <n v="2025"/>
    <n v="2"/>
    <n v="84055"/>
    <s v="Part-Time"/>
    <n v="1"/>
    <s v="Summit"/>
    <s v="Summit County"/>
    <x v="3"/>
  </r>
  <r>
    <x v="4"/>
    <s v="Main Campus"/>
    <n v="2025"/>
    <n v="2"/>
    <n v="84056"/>
    <s v="Full-Time"/>
    <n v="18"/>
    <s v="Weber"/>
    <s v="Davis County"/>
    <x v="9"/>
  </r>
  <r>
    <x v="4"/>
    <s v="Main Campus"/>
    <n v="2025"/>
    <n v="2"/>
    <n v="84056"/>
    <s v="Part-Time"/>
    <n v="5"/>
    <s v="Weber"/>
    <s v="Davis County"/>
    <x v="9"/>
  </r>
  <r>
    <x v="4"/>
    <s v="Main Campus"/>
    <n v="2025"/>
    <n v="2"/>
    <n v="84057"/>
    <s v="Full-Time"/>
    <n v="8"/>
    <s v="Utah"/>
    <s v="Utah County"/>
    <x v="0"/>
  </r>
  <r>
    <x v="4"/>
    <s v="Main Campus"/>
    <n v="2025"/>
    <n v="2"/>
    <n v="84057"/>
    <s v="Part-Time"/>
    <n v="3"/>
    <s v="Utah"/>
    <s v="Utah County"/>
    <x v="0"/>
  </r>
  <r>
    <x v="4"/>
    <s v="Main Campus"/>
    <n v="2025"/>
    <n v="2"/>
    <n v="84058"/>
    <s v="Full-Time"/>
    <n v="10"/>
    <s v="Utah"/>
    <s v="Utah County"/>
    <x v="0"/>
  </r>
  <r>
    <x v="4"/>
    <s v="Main Campus"/>
    <n v="2025"/>
    <n v="2"/>
    <n v="84058"/>
    <s v="Part-Time"/>
    <n v="1"/>
    <s v="Utah"/>
    <s v="Utah County"/>
    <x v="0"/>
  </r>
  <r>
    <x v="4"/>
    <s v="Main Campus"/>
    <n v="2025"/>
    <n v="2"/>
    <n v="84059"/>
    <s v="Full-Time"/>
    <n v="1"/>
    <s v="Utah"/>
    <s v="Utah County"/>
    <x v="0"/>
  </r>
  <r>
    <x v="4"/>
    <s v="Main Campus"/>
    <n v="2025"/>
    <n v="2"/>
    <n v="84060"/>
    <s v="Full-Time"/>
    <n v="4"/>
    <s v="Summit"/>
    <s v="Summit County"/>
    <x v="3"/>
  </r>
  <r>
    <x v="4"/>
    <s v="Main Campus"/>
    <n v="2025"/>
    <n v="2"/>
    <n v="84060"/>
    <s v="Part-Time"/>
    <n v="1"/>
    <s v="Summit"/>
    <s v="Summit County"/>
    <x v="3"/>
  </r>
  <r>
    <x v="4"/>
    <s v="Main Campus"/>
    <n v="2025"/>
    <n v="2"/>
    <n v="84061"/>
    <s v="Full-Time"/>
    <n v="2"/>
    <s v="Summit"/>
    <s v="Summit County"/>
    <x v="3"/>
  </r>
  <r>
    <x v="4"/>
    <s v="Main Campus"/>
    <n v="2025"/>
    <n v="2"/>
    <n v="84062"/>
    <s v="Full-Time"/>
    <n v="12"/>
    <s v="Utah"/>
    <s v="Utah County"/>
    <x v="0"/>
  </r>
  <r>
    <x v="4"/>
    <s v="Main Campus"/>
    <n v="2025"/>
    <n v="2"/>
    <n v="84062"/>
    <s v="Part-Time"/>
    <n v="2"/>
    <s v="Utah"/>
    <s v="Utah County"/>
    <x v="0"/>
  </r>
  <r>
    <x v="4"/>
    <s v="Main Campus"/>
    <n v="2025"/>
    <n v="2"/>
    <n v="84065"/>
    <s v="Full-Time"/>
    <n v="23"/>
    <s v="Salt Lake"/>
    <s v="Salt Lake County"/>
    <x v="1"/>
  </r>
  <r>
    <x v="4"/>
    <s v="Main Campus"/>
    <n v="2025"/>
    <n v="2"/>
    <n v="84065"/>
    <s v="Part-Time"/>
    <n v="5"/>
    <s v="Salt Lake"/>
    <s v="Salt Lake County"/>
    <x v="1"/>
  </r>
  <r>
    <x v="4"/>
    <s v="Main Campus"/>
    <n v="2025"/>
    <n v="2"/>
    <n v="84066"/>
    <s v="Full-Time"/>
    <n v="8"/>
    <s v="Duchesne"/>
    <s v="Duchesne County"/>
    <x v="4"/>
  </r>
  <r>
    <x v="4"/>
    <s v="Main Campus"/>
    <n v="2025"/>
    <n v="2"/>
    <n v="84067"/>
    <s v="Full-Time"/>
    <n v="296"/>
    <s v="Weber"/>
    <s v="Weber County"/>
    <x v="9"/>
  </r>
  <r>
    <x v="4"/>
    <s v="Main Campus"/>
    <n v="2025"/>
    <n v="2"/>
    <n v="84067"/>
    <s v="Part-Time"/>
    <n v="114"/>
    <s v="Weber"/>
    <s v="Weber County"/>
    <x v="9"/>
  </r>
  <r>
    <x v="4"/>
    <s v="Main Campus"/>
    <n v="2025"/>
    <n v="2"/>
    <n v="84068"/>
    <s v="Full-Time"/>
    <n v="1"/>
    <s v="Summit"/>
    <e v="#N/A"/>
    <x v="3"/>
  </r>
  <r>
    <x v="4"/>
    <s v="Main Campus"/>
    <n v="2025"/>
    <n v="2"/>
    <n v="84070"/>
    <s v="Full-Time"/>
    <n v="22"/>
    <s v="Salt Lake"/>
    <s v="Salt Lake County"/>
    <x v="1"/>
  </r>
  <r>
    <x v="4"/>
    <s v="Main Campus"/>
    <n v="2025"/>
    <n v="2"/>
    <n v="84070"/>
    <s v="Part-Time"/>
    <n v="2"/>
    <s v="Salt Lake"/>
    <s v="Salt Lake County"/>
    <x v="1"/>
  </r>
  <r>
    <x v="4"/>
    <s v="Main Campus"/>
    <n v="2025"/>
    <n v="2"/>
    <n v="84071"/>
    <s v="Full-Time"/>
    <n v="3"/>
    <s v="Tooele"/>
    <s v="Tooele County"/>
    <x v="5"/>
  </r>
  <r>
    <x v="4"/>
    <s v="Main Campus"/>
    <n v="2025"/>
    <n v="2"/>
    <n v="84072"/>
    <s v="Full-Time"/>
    <n v="1"/>
    <s v="Duchesne"/>
    <s v="Duchesne County"/>
    <x v="4"/>
  </r>
  <r>
    <x v="4"/>
    <s v="Main Campus"/>
    <n v="2025"/>
    <n v="2"/>
    <n v="84074"/>
    <s v="Full-Time"/>
    <n v="46"/>
    <s v="Tooele"/>
    <s v="Tooele County"/>
    <x v="5"/>
  </r>
  <r>
    <x v="4"/>
    <s v="Main Campus"/>
    <n v="2025"/>
    <n v="2"/>
    <n v="84074"/>
    <s v="Part-Time"/>
    <n v="10"/>
    <s v="Tooele"/>
    <s v="Tooele County"/>
    <x v="5"/>
  </r>
  <r>
    <x v="4"/>
    <s v="Main Campus"/>
    <n v="2025"/>
    <n v="2"/>
    <n v="84075"/>
    <s v="Full-Time"/>
    <n v="400"/>
    <s v="Davis"/>
    <s v="Davis County"/>
    <x v="2"/>
  </r>
  <r>
    <x v="4"/>
    <s v="Main Campus"/>
    <n v="2025"/>
    <n v="2"/>
    <n v="84075"/>
    <s v="Part-Time"/>
    <n v="106"/>
    <s v="Davis"/>
    <s v="Davis County"/>
    <x v="2"/>
  </r>
  <r>
    <x v="4"/>
    <s v="Main Campus"/>
    <n v="2025"/>
    <n v="2"/>
    <n v="84078"/>
    <s v="Full-Time"/>
    <n v="10"/>
    <s v="Uintah"/>
    <s v="Uintah County"/>
    <x v="6"/>
  </r>
  <r>
    <x v="4"/>
    <s v="Main Campus"/>
    <n v="2025"/>
    <n v="2"/>
    <n v="84081"/>
    <s v="Full-Time"/>
    <n v="47"/>
    <e v="#N/A"/>
    <s v="Salt Lake County"/>
    <x v="1"/>
  </r>
  <r>
    <x v="4"/>
    <s v="Main Campus"/>
    <n v="2025"/>
    <n v="2"/>
    <n v="84081"/>
    <s v="Part-Time"/>
    <n v="3"/>
    <e v="#N/A"/>
    <s v="Salt Lake County"/>
    <x v="1"/>
  </r>
  <r>
    <x v="4"/>
    <s v="Main Campus"/>
    <n v="2025"/>
    <n v="2"/>
    <n v="84084"/>
    <s v="Full-Time"/>
    <n v="16"/>
    <s v="Salt Lake"/>
    <s v="Salt Lake County"/>
    <x v="1"/>
  </r>
  <r>
    <x v="4"/>
    <s v="Main Campus"/>
    <n v="2025"/>
    <n v="2"/>
    <n v="84084"/>
    <s v="Part-Time"/>
    <n v="3"/>
    <s v="Salt Lake"/>
    <s v="Salt Lake County"/>
    <x v="1"/>
  </r>
  <r>
    <x v="4"/>
    <s v="Main Campus"/>
    <n v="2025"/>
    <n v="2"/>
    <n v="84087"/>
    <s v="Full-Time"/>
    <n v="60"/>
    <s v="Davis"/>
    <s v="Davis County"/>
    <x v="2"/>
  </r>
  <r>
    <x v="4"/>
    <s v="Main Campus"/>
    <n v="2025"/>
    <n v="2"/>
    <n v="84087"/>
    <s v="Part-Time"/>
    <n v="29"/>
    <s v="Davis"/>
    <s v="Davis County"/>
    <x v="2"/>
  </r>
  <r>
    <x v="4"/>
    <s v="Main Campus"/>
    <n v="2025"/>
    <n v="2"/>
    <n v="84088"/>
    <s v="Full-Time"/>
    <n v="18"/>
    <s v="Salt Lake"/>
    <s v="Salt Lake County"/>
    <x v="1"/>
  </r>
  <r>
    <x v="4"/>
    <s v="Main Campus"/>
    <n v="2025"/>
    <n v="2"/>
    <n v="84088"/>
    <s v="Part-Time"/>
    <n v="3"/>
    <s v="Salt Lake"/>
    <s v="Salt Lake County"/>
    <x v="1"/>
  </r>
  <r>
    <x v="4"/>
    <s v="Main Campus"/>
    <n v="2025"/>
    <n v="2"/>
    <n v="84089"/>
    <s v="Full-Time"/>
    <n v="2"/>
    <s v="Davis"/>
    <e v="#N/A"/>
    <x v="2"/>
  </r>
  <r>
    <x v="4"/>
    <s v="Main Campus"/>
    <n v="2025"/>
    <n v="2"/>
    <n v="84089"/>
    <s v="Part-Time"/>
    <n v="1"/>
    <s v="Davis"/>
    <e v="#N/A"/>
    <x v="2"/>
  </r>
  <r>
    <x v="4"/>
    <s v="Main Campus"/>
    <n v="2025"/>
    <n v="2"/>
    <n v="84092"/>
    <s v="Full-Time"/>
    <n v="14"/>
    <s v="Salt Lake"/>
    <s v="Salt Lake County"/>
    <x v="1"/>
  </r>
  <r>
    <x v="4"/>
    <s v="Main Campus"/>
    <n v="2025"/>
    <n v="2"/>
    <n v="84092"/>
    <s v="Part-Time"/>
    <n v="3"/>
    <s v="Salt Lake"/>
    <s v="Salt Lake County"/>
    <x v="1"/>
  </r>
  <r>
    <x v="4"/>
    <s v="Main Campus"/>
    <n v="2025"/>
    <n v="2"/>
    <n v="84093"/>
    <s v="Full-Time"/>
    <n v="5"/>
    <s v="Salt Lake"/>
    <s v="Salt Lake County"/>
    <x v="1"/>
  </r>
  <r>
    <x v="4"/>
    <s v="Main Campus"/>
    <n v="2025"/>
    <n v="2"/>
    <n v="84094"/>
    <s v="Full-Time"/>
    <n v="18"/>
    <s v="Salt Lake"/>
    <s v="Salt Lake County"/>
    <x v="1"/>
  </r>
  <r>
    <x v="4"/>
    <s v="Main Campus"/>
    <n v="2025"/>
    <n v="2"/>
    <n v="84094"/>
    <s v="Part-Time"/>
    <n v="1"/>
    <s v="Salt Lake"/>
    <s v="Salt Lake County"/>
    <x v="1"/>
  </r>
  <r>
    <x v="4"/>
    <s v="Main Campus"/>
    <n v="2025"/>
    <n v="2"/>
    <n v="84095"/>
    <s v="Full-Time"/>
    <n v="25"/>
    <s v="Salt Lake"/>
    <s v="Salt Lake County"/>
    <x v="1"/>
  </r>
  <r>
    <x v="4"/>
    <s v="Main Campus"/>
    <n v="2025"/>
    <n v="2"/>
    <n v="84095"/>
    <s v="Part-Time"/>
    <n v="3"/>
    <s v="Salt Lake"/>
    <s v="Salt Lake County"/>
    <x v="1"/>
  </r>
  <r>
    <x v="4"/>
    <s v="Main Campus"/>
    <n v="2025"/>
    <n v="2"/>
    <n v="84096"/>
    <s v="Full-Time"/>
    <n v="43"/>
    <e v="#N/A"/>
    <s v="Salt Lake County"/>
    <x v="1"/>
  </r>
  <r>
    <x v="4"/>
    <s v="Main Campus"/>
    <n v="2025"/>
    <n v="2"/>
    <n v="84096"/>
    <s v="Part-Time"/>
    <n v="4"/>
    <e v="#N/A"/>
    <s v="Salt Lake County"/>
    <x v="1"/>
  </r>
  <r>
    <x v="4"/>
    <s v="Main Campus"/>
    <n v="2025"/>
    <n v="2"/>
    <n v="84097"/>
    <s v="Full-Time"/>
    <n v="3"/>
    <s v="Utah"/>
    <s v="Utah County"/>
    <x v="0"/>
  </r>
  <r>
    <x v="4"/>
    <s v="Main Campus"/>
    <n v="2025"/>
    <n v="2"/>
    <n v="84097"/>
    <s v="Part-Time"/>
    <n v="2"/>
    <s v="Utah"/>
    <s v="Utah County"/>
    <x v="0"/>
  </r>
  <r>
    <x v="4"/>
    <s v="Main Campus"/>
    <n v="2025"/>
    <n v="2"/>
    <n v="84098"/>
    <s v="Full-Time"/>
    <n v="10"/>
    <s v="Summit"/>
    <s v="Summit County"/>
    <x v="3"/>
  </r>
  <r>
    <x v="4"/>
    <s v="Main Campus"/>
    <n v="2025"/>
    <n v="2"/>
    <n v="84098"/>
    <s v="Part-Time"/>
    <n v="1"/>
    <s v="Summit"/>
    <s v="Summit County"/>
    <x v="3"/>
  </r>
  <r>
    <x v="4"/>
    <s v="Main Campus"/>
    <n v="2025"/>
    <n v="2"/>
    <n v="84101"/>
    <s v="Full-Time"/>
    <n v="8"/>
    <s v="Salt Lake"/>
    <s v="Salt Lake County"/>
    <x v="1"/>
  </r>
  <r>
    <x v="4"/>
    <s v="Main Campus"/>
    <n v="2025"/>
    <n v="2"/>
    <n v="84101"/>
    <s v="Part-Time"/>
    <n v="3"/>
    <s v="Salt Lake"/>
    <s v="Salt Lake County"/>
    <x v="1"/>
  </r>
  <r>
    <x v="4"/>
    <s v="Main Campus"/>
    <n v="2025"/>
    <n v="2"/>
    <n v="84102"/>
    <s v="Full-Time"/>
    <n v="10"/>
    <s v="Salt Lake"/>
    <s v="Salt Lake County"/>
    <x v="1"/>
  </r>
  <r>
    <x v="4"/>
    <s v="Main Campus"/>
    <n v="2025"/>
    <n v="2"/>
    <n v="84102"/>
    <s v="Part-Time"/>
    <n v="1"/>
    <s v="Salt Lake"/>
    <s v="Salt Lake County"/>
    <x v="1"/>
  </r>
  <r>
    <x v="4"/>
    <s v="Main Campus"/>
    <n v="2025"/>
    <n v="2"/>
    <n v="84103"/>
    <s v="Full-Time"/>
    <n v="11"/>
    <s v="Salt Lake"/>
    <s v="Salt Lake County"/>
    <x v="1"/>
  </r>
  <r>
    <x v="4"/>
    <s v="Main Campus"/>
    <n v="2025"/>
    <n v="2"/>
    <n v="84103"/>
    <s v="Part-Time"/>
    <n v="6"/>
    <s v="Salt Lake"/>
    <s v="Salt Lake County"/>
    <x v="1"/>
  </r>
  <r>
    <x v="4"/>
    <s v="Main Campus"/>
    <n v="2025"/>
    <n v="2"/>
    <n v="84104"/>
    <s v="Full-Time"/>
    <n v="8"/>
    <s v="Salt Lake"/>
    <s v="Salt Lake County"/>
    <x v="1"/>
  </r>
  <r>
    <x v="4"/>
    <s v="Main Campus"/>
    <n v="2025"/>
    <n v="2"/>
    <n v="84104"/>
    <s v="Part-Time"/>
    <n v="6"/>
    <s v="Salt Lake"/>
    <s v="Salt Lake County"/>
    <x v="1"/>
  </r>
  <r>
    <x v="4"/>
    <s v="Main Campus"/>
    <n v="2025"/>
    <n v="2"/>
    <n v="84105"/>
    <s v="Full-Time"/>
    <n v="11"/>
    <s v="Salt Lake"/>
    <s v="Salt Lake County"/>
    <x v="1"/>
  </r>
  <r>
    <x v="4"/>
    <s v="Main Campus"/>
    <n v="2025"/>
    <n v="2"/>
    <n v="84105"/>
    <s v="Part-Time"/>
    <n v="3"/>
    <s v="Salt Lake"/>
    <s v="Salt Lake County"/>
    <x v="1"/>
  </r>
  <r>
    <x v="4"/>
    <s v="Main Campus"/>
    <n v="2025"/>
    <n v="2"/>
    <n v="84106"/>
    <s v="Full-Time"/>
    <n v="14"/>
    <s v="Salt Lake"/>
    <s v="Salt Lake County"/>
    <x v="1"/>
  </r>
  <r>
    <x v="4"/>
    <s v="Main Campus"/>
    <n v="2025"/>
    <n v="2"/>
    <n v="84106"/>
    <s v="Part-Time"/>
    <n v="10"/>
    <s v="Salt Lake"/>
    <s v="Salt Lake County"/>
    <x v="1"/>
  </r>
  <r>
    <x v="4"/>
    <s v="Main Campus"/>
    <n v="2025"/>
    <n v="2"/>
    <n v="84107"/>
    <s v="Full-Time"/>
    <n v="28"/>
    <s v="Salt Lake"/>
    <s v="Salt Lake County"/>
    <x v="1"/>
  </r>
  <r>
    <x v="4"/>
    <s v="Main Campus"/>
    <n v="2025"/>
    <n v="2"/>
    <n v="84107"/>
    <s v="Part-Time"/>
    <n v="2"/>
    <s v="Salt Lake"/>
    <s v="Salt Lake County"/>
    <x v="1"/>
  </r>
  <r>
    <x v="4"/>
    <s v="Main Campus"/>
    <n v="2025"/>
    <n v="2"/>
    <n v="84108"/>
    <s v="Full-Time"/>
    <n v="4"/>
    <s v="Salt Lake"/>
    <s v="Salt Lake County"/>
    <x v="1"/>
  </r>
  <r>
    <x v="4"/>
    <s v="Main Campus"/>
    <n v="2025"/>
    <n v="2"/>
    <n v="84108"/>
    <s v="Part-Time"/>
    <n v="1"/>
    <s v="Salt Lake"/>
    <s v="Salt Lake County"/>
    <x v="1"/>
  </r>
  <r>
    <x v="4"/>
    <s v="Main Campus"/>
    <n v="2025"/>
    <n v="2"/>
    <n v="84109"/>
    <s v="Full-Time"/>
    <n v="15"/>
    <s v="Salt Lake"/>
    <s v="Salt Lake County"/>
    <x v="1"/>
  </r>
  <r>
    <x v="4"/>
    <s v="Main Campus"/>
    <n v="2025"/>
    <n v="2"/>
    <n v="84111"/>
    <s v="Full-Time"/>
    <n v="15"/>
    <s v="Salt Lake"/>
    <s v="Salt Lake County"/>
    <x v="1"/>
  </r>
  <r>
    <x v="4"/>
    <s v="Main Campus"/>
    <n v="2025"/>
    <n v="2"/>
    <n v="84111"/>
    <s v="Part-Time"/>
    <n v="1"/>
    <s v="Salt Lake"/>
    <s v="Salt Lake County"/>
    <x v="1"/>
  </r>
  <r>
    <x v="4"/>
    <s v="Main Campus"/>
    <n v="2025"/>
    <n v="2"/>
    <n v="84115"/>
    <s v="Full-Time"/>
    <n v="37"/>
    <s v="Salt Lake"/>
    <s v="Salt Lake County"/>
    <x v="1"/>
  </r>
  <r>
    <x v="4"/>
    <s v="Main Campus"/>
    <n v="2025"/>
    <n v="2"/>
    <n v="84115"/>
    <s v="Part-Time"/>
    <n v="5"/>
    <s v="Salt Lake"/>
    <s v="Salt Lake County"/>
    <x v="1"/>
  </r>
  <r>
    <x v="4"/>
    <s v="Main Campus"/>
    <n v="2025"/>
    <n v="2"/>
    <n v="84116"/>
    <s v="Full-Time"/>
    <n v="26"/>
    <s v="Salt Lake"/>
    <s v="Salt Lake County"/>
    <x v="1"/>
  </r>
  <r>
    <x v="4"/>
    <s v="Main Campus"/>
    <n v="2025"/>
    <n v="2"/>
    <n v="84116"/>
    <s v="Part-Time"/>
    <n v="4"/>
    <s v="Salt Lake"/>
    <s v="Salt Lake County"/>
    <x v="1"/>
  </r>
  <r>
    <x v="4"/>
    <s v="Main Campus"/>
    <n v="2025"/>
    <n v="2"/>
    <n v="84117"/>
    <s v="Full-Time"/>
    <n v="14"/>
    <s v="Salt Lake"/>
    <s v="Salt Lake County"/>
    <x v="1"/>
  </r>
  <r>
    <x v="4"/>
    <s v="Main Campus"/>
    <n v="2025"/>
    <n v="2"/>
    <n v="84117"/>
    <s v="Part-Time"/>
    <n v="9"/>
    <s v="Salt Lake"/>
    <s v="Salt Lake County"/>
    <x v="1"/>
  </r>
  <r>
    <x v="4"/>
    <s v="Main Campus"/>
    <n v="2025"/>
    <n v="2"/>
    <n v="84118"/>
    <s v="Full-Time"/>
    <n v="14"/>
    <s v="Salt Lake"/>
    <s v="Salt Lake County"/>
    <x v="1"/>
  </r>
  <r>
    <x v="4"/>
    <s v="Main Campus"/>
    <n v="2025"/>
    <n v="2"/>
    <n v="84118"/>
    <s v="Part-Time"/>
    <n v="4"/>
    <s v="Salt Lake"/>
    <s v="Salt Lake County"/>
    <x v="1"/>
  </r>
  <r>
    <x v="4"/>
    <s v="Main Campus"/>
    <n v="2025"/>
    <n v="2"/>
    <n v="84119"/>
    <s v="Full-Time"/>
    <n v="42"/>
    <s v="Salt Lake"/>
    <s v="Salt Lake County"/>
    <x v="1"/>
  </r>
  <r>
    <x v="4"/>
    <s v="Main Campus"/>
    <n v="2025"/>
    <n v="2"/>
    <n v="84119"/>
    <s v="Part-Time"/>
    <n v="9"/>
    <s v="Salt Lake"/>
    <s v="Salt Lake County"/>
    <x v="1"/>
  </r>
  <r>
    <x v="4"/>
    <s v="Main Campus"/>
    <n v="2025"/>
    <n v="2"/>
    <n v="84120"/>
    <s v="Full-Time"/>
    <n v="19"/>
    <s v="Salt Lake"/>
    <s v="Salt Lake County"/>
    <x v="1"/>
  </r>
  <r>
    <x v="4"/>
    <s v="Main Campus"/>
    <n v="2025"/>
    <n v="2"/>
    <n v="84120"/>
    <s v="Part-Time"/>
    <n v="6"/>
    <s v="Salt Lake"/>
    <s v="Salt Lake County"/>
    <x v="1"/>
  </r>
  <r>
    <x v="4"/>
    <s v="Main Campus"/>
    <n v="2025"/>
    <n v="2"/>
    <n v="84121"/>
    <s v="Full-Time"/>
    <n v="18"/>
    <s v="Salt Lake"/>
    <s v="Salt Lake County"/>
    <x v="1"/>
  </r>
  <r>
    <x v="4"/>
    <s v="Main Campus"/>
    <n v="2025"/>
    <n v="2"/>
    <n v="84121"/>
    <s v="Part-Time"/>
    <n v="3"/>
    <s v="Salt Lake"/>
    <s v="Salt Lake County"/>
    <x v="1"/>
  </r>
  <r>
    <x v="4"/>
    <s v="Main Campus"/>
    <n v="2025"/>
    <n v="2"/>
    <n v="84123"/>
    <s v="Full-Time"/>
    <n v="26"/>
    <s v="Salt Lake"/>
    <s v="Salt Lake County"/>
    <x v="1"/>
  </r>
  <r>
    <x v="4"/>
    <s v="Main Campus"/>
    <n v="2025"/>
    <n v="2"/>
    <n v="84123"/>
    <s v="Part-Time"/>
    <n v="6"/>
    <s v="Salt Lake"/>
    <s v="Salt Lake County"/>
    <x v="1"/>
  </r>
  <r>
    <x v="4"/>
    <s v="Main Campus"/>
    <n v="2025"/>
    <n v="2"/>
    <n v="84124"/>
    <s v="Full-Time"/>
    <n v="6"/>
    <s v="Salt Lake"/>
    <s v="Salt Lake County"/>
    <x v="1"/>
  </r>
  <r>
    <x v="4"/>
    <s v="Main Campus"/>
    <n v="2025"/>
    <n v="2"/>
    <n v="84124"/>
    <s v="Part-Time"/>
    <n v="2"/>
    <s v="Salt Lake"/>
    <s v="Salt Lake County"/>
    <x v="1"/>
  </r>
  <r>
    <x v="4"/>
    <s v="Main Campus"/>
    <n v="2025"/>
    <n v="2"/>
    <n v="84128"/>
    <s v="Full-Time"/>
    <n v="10"/>
    <s v="Salt Lake"/>
    <s v="Salt Lake County"/>
    <x v="1"/>
  </r>
  <r>
    <x v="4"/>
    <s v="Main Campus"/>
    <n v="2025"/>
    <n v="2"/>
    <n v="84128"/>
    <s v="Part-Time"/>
    <n v="5"/>
    <s v="Salt Lake"/>
    <s v="Salt Lake County"/>
    <x v="1"/>
  </r>
  <r>
    <x v="4"/>
    <s v="Main Campus"/>
    <n v="2025"/>
    <n v="2"/>
    <n v="84129"/>
    <s v="Full-Time"/>
    <n v="29"/>
    <e v="#N/A"/>
    <s v="Salt Lake County"/>
    <x v="1"/>
  </r>
  <r>
    <x v="4"/>
    <s v="Main Campus"/>
    <n v="2025"/>
    <n v="2"/>
    <n v="84129"/>
    <s v="Part-Time"/>
    <n v="5"/>
    <e v="#N/A"/>
    <s v="Salt Lake County"/>
    <x v="1"/>
  </r>
  <r>
    <x v="4"/>
    <s v="Main Campus"/>
    <n v="2025"/>
    <n v="2"/>
    <n v="84157"/>
    <s v="Part-Time"/>
    <n v="1"/>
    <s v="Salt Lake"/>
    <e v="#N/A"/>
    <x v="1"/>
  </r>
  <r>
    <x v="4"/>
    <s v="Main Campus"/>
    <n v="2025"/>
    <n v="2"/>
    <n v="84301"/>
    <s v="Full-Time"/>
    <n v="1"/>
    <s v="Box Elder"/>
    <s v="Box Elder County"/>
    <x v="10"/>
  </r>
  <r>
    <x v="4"/>
    <s v="Main Campus"/>
    <n v="2025"/>
    <n v="2"/>
    <n v="84302"/>
    <s v="Full-Time"/>
    <n v="143"/>
    <s v="Box Elder"/>
    <s v="Box Elder County"/>
    <x v="10"/>
  </r>
  <r>
    <x v="4"/>
    <s v="Main Campus"/>
    <n v="2025"/>
    <n v="2"/>
    <n v="84302"/>
    <s v="Part-Time"/>
    <n v="45"/>
    <s v="Box Elder"/>
    <s v="Box Elder County"/>
    <x v="10"/>
  </r>
  <r>
    <x v="4"/>
    <s v="Main Campus"/>
    <n v="2025"/>
    <n v="2"/>
    <n v="84305"/>
    <s v="Full-Time"/>
    <n v="1"/>
    <s v="Cache"/>
    <s v="Cache County"/>
    <x v="11"/>
  </r>
  <r>
    <x v="4"/>
    <s v="Main Campus"/>
    <n v="2025"/>
    <n v="2"/>
    <n v="84305"/>
    <s v="Part-Time"/>
    <n v="1"/>
    <s v="Cache"/>
    <s v="Cache County"/>
    <x v="11"/>
  </r>
  <r>
    <x v="4"/>
    <s v="Main Campus"/>
    <n v="2025"/>
    <n v="2"/>
    <n v="84306"/>
    <s v="Full-Time"/>
    <n v="2"/>
    <s v="Box Elder"/>
    <s v="Box Elder County"/>
    <x v="10"/>
  </r>
  <r>
    <x v="4"/>
    <s v="Main Campus"/>
    <n v="2025"/>
    <n v="2"/>
    <n v="84306"/>
    <s v="Part-Time"/>
    <n v="1"/>
    <s v="Box Elder"/>
    <s v="Box Elder County"/>
    <x v="10"/>
  </r>
  <r>
    <x v="4"/>
    <s v="Main Campus"/>
    <n v="2025"/>
    <n v="2"/>
    <n v="84307"/>
    <s v="Full-Time"/>
    <n v="5"/>
    <s v="Box Elder"/>
    <s v="Box Elder County"/>
    <x v="10"/>
  </r>
  <r>
    <x v="4"/>
    <s v="Main Campus"/>
    <n v="2025"/>
    <n v="2"/>
    <n v="84307"/>
    <s v="Part-Time"/>
    <n v="2"/>
    <s v="Box Elder"/>
    <s v="Box Elder County"/>
    <x v="10"/>
  </r>
  <r>
    <x v="4"/>
    <s v="Main Campus"/>
    <n v="2025"/>
    <n v="2"/>
    <n v="84309"/>
    <s v="Full-Time"/>
    <n v="2"/>
    <s v="Box Elder"/>
    <s v="Box Elder County"/>
    <x v="10"/>
  </r>
  <r>
    <x v="4"/>
    <s v="Main Campus"/>
    <n v="2025"/>
    <n v="2"/>
    <n v="84310"/>
    <s v="Full-Time"/>
    <n v="55"/>
    <s v="Weber"/>
    <s v="Weber County"/>
    <x v="9"/>
  </r>
  <r>
    <x v="4"/>
    <s v="Main Campus"/>
    <n v="2025"/>
    <n v="2"/>
    <n v="84310"/>
    <s v="Part-Time"/>
    <n v="25"/>
    <s v="Weber"/>
    <s v="Weber County"/>
    <x v="9"/>
  </r>
  <r>
    <x v="4"/>
    <s v="Main Campus"/>
    <n v="2025"/>
    <n v="2"/>
    <n v="84311"/>
    <s v="Full-Time"/>
    <n v="2"/>
    <s v="Box Elder"/>
    <s v="Box Elder County"/>
    <x v="10"/>
  </r>
  <r>
    <x v="4"/>
    <s v="Main Campus"/>
    <n v="2025"/>
    <n v="2"/>
    <n v="84311"/>
    <s v="Part-Time"/>
    <n v="1"/>
    <s v="Box Elder"/>
    <s v="Box Elder County"/>
    <x v="10"/>
  </r>
  <r>
    <x v="4"/>
    <s v="Main Campus"/>
    <n v="2025"/>
    <n v="2"/>
    <n v="84312"/>
    <s v="Full-Time"/>
    <n v="9"/>
    <s v="Box Elder"/>
    <s v="Box Elder County"/>
    <x v="10"/>
  </r>
  <r>
    <x v="4"/>
    <s v="Main Campus"/>
    <n v="2025"/>
    <n v="2"/>
    <n v="84312"/>
    <s v="Part-Time"/>
    <n v="3"/>
    <s v="Box Elder"/>
    <s v="Box Elder County"/>
    <x v="10"/>
  </r>
  <r>
    <x v="4"/>
    <s v="Main Campus"/>
    <n v="2025"/>
    <n v="2"/>
    <n v="84314"/>
    <s v="Full-Time"/>
    <n v="6"/>
    <s v="Box Elder"/>
    <s v="Box Elder County"/>
    <x v="10"/>
  </r>
  <r>
    <x v="4"/>
    <s v="Main Campus"/>
    <n v="2025"/>
    <n v="2"/>
    <n v="84314"/>
    <s v="Part-Time"/>
    <n v="2"/>
    <s v="Box Elder"/>
    <s v="Box Elder County"/>
    <x v="10"/>
  </r>
  <r>
    <x v="4"/>
    <s v="Main Campus"/>
    <n v="2025"/>
    <n v="2"/>
    <n v="84315"/>
    <s v="Full-Time"/>
    <n v="123"/>
    <s v="Weber"/>
    <s v="Weber County"/>
    <x v="9"/>
  </r>
  <r>
    <x v="4"/>
    <s v="Main Campus"/>
    <n v="2025"/>
    <n v="2"/>
    <n v="84315"/>
    <s v="Part-Time"/>
    <n v="35"/>
    <s v="Weber"/>
    <s v="Weber County"/>
    <x v="9"/>
  </r>
  <r>
    <x v="4"/>
    <s v="Main Campus"/>
    <n v="2025"/>
    <n v="2"/>
    <n v="84317"/>
    <s v="Full-Time"/>
    <n v="16"/>
    <s v="Weber"/>
    <s v="Weber County"/>
    <x v="9"/>
  </r>
  <r>
    <x v="4"/>
    <s v="Main Campus"/>
    <n v="2025"/>
    <n v="2"/>
    <n v="84317"/>
    <s v="Part-Time"/>
    <n v="9"/>
    <s v="Weber"/>
    <s v="Weber County"/>
    <x v="9"/>
  </r>
  <r>
    <x v="4"/>
    <s v="Main Campus"/>
    <n v="2025"/>
    <n v="2"/>
    <n v="84318"/>
    <s v="Full-Time"/>
    <n v="9"/>
    <s v="Cache"/>
    <s v="Cache County"/>
    <x v="11"/>
  </r>
  <r>
    <x v="4"/>
    <s v="Main Campus"/>
    <n v="2025"/>
    <n v="2"/>
    <n v="84318"/>
    <s v="Part-Time"/>
    <n v="3"/>
    <s v="Cache"/>
    <s v="Cache County"/>
    <x v="11"/>
  </r>
  <r>
    <x v="4"/>
    <s v="Main Campus"/>
    <n v="2025"/>
    <n v="2"/>
    <n v="84319"/>
    <s v="Full-Time"/>
    <n v="8"/>
    <s v="Cache"/>
    <s v="Cache County"/>
    <x v="11"/>
  </r>
  <r>
    <x v="4"/>
    <s v="Main Campus"/>
    <n v="2025"/>
    <n v="2"/>
    <n v="84319"/>
    <s v="Part-Time"/>
    <n v="4"/>
    <s v="Cache"/>
    <s v="Cache County"/>
    <x v="11"/>
  </r>
  <r>
    <x v="4"/>
    <s v="Main Campus"/>
    <n v="2025"/>
    <n v="2"/>
    <n v="84320"/>
    <s v="Full-Time"/>
    <n v="2"/>
    <s v="Cache"/>
    <s v="Cache County"/>
    <x v="11"/>
  </r>
  <r>
    <x v="4"/>
    <s v="Main Campus"/>
    <n v="2025"/>
    <n v="2"/>
    <n v="84321"/>
    <s v="Full-Time"/>
    <n v="29"/>
    <s v="Cache"/>
    <s v="Cache County"/>
    <x v="11"/>
  </r>
  <r>
    <x v="4"/>
    <s v="Main Campus"/>
    <n v="2025"/>
    <n v="2"/>
    <n v="84321"/>
    <s v="Part-Time"/>
    <n v="8"/>
    <s v="Cache"/>
    <s v="Cache County"/>
    <x v="11"/>
  </r>
  <r>
    <x v="4"/>
    <s v="Main Campus"/>
    <n v="2025"/>
    <n v="2"/>
    <n v="84323"/>
    <s v="Part-Time"/>
    <n v="1"/>
    <s v="Cache"/>
    <e v="#N/A"/>
    <x v="11"/>
  </r>
  <r>
    <x v="4"/>
    <s v="Main Campus"/>
    <n v="2025"/>
    <n v="2"/>
    <n v="84324"/>
    <s v="Full-Time"/>
    <n v="6"/>
    <s v="Box Elder"/>
    <s v="Box Elder County"/>
    <x v="10"/>
  </r>
  <r>
    <x v="4"/>
    <s v="Main Campus"/>
    <n v="2025"/>
    <n v="2"/>
    <n v="84325"/>
    <s v="Full-Time"/>
    <n v="3"/>
    <s v="Cache"/>
    <s v="Cache County"/>
    <x v="11"/>
  </r>
  <r>
    <x v="4"/>
    <s v="Main Campus"/>
    <n v="2025"/>
    <n v="2"/>
    <n v="84325"/>
    <s v="Part-Time"/>
    <n v="1"/>
    <s v="Cache"/>
    <s v="Cache County"/>
    <x v="11"/>
  </r>
  <r>
    <x v="4"/>
    <s v="Main Campus"/>
    <n v="2025"/>
    <n v="2"/>
    <n v="84328"/>
    <s v="Full-Time"/>
    <n v="1"/>
    <s v="Cache"/>
    <s v="Cache County"/>
    <x v="11"/>
  </r>
  <r>
    <x v="4"/>
    <s v="Main Campus"/>
    <n v="2025"/>
    <n v="2"/>
    <n v="84328"/>
    <s v="Part-Time"/>
    <n v="1"/>
    <s v="Cache"/>
    <s v="Cache County"/>
    <x v="11"/>
  </r>
  <r>
    <x v="4"/>
    <s v="Main Campus"/>
    <n v="2025"/>
    <n v="2"/>
    <n v="84332"/>
    <s v="Full-Time"/>
    <n v="10"/>
    <s v="Cache"/>
    <s v="Cache County"/>
    <x v="11"/>
  </r>
  <r>
    <x v="4"/>
    <s v="Main Campus"/>
    <n v="2025"/>
    <n v="2"/>
    <n v="84332"/>
    <s v="Part-Time"/>
    <n v="2"/>
    <s v="Cache"/>
    <s v="Cache County"/>
    <x v="11"/>
  </r>
  <r>
    <x v="4"/>
    <s v="Main Campus"/>
    <n v="2025"/>
    <n v="2"/>
    <n v="84333"/>
    <s v="Full-Time"/>
    <n v="8"/>
    <s v="Cache"/>
    <s v="Cache County"/>
    <x v="11"/>
  </r>
  <r>
    <x v="4"/>
    <s v="Main Campus"/>
    <n v="2025"/>
    <n v="2"/>
    <n v="84333"/>
    <s v="Part-Time"/>
    <n v="1"/>
    <s v="Cache"/>
    <s v="Cache County"/>
    <x v="11"/>
  </r>
  <r>
    <x v="4"/>
    <s v="Main Campus"/>
    <n v="2025"/>
    <n v="2"/>
    <n v="84334"/>
    <s v="Full-Time"/>
    <n v="1"/>
    <s v="Cache"/>
    <s v="Box Elder County"/>
    <x v="11"/>
  </r>
  <r>
    <x v="4"/>
    <s v="Main Campus"/>
    <n v="2025"/>
    <n v="2"/>
    <n v="84334"/>
    <s v="Part-Time"/>
    <n v="1"/>
    <s v="Cache"/>
    <s v="Box Elder County"/>
    <x v="11"/>
  </r>
  <r>
    <x v="4"/>
    <s v="Main Campus"/>
    <n v="2025"/>
    <n v="2"/>
    <n v="84335"/>
    <s v="Full-Time"/>
    <n v="19"/>
    <s v="Cache"/>
    <s v="Cache County"/>
    <x v="11"/>
  </r>
  <r>
    <x v="4"/>
    <s v="Main Campus"/>
    <n v="2025"/>
    <n v="2"/>
    <n v="84335"/>
    <s v="Part-Time"/>
    <n v="2"/>
    <s v="Cache"/>
    <s v="Cache County"/>
    <x v="11"/>
  </r>
  <r>
    <x v="4"/>
    <s v="Main Campus"/>
    <n v="2025"/>
    <n v="2"/>
    <n v="84337"/>
    <s v="Full-Time"/>
    <n v="37"/>
    <s v="Box Elder"/>
    <s v="Box Elder County"/>
    <x v="10"/>
  </r>
  <r>
    <x v="4"/>
    <s v="Main Campus"/>
    <n v="2025"/>
    <n v="2"/>
    <n v="84337"/>
    <s v="Part-Time"/>
    <n v="8"/>
    <s v="Box Elder"/>
    <s v="Box Elder County"/>
    <x v="10"/>
  </r>
  <r>
    <x v="4"/>
    <s v="Main Campus"/>
    <n v="2025"/>
    <n v="2"/>
    <n v="84339"/>
    <s v="Full-Time"/>
    <n v="2"/>
    <s v="Cache"/>
    <s v="Cache County"/>
    <x v="11"/>
  </r>
  <r>
    <x v="4"/>
    <s v="Main Campus"/>
    <n v="2025"/>
    <n v="2"/>
    <n v="84339"/>
    <s v="Part-Time"/>
    <n v="7"/>
    <s v="Cache"/>
    <s v="Cache County"/>
    <x v="11"/>
  </r>
  <r>
    <x v="4"/>
    <s v="Main Campus"/>
    <n v="2025"/>
    <n v="2"/>
    <n v="84340"/>
    <s v="Full-Time"/>
    <n v="35"/>
    <s v="Box Elder"/>
    <s v="Box Elder County"/>
    <x v="10"/>
  </r>
  <r>
    <x v="4"/>
    <s v="Main Campus"/>
    <n v="2025"/>
    <n v="2"/>
    <n v="84340"/>
    <s v="Part-Time"/>
    <n v="9"/>
    <s v="Box Elder"/>
    <s v="Box Elder County"/>
    <x v="10"/>
  </r>
  <r>
    <x v="4"/>
    <s v="Main Campus"/>
    <n v="2025"/>
    <n v="2"/>
    <n v="84341"/>
    <s v="Full-Time"/>
    <n v="10"/>
    <s v="Cache"/>
    <s v="Cache County"/>
    <x v="11"/>
  </r>
  <r>
    <x v="4"/>
    <s v="Main Campus"/>
    <n v="2025"/>
    <n v="2"/>
    <n v="84341"/>
    <s v="Part-Time"/>
    <n v="4"/>
    <s v="Cache"/>
    <s v="Cache County"/>
    <x v="11"/>
  </r>
  <r>
    <x v="4"/>
    <s v="Main Campus"/>
    <n v="2025"/>
    <n v="2"/>
    <n v="84401"/>
    <s v="Full-Time"/>
    <n v="572"/>
    <s v="Weber"/>
    <s v="Weber County"/>
    <x v="9"/>
  </r>
  <r>
    <x v="4"/>
    <s v="Main Campus"/>
    <n v="2025"/>
    <n v="2"/>
    <n v="84401"/>
    <s v="Part-Time"/>
    <n v="208"/>
    <s v="Weber"/>
    <s v="Weber County"/>
    <x v="9"/>
  </r>
  <r>
    <x v="4"/>
    <s v="Main Campus"/>
    <n v="2025"/>
    <n v="2"/>
    <n v="84402"/>
    <s v="Full-Time"/>
    <n v="1"/>
    <s v="Weber"/>
    <e v="#N/A"/>
    <x v="9"/>
  </r>
  <r>
    <x v="4"/>
    <s v="Main Campus"/>
    <n v="2025"/>
    <n v="2"/>
    <n v="84403"/>
    <s v="Full-Time"/>
    <n v="888"/>
    <s v="Weber"/>
    <s v="Weber County"/>
    <x v="9"/>
  </r>
  <r>
    <x v="4"/>
    <s v="Main Campus"/>
    <n v="2025"/>
    <n v="2"/>
    <n v="84403"/>
    <s v="Part-Time"/>
    <n v="257"/>
    <s v="Weber"/>
    <s v="Weber County"/>
    <x v="9"/>
  </r>
  <r>
    <x v="4"/>
    <s v="Main Campus"/>
    <n v="2025"/>
    <n v="2"/>
    <n v="84404"/>
    <s v="Full-Time"/>
    <n v="606"/>
    <s v="Weber"/>
    <s v="Weber County"/>
    <x v="9"/>
  </r>
  <r>
    <x v="4"/>
    <s v="Main Campus"/>
    <n v="2025"/>
    <n v="2"/>
    <n v="84404"/>
    <s v="Part-Time"/>
    <n v="226"/>
    <s v="Weber"/>
    <s v="Weber County"/>
    <x v="9"/>
  </r>
  <r>
    <x v="4"/>
    <s v="Main Campus"/>
    <n v="2025"/>
    <n v="2"/>
    <n v="84405"/>
    <s v="Full-Time"/>
    <n v="399"/>
    <s v="Weber"/>
    <s v="Weber County"/>
    <x v="9"/>
  </r>
  <r>
    <x v="4"/>
    <s v="Main Campus"/>
    <n v="2025"/>
    <n v="2"/>
    <n v="84405"/>
    <s v="Part-Time"/>
    <n v="157"/>
    <s v="Weber"/>
    <s v="Weber County"/>
    <x v="9"/>
  </r>
  <r>
    <x v="4"/>
    <s v="Main Campus"/>
    <n v="2025"/>
    <n v="2"/>
    <n v="84408"/>
    <s v="Full-Time"/>
    <n v="108"/>
    <s v="Weber"/>
    <s v="Weber County"/>
    <x v="9"/>
  </r>
  <r>
    <x v="4"/>
    <s v="Main Campus"/>
    <n v="2025"/>
    <n v="2"/>
    <n v="84408"/>
    <s v="Part-Time"/>
    <n v="5"/>
    <s v="Weber"/>
    <s v="Weber County"/>
    <x v="9"/>
  </r>
  <r>
    <x v="4"/>
    <s v="Main Campus"/>
    <n v="2025"/>
    <n v="2"/>
    <n v="84409"/>
    <s v="Full-Time"/>
    <n v="1"/>
    <s v="Weber"/>
    <e v="#N/A"/>
    <x v="9"/>
  </r>
  <r>
    <x v="4"/>
    <s v="Main Campus"/>
    <n v="2025"/>
    <n v="2"/>
    <n v="84409"/>
    <s v="Part-Time"/>
    <n v="2"/>
    <s v="Weber"/>
    <e v="#N/A"/>
    <x v="9"/>
  </r>
  <r>
    <x v="4"/>
    <s v="Main Campus"/>
    <n v="2025"/>
    <n v="2"/>
    <n v="84412"/>
    <s v="Full-Time"/>
    <n v="3"/>
    <s v="Weber"/>
    <e v="#N/A"/>
    <x v="9"/>
  </r>
  <r>
    <x v="4"/>
    <s v="Main Campus"/>
    <n v="2025"/>
    <n v="2"/>
    <n v="84412"/>
    <s v="Part-Time"/>
    <n v="2"/>
    <s v="Weber"/>
    <e v="#N/A"/>
    <x v="9"/>
  </r>
  <r>
    <x v="4"/>
    <s v="Main Campus"/>
    <n v="2025"/>
    <n v="2"/>
    <n v="84414"/>
    <s v="Full-Time"/>
    <n v="450"/>
    <s v="Weber"/>
    <s v="Weber County"/>
    <x v="9"/>
  </r>
  <r>
    <x v="4"/>
    <s v="Main Campus"/>
    <n v="2025"/>
    <n v="2"/>
    <n v="84414"/>
    <s v="Part-Time"/>
    <n v="132"/>
    <s v="Weber"/>
    <s v="Weber County"/>
    <x v="9"/>
  </r>
  <r>
    <x v="4"/>
    <s v="Main Campus"/>
    <n v="2025"/>
    <n v="2"/>
    <n v="84415"/>
    <s v="Full-Time"/>
    <n v="3"/>
    <s v="Weber"/>
    <e v="#N/A"/>
    <x v="9"/>
  </r>
  <r>
    <x v="4"/>
    <s v="Main Campus"/>
    <n v="2025"/>
    <n v="2"/>
    <n v="84501"/>
    <s v="Full-Time"/>
    <n v="7"/>
    <s v="Carbon"/>
    <s v="Carbon County"/>
    <x v="12"/>
  </r>
  <r>
    <x v="4"/>
    <s v="Main Campus"/>
    <n v="2025"/>
    <n v="2"/>
    <n v="84501"/>
    <s v="Part-Time"/>
    <n v="1"/>
    <s v="Carbon"/>
    <s v="Carbon County"/>
    <x v="12"/>
  </r>
  <r>
    <x v="4"/>
    <s v="Main Campus"/>
    <n v="2025"/>
    <n v="2"/>
    <n v="84511"/>
    <s v="Full-Time"/>
    <n v="5"/>
    <s v="San Juan"/>
    <s v="San Juan County"/>
    <x v="13"/>
  </r>
  <r>
    <x v="4"/>
    <s v="Main Campus"/>
    <n v="2025"/>
    <n v="2"/>
    <n v="84513"/>
    <s v="Full-Time"/>
    <n v="1"/>
    <s v="Emery"/>
    <s v="Emery County"/>
    <x v="14"/>
  </r>
  <r>
    <x v="4"/>
    <s v="Main Campus"/>
    <n v="2025"/>
    <n v="2"/>
    <n v="84521"/>
    <s v="Full-Time"/>
    <n v="1"/>
    <s v="Emery"/>
    <s v="Emery County"/>
    <x v="14"/>
  </r>
  <r>
    <x v="4"/>
    <s v="Main Campus"/>
    <n v="2025"/>
    <n v="2"/>
    <n v="84523"/>
    <s v="Full-Time"/>
    <n v="2"/>
    <s v="Emery"/>
    <s v="Emery County"/>
    <x v="14"/>
  </r>
  <r>
    <x v="4"/>
    <s v="Main Campus"/>
    <n v="2025"/>
    <n v="2"/>
    <n v="84528"/>
    <s v="Full-Time"/>
    <n v="1"/>
    <s v="Emery"/>
    <s v="Emery County"/>
    <x v="14"/>
  </r>
  <r>
    <x v="4"/>
    <s v="Main Campus"/>
    <n v="2025"/>
    <n v="2"/>
    <n v="84532"/>
    <s v="Full-Time"/>
    <n v="8"/>
    <s v="Grand"/>
    <s v="Grand County"/>
    <x v="15"/>
  </r>
  <r>
    <x v="4"/>
    <s v="Main Campus"/>
    <n v="2025"/>
    <n v="2"/>
    <n v="84532"/>
    <s v="Part-Time"/>
    <n v="1"/>
    <s v="Grand"/>
    <s v="Grand County"/>
    <x v="15"/>
  </r>
  <r>
    <x v="4"/>
    <s v="Main Campus"/>
    <n v="2025"/>
    <n v="2"/>
    <n v="84536"/>
    <s v="Full-Time"/>
    <n v="1"/>
    <s v="San Juan"/>
    <s v="San Juan County"/>
    <x v="13"/>
  </r>
  <r>
    <x v="4"/>
    <s v="Main Campus"/>
    <n v="2025"/>
    <n v="2"/>
    <n v="84536"/>
    <s v="Part-Time"/>
    <n v="1"/>
    <s v="San Juan"/>
    <s v="San Juan County"/>
    <x v="13"/>
  </r>
  <r>
    <x v="4"/>
    <s v="Main Campus"/>
    <n v="2025"/>
    <n v="2"/>
    <n v="84542"/>
    <s v="Full-Time"/>
    <n v="1"/>
    <s v="Carbon"/>
    <s v="Carbon County"/>
    <x v="12"/>
  </r>
  <r>
    <x v="4"/>
    <s v="Main Campus"/>
    <n v="2025"/>
    <n v="2"/>
    <n v="84601"/>
    <s v="Full-Time"/>
    <n v="4"/>
    <s v="Utah"/>
    <s v="Utah County"/>
    <x v="0"/>
  </r>
  <r>
    <x v="4"/>
    <s v="Main Campus"/>
    <n v="2025"/>
    <n v="2"/>
    <n v="84601"/>
    <s v="Part-Time"/>
    <n v="1"/>
    <s v="Utah"/>
    <s v="Utah County"/>
    <x v="0"/>
  </r>
  <r>
    <x v="4"/>
    <s v="Main Campus"/>
    <n v="2025"/>
    <n v="2"/>
    <n v="84602"/>
    <s v="Full-Time"/>
    <n v="1"/>
    <s v="Utah"/>
    <s v="Utah County"/>
    <x v="0"/>
  </r>
  <r>
    <x v="4"/>
    <s v="Main Campus"/>
    <n v="2025"/>
    <n v="2"/>
    <n v="84604"/>
    <s v="Full-Time"/>
    <n v="9"/>
    <s v="Utah"/>
    <s v="Utah County"/>
    <x v="0"/>
  </r>
  <r>
    <x v="4"/>
    <s v="Main Campus"/>
    <n v="2025"/>
    <n v="2"/>
    <n v="84604"/>
    <s v="Part-Time"/>
    <n v="2"/>
    <s v="Utah"/>
    <s v="Utah County"/>
    <x v="0"/>
  </r>
  <r>
    <x v="4"/>
    <s v="Main Campus"/>
    <n v="2025"/>
    <n v="2"/>
    <n v="84606"/>
    <s v="Full-Time"/>
    <n v="5"/>
    <s v="Utah"/>
    <s v="Utah County"/>
    <x v="0"/>
  </r>
  <r>
    <x v="4"/>
    <s v="Main Campus"/>
    <n v="2025"/>
    <n v="2"/>
    <n v="84624"/>
    <s v="Full-Time"/>
    <n v="2"/>
    <s v="Millard"/>
    <s v="Millard County"/>
    <x v="16"/>
  </r>
  <r>
    <x v="4"/>
    <s v="Main Campus"/>
    <n v="2025"/>
    <n v="2"/>
    <n v="84624"/>
    <s v="Part-Time"/>
    <n v="1"/>
    <s v="Millard"/>
    <s v="Millard County"/>
    <x v="16"/>
  </r>
  <r>
    <x v="4"/>
    <s v="Main Campus"/>
    <n v="2025"/>
    <n v="2"/>
    <n v="84627"/>
    <s v="Full-Time"/>
    <n v="1"/>
    <s v="Sanpete"/>
    <s v="Sanpete County"/>
    <x v="17"/>
  </r>
  <r>
    <x v="4"/>
    <s v="Main Campus"/>
    <n v="2025"/>
    <n v="2"/>
    <n v="84628"/>
    <s v="Full-Time"/>
    <n v="1"/>
    <s v="Juab"/>
    <s v="Juab County"/>
    <x v="18"/>
  </r>
  <r>
    <x v="4"/>
    <s v="Main Campus"/>
    <n v="2025"/>
    <n v="2"/>
    <n v="84629"/>
    <s v="Full-Time"/>
    <n v="1"/>
    <s v="Sanpete"/>
    <s v="Sanpete County"/>
    <x v="17"/>
  </r>
  <r>
    <x v="4"/>
    <s v="Main Campus"/>
    <n v="2025"/>
    <n v="2"/>
    <n v="84629"/>
    <s v="Part-Time"/>
    <n v="1"/>
    <s v="Sanpete"/>
    <s v="Sanpete County"/>
    <x v="17"/>
  </r>
  <r>
    <x v="4"/>
    <s v="Main Campus"/>
    <n v="2025"/>
    <n v="2"/>
    <n v="84630"/>
    <s v="Full-Time"/>
    <n v="1"/>
    <s v="Sanpete"/>
    <s v="Sanpete County"/>
    <x v="17"/>
  </r>
  <r>
    <x v="4"/>
    <s v="Main Campus"/>
    <n v="2025"/>
    <n v="2"/>
    <n v="84631"/>
    <s v="Full-Time"/>
    <n v="3"/>
    <s v="Millard"/>
    <s v="Millard County"/>
    <x v="16"/>
  </r>
  <r>
    <x v="4"/>
    <s v="Main Campus"/>
    <n v="2025"/>
    <n v="2"/>
    <n v="84632"/>
    <s v="Full-Time"/>
    <n v="1"/>
    <s v="Sanpete"/>
    <s v="Sanpete County"/>
    <x v="17"/>
  </r>
  <r>
    <x v="4"/>
    <s v="Main Campus"/>
    <n v="2025"/>
    <n v="2"/>
    <n v="84633"/>
    <s v="Full-Time"/>
    <n v="1"/>
    <s v="Utah"/>
    <s v="Utah County"/>
    <x v="0"/>
  </r>
  <r>
    <x v="4"/>
    <s v="Main Campus"/>
    <n v="2025"/>
    <n v="2"/>
    <n v="84634"/>
    <s v="Full-Time"/>
    <n v="1"/>
    <s v="Sanpete"/>
    <s v="Sanpete County"/>
    <x v="17"/>
  </r>
  <r>
    <x v="4"/>
    <s v="Main Campus"/>
    <n v="2025"/>
    <n v="2"/>
    <n v="84635"/>
    <s v="Full-Time"/>
    <n v="1"/>
    <s v="Millard"/>
    <s v="Millard County"/>
    <x v="16"/>
  </r>
  <r>
    <x v="4"/>
    <s v="Main Campus"/>
    <n v="2025"/>
    <n v="2"/>
    <n v="84637"/>
    <s v="Part-Time"/>
    <n v="1"/>
    <s v="Millard"/>
    <s v="Millard County"/>
    <x v="16"/>
  </r>
  <r>
    <x v="4"/>
    <s v="Main Campus"/>
    <n v="2025"/>
    <n v="2"/>
    <n v="84639"/>
    <s v="Full-Time"/>
    <n v="1"/>
    <s v="Juab"/>
    <s v="Juab County"/>
    <x v="18"/>
  </r>
  <r>
    <x v="4"/>
    <s v="Main Campus"/>
    <n v="2025"/>
    <n v="2"/>
    <n v="84642"/>
    <s v="Full-Time"/>
    <n v="2"/>
    <s v="Sanpete"/>
    <s v="Sanpete County"/>
    <x v="17"/>
  </r>
  <r>
    <x v="4"/>
    <s v="Main Campus"/>
    <n v="2025"/>
    <n v="2"/>
    <n v="84642"/>
    <s v="Part-Time"/>
    <n v="1"/>
    <s v="Sanpete"/>
    <s v="Sanpete County"/>
    <x v="17"/>
  </r>
  <r>
    <x v="4"/>
    <s v="Main Campus"/>
    <n v="2025"/>
    <n v="2"/>
    <n v="84645"/>
    <s v="Full-Time"/>
    <n v="3"/>
    <s v="Juab"/>
    <s v="Juab County"/>
    <x v="18"/>
  </r>
  <r>
    <x v="4"/>
    <s v="Main Campus"/>
    <n v="2025"/>
    <n v="2"/>
    <n v="84647"/>
    <s v="Part-Time"/>
    <n v="2"/>
    <s v="Sanpete"/>
    <s v="Sanpete County"/>
    <x v="17"/>
  </r>
  <r>
    <x v="4"/>
    <s v="Main Campus"/>
    <n v="2025"/>
    <n v="2"/>
    <n v="84648"/>
    <s v="Full-Time"/>
    <n v="4"/>
    <s v="Juab"/>
    <s v="Juab County"/>
    <x v="18"/>
  </r>
  <r>
    <x v="4"/>
    <s v="Main Campus"/>
    <n v="2025"/>
    <n v="2"/>
    <n v="84649"/>
    <s v="Full-Time"/>
    <n v="1"/>
    <s v="Millard"/>
    <s v="Millard County"/>
    <x v="16"/>
  </r>
  <r>
    <x v="4"/>
    <s v="Main Campus"/>
    <n v="2025"/>
    <n v="2"/>
    <n v="84651"/>
    <s v="Full-Time"/>
    <n v="8"/>
    <s v="Utah"/>
    <s v="Utah County"/>
    <x v="0"/>
  </r>
  <r>
    <x v="4"/>
    <s v="Main Campus"/>
    <n v="2025"/>
    <n v="2"/>
    <n v="84651"/>
    <s v="Part-Time"/>
    <n v="1"/>
    <s v="Utah"/>
    <s v="Utah County"/>
    <x v="0"/>
  </r>
  <r>
    <x v="4"/>
    <s v="Main Campus"/>
    <n v="2025"/>
    <n v="2"/>
    <n v="84653"/>
    <s v="Full-Time"/>
    <n v="3"/>
    <s v="Utah"/>
    <s v="Utah County"/>
    <x v="0"/>
  </r>
  <r>
    <x v="4"/>
    <s v="Main Campus"/>
    <n v="2025"/>
    <n v="2"/>
    <n v="84654"/>
    <s v="Full-Time"/>
    <n v="2"/>
    <s v="Sevier"/>
    <s v="Sevier County"/>
    <x v="19"/>
  </r>
  <r>
    <x v="4"/>
    <s v="Main Campus"/>
    <n v="2025"/>
    <n v="2"/>
    <n v="84655"/>
    <s v="Full-Time"/>
    <n v="5"/>
    <s v="Utah"/>
    <s v="Utah County"/>
    <x v="0"/>
  </r>
  <r>
    <x v="4"/>
    <s v="Main Campus"/>
    <n v="2025"/>
    <n v="2"/>
    <n v="84655"/>
    <s v="Part-Time"/>
    <n v="2"/>
    <s v="Utah"/>
    <s v="Utah County"/>
    <x v="0"/>
  </r>
  <r>
    <x v="4"/>
    <s v="Main Campus"/>
    <n v="2025"/>
    <n v="2"/>
    <n v="84660"/>
    <s v="Full-Time"/>
    <n v="14"/>
    <s v="Utah"/>
    <s v="Utah County"/>
    <x v="0"/>
  </r>
  <r>
    <x v="4"/>
    <s v="Main Campus"/>
    <n v="2025"/>
    <n v="2"/>
    <n v="84660"/>
    <s v="Part-Time"/>
    <n v="1"/>
    <s v="Utah"/>
    <s v="Utah County"/>
    <x v="0"/>
  </r>
  <r>
    <x v="4"/>
    <s v="Main Campus"/>
    <n v="2025"/>
    <n v="2"/>
    <n v="84663"/>
    <s v="Full-Time"/>
    <n v="10"/>
    <s v="Utah"/>
    <s v="Utah County"/>
    <x v="0"/>
  </r>
  <r>
    <x v="4"/>
    <s v="Main Campus"/>
    <n v="2025"/>
    <n v="2"/>
    <n v="84664"/>
    <s v="Full-Time"/>
    <n v="8"/>
    <s v="Utah"/>
    <s v="Utah County"/>
    <x v="0"/>
  </r>
  <r>
    <x v="4"/>
    <s v="Main Campus"/>
    <n v="2025"/>
    <n v="2"/>
    <n v="84664"/>
    <s v="Part-Time"/>
    <n v="3"/>
    <s v="Utah"/>
    <s v="Utah County"/>
    <x v="0"/>
  </r>
  <r>
    <x v="4"/>
    <s v="Main Campus"/>
    <n v="2025"/>
    <n v="2"/>
    <n v="84665"/>
    <s v="Full-Time"/>
    <n v="1"/>
    <s v="Sanpete"/>
    <s v="Sanpete County"/>
    <x v="17"/>
  </r>
  <r>
    <x v="4"/>
    <s v="Main Campus"/>
    <n v="2025"/>
    <n v="2"/>
    <n v="84701"/>
    <s v="Full-Time"/>
    <n v="3"/>
    <s v="Sevier"/>
    <s v="Sevier County"/>
    <x v="19"/>
  </r>
  <r>
    <x v="4"/>
    <s v="Main Campus"/>
    <n v="2025"/>
    <n v="2"/>
    <n v="84701"/>
    <s v="Part-Time"/>
    <n v="1"/>
    <s v="Sevier"/>
    <s v="Sevier County"/>
    <x v="19"/>
  </r>
  <r>
    <x v="4"/>
    <s v="Main Campus"/>
    <n v="2025"/>
    <n v="2"/>
    <n v="84713"/>
    <s v="Full-Time"/>
    <n v="2"/>
    <s v="Beaver"/>
    <s v="Beaver County"/>
    <x v="23"/>
  </r>
  <r>
    <x v="4"/>
    <s v="Main Campus"/>
    <n v="2025"/>
    <n v="2"/>
    <n v="84720"/>
    <s v="Full-Time"/>
    <n v="7"/>
    <s v="Iron"/>
    <s v="Iron County"/>
    <x v="20"/>
  </r>
  <r>
    <x v="4"/>
    <s v="Main Campus"/>
    <n v="2025"/>
    <n v="2"/>
    <n v="84721"/>
    <s v="Full-Time"/>
    <n v="6"/>
    <s v="Iron"/>
    <s v="Iron County"/>
    <x v="20"/>
  </r>
  <r>
    <x v="4"/>
    <s v="Main Campus"/>
    <n v="2025"/>
    <n v="2"/>
    <n v="84723"/>
    <s v="Full-Time"/>
    <n v="1"/>
    <s v="Piute"/>
    <s v="Piute County"/>
    <x v="28"/>
  </r>
  <r>
    <x v="4"/>
    <s v="Main Campus"/>
    <n v="2025"/>
    <n v="2"/>
    <n v="84724"/>
    <s v="Full-Time"/>
    <n v="1"/>
    <s v="Sevier"/>
    <s v="Sevier County"/>
    <x v="19"/>
  </r>
  <r>
    <x v="4"/>
    <s v="Main Campus"/>
    <n v="2025"/>
    <n v="2"/>
    <n v="84730"/>
    <s v="Full-Time"/>
    <n v="1"/>
    <s v="Sevier"/>
    <s v="Sevier County"/>
    <x v="19"/>
  </r>
  <r>
    <x v="4"/>
    <s v="Main Campus"/>
    <n v="2025"/>
    <n v="2"/>
    <n v="84731"/>
    <s v="Full-Time"/>
    <n v="1"/>
    <s v="Beaver"/>
    <s v="Beaver County"/>
    <x v="23"/>
  </r>
  <r>
    <x v="4"/>
    <s v="Main Campus"/>
    <n v="2025"/>
    <n v="2"/>
    <n v="84732"/>
    <s v="Full-Time"/>
    <n v="1"/>
    <s v="Piute"/>
    <s v="Piute County"/>
    <x v="28"/>
  </r>
  <r>
    <x v="4"/>
    <s v="Main Campus"/>
    <n v="2025"/>
    <n v="2"/>
    <n v="84737"/>
    <s v="Full-Time"/>
    <n v="3"/>
    <s v="Washington"/>
    <s v="Washington County"/>
    <x v="21"/>
  </r>
  <r>
    <x v="4"/>
    <s v="Main Campus"/>
    <n v="2025"/>
    <n v="2"/>
    <n v="84739"/>
    <s v="Full-Time"/>
    <n v="1"/>
    <s v="Sevier"/>
    <s v="Sevier County"/>
    <x v="19"/>
  </r>
  <r>
    <x v="4"/>
    <s v="Main Campus"/>
    <n v="2025"/>
    <n v="2"/>
    <n v="84745"/>
    <s v="Full-Time"/>
    <n v="2"/>
    <s v="Washington"/>
    <s v="Washington County"/>
    <x v="21"/>
  </r>
  <r>
    <x v="4"/>
    <s v="Main Campus"/>
    <n v="2025"/>
    <n v="2"/>
    <n v="84746"/>
    <s v="Full-Time"/>
    <n v="1"/>
    <s v="Washington"/>
    <s v="Washington County"/>
    <x v="21"/>
  </r>
  <r>
    <x v="4"/>
    <s v="Main Campus"/>
    <n v="2025"/>
    <n v="2"/>
    <n v="84754"/>
    <s v="Full-Time"/>
    <n v="1"/>
    <s v="Sevier"/>
    <s v="Sevier County"/>
    <x v="19"/>
  </r>
  <r>
    <x v="4"/>
    <s v="Main Campus"/>
    <n v="2025"/>
    <n v="2"/>
    <n v="84754"/>
    <s v="Part-Time"/>
    <n v="1"/>
    <s v="Sevier"/>
    <s v="Sevier County"/>
    <x v="19"/>
  </r>
  <r>
    <x v="4"/>
    <s v="Main Campus"/>
    <n v="2025"/>
    <n v="2"/>
    <n v="84759"/>
    <s v="Full-Time"/>
    <n v="1"/>
    <s v="Garfield"/>
    <s v="Garfield County"/>
    <x v="22"/>
  </r>
  <r>
    <x v="4"/>
    <s v="Main Campus"/>
    <n v="2025"/>
    <n v="2"/>
    <n v="84761"/>
    <s v="Full-Time"/>
    <n v="1"/>
    <s v="Iron"/>
    <s v="Iron County"/>
    <x v="20"/>
  </r>
  <r>
    <x v="4"/>
    <s v="Main Campus"/>
    <n v="2025"/>
    <n v="2"/>
    <n v="84761"/>
    <s v="Part-Time"/>
    <n v="1"/>
    <s v="Iron"/>
    <s v="Iron County"/>
    <x v="20"/>
  </r>
  <r>
    <x v="4"/>
    <s v="Main Campus"/>
    <n v="2025"/>
    <n v="2"/>
    <n v="84764"/>
    <s v="Full-Time"/>
    <n v="1"/>
    <s v="Garfield"/>
    <s v="Garfield County"/>
    <x v="22"/>
  </r>
  <r>
    <x v="4"/>
    <s v="Main Campus"/>
    <n v="2025"/>
    <n v="2"/>
    <n v="84765"/>
    <s v="Full-Time"/>
    <n v="3"/>
    <s v="Washington"/>
    <s v="Washington County"/>
    <x v="21"/>
  </r>
  <r>
    <x v="4"/>
    <s v="Main Campus"/>
    <n v="2025"/>
    <n v="2"/>
    <n v="84770"/>
    <s v="Full-Time"/>
    <n v="10"/>
    <s v="Washington"/>
    <s v="Washington County"/>
    <x v="21"/>
  </r>
  <r>
    <x v="4"/>
    <s v="Main Campus"/>
    <n v="2025"/>
    <n v="2"/>
    <n v="84770"/>
    <s v="Part-Time"/>
    <n v="2"/>
    <s v="Washington"/>
    <s v="Washington County"/>
    <x v="21"/>
  </r>
  <r>
    <x v="4"/>
    <s v="Main Campus"/>
    <n v="2025"/>
    <n v="2"/>
    <n v="84780"/>
    <s v="Full-Time"/>
    <n v="6"/>
    <s v="Washington"/>
    <s v="Washington County"/>
    <x v="21"/>
  </r>
  <r>
    <x v="4"/>
    <s v="Main Campus"/>
    <n v="2025"/>
    <n v="2"/>
    <n v="84780"/>
    <s v="Part-Time"/>
    <n v="1"/>
    <s v="Washington"/>
    <s v="Washington County"/>
    <x v="21"/>
  </r>
  <r>
    <x v="4"/>
    <s v="Main Campus"/>
    <n v="2025"/>
    <n v="2"/>
    <n v="84790"/>
    <s v="Full-Time"/>
    <n v="15"/>
    <s v="Washington"/>
    <s v="Washington County"/>
    <x v="21"/>
  </r>
  <r>
    <x v="4"/>
    <s v="Main Campus"/>
    <n v="2025"/>
    <n v="2"/>
    <n v="84790"/>
    <s v="Part-Time"/>
    <n v="1"/>
    <s v="Washington"/>
    <s v="Washington County"/>
    <x v="21"/>
  </r>
  <r>
    <x v="4"/>
    <s v="WSU - Davis Center"/>
    <n v="2025"/>
    <n v="2"/>
    <n v="84003"/>
    <s v="Full-Time"/>
    <n v="2"/>
    <s v="Utah"/>
    <s v="Utah County"/>
    <x v="0"/>
  </r>
  <r>
    <x v="4"/>
    <s v="WSU - Davis Center"/>
    <n v="2025"/>
    <n v="2"/>
    <n v="84003"/>
    <s v="Part-Time"/>
    <n v="1"/>
    <s v="Utah"/>
    <s v="Utah County"/>
    <x v="0"/>
  </r>
  <r>
    <x v="4"/>
    <s v="WSU - Davis Center"/>
    <n v="2025"/>
    <n v="2"/>
    <n v="84005"/>
    <s v="Full-Time"/>
    <n v="1"/>
    <e v="#N/A"/>
    <s v="Utah County"/>
    <x v="0"/>
  </r>
  <r>
    <x v="4"/>
    <s v="WSU - Davis Center"/>
    <n v="2025"/>
    <n v="2"/>
    <n v="84005"/>
    <s v="Part-Time"/>
    <n v="2"/>
    <e v="#N/A"/>
    <s v="Utah County"/>
    <x v="0"/>
  </r>
  <r>
    <x v="4"/>
    <s v="WSU - Davis Center"/>
    <n v="2025"/>
    <n v="2"/>
    <n v="84009"/>
    <s v="Full-Time"/>
    <n v="4"/>
    <e v="#N/A"/>
    <s v="Salt Lake County"/>
    <x v="1"/>
  </r>
  <r>
    <x v="4"/>
    <s v="WSU - Davis Center"/>
    <n v="2025"/>
    <n v="2"/>
    <n v="84009"/>
    <s v="Part-Time"/>
    <n v="1"/>
    <e v="#N/A"/>
    <s v="Salt Lake County"/>
    <x v="1"/>
  </r>
  <r>
    <x v="4"/>
    <s v="WSU - Davis Center"/>
    <n v="2025"/>
    <n v="2"/>
    <n v="84010"/>
    <s v="Full-Time"/>
    <n v="29"/>
    <s v="Davis"/>
    <s v="Davis County"/>
    <x v="2"/>
  </r>
  <r>
    <x v="4"/>
    <s v="WSU - Davis Center"/>
    <n v="2025"/>
    <n v="2"/>
    <n v="84010"/>
    <s v="Part-Time"/>
    <n v="18"/>
    <s v="Davis"/>
    <s v="Davis County"/>
    <x v="2"/>
  </r>
  <r>
    <x v="4"/>
    <s v="WSU - Davis Center"/>
    <n v="2025"/>
    <n v="2"/>
    <n v="84014"/>
    <s v="Full-Time"/>
    <n v="21"/>
    <s v="Davis"/>
    <s v="Davis County"/>
    <x v="2"/>
  </r>
  <r>
    <x v="4"/>
    <s v="WSU - Davis Center"/>
    <n v="2025"/>
    <n v="2"/>
    <n v="84014"/>
    <s v="Part-Time"/>
    <n v="11"/>
    <s v="Davis"/>
    <s v="Davis County"/>
    <x v="2"/>
  </r>
  <r>
    <x v="4"/>
    <s v="WSU - Davis Center"/>
    <n v="2025"/>
    <n v="2"/>
    <n v="84015"/>
    <s v="Full-Time"/>
    <n v="164"/>
    <s v="Davis"/>
    <s v="Davis County"/>
    <x v="2"/>
  </r>
  <r>
    <x v="4"/>
    <s v="WSU - Davis Center"/>
    <n v="2025"/>
    <n v="2"/>
    <n v="84015"/>
    <s v="Part-Time"/>
    <n v="96"/>
    <s v="Davis"/>
    <s v="Davis County"/>
    <x v="2"/>
  </r>
  <r>
    <x v="4"/>
    <s v="WSU - Davis Center"/>
    <n v="2025"/>
    <n v="2"/>
    <n v="84016"/>
    <s v="Part-Time"/>
    <n v="1"/>
    <s v="Davis"/>
    <e v="#N/A"/>
    <x v="2"/>
  </r>
  <r>
    <x v="4"/>
    <s v="WSU - Davis Center"/>
    <n v="2025"/>
    <n v="2"/>
    <n v="84017"/>
    <s v="Full-Time"/>
    <n v="2"/>
    <s v="Summit"/>
    <s v="Summit County"/>
    <x v="3"/>
  </r>
  <r>
    <x v="4"/>
    <s v="WSU - Davis Center"/>
    <n v="2025"/>
    <n v="2"/>
    <n v="84017"/>
    <s v="Part-Time"/>
    <n v="3"/>
    <s v="Summit"/>
    <s v="Summit County"/>
    <x v="3"/>
  </r>
  <r>
    <x v="4"/>
    <s v="WSU - Davis Center"/>
    <n v="2025"/>
    <n v="2"/>
    <n v="84020"/>
    <s v="Full-Time"/>
    <n v="4"/>
    <s v="Salt Lake"/>
    <s v="Salt Lake County"/>
    <x v="1"/>
  </r>
  <r>
    <x v="4"/>
    <s v="WSU - Davis Center"/>
    <n v="2025"/>
    <n v="2"/>
    <n v="84020"/>
    <s v="Part-Time"/>
    <n v="1"/>
    <s v="Salt Lake"/>
    <s v="Salt Lake County"/>
    <x v="1"/>
  </r>
  <r>
    <x v="4"/>
    <s v="WSU - Davis Center"/>
    <n v="2025"/>
    <n v="2"/>
    <n v="84025"/>
    <s v="Full-Time"/>
    <n v="36"/>
    <s v="Davis"/>
    <s v="Davis County"/>
    <x v="2"/>
  </r>
  <r>
    <x v="4"/>
    <s v="WSU - Davis Center"/>
    <n v="2025"/>
    <n v="2"/>
    <n v="84025"/>
    <s v="Part-Time"/>
    <n v="20"/>
    <s v="Davis"/>
    <s v="Davis County"/>
    <x v="2"/>
  </r>
  <r>
    <x v="4"/>
    <s v="WSU - Davis Center"/>
    <n v="2025"/>
    <n v="2"/>
    <n v="84026"/>
    <s v="Part-Time"/>
    <n v="1"/>
    <s v="Uintah"/>
    <s v="Uintah County"/>
    <x v="6"/>
  </r>
  <r>
    <x v="4"/>
    <s v="WSU - Davis Center"/>
    <n v="2025"/>
    <n v="2"/>
    <n v="84032"/>
    <s v="Full-Time"/>
    <n v="2"/>
    <s v="Wasatch"/>
    <s v="Wasatch County"/>
    <x v="7"/>
  </r>
  <r>
    <x v="4"/>
    <s v="WSU - Davis Center"/>
    <n v="2025"/>
    <n v="2"/>
    <n v="84033"/>
    <s v="Full-Time"/>
    <n v="2"/>
    <s v="Summit"/>
    <s v="Summit County"/>
    <x v="3"/>
  </r>
  <r>
    <x v="4"/>
    <s v="WSU - Davis Center"/>
    <n v="2025"/>
    <n v="2"/>
    <n v="84033"/>
    <s v="Part-Time"/>
    <n v="2"/>
    <s v="Summit"/>
    <s v="Summit County"/>
    <x v="3"/>
  </r>
  <r>
    <x v="4"/>
    <s v="WSU - Davis Center"/>
    <n v="2025"/>
    <n v="2"/>
    <n v="84037"/>
    <s v="Full-Time"/>
    <n v="87"/>
    <s v="Davis"/>
    <s v="Davis County"/>
    <x v="2"/>
  </r>
  <r>
    <x v="4"/>
    <s v="WSU - Davis Center"/>
    <n v="2025"/>
    <n v="2"/>
    <n v="84037"/>
    <s v="Part-Time"/>
    <n v="34"/>
    <s v="Davis"/>
    <s v="Davis County"/>
    <x v="2"/>
  </r>
  <r>
    <x v="4"/>
    <s v="WSU - Davis Center"/>
    <n v="2025"/>
    <n v="2"/>
    <n v="84040"/>
    <s v="Full-Time"/>
    <n v="75"/>
    <s v="Davis"/>
    <s v="Davis County"/>
    <x v="2"/>
  </r>
  <r>
    <x v="4"/>
    <s v="WSU - Davis Center"/>
    <n v="2025"/>
    <n v="2"/>
    <n v="84040"/>
    <s v="Part-Time"/>
    <n v="32"/>
    <s v="Davis"/>
    <s v="Davis County"/>
    <x v="2"/>
  </r>
  <r>
    <x v="4"/>
    <s v="WSU - Davis Center"/>
    <n v="2025"/>
    <n v="2"/>
    <n v="84041"/>
    <s v="Full-Time"/>
    <n v="131"/>
    <s v="Davis"/>
    <s v="Davis County"/>
    <x v="2"/>
  </r>
  <r>
    <x v="4"/>
    <s v="WSU - Davis Center"/>
    <n v="2025"/>
    <n v="2"/>
    <n v="84041"/>
    <s v="Part-Time"/>
    <n v="65"/>
    <s v="Davis"/>
    <s v="Davis County"/>
    <x v="2"/>
  </r>
  <r>
    <x v="4"/>
    <s v="WSU - Davis Center"/>
    <n v="2025"/>
    <n v="2"/>
    <n v="84042"/>
    <s v="Full-Time"/>
    <n v="1"/>
    <s v="Utah"/>
    <s v="Utah County"/>
    <x v="0"/>
  </r>
  <r>
    <x v="4"/>
    <s v="WSU - Davis Center"/>
    <n v="2025"/>
    <n v="2"/>
    <n v="84043"/>
    <s v="Full-Time"/>
    <n v="2"/>
    <s v="Utah"/>
    <s v="Utah County"/>
    <x v="0"/>
  </r>
  <r>
    <x v="4"/>
    <s v="WSU - Davis Center"/>
    <n v="2025"/>
    <n v="2"/>
    <n v="84044"/>
    <s v="Full-Time"/>
    <n v="1"/>
    <s v="Salt Lake"/>
    <s v="Salt Lake County"/>
    <x v="1"/>
  </r>
  <r>
    <x v="4"/>
    <s v="WSU - Davis Center"/>
    <n v="2025"/>
    <n v="2"/>
    <n v="84044"/>
    <s v="Part-Time"/>
    <n v="3"/>
    <s v="Salt Lake"/>
    <s v="Salt Lake County"/>
    <x v="1"/>
  </r>
  <r>
    <x v="4"/>
    <s v="WSU - Davis Center"/>
    <n v="2025"/>
    <n v="2"/>
    <n v="84045"/>
    <s v="Full-Time"/>
    <n v="3"/>
    <e v="#N/A"/>
    <s v="Utah County"/>
    <x v="0"/>
  </r>
  <r>
    <x v="4"/>
    <s v="WSU - Davis Center"/>
    <n v="2025"/>
    <n v="2"/>
    <n v="84045"/>
    <s v="Part-Time"/>
    <n v="1"/>
    <e v="#N/A"/>
    <s v="Utah County"/>
    <x v="0"/>
  </r>
  <r>
    <x v="4"/>
    <s v="WSU - Davis Center"/>
    <n v="2025"/>
    <n v="2"/>
    <n v="84047"/>
    <s v="Full-Time"/>
    <n v="2"/>
    <s v="Salt Lake"/>
    <s v="Salt Lake County"/>
    <x v="1"/>
  </r>
  <r>
    <x v="4"/>
    <s v="WSU - Davis Center"/>
    <n v="2025"/>
    <n v="2"/>
    <n v="84047"/>
    <s v="Part-Time"/>
    <n v="1"/>
    <s v="Salt Lake"/>
    <s v="Salt Lake County"/>
    <x v="1"/>
  </r>
  <r>
    <x v="4"/>
    <s v="WSU - Davis Center"/>
    <n v="2025"/>
    <n v="2"/>
    <n v="84049"/>
    <s v="Full-Time"/>
    <n v="1"/>
    <s v="Wasatch"/>
    <s v="Wasatch County"/>
    <x v="7"/>
  </r>
  <r>
    <x v="4"/>
    <s v="WSU - Davis Center"/>
    <n v="2025"/>
    <n v="2"/>
    <n v="84050"/>
    <s v="Full-Time"/>
    <n v="18"/>
    <s v="Morgan"/>
    <s v="Morgan County"/>
    <x v="8"/>
  </r>
  <r>
    <x v="4"/>
    <s v="WSU - Davis Center"/>
    <n v="2025"/>
    <n v="2"/>
    <n v="84050"/>
    <s v="Part-Time"/>
    <n v="11"/>
    <s v="Morgan"/>
    <s v="Morgan County"/>
    <x v="8"/>
  </r>
  <r>
    <x v="4"/>
    <s v="WSU - Davis Center"/>
    <n v="2025"/>
    <n v="2"/>
    <n v="84054"/>
    <s v="Full-Time"/>
    <n v="15"/>
    <s v="Davis"/>
    <s v="Davis County"/>
    <x v="2"/>
  </r>
  <r>
    <x v="4"/>
    <s v="WSU - Davis Center"/>
    <n v="2025"/>
    <n v="2"/>
    <n v="84054"/>
    <s v="Part-Time"/>
    <n v="3"/>
    <s v="Davis"/>
    <s v="Davis County"/>
    <x v="2"/>
  </r>
  <r>
    <x v="4"/>
    <s v="WSU - Davis Center"/>
    <n v="2025"/>
    <n v="2"/>
    <n v="84056"/>
    <s v="Full-Time"/>
    <n v="5"/>
    <s v="Weber"/>
    <s v="Davis County"/>
    <x v="9"/>
  </r>
  <r>
    <x v="4"/>
    <s v="WSU - Davis Center"/>
    <n v="2025"/>
    <n v="2"/>
    <n v="84056"/>
    <s v="Part-Time"/>
    <n v="5"/>
    <s v="Weber"/>
    <s v="Davis County"/>
    <x v="9"/>
  </r>
  <r>
    <x v="4"/>
    <s v="WSU - Davis Center"/>
    <n v="2025"/>
    <n v="2"/>
    <n v="84058"/>
    <s v="Full-Time"/>
    <n v="1"/>
    <s v="Utah"/>
    <s v="Utah County"/>
    <x v="0"/>
  </r>
  <r>
    <x v="4"/>
    <s v="WSU - Davis Center"/>
    <n v="2025"/>
    <n v="2"/>
    <n v="84058"/>
    <s v="Part-Time"/>
    <n v="1"/>
    <s v="Utah"/>
    <s v="Utah County"/>
    <x v="0"/>
  </r>
  <r>
    <x v="4"/>
    <s v="WSU - Davis Center"/>
    <n v="2025"/>
    <n v="2"/>
    <n v="84059"/>
    <s v="Part-Time"/>
    <n v="1"/>
    <s v="Utah"/>
    <s v="Utah County"/>
    <x v="0"/>
  </r>
  <r>
    <x v="4"/>
    <s v="WSU - Davis Center"/>
    <n v="2025"/>
    <n v="2"/>
    <n v="84060"/>
    <s v="Full-Time"/>
    <n v="1"/>
    <s v="Summit"/>
    <s v="Summit County"/>
    <x v="3"/>
  </r>
  <r>
    <x v="4"/>
    <s v="WSU - Davis Center"/>
    <n v="2025"/>
    <n v="2"/>
    <n v="84062"/>
    <s v="Full-Time"/>
    <n v="3"/>
    <s v="Utah"/>
    <s v="Utah County"/>
    <x v="0"/>
  </r>
  <r>
    <x v="4"/>
    <s v="WSU - Davis Center"/>
    <n v="2025"/>
    <n v="2"/>
    <n v="84062"/>
    <s v="Part-Time"/>
    <n v="1"/>
    <s v="Utah"/>
    <s v="Utah County"/>
    <x v="0"/>
  </r>
  <r>
    <x v="4"/>
    <s v="WSU - Davis Center"/>
    <n v="2025"/>
    <n v="2"/>
    <n v="84065"/>
    <s v="Full-Time"/>
    <n v="1"/>
    <s v="Salt Lake"/>
    <s v="Salt Lake County"/>
    <x v="1"/>
  </r>
  <r>
    <x v="4"/>
    <s v="WSU - Davis Center"/>
    <n v="2025"/>
    <n v="2"/>
    <n v="84065"/>
    <s v="Part-Time"/>
    <n v="1"/>
    <s v="Salt Lake"/>
    <s v="Salt Lake County"/>
    <x v="1"/>
  </r>
  <r>
    <x v="4"/>
    <s v="WSU - Davis Center"/>
    <n v="2025"/>
    <n v="2"/>
    <n v="84067"/>
    <s v="Full-Time"/>
    <n v="53"/>
    <s v="Weber"/>
    <s v="Weber County"/>
    <x v="9"/>
  </r>
  <r>
    <x v="4"/>
    <s v="WSU - Davis Center"/>
    <n v="2025"/>
    <n v="2"/>
    <n v="84067"/>
    <s v="Part-Time"/>
    <n v="41"/>
    <s v="Weber"/>
    <s v="Weber County"/>
    <x v="9"/>
  </r>
  <r>
    <x v="4"/>
    <s v="WSU - Davis Center"/>
    <n v="2025"/>
    <n v="2"/>
    <n v="84070"/>
    <s v="Full-Time"/>
    <n v="3"/>
    <s v="Salt Lake"/>
    <s v="Salt Lake County"/>
    <x v="1"/>
  </r>
  <r>
    <x v="4"/>
    <s v="WSU - Davis Center"/>
    <n v="2025"/>
    <n v="2"/>
    <n v="84070"/>
    <s v="Part-Time"/>
    <n v="1"/>
    <s v="Salt Lake"/>
    <s v="Salt Lake County"/>
    <x v="1"/>
  </r>
  <r>
    <x v="4"/>
    <s v="WSU - Davis Center"/>
    <n v="2025"/>
    <n v="2"/>
    <n v="84072"/>
    <s v="Full-Time"/>
    <n v="1"/>
    <s v="Duchesne"/>
    <s v="Duchesne County"/>
    <x v="4"/>
  </r>
  <r>
    <x v="4"/>
    <s v="WSU - Davis Center"/>
    <n v="2025"/>
    <n v="2"/>
    <n v="84074"/>
    <s v="Full-Time"/>
    <n v="5"/>
    <s v="Tooele"/>
    <s v="Tooele County"/>
    <x v="5"/>
  </r>
  <r>
    <x v="4"/>
    <s v="WSU - Davis Center"/>
    <n v="2025"/>
    <n v="2"/>
    <n v="84074"/>
    <s v="Part-Time"/>
    <n v="5"/>
    <s v="Tooele"/>
    <s v="Tooele County"/>
    <x v="5"/>
  </r>
  <r>
    <x v="4"/>
    <s v="WSU - Davis Center"/>
    <n v="2025"/>
    <n v="2"/>
    <n v="84075"/>
    <s v="Full-Time"/>
    <n v="129"/>
    <s v="Davis"/>
    <s v="Davis County"/>
    <x v="2"/>
  </r>
  <r>
    <x v="4"/>
    <s v="WSU - Davis Center"/>
    <n v="2025"/>
    <n v="2"/>
    <n v="84075"/>
    <s v="Part-Time"/>
    <n v="54"/>
    <s v="Davis"/>
    <s v="Davis County"/>
    <x v="2"/>
  </r>
  <r>
    <x v="4"/>
    <s v="WSU - Davis Center"/>
    <n v="2025"/>
    <n v="2"/>
    <n v="84081"/>
    <s v="Full-Time"/>
    <n v="3"/>
    <e v="#N/A"/>
    <s v="Salt Lake County"/>
    <x v="1"/>
  </r>
  <r>
    <x v="4"/>
    <s v="WSU - Davis Center"/>
    <n v="2025"/>
    <n v="2"/>
    <n v="84081"/>
    <s v="Part-Time"/>
    <n v="3"/>
    <e v="#N/A"/>
    <s v="Salt Lake County"/>
    <x v="1"/>
  </r>
  <r>
    <x v="4"/>
    <s v="WSU - Davis Center"/>
    <n v="2025"/>
    <n v="2"/>
    <n v="84084"/>
    <s v="Full-Time"/>
    <n v="7"/>
    <s v="Salt Lake"/>
    <s v="Salt Lake County"/>
    <x v="1"/>
  </r>
  <r>
    <x v="4"/>
    <s v="WSU - Davis Center"/>
    <n v="2025"/>
    <n v="2"/>
    <n v="84084"/>
    <s v="Part-Time"/>
    <n v="3"/>
    <s v="Salt Lake"/>
    <s v="Salt Lake County"/>
    <x v="1"/>
  </r>
  <r>
    <x v="4"/>
    <s v="WSU - Davis Center"/>
    <n v="2025"/>
    <n v="2"/>
    <n v="84087"/>
    <s v="Full-Time"/>
    <n v="12"/>
    <s v="Davis"/>
    <s v="Davis County"/>
    <x v="2"/>
  </r>
  <r>
    <x v="4"/>
    <s v="WSU - Davis Center"/>
    <n v="2025"/>
    <n v="2"/>
    <n v="84087"/>
    <s v="Part-Time"/>
    <n v="7"/>
    <s v="Davis"/>
    <s v="Davis County"/>
    <x v="2"/>
  </r>
  <r>
    <x v="4"/>
    <s v="WSU - Davis Center"/>
    <n v="2025"/>
    <n v="2"/>
    <n v="84088"/>
    <s v="Full-Time"/>
    <n v="1"/>
    <s v="Salt Lake"/>
    <s v="Salt Lake County"/>
    <x v="1"/>
  </r>
  <r>
    <x v="4"/>
    <s v="WSU - Davis Center"/>
    <n v="2025"/>
    <n v="2"/>
    <n v="84088"/>
    <s v="Part-Time"/>
    <n v="1"/>
    <s v="Salt Lake"/>
    <s v="Salt Lake County"/>
    <x v="1"/>
  </r>
  <r>
    <x v="4"/>
    <s v="WSU - Davis Center"/>
    <n v="2025"/>
    <n v="2"/>
    <n v="84092"/>
    <s v="Full-Time"/>
    <n v="2"/>
    <s v="Salt Lake"/>
    <s v="Salt Lake County"/>
    <x v="1"/>
  </r>
  <r>
    <x v="4"/>
    <s v="WSU - Davis Center"/>
    <n v="2025"/>
    <n v="2"/>
    <n v="84092"/>
    <s v="Part-Time"/>
    <n v="2"/>
    <s v="Salt Lake"/>
    <s v="Salt Lake County"/>
    <x v="1"/>
  </r>
  <r>
    <x v="4"/>
    <s v="WSU - Davis Center"/>
    <n v="2025"/>
    <n v="2"/>
    <n v="84093"/>
    <s v="Full-Time"/>
    <n v="3"/>
    <s v="Salt Lake"/>
    <s v="Salt Lake County"/>
    <x v="1"/>
  </r>
  <r>
    <x v="4"/>
    <s v="WSU - Davis Center"/>
    <n v="2025"/>
    <n v="2"/>
    <n v="84094"/>
    <s v="Part-Time"/>
    <n v="1"/>
    <s v="Salt Lake"/>
    <s v="Salt Lake County"/>
    <x v="1"/>
  </r>
  <r>
    <x v="4"/>
    <s v="WSU - Davis Center"/>
    <n v="2025"/>
    <n v="2"/>
    <n v="84095"/>
    <s v="Full-Time"/>
    <n v="1"/>
    <s v="Salt Lake"/>
    <s v="Salt Lake County"/>
    <x v="1"/>
  </r>
  <r>
    <x v="4"/>
    <s v="WSU - Davis Center"/>
    <n v="2025"/>
    <n v="2"/>
    <n v="84095"/>
    <s v="Part-Time"/>
    <n v="1"/>
    <s v="Salt Lake"/>
    <s v="Salt Lake County"/>
    <x v="1"/>
  </r>
  <r>
    <x v="4"/>
    <s v="WSU - Davis Center"/>
    <n v="2025"/>
    <n v="2"/>
    <n v="84096"/>
    <s v="Full-Time"/>
    <n v="1"/>
    <e v="#N/A"/>
    <s v="Salt Lake County"/>
    <x v="1"/>
  </r>
  <r>
    <x v="4"/>
    <s v="WSU - Davis Center"/>
    <n v="2025"/>
    <n v="2"/>
    <n v="84096"/>
    <s v="Part-Time"/>
    <n v="2"/>
    <e v="#N/A"/>
    <s v="Salt Lake County"/>
    <x v="1"/>
  </r>
  <r>
    <x v="4"/>
    <s v="WSU - Davis Center"/>
    <n v="2025"/>
    <n v="2"/>
    <n v="84098"/>
    <s v="Part-Time"/>
    <n v="1"/>
    <s v="Summit"/>
    <s v="Summit County"/>
    <x v="3"/>
  </r>
  <r>
    <x v="4"/>
    <s v="WSU - Davis Center"/>
    <n v="2025"/>
    <n v="2"/>
    <n v="84101"/>
    <s v="Full-Time"/>
    <n v="1"/>
    <s v="Salt Lake"/>
    <s v="Salt Lake County"/>
    <x v="1"/>
  </r>
  <r>
    <x v="4"/>
    <s v="WSU - Davis Center"/>
    <n v="2025"/>
    <n v="2"/>
    <n v="84102"/>
    <s v="Full-Time"/>
    <n v="3"/>
    <s v="Salt Lake"/>
    <s v="Salt Lake County"/>
    <x v="1"/>
  </r>
  <r>
    <x v="4"/>
    <s v="WSU - Davis Center"/>
    <n v="2025"/>
    <n v="2"/>
    <n v="84102"/>
    <s v="Part-Time"/>
    <n v="2"/>
    <s v="Salt Lake"/>
    <s v="Salt Lake County"/>
    <x v="1"/>
  </r>
  <r>
    <x v="4"/>
    <s v="WSU - Davis Center"/>
    <n v="2025"/>
    <n v="2"/>
    <n v="84103"/>
    <s v="Full-Time"/>
    <n v="2"/>
    <s v="Salt Lake"/>
    <s v="Salt Lake County"/>
    <x v="1"/>
  </r>
  <r>
    <x v="4"/>
    <s v="WSU - Davis Center"/>
    <n v="2025"/>
    <n v="2"/>
    <n v="84104"/>
    <s v="Full-Time"/>
    <n v="4"/>
    <s v="Salt Lake"/>
    <s v="Salt Lake County"/>
    <x v="1"/>
  </r>
  <r>
    <x v="4"/>
    <s v="WSU - Davis Center"/>
    <n v="2025"/>
    <n v="2"/>
    <n v="84105"/>
    <s v="Part-Time"/>
    <n v="2"/>
    <s v="Salt Lake"/>
    <s v="Salt Lake County"/>
    <x v="1"/>
  </r>
  <r>
    <x v="4"/>
    <s v="WSU - Davis Center"/>
    <n v="2025"/>
    <n v="2"/>
    <n v="84106"/>
    <s v="Full-Time"/>
    <n v="2"/>
    <s v="Salt Lake"/>
    <s v="Salt Lake County"/>
    <x v="1"/>
  </r>
  <r>
    <x v="4"/>
    <s v="WSU - Davis Center"/>
    <n v="2025"/>
    <n v="2"/>
    <n v="84106"/>
    <s v="Part-Time"/>
    <n v="3"/>
    <s v="Salt Lake"/>
    <s v="Salt Lake County"/>
    <x v="1"/>
  </r>
  <r>
    <x v="4"/>
    <s v="WSU - Davis Center"/>
    <n v="2025"/>
    <n v="2"/>
    <n v="84107"/>
    <s v="Full-Time"/>
    <n v="3"/>
    <s v="Salt Lake"/>
    <s v="Salt Lake County"/>
    <x v="1"/>
  </r>
  <r>
    <x v="4"/>
    <s v="WSU - Davis Center"/>
    <n v="2025"/>
    <n v="2"/>
    <n v="84107"/>
    <s v="Part-Time"/>
    <n v="2"/>
    <s v="Salt Lake"/>
    <s v="Salt Lake County"/>
    <x v="1"/>
  </r>
  <r>
    <x v="4"/>
    <s v="WSU - Davis Center"/>
    <n v="2025"/>
    <n v="2"/>
    <n v="84108"/>
    <s v="Full-Time"/>
    <n v="2"/>
    <s v="Salt Lake"/>
    <s v="Salt Lake County"/>
    <x v="1"/>
  </r>
  <r>
    <x v="4"/>
    <s v="WSU - Davis Center"/>
    <n v="2025"/>
    <n v="2"/>
    <n v="84108"/>
    <s v="Part-Time"/>
    <n v="1"/>
    <s v="Salt Lake"/>
    <s v="Salt Lake County"/>
    <x v="1"/>
  </r>
  <r>
    <x v="4"/>
    <s v="WSU - Davis Center"/>
    <n v="2025"/>
    <n v="2"/>
    <n v="84109"/>
    <s v="Full-Time"/>
    <n v="2"/>
    <s v="Salt Lake"/>
    <s v="Salt Lake County"/>
    <x v="1"/>
  </r>
  <r>
    <x v="4"/>
    <s v="WSU - Davis Center"/>
    <n v="2025"/>
    <n v="2"/>
    <n v="84111"/>
    <s v="Part-Time"/>
    <n v="1"/>
    <s v="Salt Lake"/>
    <s v="Salt Lake County"/>
    <x v="1"/>
  </r>
  <r>
    <x v="4"/>
    <s v="WSU - Davis Center"/>
    <n v="2025"/>
    <n v="2"/>
    <n v="84115"/>
    <s v="Full-Time"/>
    <n v="4"/>
    <s v="Salt Lake"/>
    <s v="Salt Lake County"/>
    <x v="1"/>
  </r>
  <r>
    <x v="4"/>
    <s v="WSU - Davis Center"/>
    <n v="2025"/>
    <n v="2"/>
    <n v="84115"/>
    <s v="Part-Time"/>
    <n v="2"/>
    <s v="Salt Lake"/>
    <s v="Salt Lake County"/>
    <x v="1"/>
  </r>
  <r>
    <x v="4"/>
    <s v="WSU - Davis Center"/>
    <n v="2025"/>
    <n v="2"/>
    <n v="84116"/>
    <s v="Full-Time"/>
    <n v="3"/>
    <s v="Salt Lake"/>
    <s v="Salt Lake County"/>
    <x v="1"/>
  </r>
  <r>
    <x v="4"/>
    <s v="WSU - Davis Center"/>
    <n v="2025"/>
    <n v="2"/>
    <n v="84117"/>
    <s v="Full-Time"/>
    <n v="1"/>
    <s v="Salt Lake"/>
    <s v="Salt Lake County"/>
    <x v="1"/>
  </r>
  <r>
    <x v="4"/>
    <s v="WSU - Davis Center"/>
    <n v="2025"/>
    <n v="2"/>
    <n v="84117"/>
    <s v="Part-Time"/>
    <n v="1"/>
    <s v="Salt Lake"/>
    <s v="Salt Lake County"/>
    <x v="1"/>
  </r>
  <r>
    <x v="4"/>
    <s v="WSU - Davis Center"/>
    <n v="2025"/>
    <n v="2"/>
    <n v="84118"/>
    <s v="Full-Time"/>
    <n v="2"/>
    <s v="Salt Lake"/>
    <s v="Salt Lake County"/>
    <x v="1"/>
  </r>
  <r>
    <x v="4"/>
    <s v="WSU - Davis Center"/>
    <n v="2025"/>
    <n v="2"/>
    <n v="84118"/>
    <s v="Part-Time"/>
    <n v="1"/>
    <s v="Salt Lake"/>
    <s v="Salt Lake County"/>
    <x v="1"/>
  </r>
  <r>
    <x v="4"/>
    <s v="WSU - Davis Center"/>
    <n v="2025"/>
    <n v="2"/>
    <n v="84119"/>
    <s v="Full-Time"/>
    <n v="5"/>
    <s v="Salt Lake"/>
    <s v="Salt Lake County"/>
    <x v="1"/>
  </r>
  <r>
    <x v="4"/>
    <s v="WSU - Davis Center"/>
    <n v="2025"/>
    <n v="2"/>
    <n v="84120"/>
    <s v="Full-Time"/>
    <n v="4"/>
    <s v="Salt Lake"/>
    <s v="Salt Lake County"/>
    <x v="1"/>
  </r>
  <r>
    <x v="4"/>
    <s v="WSU - Davis Center"/>
    <n v="2025"/>
    <n v="2"/>
    <n v="84120"/>
    <s v="Part-Time"/>
    <n v="2"/>
    <s v="Salt Lake"/>
    <s v="Salt Lake County"/>
    <x v="1"/>
  </r>
  <r>
    <x v="4"/>
    <s v="WSU - Davis Center"/>
    <n v="2025"/>
    <n v="2"/>
    <n v="84121"/>
    <s v="Full-Time"/>
    <n v="2"/>
    <s v="Salt Lake"/>
    <s v="Salt Lake County"/>
    <x v="1"/>
  </r>
  <r>
    <x v="4"/>
    <s v="WSU - Davis Center"/>
    <n v="2025"/>
    <n v="2"/>
    <n v="84121"/>
    <s v="Part-Time"/>
    <n v="1"/>
    <s v="Salt Lake"/>
    <s v="Salt Lake County"/>
    <x v="1"/>
  </r>
  <r>
    <x v="4"/>
    <s v="WSU - Davis Center"/>
    <n v="2025"/>
    <n v="2"/>
    <n v="84123"/>
    <s v="Full-Time"/>
    <n v="1"/>
    <s v="Salt Lake"/>
    <s v="Salt Lake County"/>
    <x v="1"/>
  </r>
  <r>
    <x v="4"/>
    <s v="WSU - Davis Center"/>
    <n v="2025"/>
    <n v="2"/>
    <n v="84128"/>
    <s v="Full-Time"/>
    <n v="2"/>
    <s v="Salt Lake"/>
    <s v="Salt Lake County"/>
    <x v="1"/>
  </r>
  <r>
    <x v="4"/>
    <s v="WSU - Davis Center"/>
    <n v="2025"/>
    <n v="2"/>
    <n v="84129"/>
    <s v="Full-Time"/>
    <n v="3"/>
    <e v="#N/A"/>
    <s v="Salt Lake County"/>
    <x v="1"/>
  </r>
  <r>
    <x v="4"/>
    <s v="WSU - Davis Center"/>
    <n v="2025"/>
    <n v="2"/>
    <n v="84129"/>
    <s v="Part-Time"/>
    <n v="1"/>
    <e v="#N/A"/>
    <s v="Salt Lake County"/>
    <x v="1"/>
  </r>
  <r>
    <x v="4"/>
    <s v="WSU - Davis Center"/>
    <n v="2025"/>
    <n v="2"/>
    <n v="84301"/>
    <s v="Part-Time"/>
    <n v="1"/>
    <s v="Box Elder"/>
    <s v="Box Elder County"/>
    <x v="10"/>
  </r>
  <r>
    <x v="4"/>
    <s v="WSU - Davis Center"/>
    <n v="2025"/>
    <n v="2"/>
    <n v="84302"/>
    <s v="Full-Time"/>
    <n v="22"/>
    <s v="Box Elder"/>
    <s v="Box Elder County"/>
    <x v="10"/>
  </r>
  <r>
    <x v="4"/>
    <s v="WSU - Davis Center"/>
    <n v="2025"/>
    <n v="2"/>
    <n v="84302"/>
    <s v="Part-Time"/>
    <n v="13"/>
    <s v="Box Elder"/>
    <s v="Box Elder County"/>
    <x v="10"/>
  </r>
  <r>
    <x v="4"/>
    <s v="WSU - Davis Center"/>
    <n v="2025"/>
    <n v="2"/>
    <n v="84306"/>
    <s v="Part-Time"/>
    <n v="1"/>
    <s v="Box Elder"/>
    <s v="Box Elder County"/>
    <x v="10"/>
  </r>
  <r>
    <x v="4"/>
    <s v="WSU - Davis Center"/>
    <n v="2025"/>
    <n v="2"/>
    <n v="84307"/>
    <s v="Full-Time"/>
    <n v="1"/>
    <s v="Box Elder"/>
    <s v="Box Elder County"/>
    <x v="10"/>
  </r>
  <r>
    <x v="4"/>
    <s v="WSU - Davis Center"/>
    <n v="2025"/>
    <n v="2"/>
    <n v="84309"/>
    <s v="Part-Time"/>
    <n v="1"/>
    <s v="Box Elder"/>
    <s v="Box Elder County"/>
    <x v="10"/>
  </r>
  <r>
    <x v="4"/>
    <s v="WSU - Davis Center"/>
    <n v="2025"/>
    <n v="2"/>
    <n v="84310"/>
    <s v="Full-Time"/>
    <n v="5"/>
    <s v="Weber"/>
    <s v="Weber County"/>
    <x v="9"/>
  </r>
  <r>
    <x v="4"/>
    <s v="WSU - Davis Center"/>
    <n v="2025"/>
    <n v="2"/>
    <n v="84310"/>
    <s v="Part-Time"/>
    <n v="6"/>
    <s v="Weber"/>
    <s v="Weber County"/>
    <x v="9"/>
  </r>
  <r>
    <x v="4"/>
    <s v="WSU - Davis Center"/>
    <n v="2025"/>
    <n v="2"/>
    <n v="84311"/>
    <s v="Part-Time"/>
    <n v="1"/>
    <s v="Box Elder"/>
    <s v="Box Elder County"/>
    <x v="10"/>
  </r>
  <r>
    <x v="4"/>
    <s v="WSU - Davis Center"/>
    <n v="2025"/>
    <n v="2"/>
    <n v="84314"/>
    <s v="Full-Time"/>
    <n v="2"/>
    <s v="Box Elder"/>
    <s v="Box Elder County"/>
    <x v="10"/>
  </r>
  <r>
    <x v="4"/>
    <s v="WSU - Davis Center"/>
    <n v="2025"/>
    <n v="2"/>
    <n v="84315"/>
    <s v="Full-Time"/>
    <n v="15"/>
    <s v="Weber"/>
    <s v="Weber County"/>
    <x v="9"/>
  </r>
  <r>
    <x v="4"/>
    <s v="WSU - Davis Center"/>
    <n v="2025"/>
    <n v="2"/>
    <n v="84315"/>
    <s v="Part-Time"/>
    <n v="7"/>
    <s v="Weber"/>
    <s v="Weber County"/>
    <x v="9"/>
  </r>
  <r>
    <x v="4"/>
    <s v="WSU - Davis Center"/>
    <n v="2025"/>
    <n v="2"/>
    <n v="84317"/>
    <s v="Full-Time"/>
    <n v="3"/>
    <s v="Weber"/>
    <s v="Weber County"/>
    <x v="9"/>
  </r>
  <r>
    <x v="4"/>
    <s v="WSU - Davis Center"/>
    <n v="2025"/>
    <n v="2"/>
    <n v="84317"/>
    <s v="Part-Time"/>
    <n v="1"/>
    <s v="Weber"/>
    <s v="Weber County"/>
    <x v="9"/>
  </r>
  <r>
    <x v="4"/>
    <s v="WSU - Davis Center"/>
    <n v="2025"/>
    <n v="2"/>
    <n v="84318"/>
    <s v="Full-Time"/>
    <n v="3"/>
    <s v="Cache"/>
    <s v="Cache County"/>
    <x v="11"/>
  </r>
  <r>
    <x v="4"/>
    <s v="WSU - Davis Center"/>
    <n v="2025"/>
    <n v="2"/>
    <n v="84319"/>
    <s v="Full-Time"/>
    <n v="3"/>
    <s v="Cache"/>
    <s v="Cache County"/>
    <x v="11"/>
  </r>
  <r>
    <x v="4"/>
    <s v="WSU - Davis Center"/>
    <n v="2025"/>
    <n v="2"/>
    <n v="84319"/>
    <s v="Part-Time"/>
    <n v="4"/>
    <s v="Cache"/>
    <s v="Cache County"/>
    <x v="11"/>
  </r>
  <r>
    <x v="4"/>
    <s v="WSU - Davis Center"/>
    <n v="2025"/>
    <n v="2"/>
    <n v="84321"/>
    <s v="Full-Time"/>
    <n v="4"/>
    <s v="Cache"/>
    <s v="Cache County"/>
    <x v="11"/>
  </r>
  <r>
    <x v="4"/>
    <s v="WSU - Davis Center"/>
    <n v="2025"/>
    <n v="2"/>
    <n v="84321"/>
    <s v="Part-Time"/>
    <n v="5"/>
    <s v="Cache"/>
    <s v="Cache County"/>
    <x v="11"/>
  </r>
  <r>
    <x v="4"/>
    <s v="WSU - Davis Center"/>
    <n v="2025"/>
    <n v="2"/>
    <n v="84324"/>
    <s v="Part-Time"/>
    <n v="1"/>
    <s v="Box Elder"/>
    <s v="Box Elder County"/>
    <x v="10"/>
  </r>
  <r>
    <x v="4"/>
    <s v="WSU - Davis Center"/>
    <n v="2025"/>
    <n v="2"/>
    <n v="84327"/>
    <s v="Part-Time"/>
    <n v="1"/>
    <s v="Cache"/>
    <s v="Cache County"/>
    <x v="11"/>
  </r>
  <r>
    <x v="4"/>
    <s v="WSU - Davis Center"/>
    <n v="2025"/>
    <n v="2"/>
    <n v="84328"/>
    <s v="Part-Time"/>
    <n v="1"/>
    <s v="Cache"/>
    <s v="Cache County"/>
    <x v="11"/>
  </r>
  <r>
    <x v="4"/>
    <s v="WSU - Davis Center"/>
    <n v="2025"/>
    <n v="2"/>
    <n v="84330"/>
    <s v="Full-Time"/>
    <n v="1"/>
    <s v="Box Elder"/>
    <s v="Box Elder County"/>
    <x v="10"/>
  </r>
  <r>
    <x v="4"/>
    <s v="WSU - Davis Center"/>
    <n v="2025"/>
    <n v="2"/>
    <n v="84332"/>
    <s v="Full-Time"/>
    <n v="1"/>
    <s v="Cache"/>
    <s v="Cache County"/>
    <x v="11"/>
  </r>
  <r>
    <x v="4"/>
    <s v="WSU - Davis Center"/>
    <n v="2025"/>
    <n v="2"/>
    <n v="84332"/>
    <s v="Part-Time"/>
    <n v="1"/>
    <s v="Cache"/>
    <s v="Cache County"/>
    <x v="11"/>
  </r>
  <r>
    <x v="4"/>
    <s v="WSU - Davis Center"/>
    <n v="2025"/>
    <n v="2"/>
    <n v="84333"/>
    <s v="Full-Time"/>
    <n v="2"/>
    <s v="Cache"/>
    <s v="Cache County"/>
    <x v="11"/>
  </r>
  <r>
    <x v="4"/>
    <s v="WSU - Davis Center"/>
    <n v="2025"/>
    <n v="2"/>
    <n v="84333"/>
    <s v="Part-Time"/>
    <n v="1"/>
    <s v="Cache"/>
    <s v="Cache County"/>
    <x v="11"/>
  </r>
  <r>
    <x v="4"/>
    <s v="WSU - Davis Center"/>
    <n v="2025"/>
    <n v="2"/>
    <n v="84335"/>
    <s v="Full-Time"/>
    <n v="2"/>
    <s v="Cache"/>
    <s v="Cache County"/>
    <x v="11"/>
  </r>
  <r>
    <x v="4"/>
    <s v="WSU - Davis Center"/>
    <n v="2025"/>
    <n v="2"/>
    <n v="84335"/>
    <s v="Part-Time"/>
    <n v="1"/>
    <s v="Cache"/>
    <s v="Cache County"/>
    <x v="11"/>
  </r>
  <r>
    <x v="4"/>
    <s v="WSU - Davis Center"/>
    <n v="2025"/>
    <n v="2"/>
    <n v="84337"/>
    <s v="Full-Time"/>
    <n v="5"/>
    <s v="Box Elder"/>
    <s v="Box Elder County"/>
    <x v="10"/>
  </r>
  <r>
    <x v="4"/>
    <s v="WSU - Davis Center"/>
    <n v="2025"/>
    <n v="2"/>
    <n v="84337"/>
    <s v="Part-Time"/>
    <n v="5"/>
    <s v="Box Elder"/>
    <s v="Box Elder County"/>
    <x v="10"/>
  </r>
  <r>
    <x v="4"/>
    <s v="WSU - Davis Center"/>
    <n v="2025"/>
    <n v="2"/>
    <n v="84339"/>
    <s v="Full-Time"/>
    <n v="2"/>
    <s v="Cache"/>
    <s v="Cache County"/>
    <x v="11"/>
  </r>
  <r>
    <x v="4"/>
    <s v="WSU - Davis Center"/>
    <n v="2025"/>
    <n v="2"/>
    <n v="84340"/>
    <s v="Full-Time"/>
    <n v="3"/>
    <s v="Box Elder"/>
    <s v="Box Elder County"/>
    <x v="10"/>
  </r>
  <r>
    <x v="4"/>
    <s v="WSU - Davis Center"/>
    <n v="2025"/>
    <n v="2"/>
    <n v="84340"/>
    <s v="Part-Time"/>
    <n v="4"/>
    <s v="Box Elder"/>
    <s v="Box Elder County"/>
    <x v="10"/>
  </r>
  <r>
    <x v="4"/>
    <s v="WSU - Davis Center"/>
    <n v="2025"/>
    <n v="2"/>
    <n v="84341"/>
    <s v="Full-Time"/>
    <n v="1"/>
    <s v="Cache"/>
    <s v="Cache County"/>
    <x v="11"/>
  </r>
  <r>
    <x v="4"/>
    <s v="WSU - Davis Center"/>
    <n v="2025"/>
    <n v="2"/>
    <n v="84401"/>
    <s v="Full-Time"/>
    <n v="85"/>
    <s v="Weber"/>
    <s v="Weber County"/>
    <x v="9"/>
  </r>
  <r>
    <x v="4"/>
    <s v="WSU - Davis Center"/>
    <n v="2025"/>
    <n v="2"/>
    <n v="84401"/>
    <s v="Part-Time"/>
    <n v="37"/>
    <s v="Weber"/>
    <s v="Weber County"/>
    <x v="9"/>
  </r>
  <r>
    <x v="4"/>
    <s v="WSU - Davis Center"/>
    <n v="2025"/>
    <n v="2"/>
    <n v="84403"/>
    <s v="Full-Time"/>
    <n v="107"/>
    <s v="Weber"/>
    <s v="Weber County"/>
    <x v="9"/>
  </r>
  <r>
    <x v="4"/>
    <s v="WSU - Davis Center"/>
    <n v="2025"/>
    <n v="2"/>
    <n v="84403"/>
    <s v="Part-Time"/>
    <n v="37"/>
    <s v="Weber"/>
    <s v="Weber County"/>
    <x v="9"/>
  </r>
  <r>
    <x v="4"/>
    <s v="WSU - Davis Center"/>
    <n v="2025"/>
    <n v="2"/>
    <n v="84404"/>
    <s v="Full-Time"/>
    <n v="86"/>
    <s v="Weber"/>
    <s v="Weber County"/>
    <x v="9"/>
  </r>
  <r>
    <x v="4"/>
    <s v="WSU - Davis Center"/>
    <n v="2025"/>
    <n v="2"/>
    <n v="84404"/>
    <s v="Part-Time"/>
    <n v="56"/>
    <s v="Weber"/>
    <s v="Weber County"/>
    <x v="9"/>
  </r>
  <r>
    <x v="4"/>
    <s v="WSU - Davis Center"/>
    <n v="2025"/>
    <n v="2"/>
    <n v="84405"/>
    <s v="Full-Time"/>
    <n v="53"/>
    <s v="Weber"/>
    <s v="Weber County"/>
    <x v="9"/>
  </r>
  <r>
    <x v="4"/>
    <s v="WSU - Davis Center"/>
    <n v="2025"/>
    <n v="2"/>
    <n v="84405"/>
    <s v="Part-Time"/>
    <n v="32"/>
    <s v="Weber"/>
    <s v="Weber County"/>
    <x v="9"/>
  </r>
  <r>
    <x v="4"/>
    <s v="WSU - Davis Center"/>
    <n v="2025"/>
    <n v="2"/>
    <n v="84408"/>
    <s v="Full-Time"/>
    <n v="12"/>
    <s v="Weber"/>
    <s v="Weber County"/>
    <x v="9"/>
  </r>
  <r>
    <x v="4"/>
    <s v="WSU - Davis Center"/>
    <n v="2025"/>
    <n v="2"/>
    <n v="84414"/>
    <s v="Full-Time"/>
    <n v="56"/>
    <s v="Weber"/>
    <s v="Weber County"/>
    <x v="9"/>
  </r>
  <r>
    <x v="4"/>
    <s v="WSU - Davis Center"/>
    <n v="2025"/>
    <n v="2"/>
    <n v="84414"/>
    <s v="Part-Time"/>
    <n v="23"/>
    <s v="Weber"/>
    <s v="Weber County"/>
    <x v="9"/>
  </r>
  <r>
    <x v="4"/>
    <s v="WSU - Davis Center"/>
    <n v="2025"/>
    <n v="2"/>
    <n v="84415"/>
    <s v="Full-Time"/>
    <n v="1"/>
    <s v="Weber"/>
    <e v="#N/A"/>
    <x v="9"/>
  </r>
  <r>
    <x v="4"/>
    <s v="WSU - Davis Center"/>
    <n v="2025"/>
    <n v="2"/>
    <n v="84511"/>
    <s v="Full-Time"/>
    <n v="1"/>
    <s v="San Juan"/>
    <s v="San Juan County"/>
    <x v="13"/>
  </r>
  <r>
    <x v="4"/>
    <s v="WSU - Davis Center"/>
    <n v="2025"/>
    <n v="2"/>
    <n v="84601"/>
    <s v="Part-Time"/>
    <n v="1"/>
    <s v="Utah"/>
    <s v="Utah County"/>
    <x v="0"/>
  </r>
  <r>
    <x v="4"/>
    <s v="WSU - Davis Center"/>
    <n v="2025"/>
    <n v="2"/>
    <n v="84604"/>
    <s v="Full-Time"/>
    <n v="1"/>
    <s v="Utah"/>
    <s v="Utah County"/>
    <x v="0"/>
  </r>
  <r>
    <x v="4"/>
    <s v="WSU - Davis Center"/>
    <n v="2025"/>
    <n v="2"/>
    <n v="84604"/>
    <s v="Part-Time"/>
    <n v="1"/>
    <s v="Utah"/>
    <s v="Utah County"/>
    <x v="0"/>
  </r>
  <r>
    <x v="4"/>
    <s v="WSU - Davis Center"/>
    <n v="2025"/>
    <n v="2"/>
    <n v="84624"/>
    <s v="Part-Time"/>
    <n v="1"/>
    <s v="Millard"/>
    <s v="Millard County"/>
    <x v="16"/>
  </r>
  <r>
    <x v="4"/>
    <s v="WSU - Davis Center"/>
    <n v="2025"/>
    <n v="2"/>
    <n v="84629"/>
    <s v="Part-Time"/>
    <n v="1"/>
    <s v="Sanpete"/>
    <s v="Sanpete County"/>
    <x v="17"/>
  </r>
  <r>
    <x v="4"/>
    <s v="WSU - Davis Center"/>
    <n v="2025"/>
    <n v="2"/>
    <n v="84637"/>
    <s v="Part-Time"/>
    <n v="1"/>
    <s v="Millard"/>
    <s v="Millard County"/>
    <x v="16"/>
  </r>
  <r>
    <x v="4"/>
    <s v="WSU - Davis Center"/>
    <n v="2025"/>
    <n v="2"/>
    <n v="84642"/>
    <s v="Full-Time"/>
    <n v="1"/>
    <s v="Sanpete"/>
    <s v="Sanpete County"/>
    <x v="17"/>
  </r>
  <r>
    <x v="4"/>
    <s v="WSU - Davis Center"/>
    <n v="2025"/>
    <n v="2"/>
    <n v="84648"/>
    <s v="Part-Time"/>
    <n v="1"/>
    <s v="Juab"/>
    <s v="Juab County"/>
    <x v="18"/>
  </r>
  <r>
    <x v="4"/>
    <s v="WSU - Davis Center"/>
    <n v="2025"/>
    <n v="2"/>
    <n v="84651"/>
    <s v="Full-Time"/>
    <n v="2"/>
    <s v="Utah"/>
    <s v="Utah County"/>
    <x v="0"/>
  </r>
  <r>
    <x v="4"/>
    <s v="WSU - Davis Center"/>
    <n v="2025"/>
    <n v="2"/>
    <n v="84651"/>
    <s v="Part-Time"/>
    <n v="1"/>
    <s v="Utah"/>
    <s v="Utah County"/>
    <x v="0"/>
  </r>
  <r>
    <x v="4"/>
    <s v="WSU - Davis Center"/>
    <n v="2025"/>
    <n v="2"/>
    <n v="84653"/>
    <s v="Part-Time"/>
    <n v="1"/>
    <s v="Utah"/>
    <s v="Utah County"/>
    <x v="0"/>
  </r>
  <r>
    <x v="4"/>
    <s v="WSU - Davis Center"/>
    <n v="2025"/>
    <n v="2"/>
    <n v="84655"/>
    <s v="Part-Time"/>
    <n v="1"/>
    <s v="Utah"/>
    <s v="Utah County"/>
    <x v="0"/>
  </r>
  <r>
    <x v="4"/>
    <s v="WSU - Davis Center"/>
    <n v="2025"/>
    <n v="2"/>
    <n v="84660"/>
    <s v="Full-Time"/>
    <n v="1"/>
    <s v="Utah"/>
    <s v="Utah County"/>
    <x v="0"/>
  </r>
  <r>
    <x v="4"/>
    <s v="WSU - Davis Center"/>
    <n v="2025"/>
    <n v="2"/>
    <n v="84660"/>
    <s v="Part-Time"/>
    <n v="3"/>
    <s v="Utah"/>
    <s v="Utah County"/>
    <x v="0"/>
  </r>
  <r>
    <x v="4"/>
    <s v="WSU - Davis Center"/>
    <n v="2025"/>
    <n v="2"/>
    <n v="84662"/>
    <s v="Full-Time"/>
    <n v="1"/>
    <s v="Sanpete"/>
    <s v="Sanpete County"/>
    <x v="17"/>
  </r>
  <r>
    <x v="4"/>
    <s v="WSU - Davis Center"/>
    <n v="2025"/>
    <n v="2"/>
    <n v="84663"/>
    <s v="Full-Time"/>
    <n v="1"/>
    <s v="Utah"/>
    <s v="Utah County"/>
    <x v="0"/>
  </r>
  <r>
    <x v="4"/>
    <s v="WSU - Davis Center"/>
    <n v="2025"/>
    <n v="2"/>
    <n v="84664"/>
    <s v="Part-Time"/>
    <n v="1"/>
    <s v="Utah"/>
    <s v="Utah County"/>
    <x v="0"/>
  </r>
  <r>
    <x v="4"/>
    <s v="WSU - Davis Center"/>
    <n v="2025"/>
    <n v="2"/>
    <n v="84701"/>
    <s v="Part-Time"/>
    <n v="1"/>
    <s v="Sevier"/>
    <s v="Sevier County"/>
    <x v="19"/>
  </r>
  <r>
    <x v="4"/>
    <s v="WSU - Davis Center"/>
    <n v="2025"/>
    <n v="2"/>
    <n v="84721"/>
    <s v="Full-Time"/>
    <n v="1"/>
    <s v="Iron"/>
    <s v="Iron County"/>
    <x v="20"/>
  </r>
  <r>
    <x v="4"/>
    <s v="WSU - Davis Center"/>
    <n v="2025"/>
    <n v="2"/>
    <n v="84730"/>
    <s v="Full-Time"/>
    <n v="1"/>
    <s v="Sevier"/>
    <s v="Sevier County"/>
    <x v="19"/>
  </r>
  <r>
    <x v="4"/>
    <s v="WSU - Davis Center"/>
    <n v="2025"/>
    <n v="2"/>
    <n v="84746"/>
    <s v="Full-Time"/>
    <n v="1"/>
    <s v="Washington"/>
    <s v="Washington County"/>
    <x v="21"/>
  </r>
  <r>
    <x v="4"/>
    <s v="WSU - Davis Center"/>
    <n v="2025"/>
    <n v="2"/>
    <n v="84780"/>
    <s v="Full-Time"/>
    <n v="1"/>
    <s v="Washington"/>
    <s v="Washington County"/>
    <x v="21"/>
  </r>
  <r>
    <x v="4"/>
    <s v="WSU - Davis Center"/>
    <n v="2025"/>
    <n v="2"/>
    <n v="84790"/>
    <s v="Full-Time"/>
    <n v="1"/>
    <s v="Washington"/>
    <s v="Washington County"/>
    <x v="21"/>
  </r>
  <r>
    <x v="4"/>
    <s v="WSU - Farmington Station"/>
    <n v="2025"/>
    <n v="2"/>
    <n v="84010"/>
    <s v="Full-Time"/>
    <n v="4"/>
    <s v="Davis"/>
    <s v="Davis County"/>
    <x v="2"/>
  </r>
  <r>
    <x v="4"/>
    <s v="WSU - Farmington Station"/>
    <n v="2025"/>
    <n v="2"/>
    <n v="84010"/>
    <s v="Part-Time"/>
    <n v="1"/>
    <s v="Davis"/>
    <s v="Davis County"/>
    <x v="2"/>
  </r>
  <r>
    <x v="4"/>
    <s v="WSU - Farmington Station"/>
    <n v="2025"/>
    <n v="2"/>
    <n v="84014"/>
    <s v="Full-Time"/>
    <n v="6"/>
    <s v="Davis"/>
    <s v="Davis County"/>
    <x v="2"/>
  </r>
  <r>
    <x v="4"/>
    <s v="WSU - Farmington Station"/>
    <n v="2025"/>
    <n v="2"/>
    <n v="84014"/>
    <s v="Part-Time"/>
    <n v="2"/>
    <s v="Davis"/>
    <s v="Davis County"/>
    <x v="2"/>
  </r>
  <r>
    <x v="4"/>
    <s v="WSU - Farmington Station"/>
    <n v="2025"/>
    <n v="2"/>
    <n v="84015"/>
    <s v="Full-Time"/>
    <n v="9"/>
    <s v="Davis"/>
    <s v="Davis County"/>
    <x v="2"/>
  </r>
  <r>
    <x v="4"/>
    <s v="WSU - Farmington Station"/>
    <n v="2025"/>
    <n v="2"/>
    <n v="84015"/>
    <s v="Part-Time"/>
    <n v="3"/>
    <s v="Davis"/>
    <s v="Davis County"/>
    <x v="2"/>
  </r>
  <r>
    <x v="4"/>
    <s v="WSU - Farmington Station"/>
    <n v="2025"/>
    <n v="2"/>
    <n v="84020"/>
    <s v="Full-Time"/>
    <n v="2"/>
    <s v="Salt Lake"/>
    <s v="Salt Lake County"/>
    <x v="1"/>
  </r>
  <r>
    <x v="4"/>
    <s v="WSU - Farmington Station"/>
    <n v="2025"/>
    <n v="2"/>
    <n v="84025"/>
    <s v="Full-Time"/>
    <n v="12"/>
    <s v="Davis"/>
    <s v="Davis County"/>
    <x v="2"/>
  </r>
  <r>
    <x v="4"/>
    <s v="WSU - Farmington Station"/>
    <n v="2025"/>
    <n v="2"/>
    <n v="84025"/>
    <s v="Part-Time"/>
    <n v="7"/>
    <s v="Davis"/>
    <s v="Davis County"/>
    <x v="2"/>
  </r>
  <r>
    <x v="4"/>
    <s v="WSU - Farmington Station"/>
    <n v="2025"/>
    <n v="2"/>
    <n v="84037"/>
    <s v="Full-Time"/>
    <n v="11"/>
    <s v="Davis"/>
    <s v="Davis County"/>
    <x v="2"/>
  </r>
  <r>
    <x v="4"/>
    <s v="WSU - Farmington Station"/>
    <n v="2025"/>
    <n v="2"/>
    <n v="84037"/>
    <s v="Part-Time"/>
    <n v="3"/>
    <s v="Davis"/>
    <s v="Davis County"/>
    <x v="2"/>
  </r>
  <r>
    <x v="4"/>
    <s v="WSU - Farmington Station"/>
    <n v="2025"/>
    <n v="2"/>
    <n v="84040"/>
    <s v="Full-Time"/>
    <n v="3"/>
    <s v="Davis"/>
    <s v="Davis County"/>
    <x v="2"/>
  </r>
  <r>
    <x v="4"/>
    <s v="WSU - Farmington Station"/>
    <n v="2025"/>
    <n v="2"/>
    <n v="84040"/>
    <s v="Part-Time"/>
    <n v="2"/>
    <s v="Davis"/>
    <s v="Davis County"/>
    <x v="2"/>
  </r>
  <r>
    <x v="4"/>
    <s v="WSU - Farmington Station"/>
    <n v="2025"/>
    <n v="2"/>
    <n v="84041"/>
    <s v="Full-Time"/>
    <n v="11"/>
    <s v="Davis"/>
    <s v="Davis County"/>
    <x v="2"/>
  </r>
  <r>
    <x v="4"/>
    <s v="WSU - Farmington Station"/>
    <n v="2025"/>
    <n v="2"/>
    <n v="84041"/>
    <s v="Part-Time"/>
    <n v="3"/>
    <s v="Davis"/>
    <s v="Davis County"/>
    <x v="2"/>
  </r>
  <r>
    <x v="4"/>
    <s v="WSU - Farmington Station"/>
    <n v="2025"/>
    <n v="2"/>
    <n v="84044"/>
    <s v="Full-Time"/>
    <n v="1"/>
    <s v="Salt Lake"/>
    <s v="Salt Lake County"/>
    <x v="1"/>
  </r>
  <r>
    <x v="4"/>
    <s v="WSU - Farmington Station"/>
    <n v="2025"/>
    <n v="2"/>
    <n v="84047"/>
    <s v="Full-Time"/>
    <n v="1"/>
    <s v="Salt Lake"/>
    <s v="Salt Lake County"/>
    <x v="1"/>
  </r>
  <r>
    <x v="4"/>
    <s v="WSU - Farmington Station"/>
    <n v="2025"/>
    <n v="2"/>
    <n v="84050"/>
    <s v="Full-Time"/>
    <n v="1"/>
    <s v="Morgan"/>
    <s v="Morgan County"/>
    <x v="8"/>
  </r>
  <r>
    <x v="4"/>
    <s v="WSU - Farmington Station"/>
    <n v="2025"/>
    <n v="2"/>
    <n v="84054"/>
    <s v="Full-Time"/>
    <n v="3"/>
    <s v="Davis"/>
    <s v="Davis County"/>
    <x v="2"/>
  </r>
  <r>
    <x v="4"/>
    <s v="WSU - Farmington Station"/>
    <n v="2025"/>
    <n v="2"/>
    <n v="84054"/>
    <s v="Part-Time"/>
    <n v="1"/>
    <s v="Davis"/>
    <s v="Davis County"/>
    <x v="2"/>
  </r>
  <r>
    <x v="4"/>
    <s v="WSU - Farmington Station"/>
    <n v="2025"/>
    <n v="2"/>
    <n v="84056"/>
    <s v="Full-Time"/>
    <n v="1"/>
    <s v="Weber"/>
    <s v="Davis County"/>
    <x v="9"/>
  </r>
  <r>
    <x v="4"/>
    <s v="WSU - Farmington Station"/>
    <n v="2025"/>
    <n v="2"/>
    <n v="84067"/>
    <s v="Full-Time"/>
    <n v="4"/>
    <s v="Weber"/>
    <s v="Weber County"/>
    <x v="9"/>
  </r>
  <r>
    <x v="4"/>
    <s v="WSU - Farmington Station"/>
    <n v="2025"/>
    <n v="2"/>
    <n v="84067"/>
    <s v="Part-Time"/>
    <n v="3"/>
    <s v="Weber"/>
    <s v="Weber County"/>
    <x v="9"/>
  </r>
  <r>
    <x v="4"/>
    <s v="WSU - Farmington Station"/>
    <n v="2025"/>
    <n v="2"/>
    <n v="84074"/>
    <s v="Full-Time"/>
    <n v="1"/>
    <s v="Tooele"/>
    <s v="Tooele County"/>
    <x v="5"/>
  </r>
  <r>
    <x v="4"/>
    <s v="WSU - Farmington Station"/>
    <n v="2025"/>
    <n v="2"/>
    <n v="84075"/>
    <s v="Full-Time"/>
    <n v="14"/>
    <s v="Davis"/>
    <s v="Davis County"/>
    <x v="2"/>
  </r>
  <r>
    <x v="4"/>
    <s v="WSU - Farmington Station"/>
    <n v="2025"/>
    <n v="2"/>
    <n v="84075"/>
    <s v="Part-Time"/>
    <n v="5"/>
    <s v="Davis"/>
    <s v="Davis County"/>
    <x v="2"/>
  </r>
  <r>
    <x v="4"/>
    <s v="WSU - Farmington Station"/>
    <n v="2025"/>
    <n v="2"/>
    <n v="84081"/>
    <s v="Full-Time"/>
    <n v="1"/>
    <e v="#N/A"/>
    <s v="Salt Lake County"/>
    <x v="1"/>
  </r>
  <r>
    <x v="4"/>
    <s v="WSU - Farmington Station"/>
    <n v="2025"/>
    <n v="2"/>
    <n v="84081"/>
    <s v="Part-Time"/>
    <n v="1"/>
    <e v="#N/A"/>
    <s v="Salt Lake County"/>
    <x v="1"/>
  </r>
  <r>
    <x v="4"/>
    <s v="WSU - Farmington Station"/>
    <n v="2025"/>
    <n v="2"/>
    <n v="84084"/>
    <s v="Full-Time"/>
    <n v="1"/>
    <s v="Salt Lake"/>
    <s v="Salt Lake County"/>
    <x v="1"/>
  </r>
  <r>
    <x v="4"/>
    <s v="WSU - Farmington Station"/>
    <n v="2025"/>
    <n v="2"/>
    <n v="84087"/>
    <s v="Full-Time"/>
    <n v="1"/>
    <s v="Davis"/>
    <s v="Davis County"/>
    <x v="2"/>
  </r>
  <r>
    <x v="4"/>
    <s v="WSU - Farmington Station"/>
    <n v="2025"/>
    <n v="2"/>
    <n v="84087"/>
    <s v="Part-Time"/>
    <n v="1"/>
    <s v="Davis"/>
    <s v="Davis County"/>
    <x v="2"/>
  </r>
  <r>
    <x v="4"/>
    <s v="WSU - Farmington Station"/>
    <n v="2025"/>
    <n v="2"/>
    <n v="84095"/>
    <s v="Full-Time"/>
    <n v="2"/>
    <s v="Salt Lake"/>
    <s v="Salt Lake County"/>
    <x v="1"/>
  </r>
  <r>
    <x v="4"/>
    <s v="WSU - Farmington Station"/>
    <n v="2025"/>
    <n v="2"/>
    <n v="84108"/>
    <s v="Part-Time"/>
    <n v="1"/>
    <s v="Salt Lake"/>
    <s v="Salt Lake County"/>
    <x v="1"/>
  </r>
  <r>
    <x v="4"/>
    <s v="WSU - Farmington Station"/>
    <n v="2025"/>
    <n v="2"/>
    <n v="84115"/>
    <s v="Full-Time"/>
    <n v="1"/>
    <s v="Salt Lake"/>
    <s v="Salt Lake County"/>
    <x v="1"/>
  </r>
  <r>
    <x v="4"/>
    <s v="WSU - Farmington Station"/>
    <n v="2025"/>
    <n v="2"/>
    <n v="84116"/>
    <s v="Full-Time"/>
    <n v="1"/>
    <s v="Salt Lake"/>
    <s v="Salt Lake County"/>
    <x v="1"/>
  </r>
  <r>
    <x v="4"/>
    <s v="WSU - Farmington Station"/>
    <n v="2025"/>
    <n v="2"/>
    <n v="84117"/>
    <s v="Full-Time"/>
    <n v="2"/>
    <s v="Salt Lake"/>
    <s v="Salt Lake County"/>
    <x v="1"/>
  </r>
  <r>
    <x v="4"/>
    <s v="WSU - Farmington Station"/>
    <n v="2025"/>
    <n v="2"/>
    <n v="84119"/>
    <s v="Full-Time"/>
    <n v="2"/>
    <s v="Salt Lake"/>
    <s v="Salt Lake County"/>
    <x v="1"/>
  </r>
  <r>
    <x v="4"/>
    <s v="WSU - Farmington Station"/>
    <n v="2025"/>
    <n v="2"/>
    <n v="84123"/>
    <s v="Full-Time"/>
    <n v="1"/>
    <s v="Salt Lake"/>
    <s v="Salt Lake County"/>
    <x v="1"/>
  </r>
  <r>
    <x v="4"/>
    <s v="WSU - Farmington Station"/>
    <n v="2025"/>
    <n v="2"/>
    <n v="84123"/>
    <s v="Part-Time"/>
    <n v="1"/>
    <s v="Salt Lake"/>
    <s v="Salt Lake County"/>
    <x v="1"/>
  </r>
  <r>
    <x v="4"/>
    <s v="WSU - Farmington Station"/>
    <n v="2025"/>
    <n v="2"/>
    <n v="84302"/>
    <s v="Full-Time"/>
    <n v="1"/>
    <s v="Box Elder"/>
    <s v="Box Elder County"/>
    <x v="10"/>
  </r>
  <r>
    <x v="4"/>
    <s v="WSU - Farmington Station"/>
    <n v="2025"/>
    <n v="2"/>
    <n v="84315"/>
    <s v="Full-Time"/>
    <n v="1"/>
    <s v="Weber"/>
    <s v="Weber County"/>
    <x v="9"/>
  </r>
  <r>
    <x v="4"/>
    <s v="WSU - Farmington Station"/>
    <n v="2025"/>
    <n v="2"/>
    <n v="84315"/>
    <s v="Part-Time"/>
    <n v="1"/>
    <s v="Weber"/>
    <s v="Weber County"/>
    <x v="9"/>
  </r>
  <r>
    <x v="4"/>
    <s v="WSU - Farmington Station"/>
    <n v="2025"/>
    <n v="2"/>
    <n v="84333"/>
    <s v="Full-Time"/>
    <n v="1"/>
    <s v="Cache"/>
    <s v="Cache County"/>
    <x v="11"/>
  </r>
  <r>
    <x v="4"/>
    <s v="WSU - Farmington Station"/>
    <n v="2025"/>
    <n v="2"/>
    <n v="84337"/>
    <s v="Full-Time"/>
    <n v="3"/>
    <s v="Box Elder"/>
    <s v="Box Elder County"/>
    <x v="10"/>
  </r>
  <r>
    <x v="4"/>
    <s v="WSU - Farmington Station"/>
    <n v="2025"/>
    <n v="2"/>
    <n v="84340"/>
    <s v="Full-Time"/>
    <n v="1"/>
    <s v="Box Elder"/>
    <s v="Box Elder County"/>
    <x v="10"/>
  </r>
  <r>
    <x v="4"/>
    <s v="WSU - Farmington Station"/>
    <n v="2025"/>
    <n v="2"/>
    <n v="84401"/>
    <s v="Full-Time"/>
    <n v="3"/>
    <s v="Weber"/>
    <s v="Weber County"/>
    <x v="9"/>
  </r>
  <r>
    <x v="4"/>
    <s v="WSU - Farmington Station"/>
    <n v="2025"/>
    <n v="2"/>
    <n v="84403"/>
    <s v="Full-Time"/>
    <n v="9"/>
    <s v="Weber"/>
    <s v="Weber County"/>
    <x v="9"/>
  </r>
  <r>
    <x v="4"/>
    <s v="WSU - Farmington Station"/>
    <n v="2025"/>
    <n v="2"/>
    <n v="84403"/>
    <s v="Part-Time"/>
    <n v="2"/>
    <s v="Weber"/>
    <s v="Weber County"/>
    <x v="9"/>
  </r>
  <r>
    <x v="4"/>
    <s v="WSU - Farmington Station"/>
    <n v="2025"/>
    <n v="2"/>
    <n v="84404"/>
    <s v="Full-Time"/>
    <n v="3"/>
    <s v="Weber"/>
    <s v="Weber County"/>
    <x v="9"/>
  </r>
  <r>
    <x v="4"/>
    <s v="WSU - Farmington Station"/>
    <n v="2025"/>
    <n v="2"/>
    <n v="84405"/>
    <s v="Full-Time"/>
    <n v="7"/>
    <s v="Weber"/>
    <s v="Weber County"/>
    <x v="9"/>
  </r>
  <r>
    <x v="4"/>
    <s v="WSU - Farmington Station"/>
    <n v="2025"/>
    <n v="2"/>
    <n v="84414"/>
    <s v="Full-Time"/>
    <n v="4"/>
    <s v="Weber"/>
    <s v="Weber County"/>
    <x v="9"/>
  </r>
  <r>
    <x v="4"/>
    <s v="WSU - Farmington Station"/>
    <n v="2025"/>
    <n v="2"/>
    <n v="84414"/>
    <s v="Part-Time"/>
    <n v="3"/>
    <s v="Weber"/>
    <s v="Weber County"/>
    <x v="9"/>
  </r>
  <r>
    <x v="4"/>
    <s v="WSU - Farmington Station"/>
    <n v="2025"/>
    <n v="2"/>
    <n v="84501"/>
    <s v="Full-Time"/>
    <n v="1"/>
    <s v="Carbon"/>
    <s v="Carbon County"/>
    <x v="12"/>
  </r>
  <r>
    <x v="4"/>
    <s v="WSU - Farmington Station"/>
    <n v="2025"/>
    <n v="2"/>
    <n v="84601"/>
    <s v="Full-Time"/>
    <n v="1"/>
    <s v="Utah"/>
    <s v="Utah County"/>
    <x v="0"/>
  </r>
  <r>
    <x v="4"/>
    <s v="University Center--SLCC"/>
    <n v="2025"/>
    <n v="2"/>
    <n v="84104"/>
    <s v="Full-Time"/>
    <n v="1"/>
    <s v="Salt Lake"/>
    <s v="Salt Lake County"/>
    <x v="1"/>
  </r>
  <r>
    <x v="4"/>
    <s v="University Center--SLCC"/>
    <n v="2025"/>
    <n v="2"/>
    <n v="84120"/>
    <s v="Part-Time"/>
    <n v="1"/>
    <s v="Salt Lake"/>
    <s v="Salt Lake County"/>
    <x v="1"/>
  </r>
  <r>
    <x v="4"/>
    <s v="University Center--SLCC"/>
    <n v="2025"/>
    <n v="2"/>
    <n v="84123"/>
    <s v="Full-Time"/>
    <n v="1"/>
    <s v="Salt Lake"/>
    <s v="Salt Lake County"/>
    <x v="1"/>
  </r>
  <r>
    <x v="4"/>
    <s v="University Center--SLCC"/>
    <n v="2025"/>
    <n v="2"/>
    <n v="84405"/>
    <s v="Full-Time"/>
    <n v="1"/>
    <s v="Weber"/>
    <s v="Weber County"/>
    <x v="9"/>
  </r>
  <r>
    <x v="4"/>
    <s v="Technical College Campus--Davis"/>
    <n v="2025"/>
    <n v="2"/>
    <n v="84009"/>
    <s v="Full-Time"/>
    <n v="1"/>
    <e v="#N/A"/>
    <s v="Salt Lake County"/>
    <x v="1"/>
  </r>
  <r>
    <x v="4"/>
    <s v="Technical College Campus--Davis"/>
    <n v="2025"/>
    <n v="2"/>
    <n v="84010"/>
    <s v="Part-Time"/>
    <n v="2"/>
    <s v="Davis"/>
    <s v="Davis County"/>
    <x v="2"/>
  </r>
  <r>
    <x v="4"/>
    <s v="Technical College Campus--Davis"/>
    <n v="2025"/>
    <n v="2"/>
    <n v="84014"/>
    <s v="Part-Time"/>
    <n v="1"/>
    <s v="Davis"/>
    <s v="Davis County"/>
    <x v="2"/>
  </r>
  <r>
    <x v="4"/>
    <s v="Technical College Campus--Davis"/>
    <n v="2025"/>
    <n v="2"/>
    <n v="84015"/>
    <s v="Full-Time"/>
    <n v="2"/>
    <s v="Davis"/>
    <s v="Davis County"/>
    <x v="2"/>
  </r>
  <r>
    <x v="4"/>
    <s v="Technical College Campus--Davis"/>
    <n v="2025"/>
    <n v="2"/>
    <n v="84015"/>
    <s v="Part-Time"/>
    <n v="3"/>
    <s v="Davis"/>
    <s v="Davis County"/>
    <x v="2"/>
  </r>
  <r>
    <x v="4"/>
    <s v="Technical College Campus--Davis"/>
    <n v="2025"/>
    <n v="2"/>
    <n v="84017"/>
    <s v="Full-Time"/>
    <n v="1"/>
    <s v="Summit"/>
    <s v="Summit County"/>
    <x v="3"/>
  </r>
  <r>
    <x v="4"/>
    <s v="Technical College Campus--Davis"/>
    <n v="2025"/>
    <n v="2"/>
    <n v="84020"/>
    <s v="Full-Time"/>
    <n v="1"/>
    <s v="Salt Lake"/>
    <s v="Salt Lake County"/>
    <x v="1"/>
  </r>
  <r>
    <x v="4"/>
    <s v="Technical College Campus--Davis"/>
    <n v="2025"/>
    <n v="2"/>
    <n v="84025"/>
    <s v="Full-Time"/>
    <n v="2"/>
    <s v="Davis"/>
    <s v="Davis County"/>
    <x v="2"/>
  </r>
  <r>
    <x v="4"/>
    <s v="Technical College Campus--Davis"/>
    <n v="2025"/>
    <n v="2"/>
    <n v="84025"/>
    <s v="Part-Time"/>
    <n v="2"/>
    <s v="Davis"/>
    <s v="Davis County"/>
    <x v="2"/>
  </r>
  <r>
    <x v="4"/>
    <s v="Technical College Campus--Davis"/>
    <n v="2025"/>
    <n v="2"/>
    <n v="84037"/>
    <s v="Full-Time"/>
    <n v="4"/>
    <s v="Davis"/>
    <s v="Davis County"/>
    <x v="2"/>
  </r>
  <r>
    <x v="4"/>
    <s v="Technical College Campus--Davis"/>
    <n v="2025"/>
    <n v="2"/>
    <n v="84037"/>
    <s v="Part-Time"/>
    <n v="6"/>
    <s v="Davis"/>
    <s v="Davis County"/>
    <x v="2"/>
  </r>
  <r>
    <x v="4"/>
    <s v="Technical College Campus--Davis"/>
    <n v="2025"/>
    <n v="2"/>
    <n v="84040"/>
    <s v="Full-Time"/>
    <n v="3"/>
    <s v="Davis"/>
    <s v="Davis County"/>
    <x v="2"/>
  </r>
  <r>
    <x v="4"/>
    <s v="Technical College Campus--Davis"/>
    <n v="2025"/>
    <n v="2"/>
    <n v="84040"/>
    <s v="Part-Time"/>
    <n v="3"/>
    <s v="Davis"/>
    <s v="Davis County"/>
    <x v="2"/>
  </r>
  <r>
    <x v="4"/>
    <s v="Technical College Campus--Davis"/>
    <n v="2025"/>
    <n v="2"/>
    <n v="84041"/>
    <s v="Full-Time"/>
    <n v="4"/>
    <s v="Davis"/>
    <s v="Davis County"/>
    <x v="2"/>
  </r>
  <r>
    <x v="4"/>
    <s v="Technical College Campus--Davis"/>
    <n v="2025"/>
    <n v="2"/>
    <n v="84041"/>
    <s v="Part-Time"/>
    <n v="3"/>
    <s v="Davis"/>
    <s v="Davis County"/>
    <x v="2"/>
  </r>
  <r>
    <x v="4"/>
    <s v="Technical College Campus--Davis"/>
    <n v="2025"/>
    <n v="2"/>
    <n v="84044"/>
    <s v="Part-Time"/>
    <n v="1"/>
    <s v="Salt Lake"/>
    <s v="Salt Lake County"/>
    <x v="1"/>
  </r>
  <r>
    <x v="4"/>
    <s v="Technical College Campus--Davis"/>
    <n v="2025"/>
    <n v="2"/>
    <n v="84050"/>
    <s v="Full-Time"/>
    <n v="3"/>
    <s v="Morgan"/>
    <s v="Morgan County"/>
    <x v="8"/>
  </r>
  <r>
    <x v="4"/>
    <s v="Technical College Campus--Davis"/>
    <n v="2025"/>
    <n v="2"/>
    <n v="84050"/>
    <s v="Part-Time"/>
    <n v="3"/>
    <s v="Morgan"/>
    <s v="Morgan County"/>
    <x v="8"/>
  </r>
  <r>
    <x v="4"/>
    <s v="Technical College Campus--Davis"/>
    <n v="2025"/>
    <n v="2"/>
    <n v="84054"/>
    <s v="Full-Time"/>
    <n v="1"/>
    <s v="Davis"/>
    <s v="Davis County"/>
    <x v="2"/>
  </r>
  <r>
    <x v="4"/>
    <s v="Technical College Campus--Davis"/>
    <n v="2025"/>
    <n v="2"/>
    <n v="84054"/>
    <s v="Part-Time"/>
    <n v="2"/>
    <s v="Davis"/>
    <s v="Davis County"/>
    <x v="2"/>
  </r>
  <r>
    <x v="4"/>
    <s v="Technical College Campus--Davis"/>
    <n v="2025"/>
    <n v="2"/>
    <n v="84056"/>
    <s v="Full-Time"/>
    <n v="1"/>
    <s v="Weber"/>
    <s v="Davis County"/>
    <x v="9"/>
  </r>
  <r>
    <x v="4"/>
    <s v="Technical College Campus--Davis"/>
    <n v="2025"/>
    <n v="2"/>
    <n v="84056"/>
    <s v="Part-Time"/>
    <n v="2"/>
    <s v="Weber"/>
    <s v="Davis County"/>
    <x v="9"/>
  </r>
  <r>
    <x v="4"/>
    <s v="Technical College Campus--Davis"/>
    <n v="2025"/>
    <n v="2"/>
    <n v="84067"/>
    <s v="Full-Time"/>
    <n v="2"/>
    <s v="Weber"/>
    <s v="Weber County"/>
    <x v="9"/>
  </r>
  <r>
    <x v="4"/>
    <s v="Technical College Campus--Davis"/>
    <n v="2025"/>
    <n v="2"/>
    <n v="84067"/>
    <s v="Part-Time"/>
    <n v="6"/>
    <s v="Weber"/>
    <s v="Weber County"/>
    <x v="9"/>
  </r>
  <r>
    <x v="4"/>
    <s v="Technical College Campus--Davis"/>
    <n v="2025"/>
    <n v="2"/>
    <n v="84075"/>
    <s v="Full-Time"/>
    <n v="1"/>
    <s v="Davis"/>
    <s v="Davis County"/>
    <x v="2"/>
  </r>
  <r>
    <x v="4"/>
    <s v="Technical College Campus--Davis"/>
    <n v="2025"/>
    <n v="2"/>
    <n v="84075"/>
    <s v="Part-Time"/>
    <n v="2"/>
    <s v="Davis"/>
    <s v="Davis County"/>
    <x v="2"/>
  </r>
  <r>
    <x v="4"/>
    <s v="Technical College Campus--Davis"/>
    <n v="2025"/>
    <n v="2"/>
    <n v="84087"/>
    <s v="Full-Time"/>
    <n v="1"/>
    <s v="Davis"/>
    <s v="Davis County"/>
    <x v="2"/>
  </r>
  <r>
    <x v="4"/>
    <s v="Technical College Campus--Davis"/>
    <n v="2025"/>
    <n v="2"/>
    <n v="84092"/>
    <s v="Part-Time"/>
    <n v="1"/>
    <s v="Salt Lake"/>
    <s v="Salt Lake County"/>
    <x v="1"/>
  </r>
  <r>
    <x v="4"/>
    <s v="Technical College Campus--Davis"/>
    <n v="2025"/>
    <n v="2"/>
    <n v="84102"/>
    <s v="Full-Time"/>
    <n v="1"/>
    <s v="Salt Lake"/>
    <s v="Salt Lake County"/>
    <x v="1"/>
  </r>
  <r>
    <x v="4"/>
    <s v="Technical College Campus--Davis"/>
    <n v="2025"/>
    <n v="2"/>
    <n v="84106"/>
    <s v="Part-Time"/>
    <n v="1"/>
    <s v="Salt Lake"/>
    <s v="Salt Lake County"/>
    <x v="1"/>
  </r>
  <r>
    <x v="4"/>
    <s v="Technical College Campus--Davis"/>
    <n v="2025"/>
    <n v="2"/>
    <n v="84128"/>
    <s v="Full-Time"/>
    <n v="1"/>
    <s v="Salt Lake"/>
    <s v="Salt Lake County"/>
    <x v="1"/>
  </r>
  <r>
    <x v="4"/>
    <s v="Technical College Campus--Davis"/>
    <n v="2025"/>
    <n v="2"/>
    <n v="84302"/>
    <s v="Part-Time"/>
    <n v="2"/>
    <s v="Box Elder"/>
    <s v="Box Elder County"/>
    <x v="10"/>
  </r>
  <r>
    <x v="4"/>
    <s v="Technical College Campus--Davis"/>
    <n v="2025"/>
    <n v="2"/>
    <n v="84315"/>
    <s v="Part-Time"/>
    <n v="1"/>
    <s v="Weber"/>
    <s v="Weber County"/>
    <x v="9"/>
  </r>
  <r>
    <x v="4"/>
    <s v="Technical College Campus--Davis"/>
    <n v="2025"/>
    <n v="2"/>
    <n v="84340"/>
    <s v="Full-Time"/>
    <n v="1"/>
    <s v="Box Elder"/>
    <s v="Box Elder County"/>
    <x v="10"/>
  </r>
  <r>
    <x v="4"/>
    <s v="Technical College Campus--Davis"/>
    <n v="2025"/>
    <n v="2"/>
    <n v="84401"/>
    <s v="Full-Time"/>
    <n v="2"/>
    <s v="Weber"/>
    <s v="Weber County"/>
    <x v="9"/>
  </r>
  <r>
    <x v="4"/>
    <s v="Technical College Campus--Davis"/>
    <n v="2025"/>
    <n v="2"/>
    <n v="84401"/>
    <s v="Part-Time"/>
    <n v="7"/>
    <s v="Weber"/>
    <s v="Weber County"/>
    <x v="9"/>
  </r>
  <r>
    <x v="4"/>
    <s v="Technical College Campus--Davis"/>
    <n v="2025"/>
    <n v="2"/>
    <n v="84403"/>
    <s v="Part-Time"/>
    <n v="6"/>
    <s v="Weber"/>
    <s v="Weber County"/>
    <x v="9"/>
  </r>
  <r>
    <x v="4"/>
    <s v="Technical College Campus--Davis"/>
    <n v="2025"/>
    <n v="2"/>
    <n v="84404"/>
    <s v="Full-Time"/>
    <n v="1"/>
    <s v="Weber"/>
    <s v="Weber County"/>
    <x v="9"/>
  </r>
  <r>
    <x v="4"/>
    <s v="Technical College Campus--Davis"/>
    <n v="2025"/>
    <n v="2"/>
    <n v="84405"/>
    <s v="Full-Time"/>
    <n v="2"/>
    <s v="Weber"/>
    <s v="Weber County"/>
    <x v="9"/>
  </r>
  <r>
    <x v="4"/>
    <s v="Technical College Campus--Davis"/>
    <n v="2025"/>
    <n v="2"/>
    <n v="84405"/>
    <s v="Part-Time"/>
    <n v="1"/>
    <s v="Weber"/>
    <s v="Weber County"/>
    <x v="9"/>
  </r>
  <r>
    <x v="4"/>
    <s v="Technical College Campus--Davis"/>
    <n v="2025"/>
    <n v="2"/>
    <n v="84414"/>
    <s v="Part-Time"/>
    <n v="5"/>
    <s v="Weber"/>
    <s v="Weber County"/>
    <x v="9"/>
  </r>
  <r>
    <x v="4"/>
    <s v="Technical College Campus--Davis"/>
    <n v="2025"/>
    <n v="2"/>
    <n v="84601"/>
    <s v="Part-Time"/>
    <n v="1"/>
    <s v="Utah"/>
    <s v="Utah County"/>
    <x v="0"/>
  </r>
  <r>
    <x v="4"/>
    <s v="Technical College Campus--Ogden-Weber"/>
    <n v="2025"/>
    <n v="2"/>
    <n v="84010"/>
    <s v="Part-Time"/>
    <n v="3"/>
    <s v="Davis"/>
    <s v="Davis County"/>
    <x v="2"/>
  </r>
  <r>
    <x v="4"/>
    <s v="Technical College Campus--Ogden-Weber"/>
    <n v="2025"/>
    <n v="2"/>
    <n v="84014"/>
    <s v="Part-Time"/>
    <n v="1"/>
    <s v="Davis"/>
    <s v="Davis County"/>
    <x v="2"/>
  </r>
  <r>
    <x v="4"/>
    <s v="Technical College Campus--Ogden-Weber"/>
    <n v="2025"/>
    <n v="2"/>
    <n v="84015"/>
    <s v="Part-Time"/>
    <n v="2"/>
    <s v="Davis"/>
    <s v="Davis County"/>
    <x v="2"/>
  </r>
  <r>
    <x v="4"/>
    <s v="Technical College Campus--Ogden-Weber"/>
    <n v="2025"/>
    <n v="2"/>
    <n v="84025"/>
    <s v="Part-Time"/>
    <n v="1"/>
    <s v="Davis"/>
    <s v="Davis County"/>
    <x v="2"/>
  </r>
  <r>
    <x v="4"/>
    <s v="Technical College Campus--Ogden-Weber"/>
    <n v="2025"/>
    <n v="2"/>
    <n v="84040"/>
    <s v="Part-Time"/>
    <n v="1"/>
    <s v="Davis"/>
    <s v="Davis County"/>
    <x v="2"/>
  </r>
  <r>
    <x v="4"/>
    <s v="Technical College Campus--Ogden-Weber"/>
    <n v="2025"/>
    <n v="2"/>
    <n v="84041"/>
    <s v="Part-Time"/>
    <n v="1"/>
    <s v="Davis"/>
    <s v="Davis County"/>
    <x v="2"/>
  </r>
  <r>
    <x v="4"/>
    <s v="Technical College Campus--Ogden-Weber"/>
    <n v="2025"/>
    <n v="2"/>
    <n v="84044"/>
    <s v="Part-Time"/>
    <n v="1"/>
    <s v="Salt Lake"/>
    <s v="Salt Lake County"/>
    <x v="1"/>
  </r>
  <r>
    <x v="4"/>
    <s v="Technical College Campus--Ogden-Weber"/>
    <n v="2025"/>
    <n v="2"/>
    <n v="84054"/>
    <s v="Part-Time"/>
    <n v="1"/>
    <s v="Davis"/>
    <s v="Davis County"/>
    <x v="2"/>
  </r>
  <r>
    <x v="4"/>
    <s v="Technical College Campus--Ogden-Weber"/>
    <n v="2025"/>
    <n v="2"/>
    <n v="84056"/>
    <s v="Part-Time"/>
    <n v="2"/>
    <s v="Weber"/>
    <s v="Davis County"/>
    <x v="9"/>
  </r>
  <r>
    <x v="4"/>
    <s v="Technical College Campus--Ogden-Weber"/>
    <n v="2025"/>
    <n v="2"/>
    <n v="84067"/>
    <s v="Full-Time"/>
    <n v="1"/>
    <s v="Weber"/>
    <s v="Weber County"/>
    <x v="9"/>
  </r>
  <r>
    <x v="4"/>
    <s v="Technical College Campus--Ogden-Weber"/>
    <n v="2025"/>
    <n v="2"/>
    <n v="84067"/>
    <s v="Part-Time"/>
    <n v="5"/>
    <s v="Weber"/>
    <s v="Weber County"/>
    <x v="9"/>
  </r>
  <r>
    <x v="4"/>
    <s v="Technical College Campus--Ogden-Weber"/>
    <n v="2025"/>
    <n v="2"/>
    <n v="84075"/>
    <s v="Part-Time"/>
    <n v="4"/>
    <s v="Davis"/>
    <s v="Davis County"/>
    <x v="2"/>
  </r>
  <r>
    <x v="4"/>
    <s v="Technical College Campus--Ogden-Weber"/>
    <n v="2025"/>
    <n v="2"/>
    <n v="84092"/>
    <s v="Part-Time"/>
    <n v="1"/>
    <s v="Salt Lake"/>
    <s v="Salt Lake County"/>
    <x v="1"/>
  </r>
  <r>
    <x v="4"/>
    <s v="Technical College Campus--Ogden-Weber"/>
    <n v="2025"/>
    <n v="2"/>
    <n v="84096"/>
    <s v="Full-Time"/>
    <n v="1"/>
    <e v="#N/A"/>
    <s v="Salt Lake County"/>
    <x v="1"/>
  </r>
  <r>
    <x v="4"/>
    <s v="Technical College Campus--Ogden-Weber"/>
    <n v="2025"/>
    <n v="2"/>
    <n v="84103"/>
    <s v="Part-Time"/>
    <n v="1"/>
    <s v="Salt Lake"/>
    <s v="Salt Lake County"/>
    <x v="1"/>
  </r>
  <r>
    <x v="4"/>
    <s v="Technical College Campus--Ogden-Weber"/>
    <n v="2025"/>
    <n v="2"/>
    <n v="84302"/>
    <s v="Part-Time"/>
    <n v="2"/>
    <s v="Box Elder"/>
    <s v="Box Elder County"/>
    <x v="10"/>
  </r>
  <r>
    <x v="4"/>
    <s v="Technical College Campus--Ogden-Weber"/>
    <n v="2025"/>
    <n v="2"/>
    <n v="84310"/>
    <s v="Full-Time"/>
    <n v="1"/>
    <s v="Weber"/>
    <s v="Weber County"/>
    <x v="9"/>
  </r>
  <r>
    <x v="4"/>
    <s v="Technical College Campus--Ogden-Weber"/>
    <n v="2025"/>
    <n v="2"/>
    <n v="84314"/>
    <s v="Part-Time"/>
    <n v="2"/>
    <s v="Box Elder"/>
    <s v="Box Elder County"/>
    <x v="10"/>
  </r>
  <r>
    <x v="4"/>
    <s v="Technical College Campus--Ogden-Weber"/>
    <n v="2025"/>
    <n v="2"/>
    <n v="84315"/>
    <s v="Part-Time"/>
    <n v="1"/>
    <s v="Weber"/>
    <s v="Weber County"/>
    <x v="9"/>
  </r>
  <r>
    <x v="4"/>
    <s v="Technical College Campus--Ogden-Weber"/>
    <n v="2025"/>
    <n v="2"/>
    <n v="84316"/>
    <s v="Part-Time"/>
    <n v="1"/>
    <s v="Box Elder"/>
    <s v="Box Elder County"/>
    <x v="10"/>
  </r>
  <r>
    <x v="4"/>
    <s v="Technical College Campus--Ogden-Weber"/>
    <n v="2025"/>
    <n v="2"/>
    <n v="84340"/>
    <s v="Full-Time"/>
    <n v="1"/>
    <s v="Box Elder"/>
    <s v="Box Elder County"/>
    <x v="10"/>
  </r>
  <r>
    <x v="4"/>
    <s v="Technical College Campus--Ogden-Weber"/>
    <n v="2025"/>
    <n v="2"/>
    <n v="84401"/>
    <s v="Full-Time"/>
    <n v="1"/>
    <s v="Weber"/>
    <s v="Weber County"/>
    <x v="9"/>
  </r>
  <r>
    <x v="4"/>
    <s v="Technical College Campus--Ogden-Weber"/>
    <n v="2025"/>
    <n v="2"/>
    <n v="84401"/>
    <s v="Part-Time"/>
    <n v="5"/>
    <s v="Weber"/>
    <s v="Weber County"/>
    <x v="9"/>
  </r>
  <r>
    <x v="4"/>
    <s v="Technical College Campus--Ogden-Weber"/>
    <n v="2025"/>
    <n v="2"/>
    <n v="84403"/>
    <s v="Part-Time"/>
    <n v="6"/>
    <s v="Weber"/>
    <s v="Weber County"/>
    <x v="9"/>
  </r>
  <r>
    <x v="4"/>
    <s v="Technical College Campus--Ogden-Weber"/>
    <n v="2025"/>
    <n v="2"/>
    <n v="84404"/>
    <s v="Part-Time"/>
    <n v="8"/>
    <s v="Weber"/>
    <s v="Weber County"/>
    <x v="9"/>
  </r>
  <r>
    <x v="4"/>
    <s v="Technical College Campus--Ogden-Weber"/>
    <n v="2025"/>
    <n v="2"/>
    <n v="84405"/>
    <s v="Part-Time"/>
    <n v="2"/>
    <s v="Weber"/>
    <s v="Weber County"/>
    <x v="9"/>
  </r>
  <r>
    <x v="4"/>
    <s v="Technical College Campus--Ogden-Weber"/>
    <n v="2025"/>
    <n v="2"/>
    <n v="84414"/>
    <s v="Full-Time"/>
    <n v="1"/>
    <s v="Weber"/>
    <s v="Weber County"/>
    <x v="9"/>
  </r>
  <r>
    <x v="4"/>
    <s v="Technical College Campus--Ogden-Weber"/>
    <n v="2025"/>
    <n v="2"/>
    <n v="84414"/>
    <s v="Part-Time"/>
    <n v="4"/>
    <s v="Weber"/>
    <s v="Weber County"/>
    <x v="9"/>
  </r>
  <r>
    <x v="4"/>
    <s v="Technical College Campus--Ogden-Weber"/>
    <n v="2025"/>
    <n v="2"/>
    <n v="84627"/>
    <s v="Part-Time"/>
    <n v="1"/>
    <s v="Sanpete"/>
    <s v="Sanpete County"/>
    <x v="17"/>
  </r>
  <r>
    <x v="4"/>
    <s v="Technical College Campus--Bridgerland"/>
    <n v="2025"/>
    <n v="2"/>
    <n v="84003"/>
    <s v="Full-Time"/>
    <n v="1"/>
    <s v="Utah"/>
    <s v="Utah County"/>
    <x v="0"/>
  </r>
  <r>
    <x v="4"/>
    <s v="Technical College Campus--Bridgerland"/>
    <n v="2025"/>
    <n v="2"/>
    <n v="84003"/>
    <s v="Part-Time"/>
    <n v="1"/>
    <s v="Utah"/>
    <s v="Utah County"/>
    <x v="0"/>
  </r>
  <r>
    <x v="4"/>
    <s v="Technical College Campus--Bridgerland"/>
    <n v="2025"/>
    <n v="2"/>
    <n v="84037"/>
    <s v="Full-Time"/>
    <n v="1"/>
    <s v="Davis"/>
    <s v="Davis County"/>
    <x v="2"/>
  </r>
  <r>
    <x v="4"/>
    <s v="Technical College Campus--Bridgerland"/>
    <n v="2025"/>
    <n v="2"/>
    <n v="84075"/>
    <s v="Part-Time"/>
    <n v="1"/>
    <s v="Davis"/>
    <s v="Davis County"/>
    <x v="2"/>
  </r>
  <r>
    <x v="4"/>
    <s v="Technical College Campus--Bridgerland"/>
    <n v="2025"/>
    <n v="2"/>
    <n v="84078"/>
    <s v="Part-Time"/>
    <n v="2"/>
    <s v="Uintah"/>
    <s v="Uintah County"/>
    <x v="6"/>
  </r>
  <r>
    <x v="4"/>
    <s v="Technical College Campus--Bridgerland"/>
    <n v="2025"/>
    <n v="2"/>
    <n v="84318"/>
    <s v="Part-Time"/>
    <n v="3"/>
    <s v="Cache"/>
    <s v="Cache County"/>
    <x v="11"/>
  </r>
  <r>
    <x v="4"/>
    <s v="Technical College Campus--Bridgerland"/>
    <n v="2025"/>
    <n v="2"/>
    <n v="84319"/>
    <s v="Full-Time"/>
    <n v="3"/>
    <s v="Cache"/>
    <s v="Cache County"/>
    <x v="11"/>
  </r>
  <r>
    <x v="4"/>
    <s v="Technical College Campus--Bridgerland"/>
    <n v="2025"/>
    <n v="2"/>
    <n v="84320"/>
    <s v="Part-Time"/>
    <n v="3"/>
    <s v="Cache"/>
    <s v="Cache County"/>
    <x v="11"/>
  </r>
  <r>
    <x v="4"/>
    <s v="Technical College Campus--Bridgerland"/>
    <n v="2025"/>
    <n v="2"/>
    <n v="84321"/>
    <s v="Full-Time"/>
    <n v="5"/>
    <s v="Cache"/>
    <s v="Cache County"/>
    <x v="11"/>
  </r>
  <r>
    <x v="4"/>
    <s v="Technical College Campus--Bridgerland"/>
    <n v="2025"/>
    <n v="2"/>
    <n v="84321"/>
    <s v="Part-Time"/>
    <n v="12"/>
    <s v="Cache"/>
    <s v="Cache County"/>
    <x v="11"/>
  </r>
  <r>
    <x v="4"/>
    <s v="Technical College Campus--Bridgerland"/>
    <n v="2025"/>
    <n v="2"/>
    <n v="84325"/>
    <s v="Full-Time"/>
    <n v="1"/>
    <s v="Cache"/>
    <s v="Cache County"/>
    <x v="11"/>
  </r>
  <r>
    <x v="4"/>
    <s v="Technical College Campus--Bridgerland"/>
    <n v="2025"/>
    <n v="2"/>
    <n v="84326"/>
    <s v="Full-Time"/>
    <n v="1"/>
    <s v="Cache"/>
    <s v="Cache County"/>
    <x v="11"/>
  </r>
  <r>
    <x v="4"/>
    <s v="Technical College Campus--Bridgerland"/>
    <n v="2025"/>
    <n v="2"/>
    <n v="84332"/>
    <s v="Part-Time"/>
    <n v="2"/>
    <s v="Cache"/>
    <s v="Cache County"/>
    <x v="11"/>
  </r>
  <r>
    <x v="4"/>
    <s v="Technical College Campus--Bridgerland"/>
    <n v="2025"/>
    <n v="2"/>
    <n v="84333"/>
    <s v="Full-Time"/>
    <n v="2"/>
    <s v="Cache"/>
    <s v="Cache County"/>
    <x v="11"/>
  </r>
  <r>
    <x v="4"/>
    <s v="Technical College Campus--Bridgerland"/>
    <n v="2025"/>
    <n v="2"/>
    <n v="84333"/>
    <s v="Part-Time"/>
    <n v="1"/>
    <s v="Cache"/>
    <s v="Cache County"/>
    <x v="11"/>
  </r>
  <r>
    <x v="4"/>
    <s v="Technical College Campus--Bridgerland"/>
    <n v="2025"/>
    <n v="2"/>
    <n v="84335"/>
    <s v="Full-Time"/>
    <n v="2"/>
    <s v="Cache"/>
    <s v="Cache County"/>
    <x v="11"/>
  </r>
  <r>
    <x v="4"/>
    <s v="Technical College Campus--Bridgerland"/>
    <n v="2025"/>
    <n v="2"/>
    <n v="84335"/>
    <s v="Part-Time"/>
    <n v="6"/>
    <s v="Cache"/>
    <s v="Cache County"/>
    <x v="11"/>
  </r>
  <r>
    <x v="4"/>
    <s v="Technical College Campus--Bridgerland"/>
    <n v="2025"/>
    <n v="2"/>
    <n v="84339"/>
    <s v="Full-Time"/>
    <n v="1"/>
    <s v="Cache"/>
    <s v="Cache County"/>
    <x v="11"/>
  </r>
  <r>
    <x v="4"/>
    <s v="Technical College Campus--Bridgerland"/>
    <n v="2025"/>
    <n v="2"/>
    <n v="84341"/>
    <s v="Full-Time"/>
    <n v="4"/>
    <s v="Cache"/>
    <s v="Cache County"/>
    <x v="11"/>
  </r>
  <r>
    <x v="4"/>
    <s v="Technical College Campus--Bridgerland"/>
    <n v="2025"/>
    <n v="2"/>
    <n v="84341"/>
    <s v="Part-Time"/>
    <n v="8"/>
    <s v="Cache"/>
    <s v="Cache County"/>
    <x v="11"/>
  </r>
  <r>
    <x v="4"/>
    <s v="Technical College Campus--Bridgerland"/>
    <n v="2025"/>
    <n v="2"/>
    <n v="84723"/>
    <s v="Full-Time"/>
    <n v="1"/>
    <s v="Piute"/>
    <s v="Piute County"/>
    <x v="28"/>
  </r>
  <r>
    <x v="4"/>
    <s v="Course taught from other owned site"/>
    <n v="2025"/>
    <n v="2"/>
    <n v="84025"/>
    <s v="Full-Time"/>
    <n v="1"/>
    <s v="Davis"/>
    <s v="Davis County"/>
    <x v="2"/>
  </r>
  <r>
    <x v="4"/>
    <s v="Course taught from other owned site"/>
    <n v="2025"/>
    <n v="2"/>
    <n v="84037"/>
    <s v="Full-Time"/>
    <n v="1"/>
    <s v="Davis"/>
    <s v="Davis County"/>
    <x v="2"/>
  </r>
  <r>
    <x v="4"/>
    <s v="Course taught from other owned site"/>
    <n v="2025"/>
    <n v="2"/>
    <n v="84040"/>
    <s v="Full-Time"/>
    <n v="1"/>
    <s v="Davis"/>
    <s v="Davis County"/>
    <x v="2"/>
  </r>
  <r>
    <x v="4"/>
    <s v="Course taught from other owned site"/>
    <n v="2025"/>
    <n v="2"/>
    <n v="84041"/>
    <s v="Full-Time"/>
    <n v="1"/>
    <s v="Davis"/>
    <s v="Davis County"/>
    <x v="2"/>
  </r>
  <r>
    <x v="4"/>
    <s v="Course taught from other owned site"/>
    <n v="2025"/>
    <n v="2"/>
    <n v="84332"/>
    <s v="Full-Time"/>
    <n v="1"/>
    <s v="Cache"/>
    <s v="Cache County"/>
    <x v="11"/>
  </r>
  <r>
    <x v="4"/>
    <s v="Course taught from other owned site"/>
    <n v="2025"/>
    <n v="2"/>
    <n v="84401"/>
    <s v="Full-Time"/>
    <n v="1"/>
    <s v="Weber"/>
    <s v="Weber County"/>
    <x v="9"/>
  </r>
  <r>
    <x v="4"/>
    <s v="Course taught from other owned site"/>
    <n v="2025"/>
    <n v="2"/>
    <n v="84403"/>
    <s v="Full-Time"/>
    <n v="1"/>
    <s v="Weber"/>
    <s v="Weber County"/>
    <x v="9"/>
  </r>
  <r>
    <x v="4"/>
    <s v="Course taught from other owned site"/>
    <n v="2025"/>
    <n v="2"/>
    <n v="84404"/>
    <s v="Full-Time"/>
    <n v="1"/>
    <s v="Weber"/>
    <s v="Weber County"/>
    <x v="9"/>
  </r>
  <r>
    <x v="4"/>
    <s v="Course taught from other owned site"/>
    <n v="2025"/>
    <n v="2"/>
    <n v="84405"/>
    <s v="Full-Time"/>
    <n v="1"/>
    <s v="Weber"/>
    <s v="Weber County"/>
    <x v="9"/>
  </r>
  <r>
    <x v="4"/>
    <s v="Course taught from other owned site"/>
    <n v="2025"/>
    <n v="2"/>
    <n v="84405"/>
    <s v="Part-Time"/>
    <n v="1"/>
    <s v="Weber"/>
    <s v="Weber County"/>
    <x v="9"/>
  </r>
  <r>
    <x v="4"/>
    <s v="Course taught from other owned site"/>
    <n v="2025"/>
    <n v="2"/>
    <n v="84414"/>
    <s v="Full-Time"/>
    <n v="1"/>
    <s v="Weber"/>
    <s v="Weber County"/>
    <x v="9"/>
  </r>
  <r>
    <x v="4"/>
    <s v="Course taught from other leased site"/>
    <n v="2025"/>
    <n v="2"/>
    <n v="84037"/>
    <s v="Full-Time"/>
    <n v="1"/>
    <s v="Davis"/>
    <s v="Davis County"/>
    <x v="2"/>
  </r>
  <r>
    <x v="4"/>
    <s v="Course taught from other leased site"/>
    <n v="2025"/>
    <n v="2"/>
    <n v="84041"/>
    <s v="Full-Time"/>
    <n v="1"/>
    <s v="Davis"/>
    <s v="Davis County"/>
    <x v="2"/>
  </r>
  <r>
    <x v="4"/>
    <s v="Course taught from other leased site"/>
    <n v="2025"/>
    <n v="2"/>
    <n v="84045"/>
    <s v="Full-Time"/>
    <n v="1"/>
    <e v="#N/A"/>
    <s v="Utah County"/>
    <x v="0"/>
  </r>
  <r>
    <x v="4"/>
    <s v="Course taught from other leased site"/>
    <n v="2025"/>
    <n v="2"/>
    <n v="84050"/>
    <s v="Part-Time"/>
    <n v="1"/>
    <s v="Morgan"/>
    <s v="Morgan County"/>
    <x v="8"/>
  </r>
  <r>
    <x v="4"/>
    <s v="Course taught from other leased site"/>
    <n v="2025"/>
    <n v="2"/>
    <n v="84075"/>
    <s v="Full-Time"/>
    <n v="1"/>
    <s v="Davis"/>
    <s v="Davis County"/>
    <x v="2"/>
  </r>
  <r>
    <x v="4"/>
    <s v="Course taught from other leased site"/>
    <n v="2025"/>
    <n v="2"/>
    <n v="84401"/>
    <s v="Full-Time"/>
    <n v="1"/>
    <s v="Weber"/>
    <s v="Weber County"/>
    <x v="9"/>
  </r>
  <r>
    <x v="4"/>
    <s v="Course taught from other leased site"/>
    <n v="2025"/>
    <n v="2"/>
    <n v="84405"/>
    <s v="Full-Time"/>
    <n v="2"/>
    <s v="Weber"/>
    <s v="Weber County"/>
    <x v="9"/>
  </r>
  <r>
    <x v="4"/>
    <s v="Course is taught at Other site, not Owned or Leased   (eg:. Healthcare Clinic, local bowling alley, ect)"/>
    <n v="2025"/>
    <n v="2"/>
    <n v="84003"/>
    <s v="Full-Time"/>
    <n v="1"/>
    <s v="Utah"/>
    <s v="Utah County"/>
    <x v="0"/>
  </r>
  <r>
    <x v="4"/>
    <s v="Course is taught at Other site, not Owned or Leased   (eg:. Healthcare Clinic, local bowling alley, ect)"/>
    <n v="2025"/>
    <n v="2"/>
    <n v="84004"/>
    <s v="Full-Time"/>
    <n v="1"/>
    <s v="Utah"/>
    <s v="Utah County"/>
    <x v="0"/>
  </r>
  <r>
    <x v="4"/>
    <s v="Course is taught at Other site, not Owned or Leased   (eg:. Healthcare Clinic, local bowling alley, ect)"/>
    <n v="2025"/>
    <n v="2"/>
    <n v="84010"/>
    <s v="Full-Time"/>
    <n v="2"/>
    <s v="Davis"/>
    <s v="Davis County"/>
    <x v="2"/>
  </r>
  <r>
    <x v="4"/>
    <s v="Course is taught at Other site, not Owned or Leased   (eg:. Healthcare Clinic, local bowling alley, ect)"/>
    <n v="2025"/>
    <n v="2"/>
    <n v="84010"/>
    <s v="Part-Time"/>
    <n v="1"/>
    <s v="Davis"/>
    <s v="Davis County"/>
    <x v="2"/>
  </r>
  <r>
    <x v="4"/>
    <s v="Course is taught at Other site, not Owned or Leased   (eg:. Healthcare Clinic, local bowling alley, ect)"/>
    <n v="2025"/>
    <n v="2"/>
    <n v="84015"/>
    <s v="Full-Time"/>
    <n v="13"/>
    <s v="Davis"/>
    <s v="Davis County"/>
    <x v="2"/>
  </r>
  <r>
    <x v="4"/>
    <s v="Course is taught at Other site, not Owned or Leased   (eg:. Healthcare Clinic, local bowling alley, ect)"/>
    <n v="2025"/>
    <n v="2"/>
    <n v="84015"/>
    <s v="Part-Time"/>
    <n v="3"/>
    <s v="Davis"/>
    <s v="Davis County"/>
    <x v="2"/>
  </r>
  <r>
    <x v="4"/>
    <s v="Course is taught at Other site, not Owned or Leased   (eg:. Healthcare Clinic, local bowling alley, ect)"/>
    <n v="2025"/>
    <n v="2"/>
    <n v="84020"/>
    <s v="Full-Time"/>
    <n v="1"/>
    <s v="Salt Lake"/>
    <s v="Salt Lake County"/>
    <x v="1"/>
  </r>
  <r>
    <x v="4"/>
    <s v="Course is taught at Other site, not Owned or Leased   (eg:. Healthcare Clinic, local bowling alley, ect)"/>
    <n v="2025"/>
    <n v="2"/>
    <n v="84025"/>
    <s v="Full-Time"/>
    <n v="3"/>
    <s v="Davis"/>
    <s v="Davis County"/>
    <x v="2"/>
  </r>
  <r>
    <x v="4"/>
    <s v="Course is taught at Other site, not Owned or Leased   (eg:. Healthcare Clinic, local bowling alley, ect)"/>
    <n v="2025"/>
    <n v="2"/>
    <n v="84025"/>
    <s v="Part-Time"/>
    <n v="11"/>
    <s v="Davis"/>
    <s v="Davis County"/>
    <x v="2"/>
  </r>
  <r>
    <x v="4"/>
    <s v="Course is taught at Other site, not Owned or Leased   (eg:. Healthcare Clinic, local bowling alley, ect)"/>
    <n v="2025"/>
    <n v="2"/>
    <n v="84036"/>
    <s v="Full-Time"/>
    <n v="1"/>
    <s v="Summit"/>
    <s v="Summit County"/>
    <x v="3"/>
  </r>
  <r>
    <x v="4"/>
    <s v="Course is taught at Other site, not Owned or Leased   (eg:. Healthcare Clinic, local bowling alley, ect)"/>
    <n v="2025"/>
    <n v="2"/>
    <n v="84037"/>
    <s v="Full-Time"/>
    <n v="6"/>
    <s v="Davis"/>
    <s v="Davis County"/>
    <x v="2"/>
  </r>
  <r>
    <x v="4"/>
    <s v="Course is taught at Other site, not Owned or Leased   (eg:. Healthcare Clinic, local bowling alley, ect)"/>
    <n v="2025"/>
    <n v="2"/>
    <n v="84037"/>
    <s v="Part-Time"/>
    <n v="1"/>
    <s v="Davis"/>
    <s v="Davis County"/>
    <x v="2"/>
  </r>
  <r>
    <x v="4"/>
    <s v="Course is taught at Other site, not Owned or Leased   (eg:. Healthcare Clinic, local bowling alley, ect)"/>
    <n v="2025"/>
    <n v="2"/>
    <n v="84040"/>
    <s v="Full-Time"/>
    <n v="3"/>
    <s v="Davis"/>
    <s v="Davis County"/>
    <x v="2"/>
  </r>
  <r>
    <x v="4"/>
    <s v="Course is taught at Other site, not Owned or Leased   (eg:. Healthcare Clinic, local bowling alley, ect)"/>
    <n v="2025"/>
    <n v="2"/>
    <n v="84040"/>
    <s v="Part-Time"/>
    <n v="1"/>
    <s v="Davis"/>
    <s v="Davis County"/>
    <x v="2"/>
  </r>
  <r>
    <x v="4"/>
    <s v="Course is taught at Other site, not Owned or Leased   (eg:. Healthcare Clinic, local bowling alley, ect)"/>
    <n v="2025"/>
    <n v="2"/>
    <n v="84041"/>
    <s v="Full-Time"/>
    <n v="7"/>
    <s v="Davis"/>
    <s v="Davis County"/>
    <x v="2"/>
  </r>
  <r>
    <x v="4"/>
    <s v="Course is taught at Other site, not Owned or Leased   (eg:. Healthcare Clinic, local bowling alley, ect)"/>
    <n v="2025"/>
    <n v="2"/>
    <n v="84041"/>
    <s v="Part-Time"/>
    <n v="1"/>
    <s v="Davis"/>
    <s v="Davis County"/>
    <x v="2"/>
  </r>
  <r>
    <x v="4"/>
    <s v="Course is taught at Other site, not Owned or Leased   (eg:. Healthcare Clinic, local bowling alley, ect)"/>
    <n v="2025"/>
    <n v="2"/>
    <n v="84043"/>
    <s v="Full-Time"/>
    <n v="2"/>
    <s v="Utah"/>
    <s v="Utah County"/>
    <x v="0"/>
  </r>
  <r>
    <x v="4"/>
    <s v="Course is taught at Other site, not Owned or Leased   (eg:. Healthcare Clinic, local bowling alley, ect)"/>
    <n v="2025"/>
    <n v="2"/>
    <n v="84045"/>
    <s v="Full-Time"/>
    <n v="1"/>
    <e v="#N/A"/>
    <s v="Utah County"/>
    <x v="0"/>
  </r>
  <r>
    <x v="4"/>
    <s v="Course is taught at Other site, not Owned or Leased   (eg:. Healthcare Clinic, local bowling alley, ect)"/>
    <n v="2025"/>
    <n v="2"/>
    <n v="84050"/>
    <s v="Full-Time"/>
    <n v="1"/>
    <s v="Morgan"/>
    <s v="Morgan County"/>
    <x v="8"/>
  </r>
  <r>
    <x v="4"/>
    <s v="Course is taught at Other site, not Owned or Leased   (eg:. Healthcare Clinic, local bowling alley, ect)"/>
    <n v="2025"/>
    <n v="2"/>
    <n v="84054"/>
    <s v="Full-Time"/>
    <n v="1"/>
    <s v="Davis"/>
    <s v="Davis County"/>
    <x v="2"/>
  </r>
  <r>
    <x v="4"/>
    <s v="Course is taught at Other site, not Owned or Leased   (eg:. Healthcare Clinic, local bowling alley, ect)"/>
    <n v="2025"/>
    <n v="2"/>
    <n v="84057"/>
    <s v="Full-Time"/>
    <n v="2"/>
    <s v="Utah"/>
    <s v="Utah County"/>
    <x v="0"/>
  </r>
  <r>
    <x v="4"/>
    <s v="Course is taught at Other site, not Owned or Leased   (eg:. Healthcare Clinic, local bowling alley, ect)"/>
    <n v="2025"/>
    <n v="2"/>
    <n v="84062"/>
    <s v="Full-Time"/>
    <n v="2"/>
    <s v="Utah"/>
    <s v="Utah County"/>
    <x v="0"/>
  </r>
  <r>
    <x v="4"/>
    <s v="Course is taught at Other site, not Owned or Leased   (eg:. Healthcare Clinic, local bowling alley, ect)"/>
    <n v="2025"/>
    <n v="2"/>
    <n v="84067"/>
    <s v="Full-Time"/>
    <n v="5"/>
    <s v="Weber"/>
    <s v="Weber County"/>
    <x v="9"/>
  </r>
  <r>
    <x v="4"/>
    <s v="Course is taught at Other site, not Owned or Leased   (eg:. Healthcare Clinic, local bowling alley, ect)"/>
    <n v="2025"/>
    <n v="2"/>
    <n v="84074"/>
    <s v="Part-Time"/>
    <n v="1"/>
    <s v="Tooele"/>
    <s v="Tooele County"/>
    <x v="5"/>
  </r>
  <r>
    <x v="4"/>
    <s v="Course is taught at Other site, not Owned or Leased   (eg:. Healthcare Clinic, local bowling alley, ect)"/>
    <n v="2025"/>
    <n v="2"/>
    <n v="84075"/>
    <s v="Full-Time"/>
    <n v="13"/>
    <s v="Davis"/>
    <s v="Davis County"/>
    <x v="2"/>
  </r>
  <r>
    <x v="4"/>
    <s v="Course is taught at Other site, not Owned or Leased   (eg:. Healthcare Clinic, local bowling alley, ect)"/>
    <n v="2025"/>
    <n v="2"/>
    <n v="84088"/>
    <s v="Full-Time"/>
    <n v="1"/>
    <s v="Salt Lake"/>
    <s v="Salt Lake County"/>
    <x v="1"/>
  </r>
  <r>
    <x v="4"/>
    <s v="Course is taught at Other site, not Owned or Leased   (eg:. Healthcare Clinic, local bowling alley, ect)"/>
    <n v="2025"/>
    <n v="2"/>
    <n v="84095"/>
    <s v="Full-Time"/>
    <n v="1"/>
    <s v="Salt Lake"/>
    <s v="Salt Lake County"/>
    <x v="1"/>
  </r>
  <r>
    <x v="4"/>
    <s v="Course is taught at Other site, not Owned or Leased   (eg:. Healthcare Clinic, local bowling alley, ect)"/>
    <n v="2025"/>
    <n v="2"/>
    <n v="84096"/>
    <s v="Full-Time"/>
    <n v="1"/>
    <e v="#N/A"/>
    <s v="Salt Lake County"/>
    <x v="1"/>
  </r>
  <r>
    <x v="4"/>
    <s v="Course is taught at Other site, not Owned or Leased   (eg:. Healthcare Clinic, local bowling alley, ect)"/>
    <n v="2025"/>
    <n v="2"/>
    <n v="84097"/>
    <s v="Full-Time"/>
    <n v="1"/>
    <s v="Utah"/>
    <s v="Utah County"/>
    <x v="0"/>
  </r>
  <r>
    <x v="4"/>
    <s v="Course is taught at Other site, not Owned or Leased   (eg:. Healthcare Clinic, local bowling alley, ect)"/>
    <n v="2025"/>
    <n v="2"/>
    <n v="84119"/>
    <s v="Full-Time"/>
    <n v="1"/>
    <s v="Salt Lake"/>
    <s v="Salt Lake County"/>
    <x v="1"/>
  </r>
  <r>
    <x v="4"/>
    <s v="Course is taught at Other site, not Owned or Leased   (eg:. Healthcare Clinic, local bowling alley, ect)"/>
    <n v="2025"/>
    <n v="2"/>
    <n v="84121"/>
    <s v="Full-Time"/>
    <n v="1"/>
    <s v="Salt Lake"/>
    <s v="Salt Lake County"/>
    <x v="1"/>
  </r>
  <r>
    <x v="4"/>
    <s v="Course is taught at Other site, not Owned or Leased   (eg:. Healthcare Clinic, local bowling alley, ect)"/>
    <n v="2025"/>
    <n v="2"/>
    <n v="84302"/>
    <s v="Full-Time"/>
    <n v="1"/>
    <s v="Box Elder"/>
    <s v="Box Elder County"/>
    <x v="10"/>
  </r>
  <r>
    <x v="4"/>
    <s v="Course is taught at Other site, not Owned or Leased   (eg:. Healthcare Clinic, local bowling alley, ect)"/>
    <n v="2025"/>
    <n v="2"/>
    <n v="84310"/>
    <s v="Full-Time"/>
    <n v="3"/>
    <s v="Weber"/>
    <s v="Weber County"/>
    <x v="9"/>
  </r>
  <r>
    <x v="4"/>
    <s v="Course is taught at Other site, not Owned or Leased   (eg:. Healthcare Clinic, local bowling alley, ect)"/>
    <n v="2025"/>
    <n v="2"/>
    <n v="84312"/>
    <s v="Full-Time"/>
    <n v="1"/>
    <s v="Box Elder"/>
    <s v="Box Elder County"/>
    <x v="10"/>
  </r>
  <r>
    <x v="4"/>
    <s v="Course is taught at Other site, not Owned or Leased   (eg:. Healthcare Clinic, local bowling alley, ect)"/>
    <n v="2025"/>
    <n v="2"/>
    <n v="84315"/>
    <s v="Full-Time"/>
    <n v="1"/>
    <s v="Weber"/>
    <s v="Weber County"/>
    <x v="9"/>
  </r>
  <r>
    <x v="4"/>
    <s v="Course is taught at Other site, not Owned or Leased   (eg:. Healthcare Clinic, local bowling alley, ect)"/>
    <n v="2025"/>
    <n v="2"/>
    <n v="84317"/>
    <s v="Full-Time"/>
    <n v="1"/>
    <s v="Weber"/>
    <s v="Weber County"/>
    <x v="9"/>
  </r>
  <r>
    <x v="4"/>
    <s v="Course is taught at Other site, not Owned or Leased   (eg:. Healthcare Clinic, local bowling alley, ect)"/>
    <n v="2025"/>
    <n v="2"/>
    <n v="84318"/>
    <s v="Full-Time"/>
    <n v="1"/>
    <s v="Cache"/>
    <s v="Cache County"/>
    <x v="11"/>
  </r>
  <r>
    <x v="4"/>
    <s v="Course is taught at Other site, not Owned or Leased   (eg:. Healthcare Clinic, local bowling alley, ect)"/>
    <n v="2025"/>
    <n v="2"/>
    <n v="84321"/>
    <s v="Full-Time"/>
    <n v="2"/>
    <s v="Cache"/>
    <s v="Cache County"/>
    <x v="11"/>
  </r>
  <r>
    <x v="4"/>
    <s v="Course is taught at Other site, not Owned or Leased   (eg:. Healthcare Clinic, local bowling alley, ect)"/>
    <n v="2025"/>
    <n v="2"/>
    <n v="84335"/>
    <s v="Full-Time"/>
    <n v="1"/>
    <s v="Cache"/>
    <s v="Cache County"/>
    <x v="11"/>
  </r>
  <r>
    <x v="4"/>
    <s v="Course is taught at Other site, not Owned or Leased   (eg:. Healthcare Clinic, local bowling alley, ect)"/>
    <n v="2025"/>
    <n v="2"/>
    <n v="84337"/>
    <s v="Full-Time"/>
    <n v="3"/>
    <s v="Box Elder"/>
    <s v="Box Elder County"/>
    <x v="10"/>
  </r>
  <r>
    <x v="4"/>
    <s v="Course is taught at Other site, not Owned or Leased   (eg:. Healthcare Clinic, local bowling alley, ect)"/>
    <n v="2025"/>
    <n v="2"/>
    <n v="84339"/>
    <s v="Full-Time"/>
    <n v="1"/>
    <s v="Cache"/>
    <s v="Cache County"/>
    <x v="11"/>
  </r>
  <r>
    <x v="4"/>
    <s v="Course is taught at Other site, not Owned or Leased   (eg:. Healthcare Clinic, local bowling alley, ect)"/>
    <n v="2025"/>
    <n v="2"/>
    <n v="84401"/>
    <s v="Full-Time"/>
    <n v="10"/>
    <s v="Weber"/>
    <s v="Weber County"/>
    <x v="9"/>
  </r>
  <r>
    <x v="4"/>
    <s v="Course is taught at Other site, not Owned or Leased   (eg:. Healthcare Clinic, local bowling alley, ect)"/>
    <n v="2025"/>
    <n v="2"/>
    <n v="84401"/>
    <s v="Part-Time"/>
    <n v="6"/>
    <s v="Weber"/>
    <s v="Weber County"/>
    <x v="9"/>
  </r>
  <r>
    <x v="4"/>
    <s v="Course is taught at Other site, not Owned or Leased   (eg:. Healthcare Clinic, local bowling alley, ect)"/>
    <n v="2025"/>
    <n v="2"/>
    <n v="84403"/>
    <s v="Full-Time"/>
    <n v="9"/>
    <s v="Weber"/>
    <s v="Weber County"/>
    <x v="9"/>
  </r>
  <r>
    <x v="4"/>
    <s v="Course is taught at Other site, not Owned or Leased   (eg:. Healthcare Clinic, local bowling alley, ect)"/>
    <n v="2025"/>
    <n v="2"/>
    <n v="84403"/>
    <s v="Part-Time"/>
    <n v="3"/>
    <s v="Weber"/>
    <s v="Weber County"/>
    <x v="9"/>
  </r>
  <r>
    <x v="4"/>
    <s v="Course is taught at Other site, not Owned or Leased   (eg:. Healthcare Clinic, local bowling alley, ect)"/>
    <n v="2025"/>
    <n v="2"/>
    <n v="84404"/>
    <s v="Full-Time"/>
    <n v="13"/>
    <s v="Weber"/>
    <s v="Weber County"/>
    <x v="9"/>
  </r>
  <r>
    <x v="4"/>
    <s v="Course is taught at Other site, not Owned or Leased   (eg:. Healthcare Clinic, local bowling alley, ect)"/>
    <n v="2025"/>
    <n v="2"/>
    <n v="84405"/>
    <s v="Full-Time"/>
    <n v="7"/>
    <s v="Weber"/>
    <s v="Weber County"/>
    <x v="9"/>
  </r>
  <r>
    <x v="4"/>
    <s v="Course is taught at Other site, not Owned or Leased   (eg:. Healthcare Clinic, local bowling alley, ect)"/>
    <n v="2025"/>
    <n v="2"/>
    <n v="84408"/>
    <s v="Full-Time"/>
    <n v="2"/>
    <s v="Weber"/>
    <s v="Weber County"/>
    <x v="9"/>
  </r>
  <r>
    <x v="4"/>
    <s v="Course is taught at Other site, not Owned or Leased   (eg:. Healthcare Clinic, local bowling alley, ect)"/>
    <n v="2025"/>
    <n v="2"/>
    <n v="84414"/>
    <s v="Full-Time"/>
    <n v="9"/>
    <s v="Weber"/>
    <s v="Weber County"/>
    <x v="9"/>
  </r>
  <r>
    <x v="4"/>
    <s v="Course is taught at Other site, not Owned or Leased   (eg:. Healthcare Clinic, local bowling alley, ect)"/>
    <n v="2025"/>
    <n v="2"/>
    <n v="84604"/>
    <s v="Full-Time"/>
    <n v="4"/>
    <s v="Utah"/>
    <s v="Utah County"/>
    <x v="0"/>
  </r>
  <r>
    <x v="4"/>
    <s v="Course is taught at Other site, not Owned or Leased   (eg:. Healthcare Clinic, local bowling alley, ect)"/>
    <n v="2025"/>
    <n v="2"/>
    <n v="84606"/>
    <s v="Full-Time"/>
    <n v="1"/>
    <s v="Utah"/>
    <s v="Utah County"/>
    <x v="0"/>
  </r>
  <r>
    <x v="4"/>
    <s v="Course is taught at Other site, not Owned or Leased   (eg:. Healthcare Clinic, local bowling alley, ect)"/>
    <n v="2025"/>
    <n v="2"/>
    <n v="84652"/>
    <s v="Full-Time"/>
    <n v="1"/>
    <s v="Sevier"/>
    <s v="Sevier County"/>
    <x v="19"/>
  </r>
  <r>
    <x v="4"/>
    <s v="Course is taught at Other site, not Owned or Leased   (eg:. Healthcare Clinic, local bowling alley, ect)"/>
    <n v="2025"/>
    <n v="2"/>
    <n v="84655"/>
    <s v="Full-Time"/>
    <n v="1"/>
    <s v="Utah"/>
    <s v="Utah County"/>
    <x v="0"/>
  </r>
  <r>
    <x v="4"/>
    <s v="Course is taught at Other site, not Owned or Leased   (eg:. Healthcare Clinic, local bowling alley, ect)"/>
    <n v="2025"/>
    <n v="2"/>
    <n v="84721"/>
    <s v="Full-Time"/>
    <n v="1"/>
    <s v="Iron"/>
    <s v="Iron County"/>
    <x v="20"/>
  </r>
  <r>
    <x v="4"/>
    <s v="This portion of the course is taught online"/>
    <n v="2025"/>
    <n v="2"/>
    <n v="84001"/>
    <s v="Full-Time"/>
    <n v="1"/>
    <s v="Duchesne"/>
    <s v="Duchesne County"/>
    <x v="4"/>
  </r>
  <r>
    <x v="4"/>
    <s v="This portion of the course is taught online"/>
    <n v="2025"/>
    <n v="2"/>
    <n v="84003"/>
    <s v="Full-Time"/>
    <n v="20"/>
    <s v="Utah"/>
    <s v="Utah County"/>
    <x v="0"/>
  </r>
  <r>
    <x v="4"/>
    <s v="This portion of the course is taught online"/>
    <n v="2025"/>
    <n v="2"/>
    <n v="84003"/>
    <s v="Part-Time"/>
    <n v="8"/>
    <s v="Utah"/>
    <s v="Utah County"/>
    <x v="0"/>
  </r>
  <r>
    <x v="4"/>
    <s v="This portion of the course is taught online"/>
    <n v="2025"/>
    <n v="2"/>
    <n v="84004"/>
    <s v="Full-Time"/>
    <n v="7"/>
    <s v="Utah"/>
    <s v="Utah County"/>
    <x v="0"/>
  </r>
  <r>
    <x v="4"/>
    <s v="This portion of the course is taught online"/>
    <n v="2025"/>
    <n v="2"/>
    <n v="84004"/>
    <s v="Part-Time"/>
    <n v="3"/>
    <s v="Utah"/>
    <s v="Utah County"/>
    <x v="0"/>
  </r>
  <r>
    <x v="4"/>
    <s v="This portion of the course is taught online"/>
    <n v="2025"/>
    <n v="2"/>
    <n v="84005"/>
    <s v="Full-Time"/>
    <n v="18"/>
    <e v="#N/A"/>
    <s v="Utah County"/>
    <x v="0"/>
  </r>
  <r>
    <x v="4"/>
    <s v="This portion of the course is taught online"/>
    <n v="2025"/>
    <n v="2"/>
    <n v="84005"/>
    <s v="Part-Time"/>
    <n v="16"/>
    <e v="#N/A"/>
    <s v="Utah County"/>
    <x v="0"/>
  </r>
  <r>
    <x v="4"/>
    <s v="This portion of the course is taught online"/>
    <n v="2025"/>
    <n v="2"/>
    <n v="84009"/>
    <s v="Full-Time"/>
    <n v="20"/>
    <e v="#N/A"/>
    <s v="Salt Lake County"/>
    <x v="1"/>
  </r>
  <r>
    <x v="4"/>
    <s v="This portion of the course is taught online"/>
    <n v="2025"/>
    <n v="2"/>
    <n v="84009"/>
    <s v="Part-Time"/>
    <n v="15"/>
    <e v="#N/A"/>
    <s v="Salt Lake County"/>
    <x v="1"/>
  </r>
  <r>
    <x v="4"/>
    <s v="This portion of the course is taught online"/>
    <n v="2025"/>
    <n v="2"/>
    <n v="84010"/>
    <s v="Full-Time"/>
    <n v="165"/>
    <s v="Davis"/>
    <s v="Davis County"/>
    <x v="2"/>
  </r>
  <r>
    <x v="4"/>
    <s v="This portion of the course is taught online"/>
    <n v="2025"/>
    <n v="2"/>
    <n v="84010"/>
    <s v="Part-Time"/>
    <n v="110"/>
    <s v="Davis"/>
    <s v="Davis County"/>
    <x v="2"/>
  </r>
  <r>
    <x v="4"/>
    <s v="This portion of the course is taught online"/>
    <n v="2025"/>
    <n v="2"/>
    <n v="84013"/>
    <s v="Full-Time"/>
    <n v="2"/>
    <s v="Utah"/>
    <s v="Utah County"/>
    <x v="0"/>
  </r>
  <r>
    <x v="4"/>
    <s v="This portion of the course is taught online"/>
    <n v="2025"/>
    <n v="2"/>
    <n v="84014"/>
    <s v="Full-Time"/>
    <n v="104"/>
    <s v="Davis"/>
    <s v="Davis County"/>
    <x v="2"/>
  </r>
  <r>
    <x v="4"/>
    <s v="This portion of the course is taught online"/>
    <n v="2025"/>
    <n v="2"/>
    <n v="84014"/>
    <s v="Part-Time"/>
    <n v="49"/>
    <s v="Davis"/>
    <s v="Davis County"/>
    <x v="2"/>
  </r>
  <r>
    <x v="4"/>
    <s v="This portion of the course is taught online"/>
    <n v="2025"/>
    <n v="2"/>
    <n v="84015"/>
    <s v="Full-Time"/>
    <n v="600"/>
    <s v="Davis"/>
    <s v="Davis County"/>
    <x v="2"/>
  </r>
  <r>
    <x v="4"/>
    <s v="This portion of the course is taught online"/>
    <n v="2025"/>
    <n v="2"/>
    <n v="84015"/>
    <s v="Part-Time"/>
    <n v="302"/>
    <s v="Davis"/>
    <s v="Davis County"/>
    <x v="2"/>
  </r>
  <r>
    <x v="4"/>
    <s v="This portion of the course is taught online"/>
    <n v="2025"/>
    <n v="2"/>
    <n v="84016"/>
    <s v="Part-Time"/>
    <n v="1"/>
    <s v="Davis"/>
    <e v="#N/A"/>
    <x v="2"/>
  </r>
  <r>
    <x v="4"/>
    <s v="This portion of the course is taught online"/>
    <n v="2025"/>
    <n v="2"/>
    <n v="84017"/>
    <s v="Full-Time"/>
    <n v="10"/>
    <s v="Summit"/>
    <s v="Summit County"/>
    <x v="3"/>
  </r>
  <r>
    <x v="4"/>
    <s v="This portion of the course is taught online"/>
    <n v="2025"/>
    <n v="2"/>
    <n v="84017"/>
    <s v="Part-Time"/>
    <n v="8"/>
    <s v="Summit"/>
    <s v="Summit County"/>
    <x v="3"/>
  </r>
  <r>
    <x v="4"/>
    <s v="This portion of the course is taught online"/>
    <n v="2025"/>
    <n v="2"/>
    <n v="84020"/>
    <s v="Full-Time"/>
    <n v="31"/>
    <s v="Salt Lake"/>
    <s v="Salt Lake County"/>
    <x v="1"/>
  </r>
  <r>
    <x v="4"/>
    <s v="This portion of the course is taught online"/>
    <n v="2025"/>
    <n v="2"/>
    <n v="84020"/>
    <s v="Part-Time"/>
    <n v="14"/>
    <s v="Salt Lake"/>
    <s v="Salt Lake County"/>
    <x v="1"/>
  </r>
  <r>
    <x v="4"/>
    <s v="This portion of the course is taught online"/>
    <n v="2025"/>
    <n v="2"/>
    <n v="84021"/>
    <s v="Full-Time"/>
    <n v="2"/>
    <s v="Duchesne"/>
    <s v="Duchesne County"/>
    <x v="4"/>
  </r>
  <r>
    <x v="4"/>
    <s v="This portion of the course is taught online"/>
    <n v="2025"/>
    <n v="2"/>
    <n v="84021"/>
    <s v="Part-Time"/>
    <n v="1"/>
    <s v="Duchesne"/>
    <s v="Duchesne County"/>
    <x v="4"/>
  </r>
  <r>
    <x v="4"/>
    <s v="This portion of the course is taught online"/>
    <n v="2025"/>
    <n v="2"/>
    <n v="84022"/>
    <s v="Full-Time"/>
    <n v="1"/>
    <s v="Tooele"/>
    <s v="Tooele County"/>
    <x v="5"/>
  </r>
  <r>
    <x v="4"/>
    <s v="This portion of the course is taught online"/>
    <n v="2025"/>
    <n v="2"/>
    <n v="84025"/>
    <s v="Full-Time"/>
    <n v="188"/>
    <s v="Davis"/>
    <s v="Davis County"/>
    <x v="2"/>
  </r>
  <r>
    <x v="4"/>
    <s v="This portion of the course is taught online"/>
    <n v="2025"/>
    <n v="2"/>
    <n v="84025"/>
    <s v="Part-Time"/>
    <n v="114"/>
    <s v="Davis"/>
    <s v="Davis County"/>
    <x v="2"/>
  </r>
  <r>
    <x v="4"/>
    <s v="This portion of the course is taught online"/>
    <n v="2025"/>
    <n v="2"/>
    <n v="84026"/>
    <s v="Part-Time"/>
    <n v="2"/>
    <s v="Uintah"/>
    <s v="Uintah County"/>
    <x v="6"/>
  </r>
  <r>
    <x v="4"/>
    <s v="This portion of the course is taught online"/>
    <n v="2025"/>
    <n v="2"/>
    <n v="84028"/>
    <s v="Full-Time"/>
    <n v="1"/>
    <s v="Rich"/>
    <s v="Rich County"/>
    <x v="25"/>
  </r>
  <r>
    <x v="4"/>
    <s v="This portion of the course is taught online"/>
    <n v="2025"/>
    <n v="2"/>
    <n v="84028"/>
    <s v="Part-Time"/>
    <n v="2"/>
    <s v="Rich"/>
    <s v="Rich County"/>
    <x v="25"/>
  </r>
  <r>
    <x v="4"/>
    <s v="This portion of the course is taught online"/>
    <n v="2025"/>
    <n v="2"/>
    <n v="84029"/>
    <s v="Full-Time"/>
    <n v="9"/>
    <s v="Tooele"/>
    <s v="Tooele County"/>
    <x v="5"/>
  </r>
  <r>
    <x v="4"/>
    <s v="This portion of the course is taught online"/>
    <n v="2025"/>
    <n v="2"/>
    <n v="84029"/>
    <s v="Part-Time"/>
    <n v="2"/>
    <s v="Tooele"/>
    <s v="Tooele County"/>
    <x v="5"/>
  </r>
  <r>
    <x v="4"/>
    <s v="This portion of the course is taught online"/>
    <n v="2025"/>
    <n v="2"/>
    <n v="84032"/>
    <s v="Full-Time"/>
    <n v="4"/>
    <s v="Wasatch"/>
    <s v="Wasatch County"/>
    <x v="7"/>
  </r>
  <r>
    <x v="4"/>
    <s v="This portion of the course is taught online"/>
    <n v="2025"/>
    <n v="2"/>
    <n v="84032"/>
    <s v="Part-Time"/>
    <n v="5"/>
    <s v="Wasatch"/>
    <s v="Wasatch County"/>
    <x v="7"/>
  </r>
  <r>
    <x v="4"/>
    <s v="This portion of the course is taught online"/>
    <n v="2025"/>
    <n v="2"/>
    <n v="84033"/>
    <s v="Full-Time"/>
    <n v="13"/>
    <s v="Summit"/>
    <s v="Summit County"/>
    <x v="3"/>
  </r>
  <r>
    <x v="4"/>
    <s v="This portion of the course is taught online"/>
    <n v="2025"/>
    <n v="2"/>
    <n v="84033"/>
    <s v="Part-Time"/>
    <n v="5"/>
    <s v="Summit"/>
    <s v="Summit County"/>
    <x v="3"/>
  </r>
  <r>
    <x v="4"/>
    <s v="This portion of the course is taught online"/>
    <n v="2025"/>
    <n v="2"/>
    <n v="84036"/>
    <s v="Full-Time"/>
    <n v="7"/>
    <s v="Summit"/>
    <s v="Summit County"/>
    <x v="3"/>
  </r>
  <r>
    <x v="4"/>
    <s v="This portion of the course is taught online"/>
    <n v="2025"/>
    <n v="2"/>
    <n v="84036"/>
    <s v="Part-Time"/>
    <n v="3"/>
    <s v="Summit"/>
    <s v="Summit County"/>
    <x v="3"/>
  </r>
  <r>
    <x v="4"/>
    <s v="This portion of the course is taught online"/>
    <n v="2025"/>
    <n v="2"/>
    <n v="84037"/>
    <s v="Full-Time"/>
    <n v="401"/>
    <s v="Davis"/>
    <s v="Davis County"/>
    <x v="2"/>
  </r>
  <r>
    <x v="4"/>
    <s v="This portion of the course is taught online"/>
    <n v="2025"/>
    <n v="2"/>
    <n v="84037"/>
    <s v="Part-Time"/>
    <n v="169"/>
    <s v="Davis"/>
    <s v="Davis County"/>
    <x v="2"/>
  </r>
  <r>
    <x v="4"/>
    <s v="This portion of the course is taught online"/>
    <n v="2025"/>
    <n v="2"/>
    <n v="84039"/>
    <s v="Full-Time"/>
    <n v="1"/>
    <s v="Uintah"/>
    <s v="Uintah County"/>
    <x v="6"/>
  </r>
  <r>
    <x v="4"/>
    <s v="This portion of the course is taught online"/>
    <n v="2025"/>
    <n v="2"/>
    <n v="84040"/>
    <s v="Full-Time"/>
    <n v="282"/>
    <s v="Davis"/>
    <s v="Davis County"/>
    <x v="2"/>
  </r>
  <r>
    <x v="4"/>
    <s v="This portion of the course is taught online"/>
    <n v="2025"/>
    <n v="2"/>
    <n v="84040"/>
    <s v="Part-Time"/>
    <n v="139"/>
    <s v="Davis"/>
    <s v="Davis County"/>
    <x v="2"/>
  </r>
  <r>
    <x v="4"/>
    <s v="This portion of the course is taught online"/>
    <n v="2025"/>
    <n v="2"/>
    <n v="84041"/>
    <s v="Full-Time"/>
    <n v="501"/>
    <s v="Davis"/>
    <s v="Davis County"/>
    <x v="2"/>
  </r>
  <r>
    <x v="4"/>
    <s v="This portion of the course is taught online"/>
    <n v="2025"/>
    <n v="2"/>
    <n v="84041"/>
    <s v="Part-Time"/>
    <n v="244"/>
    <s v="Davis"/>
    <s v="Davis County"/>
    <x v="2"/>
  </r>
  <r>
    <x v="4"/>
    <s v="This portion of the course is taught online"/>
    <n v="2025"/>
    <n v="2"/>
    <n v="84042"/>
    <s v="Full-Time"/>
    <n v="6"/>
    <s v="Utah"/>
    <s v="Utah County"/>
    <x v="0"/>
  </r>
  <r>
    <x v="4"/>
    <s v="This portion of the course is taught online"/>
    <n v="2025"/>
    <n v="2"/>
    <n v="84042"/>
    <s v="Part-Time"/>
    <n v="1"/>
    <s v="Utah"/>
    <s v="Utah County"/>
    <x v="0"/>
  </r>
  <r>
    <x v="4"/>
    <s v="This portion of the course is taught online"/>
    <n v="2025"/>
    <n v="2"/>
    <n v="84043"/>
    <s v="Full-Time"/>
    <n v="27"/>
    <s v="Utah"/>
    <s v="Utah County"/>
    <x v="0"/>
  </r>
  <r>
    <x v="4"/>
    <s v="This portion of the course is taught online"/>
    <n v="2025"/>
    <n v="2"/>
    <n v="84043"/>
    <s v="Part-Time"/>
    <n v="24"/>
    <s v="Utah"/>
    <s v="Utah County"/>
    <x v="0"/>
  </r>
  <r>
    <x v="4"/>
    <s v="This portion of the course is taught online"/>
    <n v="2025"/>
    <n v="2"/>
    <n v="84044"/>
    <s v="Full-Time"/>
    <n v="10"/>
    <s v="Salt Lake"/>
    <s v="Salt Lake County"/>
    <x v="1"/>
  </r>
  <r>
    <x v="4"/>
    <s v="This portion of the course is taught online"/>
    <n v="2025"/>
    <n v="2"/>
    <n v="84044"/>
    <s v="Part-Time"/>
    <n v="21"/>
    <s v="Salt Lake"/>
    <s v="Salt Lake County"/>
    <x v="1"/>
  </r>
  <r>
    <x v="4"/>
    <s v="This portion of the course is taught online"/>
    <n v="2025"/>
    <n v="2"/>
    <n v="84045"/>
    <s v="Full-Time"/>
    <n v="16"/>
    <e v="#N/A"/>
    <s v="Utah County"/>
    <x v="0"/>
  </r>
  <r>
    <x v="4"/>
    <s v="This portion of the course is taught online"/>
    <n v="2025"/>
    <n v="2"/>
    <n v="84045"/>
    <s v="Part-Time"/>
    <n v="10"/>
    <e v="#N/A"/>
    <s v="Utah County"/>
    <x v="0"/>
  </r>
  <r>
    <x v="4"/>
    <s v="This portion of the course is taught online"/>
    <n v="2025"/>
    <n v="2"/>
    <n v="84046"/>
    <s v="Part-Time"/>
    <n v="1"/>
    <s v="Daggett"/>
    <s v="Daggett County"/>
    <x v="26"/>
  </r>
  <r>
    <x v="4"/>
    <s v="This portion of the course is taught online"/>
    <n v="2025"/>
    <n v="2"/>
    <n v="84047"/>
    <s v="Full-Time"/>
    <n v="22"/>
    <s v="Salt Lake"/>
    <s v="Salt Lake County"/>
    <x v="1"/>
  </r>
  <r>
    <x v="4"/>
    <s v="This portion of the course is taught online"/>
    <n v="2025"/>
    <n v="2"/>
    <n v="84047"/>
    <s v="Part-Time"/>
    <n v="9"/>
    <s v="Salt Lake"/>
    <s v="Salt Lake County"/>
    <x v="1"/>
  </r>
  <r>
    <x v="4"/>
    <s v="This portion of the course is taught online"/>
    <n v="2025"/>
    <n v="2"/>
    <n v="84049"/>
    <s v="Full-Time"/>
    <n v="4"/>
    <s v="Wasatch"/>
    <s v="Wasatch County"/>
    <x v="7"/>
  </r>
  <r>
    <x v="4"/>
    <s v="This portion of the course is taught online"/>
    <n v="2025"/>
    <n v="2"/>
    <n v="84049"/>
    <s v="Part-Time"/>
    <n v="1"/>
    <s v="Wasatch"/>
    <s v="Wasatch County"/>
    <x v="7"/>
  </r>
  <r>
    <x v="4"/>
    <s v="This portion of the course is taught online"/>
    <n v="2025"/>
    <n v="2"/>
    <n v="84050"/>
    <s v="Full-Time"/>
    <n v="129"/>
    <s v="Morgan"/>
    <s v="Morgan County"/>
    <x v="8"/>
  </r>
  <r>
    <x v="4"/>
    <s v="This portion of the course is taught online"/>
    <n v="2025"/>
    <n v="2"/>
    <n v="84050"/>
    <s v="Part-Time"/>
    <n v="56"/>
    <s v="Morgan"/>
    <s v="Morgan County"/>
    <x v="8"/>
  </r>
  <r>
    <x v="4"/>
    <s v="This portion of the course is taught online"/>
    <n v="2025"/>
    <n v="2"/>
    <n v="84052"/>
    <s v="Full-Time"/>
    <n v="1"/>
    <s v="Duchesne"/>
    <s v="Duchesne County"/>
    <x v="4"/>
  </r>
  <r>
    <x v="4"/>
    <s v="This portion of the course is taught online"/>
    <n v="2025"/>
    <n v="2"/>
    <n v="84054"/>
    <s v="Full-Time"/>
    <n v="72"/>
    <s v="Davis"/>
    <s v="Davis County"/>
    <x v="2"/>
  </r>
  <r>
    <x v="4"/>
    <s v="This portion of the course is taught online"/>
    <n v="2025"/>
    <n v="2"/>
    <n v="84054"/>
    <s v="Part-Time"/>
    <n v="26"/>
    <s v="Davis"/>
    <s v="Davis County"/>
    <x v="2"/>
  </r>
  <r>
    <x v="4"/>
    <s v="This portion of the course is taught online"/>
    <n v="2025"/>
    <n v="2"/>
    <n v="84055"/>
    <s v="Full-Time"/>
    <n v="3"/>
    <s v="Summit"/>
    <s v="Summit County"/>
    <x v="3"/>
  </r>
  <r>
    <x v="4"/>
    <s v="This portion of the course is taught online"/>
    <n v="2025"/>
    <n v="2"/>
    <n v="84055"/>
    <s v="Part-Time"/>
    <n v="2"/>
    <s v="Summit"/>
    <s v="Summit County"/>
    <x v="3"/>
  </r>
  <r>
    <x v="4"/>
    <s v="This portion of the course is taught online"/>
    <n v="2025"/>
    <n v="2"/>
    <n v="84056"/>
    <s v="Full-Time"/>
    <n v="18"/>
    <s v="Weber"/>
    <s v="Davis County"/>
    <x v="9"/>
  </r>
  <r>
    <x v="4"/>
    <s v="This portion of the course is taught online"/>
    <n v="2025"/>
    <n v="2"/>
    <n v="84056"/>
    <s v="Part-Time"/>
    <n v="16"/>
    <s v="Weber"/>
    <s v="Davis County"/>
    <x v="9"/>
  </r>
  <r>
    <x v="4"/>
    <s v="This portion of the course is taught online"/>
    <n v="2025"/>
    <n v="2"/>
    <n v="84057"/>
    <s v="Full-Time"/>
    <n v="7"/>
    <s v="Utah"/>
    <s v="Utah County"/>
    <x v="0"/>
  </r>
  <r>
    <x v="4"/>
    <s v="This portion of the course is taught online"/>
    <n v="2025"/>
    <n v="2"/>
    <n v="84057"/>
    <s v="Part-Time"/>
    <n v="7"/>
    <s v="Utah"/>
    <s v="Utah County"/>
    <x v="0"/>
  </r>
  <r>
    <x v="4"/>
    <s v="This portion of the course is taught online"/>
    <n v="2025"/>
    <n v="2"/>
    <n v="84058"/>
    <s v="Full-Time"/>
    <n v="12"/>
    <s v="Utah"/>
    <s v="Utah County"/>
    <x v="0"/>
  </r>
  <r>
    <x v="4"/>
    <s v="This portion of the course is taught online"/>
    <n v="2025"/>
    <n v="2"/>
    <n v="84058"/>
    <s v="Part-Time"/>
    <n v="6"/>
    <s v="Utah"/>
    <s v="Utah County"/>
    <x v="0"/>
  </r>
  <r>
    <x v="4"/>
    <s v="This portion of the course is taught online"/>
    <n v="2025"/>
    <n v="2"/>
    <n v="84059"/>
    <s v="Full-Time"/>
    <n v="5"/>
    <s v="Utah"/>
    <s v="Utah County"/>
    <x v="0"/>
  </r>
  <r>
    <x v="4"/>
    <s v="This portion of the course is taught online"/>
    <n v="2025"/>
    <n v="2"/>
    <n v="84059"/>
    <s v="Part-Time"/>
    <n v="3"/>
    <s v="Utah"/>
    <s v="Utah County"/>
    <x v="0"/>
  </r>
  <r>
    <x v="4"/>
    <s v="This portion of the course is taught online"/>
    <n v="2025"/>
    <n v="2"/>
    <n v="84060"/>
    <s v="Full-Time"/>
    <n v="5"/>
    <s v="Summit"/>
    <s v="Summit County"/>
    <x v="3"/>
  </r>
  <r>
    <x v="4"/>
    <s v="This portion of the course is taught online"/>
    <n v="2025"/>
    <n v="2"/>
    <n v="84060"/>
    <s v="Part-Time"/>
    <n v="1"/>
    <s v="Summit"/>
    <s v="Summit County"/>
    <x v="3"/>
  </r>
  <r>
    <x v="4"/>
    <s v="This portion of the course is taught online"/>
    <n v="2025"/>
    <n v="2"/>
    <n v="84061"/>
    <s v="Full-Time"/>
    <n v="1"/>
    <s v="Summit"/>
    <s v="Summit County"/>
    <x v="3"/>
  </r>
  <r>
    <x v="4"/>
    <s v="This portion of the course is taught online"/>
    <n v="2025"/>
    <n v="2"/>
    <n v="84062"/>
    <s v="Full-Time"/>
    <n v="11"/>
    <s v="Utah"/>
    <s v="Utah County"/>
    <x v="0"/>
  </r>
  <r>
    <x v="4"/>
    <s v="This portion of the course is taught online"/>
    <n v="2025"/>
    <n v="2"/>
    <n v="84062"/>
    <s v="Part-Time"/>
    <n v="6"/>
    <s v="Utah"/>
    <s v="Utah County"/>
    <x v="0"/>
  </r>
  <r>
    <x v="4"/>
    <s v="This portion of the course is taught online"/>
    <n v="2025"/>
    <n v="2"/>
    <n v="84064"/>
    <s v="Full-Time"/>
    <n v="1"/>
    <s v="Rich"/>
    <s v="Rich County"/>
    <x v="25"/>
  </r>
  <r>
    <x v="4"/>
    <s v="This portion of the course is taught online"/>
    <n v="2025"/>
    <n v="2"/>
    <n v="84065"/>
    <s v="Full-Time"/>
    <n v="22"/>
    <s v="Salt Lake"/>
    <s v="Salt Lake County"/>
    <x v="1"/>
  </r>
  <r>
    <x v="4"/>
    <s v="This portion of the course is taught online"/>
    <n v="2025"/>
    <n v="2"/>
    <n v="84065"/>
    <s v="Part-Time"/>
    <n v="15"/>
    <s v="Salt Lake"/>
    <s v="Salt Lake County"/>
    <x v="1"/>
  </r>
  <r>
    <x v="4"/>
    <s v="This portion of the course is taught online"/>
    <n v="2025"/>
    <n v="2"/>
    <n v="84066"/>
    <s v="Full-Time"/>
    <n v="5"/>
    <s v="Duchesne"/>
    <s v="Duchesne County"/>
    <x v="4"/>
  </r>
  <r>
    <x v="4"/>
    <s v="This portion of the course is taught online"/>
    <n v="2025"/>
    <n v="2"/>
    <n v="84066"/>
    <s v="Part-Time"/>
    <n v="9"/>
    <s v="Duchesne"/>
    <s v="Duchesne County"/>
    <x v="4"/>
  </r>
  <r>
    <x v="4"/>
    <s v="This portion of the course is taught online"/>
    <n v="2025"/>
    <n v="2"/>
    <n v="84067"/>
    <s v="Full-Time"/>
    <n v="300"/>
    <s v="Weber"/>
    <s v="Weber County"/>
    <x v="9"/>
  </r>
  <r>
    <x v="4"/>
    <s v="This portion of the course is taught online"/>
    <n v="2025"/>
    <n v="2"/>
    <n v="84067"/>
    <s v="Part-Time"/>
    <n v="158"/>
    <s v="Weber"/>
    <s v="Weber County"/>
    <x v="9"/>
  </r>
  <r>
    <x v="4"/>
    <s v="This portion of the course is taught online"/>
    <n v="2025"/>
    <n v="2"/>
    <n v="84070"/>
    <s v="Full-Time"/>
    <n v="24"/>
    <s v="Salt Lake"/>
    <s v="Salt Lake County"/>
    <x v="1"/>
  </r>
  <r>
    <x v="4"/>
    <s v="This portion of the course is taught online"/>
    <n v="2025"/>
    <n v="2"/>
    <n v="84070"/>
    <s v="Part-Time"/>
    <n v="8"/>
    <s v="Salt Lake"/>
    <s v="Salt Lake County"/>
    <x v="1"/>
  </r>
  <r>
    <x v="4"/>
    <s v="This portion of the course is taught online"/>
    <n v="2025"/>
    <n v="2"/>
    <n v="84071"/>
    <s v="Full-Time"/>
    <n v="3"/>
    <s v="Tooele"/>
    <s v="Tooele County"/>
    <x v="5"/>
  </r>
  <r>
    <x v="4"/>
    <s v="This portion of the course is taught online"/>
    <n v="2025"/>
    <n v="2"/>
    <n v="84074"/>
    <s v="Full-Time"/>
    <n v="39"/>
    <s v="Tooele"/>
    <s v="Tooele County"/>
    <x v="5"/>
  </r>
  <r>
    <x v="4"/>
    <s v="This portion of the course is taught online"/>
    <n v="2025"/>
    <n v="2"/>
    <n v="84074"/>
    <s v="Part-Time"/>
    <n v="24"/>
    <s v="Tooele"/>
    <s v="Tooele County"/>
    <x v="5"/>
  </r>
  <r>
    <x v="4"/>
    <s v="This portion of the course is taught online"/>
    <n v="2025"/>
    <n v="2"/>
    <n v="84075"/>
    <s v="Full-Time"/>
    <n v="432"/>
    <s v="Davis"/>
    <s v="Davis County"/>
    <x v="2"/>
  </r>
  <r>
    <x v="4"/>
    <s v="This portion of the course is taught online"/>
    <n v="2025"/>
    <n v="2"/>
    <n v="84075"/>
    <s v="Part-Time"/>
    <n v="179"/>
    <s v="Davis"/>
    <s v="Davis County"/>
    <x v="2"/>
  </r>
  <r>
    <x v="4"/>
    <s v="This portion of the course is taught online"/>
    <n v="2025"/>
    <n v="2"/>
    <n v="84078"/>
    <s v="Full-Time"/>
    <n v="5"/>
    <s v="Uintah"/>
    <s v="Uintah County"/>
    <x v="6"/>
  </r>
  <r>
    <x v="4"/>
    <s v="This portion of the course is taught online"/>
    <n v="2025"/>
    <n v="2"/>
    <n v="84078"/>
    <s v="Part-Time"/>
    <n v="8"/>
    <s v="Uintah"/>
    <s v="Uintah County"/>
    <x v="6"/>
  </r>
  <r>
    <x v="4"/>
    <s v="This portion of the course is taught online"/>
    <n v="2025"/>
    <n v="2"/>
    <n v="84081"/>
    <s v="Full-Time"/>
    <n v="45"/>
    <e v="#N/A"/>
    <s v="Salt Lake County"/>
    <x v="1"/>
  </r>
  <r>
    <x v="4"/>
    <s v="This portion of the course is taught online"/>
    <n v="2025"/>
    <n v="2"/>
    <n v="84081"/>
    <s v="Part-Time"/>
    <n v="17"/>
    <e v="#N/A"/>
    <s v="Salt Lake County"/>
    <x v="1"/>
  </r>
  <r>
    <x v="4"/>
    <s v="This portion of the course is taught online"/>
    <n v="2025"/>
    <n v="2"/>
    <n v="84083"/>
    <s v="Full-Time"/>
    <n v="1"/>
    <s v="Tooele"/>
    <s v="Tooele County"/>
    <x v="5"/>
  </r>
  <r>
    <x v="4"/>
    <s v="This portion of the course is taught online"/>
    <n v="2025"/>
    <n v="2"/>
    <n v="84083"/>
    <s v="Part-Time"/>
    <n v="2"/>
    <s v="Tooele"/>
    <s v="Tooele County"/>
    <x v="5"/>
  </r>
  <r>
    <x v="4"/>
    <s v="This portion of the course is taught online"/>
    <n v="2025"/>
    <n v="2"/>
    <n v="84084"/>
    <s v="Full-Time"/>
    <n v="10"/>
    <s v="Salt Lake"/>
    <s v="Salt Lake County"/>
    <x v="1"/>
  </r>
  <r>
    <x v="4"/>
    <s v="This portion of the course is taught online"/>
    <n v="2025"/>
    <n v="2"/>
    <n v="84084"/>
    <s v="Part-Time"/>
    <n v="11"/>
    <s v="Salt Lake"/>
    <s v="Salt Lake County"/>
    <x v="1"/>
  </r>
  <r>
    <x v="4"/>
    <s v="This portion of the course is taught online"/>
    <n v="2025"/>
    <n v="2"/>
    <n v="84087"/>
    <s v="Full-Time"/>
    <n v="58"/>
    <s v="Davis"/>
    <s v="Davis County"/>
    <x v="2"/>
  </r>
  <r>
    <x v="4"/>
    <s v="This portion of the course is taught online"/>
    <n v="2025"/>
    <n v="2"/>
    <n v="84087"/>
    <s v="Part-Time"/>
    <n v="40"/>
    <s v="Davis"/>
    <s v="Davis County"/>
    <x v="2"/>
  </r>
  <r>
    <x v="4"/>
    <s v="This portion of the course is taught online"/>
    <n v="2025"/>
    <n v="2"/>
    <n v="84088"/>
    <s v="Full-Time"/>
    <n v="18"/>
    <s v="Salt Lake"/>
    <s v="Salt Lake County"/>
    <x v="1"/>
  </r>
  <r>
    <x v="4"/>
    <s v="This portion of the course is taught online"/>
    <n v="2025"/>
    <n v="2"/>
    <n v="84088"/>
    <s v="Part-Time"/>
    <n v="12"/>
    <s v="Salt Lake"/>
    <s v="Salt Lake County"/>
    <x v="1"/>
  </r>
  <r>
    <x v="4"/>
    <s v="This portion of the course is taught online"/>
    <n v="2025"/>
    <n v="2"/>
    <n v="84089"/>
    <s v="Full-Time"/>
    <n v="1"/>
    <s v="Davis"/>
    <e v="#N/A"/>
    <x v="2"/>
  </r>
  <r>
    <x v="4"/>
    <s v="This portion of the course is taught online"/>
    <n v="2025"/>
    <n v="2"/>
    <n v="84089"/>
    <s v="Part-Time"/>
    <n v="1"/>
    <s v="Davis"/>
    <e v="#N/A"/>
    <x v="2"/>
  </r>
  <r>
    <x v="4"/>
    <s v="This portion of the course is taught online"/>
    <n v="2025"/>
    <n v="2"/>
    <n v="84092"/>
    <s v="Full-Time"/>
    <n v="11"/>
    <s v="Salt Lake"/>
    <s v="Salt Lake County"/>
    <x v="1"/>
  </r>
  <r>
    <x v="4"/>
    <s v="This portion of the course is taught online"/>
    <n v="2025"/>
    <n v="2"/>
    <n v="84092"/>
    <s v="Part-Time"/>
    <n v="10"/>
    <s v="Salt Lake"/>
    <s v="Salt Lake County"/>
    <x v="1"/>
  </r>
  <r>
    <x v="4"/>
    <s v="This portion of the course is taught online"/>
    <n v="2025"/>
    <n v="2"/>
    <n v="84093"/>
    <s v="Full-Time"/>
    <n v="8"/>
    <s v="Salt Lake"/>
    <s v="Salt Lake County"/>
    <x v="1"/>
  </r>
  <r>
    <x v="4"/>
    <s v="This portion of the course is taught online"/>
    <n v="2025"/>
    <n v="2"/>
    <n v="84093"/>
    <s v="Part-Time"/>
    <n v="4"/>
    <s v="Salt Lake"/>
    <s v="Salt Lake County"/>
    <x v="1"/>
  </r>
  <r>
    <x v="4"/>
    <s v="This portion of the course is taught online"/>
    <n v="2025"/>
    <n v="2"/>
    <n v="84094"/>
    <s v="Full-Time"/>
    <n v="15"/>
    <s v="Salt Lake"/>
    <s v="Salt Lake County"/>
    <x v="1"/>
  </r>
  <r>
    <x v="4"/>
    <s v="This portion of the course is taught online"/>
    <n v="2025"/>
    <n v="2"/>
    <n v="84094"/>
    <s v="Part-Time"/>
    <n v="8"/>
    <s v="Salt Lake"/>
    <s v="Salt Lake County"/>
    <x v="1"/>
  </r>
  <r>
    <x v="4"/>
    <s v="This portion of the course is taught online"/>
    <n v="2025"/>
    <n v="2"/>
    <n v="84095"/>
    <s v="Full-Time"/>
    <n v="24"/>
    <s v="Salt Lake"/>
    <s v="Salt Lake County"/>
    <x v="1"/>
  </r>
  <r>
    <x v="4"/>
    <s v="This portion of the course is taught online"/>
    <n v="2025"/>
    <n v="2"/>
    <n v="84095"/>
    <s v="Part-Time"/>
    <n v="6"/>
    <s v="Salt Lake"/>
    <s v="Salt Lake County"/>
    <x v="1"/>
  </r>
  <r>
    <x v="4"/>
    <s v="This portion of the course is taught online"/>
    <n v="2025"/>
    <n v="2"/>
    <n v="84096"/>
    <s v="Full-Time"/>
    <n v="33"/>
    <e v="#N/A"/>
    <s v="Salt Lake County"/>
    <x v="1"/>
  </r>
  <r>
    <x v="4"/>
    <s v="This portion of the course is taught online"/>
    <n v="2025"/>
    <n v="2"/>
    <n v="84096"/>
    <s v="Part-Time"/>
    <n v="15"/>
    <e v="#N/A"/>
    <s v="Salt Lake County"/>
    <x v="1"/>
  </r>
  <r>
    <x v="4"/>
    <s v="This portion of the course is taught online"/>
    <n v="2025"/>
    <n v="2"/>
    <n v="84097"/>
    <s v="Full-Time"/>
    <n v="3"/>
    <s v="Utah"/>
    <s v="Utah County"/>
    <x v="0"/>
  </r>
  <r>
    <x v="4"/>
    <s v="This portion of the course is taught online"/>
    <n v="2025"/>
    <n v="2"/>
    <n v="84097"/>
    <s v="Part-Time"/>
    <n v="4"/>
    <s v="Utah"/>
    <s v="Utah County"/>
    <x v="0"/>
  </r>
  <r>
    <x v="4"/>
    <s v="This portion of the course is taught online"/>
    <n v="2025"/>
    <n v="2"/>
    <n v="84098"/>
    <s v="Full-Time"/>
    <n v="9"/>
    <s v="Summit"/>
    <s v="Summit County"/>
    <x v="3"/>
  </r>
  <r>
    <x v="4"/>
    <s v="This portion of the course is taught online"/>
    <n v="2025"/>
    <n v="2"/>
    <n v="84098"/>
    <s v="Part-Time"/>
    <n v="3"/>
    <s v="Summit"/>
    <s v="Summit County"/>
    <x v="3"/>
  </r>
  <r>
    <x v="4"/>
    <s v="This portion of the course is taught online"/>
    <n v="2025"/>
    <n v="2"/>
    <n v="84101"/>
    <s v="Full-Time"/>
    <n v="7"/>
    <s v="Salt Lake"/>
    <s v="Salt Lake County"/>
    <x v="1"/>
  </r>
  <r>
    <x v="4"/>
    <s v="This portion of the course is taught online"/>
    <n v="2025"/>
    <n v="2"/>
    <n v="84101"/>
    <s v="Part-Time"/>
    <n v="3"/>
    <s v="Salt Lake"/>
    <s v="Salt Lake County"/>
    <x v="1"/>
  </r>
  <r>
    <x v="4"/>
    <s v="This portion of the course is taught online"/>
    <n v="2025"/>
    <n v="2"/>
    <n v="84102"/>
    <s v="Full-Time"/>
    <n v="16"/>
    <s v="Salt Lake"/>
    <s v="Salt Lake County"/>
    <x v="1"/>
  </r>
  <r>
    <x v="4"/>
    <s v="This portion of the course is taught online"/>
    <n v="2025"/>
    <n v="2"/>
    <n v="84102"/>
    <s v="Part-Time"/>
    <n v="7"/>
    <s v="Salt Lake"/>
    <s v="Salt Lake County"/>
    <x v="1"/>
  </r>
  <r>
    <x v="4"/>
    <s v="This portion of the course is taught online"/>
    <n v="2025"/>
    <n v="2"/>
    <n v="84103"/>
    <s v="Full-Time"/>
    <n v="9"/>
    <s v="Salt Lake"/>
    <s v="Salt Lake County"/>
    <x v="1"/>
  </r>
  <r>
    <x v="4"/>
    <s v="This portion of the course is taught online"/>
    <n v="2025"/>
    <n v="2"/>
    <n v="84103"/>
    <s v="Part-Time"/>
    <n v="10"/>
    <s v="Salt Lake"/>
    <s v="Salt Lake County"/>
    <x v="1"/>
  </r>
  <r>
    <x v="4"/>
    <s v="This portion of the course is taught online"/>
    <n v="2025"/>
    <n v="2"/>
    <n v="84104"/>
    <s v="Full-Time"/>
    <n v="9"/>
    <s v="Salt Lake"/>
    <s v="Salt Lake County"/>
    <x v="1"/>
  </r>
  <r>
    <x v="4"/>
    <s v="This portion of the course is taught online"/>
    <n v="2025"/>
    <n v="2"/>
    <n v="84104"/>
    <s v="Part-Time"/>
    <n v="10"/>
    <s v="Salt Lake"/>
    <s v="Salt Lake County"/>
    <x v="1"/>
  </r>
  <r>
    <x v="4"/>
    <s v="This portion of the course is taught online"/>
    <n v="2025"/>
    <n v="2"/>
    <n v="84105"/>
    <s v="Full-Time"/>
    <n v="10"/>
    <s v="Salt Lake"/>
    <s v="Salt Lake County"/>
    <x v="1"/>
  </r>
  <r>
    <x v="4"/>
    <s v="This portion of the course is taught online"/>
    <n v="2025"/>
    <n v="2"/>
    <n v="84105"/>
    <s v="Part-Time"/>
    <n v="8"/>
    <s v="Salt Lake"/>
    <s v="Salt Lake County"/>
    <x v="1"/>
  </r>
  <r>
    <x v="4"/>
    <s v="This portion of the course is taught online"/>
    <n v="2025"/>
    <n v="2"/>
    <n v="84106"/>
    <s v="Full-Time"/>
    <n v="13"/>
    <s v="Salt Lake"/>
    <s v="Salt Lake County"/>
    <x v="1"/>
  </r>
  <r>
    <x v="4"/>
    <s v="This portion of the course is taught online"/>
    <n v="2025"/>
    <n v="2"/>
    <n v="84106"/>
    <s v="Part-Time"/>
    <n v="15"/>
    <s v="Salt Lake"/>
    <s v="Salt Lake County"/>
    <x v="1"/>
  </r>
  <r>
    <x v="4"/>
    <s v="This portion of the course is taught online"/>
    <n v="2025"/>
    <n v="2"/>
    <n v="84107"/>
    <s v="Full-Time"/>
    <n v="23"/>
    <s v="Salt Lake"/>
    <s v="Salt Lake County"/>
    <x v="1"/>
  </r>
  <r>
    <x v="4"/>
    <s v="This portion of the course is taught online"/>
    <n v="2025"/>
    <n v="2"/>
    <n v="84107"/>
    <s v="Part-Time"/>
    <n v="6"/>
    <s v="Salt Lake"/>
    <s v="Salt Lake County"/>
    <x v="1"/>
  </r>
  <r>
    <x v="4"/>
    <s v="This portion of the course is taught online"/>
    <n v="2025"/>
    <n v="2"/>
    <n v="84108"/>
    <s v="Full-Time"/>
    <n v="5"/>
    <s v="Salt Lake"/>
    <s v="Salt Lake County"/>
    <x v="1"/>
  </r>
  <r>
    <x v="4"/>
    <s v="This portion of the course is taught online"/>
    <n v="2025"/>
    <n v="2"/>
    <n v="84108"/>
    <s v="Part-Time"/>
    <n v="3"/>
    <s v="Salt Lake"/>
    <s v="Salt Lake County"/>
    <x v="1"/>
  </r>
  <r>
    <x v="4"/>
    <s v="This portion of the course is taught online"/>
    <n v="2025"/>
    <n v="2"/>
    <n v="84109"/>
    <s v="Full-Time"/>
    <n v="11"/>
    <s v="Salt Lake"/>
    <s v="Salt Lake County"/>
    <x v="1"/>
  </r>
  <r>
    <x v="4"/>
    <s v="This portion of the course is taught online"/>
    <n v="2025"/>
    <n v="2"/>
    <n v="84109"/>
    <s v="Part-Time"/>
    <n v="8"/>
    <s v="Salt Lake"/>
    <s v="Salt Lake County"/>
    <x v="1"/>
  </r>
  <r>
    <x v="4"/>
    <s v="This portion of the course is taught online"/>
    <n v="2025"/>
    <n v="2"/>
    <n v="84111"/>
    <s v="Full-Time"/>
    <n v="11"/>
    <s v="Salt Lake"/>
    <s v="Salt Lake County"/>
    <x v="1"/>
  </r>
  <r>
    <x v="4"/>
    <s v="This portion of the course is taught online"/>
    <n v="2025"/>
    <n v="2"/>
    <n v="84111"/>
    <s v="Part-Time"/>
    <n v="1"/>
    <s v="Salt Lake"/>
    <s v="Salt Lake County"/>
    <x v="1"/>
  </r>
  <r>
    <x v="4"/>
    <s v="This portion of the course is taught online"/>
    <n v="2025"/>
    <n v="2"/>
    <n v="84115"/>
    <s v="Full-Time"/>
    <n v="38"/>
    <s v="Salt Lake"/>
    <s v="Salt Lake County"/>
    <x v="1"/>
  </r>
  <r>
    <x v="4"/>
    <s v="This portion of the course is taught online"/>
    <n v="2025"/>
    <n v="2"/>
    <n v="84115"/>
    <s v="Part-Time"/>
    <n v="9"/>
    <s v="Salt Lake"/>
    <s v="Salt Lake County"/>
    <x v="1"/>
  </r>
  <r>
    <x v="4"/>
    <s v="This portion of the course is taught online"/>
    <n v="2025"/>
    <n v="2"/>
    <n v="84116"/>
    <s v="Full-Time"/>
    <n v="26"/>
    <s v="Salt Lake"/>
    <s v="Salt Lake County"/>
    <x v="1"/>
  </r>
  <r>
    <x v="4"/>
    <s v="This portion of the course is taught online"/>
    <n v="2025"/>
    <n v="2"/>
    <n v="84116"/>
    <s v="Part-Time"/>
    <n v="15"/>
    <s v="Salt Lake"/>
    <s v="Salt Lake County"/>
    <x v="1"/>
  </r>
  <r>
    <x v="4"/>
    <s v="This portion of the course is taught online"/>
    <n v="2025"/>
    <n v="2"/>
    <n v="84117"/>
    <s v="Full-Time"/>
    <n v="14"/>
    <s v="Salt Lake"/>
    <s v="Salt Lake County"/>
    <x v="1"/>
  </r>
  <r>
    <x v="4"/>
    <s v="This portion of the course is taught online"/>
    <n v="2025"/>
    <n v="2"/>
    <n v="84117"/>
    <s v="Part-Time"/>
    <n v="6"/>
    <s v="Salt Lake"/>
    <s v="Salt Lake County"/>
    <x v="1"/>
  </r>
  <r>
    <x v="4"/>
    <s v="This portion of the course is taught online"/>
    <n v="2025"/>
    <n v="2"/>
    <n v="84118"/>
    <s v="Full-Time"/>
    <n v="17"/>
    <s v="Salt Lake"/>
    <s v="Salt Lake County"/>
    <x v="1"/>
  </r>
  <r>
    <x v="4"/>
    <s v="This portion of the course is taught online"/>
    <n v="2025"/>
    <n v="2"/>
    <n v="84118"/>
    <s v="Part-Time"/>
    <n v="15"/>
    <s v="Salt Lake"/>
    <s v="Salt Lake County"/>
    <x v="1"/>
  </r>
  <r>
    <x v="4"/>
    <s v="This portion of the course is taught online"/>
    <n v="2025"/>
    <n v="2"/>
    <n v="84119"/>
    <s v="Full-Time"/>
    <n v="43"/>
    <s v="Salt Lake"/>
    <s v="Salt Lake County"/>
    <x v="1"/>
  </r>
  <r>
    <x v="4"/>
    <s v="This portion of the course is taught online"/>
    <n v="2025"/>
    <n v="2"/>
    <n v="84119"/>
    <s v="Part-Time"/>
    <n v="14"/>
    <s v="Salt Lake"/>
    <s v="Salt Lake County"/>
    <x v="1"/>
  </r>
  <r>
    <x v="4"/>
    <s v="This portion of the course is taught online"/>
    <n v="2025"/>
    <n v="2"/>
    <n v="84120"/>
    <s v="Full-Time"/>
    <n v="21"/>
    <s v="Salt Lake"/>
    <s v="Salt Lake County"/>
    <x v="1"/>
  </r>
  <r>
    <x v="4"/>
    <s v="This portion of the course is taught online"/>
    <n v="2025"/>
    <n v="2"/>
    <n v="84120"/>
    <s v="Part-Time"/>
    <n v="18"/>
    <s v="Salt Lake"/>
    <s v="Salt Lake County"/>
    <x v="1"/>
  </r>
  <r>
    <x v="4"/>
    <s v="This portion of the course is taught online"/>
    <n v="2025"/>
    <n v="2"/>
    <n v="84121"/>
    <s v="Full-Time"/>
    <n v="16"/>
    <s v="Salt Lake"/>
    <s v="Salt Lake County"/>
    <x v="1"/>
  </r>
  <r>
    <x v="4"/>
    <s v="This portion of the course is taught online"/>
    <n v="2025"/>
    <n v="2"/>
    <n v="84121"/>
    <s v="Part-Time"/>
    <n v="10"/>
    <s v="Salt Lake"/>
    <s v="Salt Lake County"/>
    <x v="1"/>
  </r>
  <r>
    <x v="4"/>
    <s v="This portion of the course is taught online"/>
    <n v="2025"/>
    <n v="2"/>
    <n v="84123"/>
    <s v="Full-Time"/>
    <n v="23"/>
    <s v="Salt Lake"/>
    <s v="Salt Lake County"/>
    <x v="1"/>
  </r>
  <r>
    <x v="4"/>
    <s v="This portion of the course is taught online"/>
    <n v="2025"/>
    <n v="2"/>
    <n v="84123"/>
    <s v="Part-Time"/>
    <n v="12"/>
    <s v="Salt Lake"/>
    <s v="Salt Lake County"/>
    <x v="1"/>
  </r>
  <r>
    <x v="4"/>
    <s v="This portion of the course is taught online"/>
    <n v="2025"/>
    <n v="2"/>
    <n v="84124"/>
    <s v="Full-Time"/>
    <n v="4"/>
    <s v="Salt Lake"/>
    <s v="Salt Lake County"/>
    <x v="1"/>
  </r>
  <r>
    <x v="4"/>
    <s v="This portion of the course is taught online"/>
    <n v="2025"/>
    <n v="2"/>
    <n v="84124"/>
    <s v="Part-Time"/>
    <n v="1"/>
    <s v="Salt Lake"/>
    <s v="Salt Lake County"/>
    <x v="1"/>
  </r>
  <r>
    <x v="4"/>
    <s v="This portion of the course is taught online"/>
    <n v="2025"/>
    <n v="2"/>
    <n v="84128"/>
    <s v="Full-Time"/>
    <n v="15"/>
    <s v="Salt Lake"/>
    <s v="Salt Lake County"/>
    <x v="1"/>
  </r>
  <r>
    <x v="4"/>
    <s v="This portion of the course is taught online"/>
    <n v="2025"/>
    <n v="2"/>
    <n v="84128"/>
    <s v="Part-Time"/>
    <n v="6"/>
    <s v="Salt Lake"/>
    <s v="Salt Lake County"/>
    <x v="1"/>
  </r>
  <r>
    <x v="4"/>
    <s v="This portion of the course is taught online"/>
    <n v="2025"/>
    <n v="2"/>
    <n v="84129"/>
    <s v="Full-Time"/>
    <n v="24"/>
    <e v="#N/A"/>
    <s v="Salt Lake County"/>
    <x v="1"/>
  </r>
  <r>
    <x v="4"/>
    <s v="This portion of the course is taught online"/>
    <n v="2025"/>
    <n v="2"/>
    <n v="84129"/>
    <s v="Part-Time"/>
    <n v="7"/>
    <e v="#N/A"/>
    <s v="Salt Lake County"/>
    <x v="1"/>
  </r>
  <r>
    <x v="4"/>
    <s v="This portion of the course is taught online"/>
    <n v="2025"/>
    <n v="2"/>
    <n v="84170"/>
    <s v="Part-Time"/>
    <n v="1"/>
    <s v="Salt Lake"/>
    <e v="#N/A"/>
    <x v="1"/>
  </r>
  <r>
    <x v="4"/>
    <s v="This portion of the course is taught online"/>
    <n v="2025"/>
    <n v="2"/>
    <n v="84219"/>
    <s v="Part-Time"/>
    <n v="1"/>
    <e v="#N/A"/>
    <e v="#N/A"/>
    <x v="24"/>
  </r>
  <r>
    <x v="4"/>
    <s v="This portion of the course is taught online"/>
    <n v="2025"/>
    <n v="2"/>
    <n v="84301"/>
    <s v="Full-Time"/>
    <n v="1"/>
    <s v="Box Elder"/>
    <s v="Box Elder County"/>
    <x v="10"/>
  </r>
  <r>
    <x v="4"/>
    <s v="This portion of the course is taught online"/>
    <n v="2025"/>
    <n v="2"/>
    <n v="84301"/>
    <s v="Part-Time"/>
    <n v="4"/>
    <s v="Box Elder"/>
    <s v="Box Elder County"/>
    <x v="10"/>
  </r>
  <r>
    <x v="4"/>
    <s v="This portion of the course is taught online"/>
    <n v="2025"/>
    <n v="2"/>
    <n v="84302"/>
    <s v="Full-Time"/>
    <n v="149"/>
    <s v="Box Elder"/>
    <s v="Box Elder County"/>
    <x v="10"/>
  </r>
  <r>
    <x v="4"/>
    <s v="This portion of the course is taught online"/>
    <n v="2025"/>
    <n v="2"/>
    <n v="84302"/>
    <s v="Part-Time"/>
    <n v="74"/>
    <s v="Box Elder"/>
    <s v="Box Elder County"/>
    <x v="10"/>
  </r>
  <r>
    <x v="4"/>
    <s v="This portion of the course is taught online"/>
    <n v="2025"/>
    <n v="2"/>
    <n v="84305"/>
    <s v="Full-Time"/>
    <n v="2"/>
    <s v="Cache"/>
    <s v="Cache County"/>
    <x v="11"/>
  </r>
  <r>
    <x v="4"/>
    <s v="This portion of the course is taught online"/>
    <n v="2025"/>
    <n v="2"/>
    <n v="84305"/>
    <s v="Part-Time"/>
    <n v="2"/>
    <s v="Cache"/>
    <s v="Cache County"/>
    <x v="11"/>
  </r>
  <r>
    <x v="4"/>
    <s v="This portion of the course is taught online"/>
    <n v="2025"/>
    <n v="2"/>
    <n v="84306"/>
    <s v="Full-Time"/>
    <n v="4"/>
    <s v="Box Elder"/>
    <s v="Box Elder County"/>
    <x v="10"/>
  </r>
  <r>
    <x v="4"/>
    <s v="This portion of the course is taught online"/>
    <n v="2025"/>
    <n v="2"/>
    <n v="84306"/>
    <s v="Part-Time"/>
    <n v="2"/>
    <s v="Box Elder"/>
    <s v="Box Elder County"/>
    <x v="10"/>
  </r>
  <r>
    <x v="4"/>
    <s v="This portion of the course is taught online"/>
    <n v="2025"/>
    <n v="2"/>
    <n v="84307"/>
    <s v="Full-Time"/>
    <n v="4"/>
    <s v="Box Elder"/>
    <s v="Box Elder County"/>
    <x v="10"/>
  </r>
  <r>
    <x v="4"/>
    <s v="This portion of the course is taught online"/>
    <n v="2025"/>
    <n v="2"/>
    <n v="84307"/>
    <s v="Part-Time"/>
    <n v="2"/>
    <s v="Box Elder"/>
    <s v="Box Elder County"/>
    <x v="10"/>
  </r>
  <r>
    <x v="4"/>
    <s v="This portion of the course is taught online"/>
    <n v="2025"/>
    <n v="2"/>
    <n v="84308"/>
    <s v="Part-Time"/>
    <n v="1"/>
    <s v="Cache"/>
    <s v="Cache County"/>
    <x v="11"/>
  </r>
  <r>
    <x v="4"/>
    <s v="This portion of the course is taught online"/>
    <n v="2025"/>
    <n v="2"/>
    <n v="84309"/>
    <s v="Full-Time"/>
    <n v="1"/>
    <s v="Box Elder"/>
    <s v="Box Elder County"/>
    <x v="10"/>
  </r>
  <r>
    <x v="4"/>
    <s v="This portion of the course is taught online"/>
    <n v="2025"/>
    <n v="2"/>
    <n v="84309"/>
    <s v="Part-Time"/>
    <n v="1"/>
    <s v="Box Elder"/>
    <s v="Box Elder County"/>
    <x v="10"/>
  </r>
  <r>
    <x v="4"/>
    <s v="This portion of the course is taught online"/>
    <n v="2025"/>
    <n v="2"/>
    <n v="84310"/>
    <s v="Full-Time"/>
    <n v="52"/>
    <s v="Weber"/>
    <s v="Weber County"/>
    <x v="9"/>
  </r>
  <r>
    <x v="4"/>
    <s v="This portion of the course is taught online"/>
    <n v="2025"/>
    <n v="2"/>
    <n v="84310"/>
    <s v="Part-Time"/>
    <n v="31"/>
    <s v="Weber"/>
    <s v="Weber County"/>
    <x v="9"/>
  </r>
  <r>
    <x v="4"/>
    <s v="This portion of the course is taught online"/>
    <n v="2025"/>
    <n v="2"/>
    <n v="84311"/>
    <s v="Full-Time"/>
    <n v="1"/>
    <s v="Box Elder"/>
    <s v="Box Elder County"/>
    <x v="10"/>
  </r>
  <r>
    <x v="4"/>
    <s v="This portion of the course is taught online"/>
    <n v="2025"/>
    <n v="2"/>
    <n v="84311"/>
    <s v="Part-Time"/>
    <n v="3"/>
    <s v="Box Elder"/>
    <s v="Box Elder County"/>
    <x v="10"/>
  </r>
  <r>
    <x v="4"/>
    <s v="This portion of the course is taught online"/>
    <n v="2025"/>
    <n v="2"/>
    <n v="84312"/>
    <s v="Full-Time"/>
    <n v="10"/>
    <s v="Box Elder"/>
    <s v="Box Elder County"/>
    <x v="10"/>
  </r>
  <r>
    <x v="4"/>
    <s v="This portion of the course is taught online"/>
    <n v="2025"/>
    <n v="2"/>
    <n v="84312"/>
    <s v="Part-Time"/>
    <n v="6"/>
    <s v="Box Elder"/>
    <s v="Box Elder County"/>
    <x v="10"/>
  </r>
  <r>
    <x v="4"/>
    <s v="This portion of the course is taught online"/>
    <n v="2025"/>
    <n v="2"/>
    <n v="84314"/>
    <s v="Full-Time"/>
    <n v="5"/>
    <s v="Box Elder"/>
    <s v="Box Elder County"/>
    <x v="10"/>
  </r>
  <r>
    <x v="4"/>
    <s v="This portion of the course is taught online"/>
    <n v="2025"/>
    <n v="2"/>
    <n v="84314"/>
    <s v="Part-Time"/>
    <n v="3"/>
    <s v="Box Elder"/>
    <s v="Box Elder County"/>
    <x v="10"/>
  </r>
  <r>
    <x v="4"/>
    <s v="This portion of the course is taught online"/>
    <n v="2025"/>
    <n v="2"/>
    <n v="84315"/>
    <s v="Full-Time"/>
    <n v="126"/>
    <s v="Weber"/>
    <s v="Weber County"/>
    <x v="9"/>
  </r>
  <r>
    <x v="4"/>
    <s v="This portion of the course is taught online"/>
    <n v="2025"/>
    <n v="2"/>
    <n v="84315"/>
    <s v="Part-Time"/>
    <n v="61"/>
    <s v="Weber"/>
    <s v="Weber County"/>
    <x v="9"/>
  </r>
  <r>
    <x v="4"/>
    <s v="This portion of the course is taught online"/>
    <n v="2025"/>
    <n v="2"/>
    <n v="84316"/>
    <s v="Part-Time"/>
    <n v="1"/>
    <s v="Box Elder"/>
    <s v="Box Elder County"/>
    <x v="10"/>
  </r>
  <r>
    <x v="4"/>
    <s v="This portion of the course is taught online"/>
    <n v="2025"/>
    <n v="2"/>
    <n v="84317"/>
    <s v="Full-Time"/>
    <n v="17"/>
    <s v="Weber"/>
    <s v="Weber County"/>
    <x v="9"/>
  </r>
  <r>
    <x v="4"/>
    <s v="This portion of the course is taught online"/>
    <n v="2025"/>
    <n v="2"/>
    <n v="84317"/>
    <s v="Part-Time"/>
    <n v="8"/>
    <s v="Weber"/>
    <s v="Weber County"/>
    <x v="9"/>
  </r>
  <r>
    <x v="4"/>
    <s v="This portion of the course is taught online"/>
    <n v="2025"/>
    <n v="2"/>
    <n v="84318"/>
    <s v="Full-Time"/>
    <n v="14"/>
    <s v="Cache"/>
    <s v="Cache County"/>
    <x v="11"/>
  </r>
  <r>
    <x v="4"/>
    <s v="This portion of the course is taught online"/>
    <n v="2025"/>
    <n v="2"/>
    <n v="84318"/>
    <s v="Part-Time"/>
    <n v="9"/>
    <s v="Cache"/>
    <s v="Cache County"/>
    <x v="11"/>
  </r>
  <r>
    <x v="4"/>
    <s v="This portion of the course is taught online"/>
    <n v="2025"/>
    <n v="2"/>
    <n v="84319"/>
    <s v="Full-Time"/>
    <n v="18"/>
    <s v="Cache"/>
    <s v="Cache County"/>
    <x v="11"/>
  </r>
  <r>
    <x v="4"/>
    <s v="This portion of the course is taught online"/>
    <n v="2025"/>
    <n v="2"/>
    <n v="84319"/>
    <s v="Part-Time"/>
    <n v="17"/>
    <s v="Cache"/>
    <s v="Cache County"/>
    <x v="11"/>
  </r>
  <r>
    <x v="4"/>
    <s v="This portion of the course is taught online"/>
    <n v="2025"/>
    <n v="2"/>
    <n v="84320"/>
    <s v="Full-Time"/>
    <n v="3"/>
    <s v="Cache"/>
    <s v="Cache County"/>
    <x v="11"/>
  </r>
  <r>
    <x v="4"/>
    <s v="This portion of the course is taught online"/>
    <n v="2025"/>
    <n v="2"/>
    <n v="84320"/>
    <s v="Part-Time"/>
    <n v="2"/>
    <s v="Cache"/>
    <s v="Cache County"/>
    <x v="11"/>
  </r>
  <r>
    <x v="4"/>
    <s v="This portion of the course is taught online"/>
    <n v="2025"/>
    <n v="2"/>
    <n v="84321"/>
    <s v="Full-Time"/>
    <n v="44"/>
    <s v="Cache"/>
    <s v="Cache County"/>
    <x v="11"/>
  </r>
  <r>
    <x v="4"/>
    <s v="This portion of the course is taught online"/>
    <n v="2025"/>
    <n v="2"/>
    <n v="84321"/>
    <s v="Part-Time"/>
    <n v="54"/>
    <s v="Cache"/>
    <s v="Cache County"/>
    <x v="11"/>
  </r>
  <r>
    <x v="4"/>
    <s v="This portion of the course is taught online"/>
    <n v="2025"/>
    <n v="2"/>
    <n v="84322"/>
    <s v="Full-Time"/>
    <n v="1"/>
    <s v="Cache"/>
    <s v="Cache County"/>
    <x v="11"/>
  </r>
  <r>
    <x v="4"/>
    <s v="This portion of the course is taught online"/>
    <n v="2025"/>
    <n v="2"/>
    <n v="84324"/>
    <s v="Full-Time"/>
    <n v="4"/>
    <s v="Box Elder"/>
    <s v="Box Elder County"/>
    <x v="10"/>
  </r>
  <r>
    <x v="4"/>
    <s v="This portion of the course is taught online"/>
    <n v="2025"/>
    <n v="2"/>
    <n v="84324"/>
    <s v="Part-Time"/>
    <n v="4"/>
    <s v="Box Elder"/>
    <s v="Box Elder County"/>
    <x v="10"/>
  </r>
  <r>
    <x v="4"/>
    <s v="This portion of the course is taught online"/>
    <n v="2025"/>
    <n v="2"/>
    <n v="84325"/>
    <s v="Full-Time"/>
    <n v="6"/>
    <s v="Cache"/>
    <s v="Cache County"/>
    <x v="11"/>
  </r>
  <r>
    <x v="4"/>
    <s v="This portion of the course is taught online"/>
    <n v="2025"/>
    <n v="2"/>
    <n v="84325"/>
    <s v="Part-Time"/>
    <n v="5"/>
    <s v="Cache"/>
    <s v="Cache County"/>
    <x v="11"/>
  </r>
  <r>
    <x v="4"/>
    <s v="This portion of the course is taught online"/>
    <n v="2025"/>
    <n v="2"/>
    <n v="84326"/>
    <s v="Full-Time"/>
    <n v="1"/>
    <s v="Cache"/>
    <s v="Cache County"/>
    <x v="11"/>
  </r>
  <r>
    <x v="4"/>
    <s v="This portion of the course is taught online"/>
    <n v="2025"/>
    <n v="2"/>
    <n v="84326"/>
    <s v="Part-Time"/>
    <n v="4"/>
    <s v="Cache"/>
    <s v="Cache County"/>
    <x v="11"/>
  </r>
  <r>
    <x v="4"/>
    <s v="This portion of the course is taught online"/>
    <n v="2025"/>
    <n v="2"/>
    <n v="84327"/>
    <s v="Full-Time"/>
    <n v="1"/>
    <s v="Cache"/>
    <s v="Cache County"/>
    <x v="11"/>
  </r>
  <r>
    <x v="4"/>
    <s v="This portion of the course is taught online"/>
    <n v="2025"/>
    <n v="2"/>
    <n v="84327"/>
    <s v="Part-Time"/>
    <n v="1"/>
    <s v="Cache"/>
    <s v="Cache County"/>
    <x v="11"/>
  </r>
  <r>
    <x v="4"/>
    <s v="This portion of the course is taught online"/>
    <n v="2025"/>
    <n v="2"/>
    <n v="84328"/>
    <s v="Full-Time"/>
    <n v="2"/>
    <s v="Cache"/>
    <s v="Cache County"/>
    <x v="11"/>
  </r>
  <r>
    <x v="4"/>
    <s v="This portion of the course is taught online"/>
    <n v="2025"/>
    <n v="2"/>
    <n v="84328"/>
    <s v="Part-Time"/>
    <n v="4"/>
    <s v="Cache"/>
    <s v="Cache County"/>
    <x v="11"/>
  </r>
  <r>
    <x v="4"/>
    <s v="This portion of the course is taught online"/>
    <n v="2025"/>
    <n v="2"/>
    <n v="84330"/>
    <s v="Full-Time"/>
    <n v="1"/>
    <s v="Box Elder"/>
    <s v="Box Elder County"/>
    <x v="10"/>
  </r>
  <r>
    <x v="4"/>
    <s v="This portion of the course is taught online"/>
    <n v="2025"/>
    <n v="2"/>
    <n v="84330"/>
    <s v="Part-Time"/>
    <n v="1"/>
    <s v="Box Elder"/>
    <s v="Box Elder County"/>
    <x v="10"/>
  </r>
  <r>
    <x v="4"/>
    <s v="This portion of the course is taught online"/>
    <n v="2025"/>
    <n v="2"/>
    <n v="84332"/>
    <s v="Full-Time"/>
    <n v="15"/>
    <s v="Cache"/>
    <s v="Cache County"/>
    <x v="11"/>
  </r>
  <r>
    <x v="4"/>
    <s v="This portion of the course is taught online"/>
    <n v="2025"/>
    <n v="2"/>
    <n v="84332"/>
    <s v="Part-Time"/>
    <n v="14"/>
    <s v="Cache"/>
    <s v="Cache County"/>
    <x v="11"/>
  </r>
  <r>
    <x v="4"/>
    <s v="This portion of the course is taught online"/>
    <n v="2025"/>
    <n v="2"/>
    <n v="84333"/>
    <s v="Full-Time"/>
    <n v="9"/>
    <s v="Cache"/>
    <s v="Cache County"/>
    <x v="11"/>
  </r>
  <r>
    <x v="4"/>
    <s v="This portion of the course is taught online"/>
    <n v="2025"/>
    <n v="2"/>
    <n v="84333"/>
    <s v="Part-Time"/>
    <n v="5"/>
    <s v="Cache"/>
    <s v="Cache County"/>
    <x v="11"/>
  </r>
  <r>
    <x v="4"/>
    <s v="This portion of the course is taught online"/>
    <n v="2025"/>
    <n v="2"/>
    <n v="84334"/>
    <s v="Full-Time"/>
    <n v="1"/>
    <s v="Cache"/>
    <s v="Box Elder County"/>
    <x v="11"/>
  </r>
  <r>
    <x v="4"/>
    <s v="This portion of the course is taught online"/>
    <n v="2025"/>
    <n v="2"/>
    <n v="84335"/>
    <s v="Full-Time"/>
    <n v="30"/>
    <s v="Cache"/>
    <s v="Cache County"/>
    <x v="11"/>
  </r>
  <r>
    <x v="4"/>
    <s v="This portion of the course is taught online"/>
    <n v="2025"/>
    <n v="2"/>
    <n v="84335"/>
    <s v="Part-Time"/>
    <n v="13"/>
    <s v="Cache"/>
    <s v="Cache County"/>
    <x v="11"/>
  </r>
  <r>
    <x v="4"/>
    <s v="This portion of the course is taught online"/>
    <n v="2025"/>
    <n v="2"/>
    <n v="84336"/>
    <s v="Part-Time"/>
    <n v="1"/>
    <s v="Box Elder"/>
    <s v="Box Elder County"/>
    <x v="10"/>
  </r>
  <r>
    <x v="4"/>
    <s v="This portion of the course is taught online"/>
    <n v="2025"/>
    <n v="2"/>
    <n v="84337"/>
    <s v="Full-Time"/>
    <n v="56"/>
    <s v="Box Elder"/>
    <s v="Box Elder County"/>
    <x v="10"/>
  </r>
  <r>
    <x v="4"/>
    <s v="This portion of the course is taught online"/>
    <n v="2025"/>
    <n v="2"/>
    <n v="84337"/>
    <s v="Part-Time"/>
    <n v="30"/>
    <s v="Box Elder"/>
    <s v="Box Elder County"/>
    <x v="10"/>
  </r>
  <r>
    <x v="4"/>
    <s v="This portion of the course is taught online"/>
    <n v="2025"/>
    <n v="2"/>
    <n v="84339"/>
    <s v="Full-Time"/>
    <n v="11"/>
    <s v="Cache"/>
    <s v="Cache County"/>
    <x v="11"/>
  </r>
  <r>
    <x v="4"/>
    <s v="This portion of the course is taught online"/>
    <n v="2025"/>
    <n v="2"/>
    <n v="84339"/>
    <s v="Part-Time"/>
    <n v="12"/>
    <s v="Cache"/>
    <s v="Cache County"/>
    <x v="11"/>
  </r>
  <r>
    <x v="4"/>
    <s v="This portion of the course is taught online"/>
    <n v="2025"/>
    <n v="2"/>
    <n v="84340"/>
    <s v="Full-Time"/>
    <n v="40"/>
    <s v="Box Elder"/>
    <s v="Box Elder County"/>
    <x v="10"/>
  </r>
  <r>
    <x v="4"/>
    <s v="This portion of the course is taught online"/>
    <n v="2025"/>
    <n v="2"/>
    <n v="84340"/>
    <s v="Part-Time"/>
    <n v="12"/>
    <s v="Box Elder"/>
    <s v="Box Elder County"/>
    <x v="10"/>
  </r>
  <r>
    <x v="4"/>
    <s v="This portion of the course is taught online"/>
    <n v="2025"/>
    <n v="2"/>
    <n v="84341"/>
    <s v="Full-Time"/>
    <n v="22"/>
    <s v="Cache"/>
    <s v="Cache County"/>
    <x v="11"/>
  </r>
  <r>
    <x v="4"/>
    <s v="This portion of the course is taught online"/>
    <n v="2025"/>
    <n v="2"/>
    <n v="84341"/>
    <s v="Part-Time"/>
    <n v="29"/>
    <s v="Cache"/>
    <s v="Cache County"/>
    <x v="11"/>
  </r>
  <r>
    <x v="4"/>
    <s v="This portion of the course is taught online"/>
    <n v="2025"/>
    <n v="2"/>
    <n v="84401"/>
    <s v="Full-Time"/>
    <n v="561"/>
    <s v="Weber"/>
    <s v="Weber County"/>
    <x v="9"/>
  </r>
  <r>
    <x v="4"/>
    <s v="This portion of the course is taught online"/>
    <n v="2025"/>
    <n v="2"/>
    <n v="84401"/>
    <s v="Part-Time"/>
    <n v="259"/>
    <s v="Weber"/>
    <s v="Weber County"/>
    <x v="9"/>
  </r>
  <r>
    <x v="4"/>
    <s v="This portion of the course is taught online"/>
    <n v="2025"/>
    <n v="2"/>
    <n v="84402"/>
    <s v="Full-Time"/>
    <n v="1"/>
    <s v="Weber"/>
    <e v="#N/A"/>
    <x v="9"/>
  </r>
  <r>
    <x v="4"/>
    <s v="This portion of the course is taught online"/>
    <n v="2025"/>
    <n v="2"/>
    <n v="84403"/>
    <s v="Full-Time"/>
    <n v="710"/>
    <s v="Weber"/>
    <s v="Weber County"/>
    <x v="9"/>
  </r>
  <r>
    <x v="4"/>
    <s v="This portion of the course is taught online"/>
    <n v="2025"/>
    <n v="2"/>
    <n v="84403"/>
    <s v="Part-Time"/>
    <n v="254"/>
    <s v="Weber"/>
    <s v="Weber County"/>
    <x v="9"/>
  </r>
  <r>
    <x v="4"/>
    <s v="This portion of the course is taught online"/>
    <n v="2025"/>
    <n v="2"/>
    <n v="84404"/>
    <s v="Full-Time"/>
    <n v="552"/>
    <s v="Weber"/>
    <s v="Weber County"/>
    <x v="9"/>
  </r>
  <r>
    <x v="4"/>
    <s v="This portion of the course is taught online"/>
    <n v="2025"/>
    <n v="2"/>
    <n v="84404"/>
    <s v="Part-Time"/>
    <n v="268"/>
    <s v="Weber"/>
    <s v="Weber County"/>
    <x v="9"/>
  </r>
  <r>
    <x v="4"/>
    <s v="This portion of the course is taught online"/>
    <n v="2025"/>
    <n v="2"/>
    <n v="84405"/>
    <s v="Full-Time"/>
    <n v="346"/>
    <s v="Weber"/>
    <s v="Weber County"/>
    <x v="9"/>
  </r>
  <r>
    <x v="4"/>
    <s v="This portion of the course is taught online"/>
    <n v="2025"/>
    <n v="2"/>
    <n v="84405"/>
    <s v="Part-Time"/>
    <n v="164"/>
    <s v="Weber"/>
    <s v="Weber County"/>
    <x v="9"/>
  </r>
  <r>
    <x v="4"/>
    <s v="This portion of the course is taught online"/>
    <n v="2025"/>
    <n v="2"/>
    <n v="84408"/>
    <s v="Full-Time"/>
    <n v="78"/>
    <s v="Weber"/>
    <s v="Weber County"/>
    <x v="9"/>
  </r>
  <r>
    <x v="4"/>
    <s v="This portion of the course is taught online"/>
    <n v="2025"/>
    <n v="2"/>
    <n v="84408"/>
    <s v="Part-Time"/>
    <n v="2"/>
    <s v="Weber"/>
    <s v="Weber County"/>
    <x v="9"/>
  </r>
  <r>
    <x v="4"/>
    <s v="This portion of the course is taught online"/>
    <n v="2025"/>
    <n v="2"/>
    <n v="84409"/>
    <s v="Part-Time"/>
    <n v="2"/>
    <s v="Weber"/>
    <e v="#N/A"/>
    <x v="9"/>
  </r>
  <r>
    <x v="4"/>
    <s v="This portion of the course is taught online"/>
    <n v="2025"/>
    <n v="2"/>
    <n v="84412"/>
    <s v="Full-Time"/>
    <n v="3"/>
    <s v="Weber"/>
    <e v="#N/A"/>
    <x v="9"/>
  </r>
  <r>
    <x v="4"/>
    <s v="This portion of the course is taught online"/>
    <n v="2025"/>
    <n v="2"/>
    <n v="84414"/>
    <s v="Full-Time"/>
    <n v="420"/>
    <s v="Weber"/>
    <s v="Weber County"/>
    <x v="9"/>
  </r>
  <r>
    <x v="4"/>
    <s v="This portion of the course is taught online"/>
    <n v="2025"/>
    <n v="2"/>
    <n v="84414"/>
    <s v="Part-Time"/>
    <n v="185"/>
    <s v="Weber"/>
    <s v="Weber County"/>
    <x v="9"/>
  </r>
  <r>
    <x v="4"/>
    <s v="This portion of the course is taught online"/>
    <n v="2025"/>
    <n v="2"/>
    <n v="84415"/>
    <s v="Full-Time"/>
    <n v="4"/>
    <s v="Weber"/>
    <e v="#N/A"/>
    <x v="9"/>
  </r>
  <r>
    <x v="4"/>
    <s v="This portion of the course is taught online"/>
    <n v="2025"/>
    <n v="2"/>
    <n v="84415"/>
    <s v="Part-Time"/>
    <n v="2"/>
    <s v="Weber"/>
    <e v="#N/A"/>
    <x v="9"/>
  </r>
  <r>
    <x v="4"/>
    <s v="This portion of the course is taught online"/>
    <n v="2025"/>
    <n v="2"/>
    <n v="84501"/>
    <s v="Full-Time"/>
    <n v="6"/>
    <s v="Carbon"/>
    <s v="Carbon County"/>
    <x v="12"/>
  </r>
  <r>
    <x v="4"/>
    <s v="This portion of the course is taught online"/>
    <n v="2025"/>
    <n v="2"/>
    <n v="84501"/>
    <s v="Part-Time"/>
    <n v="2"/>
    <s v="Carbon"/>
    <s v="Carbon County"/>
    <x v="12"/>
  </r>
  <r>
    <x v="4"/>
    <s v="This portion of the course is taught online"/>
    <n v="2025"/>
    <n v="2"/>
    <n v="84511"/>
    <s v="Full-Time"/>
    <n v="1"/>
    <s v="San Juan"/>
    <s v="San Juan County"/>
    <x v="13"/>
  </r>
  <r>
    <x v="4"/>
    <s v="This portion of the course is taught online"/>
    <n v="2025"/>
    <n v="2"/>
    <n v="84513"/>
    <s v="Full-Time"/>
    <n v="1"/>
    <s v="Emery"/>
    <s v="Emery County"/>
    <x v="14"/>
  </r>
  <r>
    <x v="4"/>
    <s v="This portion of the course is taught online"/>
    <n v="2025"/>
    <n v="2"/>
    <n v="84520"/>
    <s v="Part-Time"/>
    <n v="1"/>
    <s v="Carbon"/>
    <s v="Carbon County"/>
    <x v="12"/>
  </r>
  <r>
    <x v="4"/>
    <s v="This portion of the course is taught online"/>
    <n v="2025"/>
    <n v="2"/>
    <n v="84523"/>
    <s v="Full-Time"/>
    <n v="2"/>
    <s v="Emery"/>
    <s v="Emery County"/>
    <x v="14"/>
  </r>
  <r>
    <x v="4"/>
    <s v="This portion of the course is taught online"/>
    <n v="2025"/>
    <n v="2"/>
    <n v="84526"/>
    <s v="Part-Time"/>
    <n v="3"/>
    <s v="Carbon"/>
    <s v="Carbon County"/>
    <x v="12"/>
  </r>
  <r>
    <x v="4"/>
    <s v="This portion of the course is taught online"/>
    <n v="2025"/>
    <n v="2"/>
    <n v="84532"/>
    <s v="Full-Time"/>
    <n v="4"/>
    <s v="Grand"/>
    <s v="Grand County"/>
    <x v="15"/>
  </r>
  <r>
    <x v="4"/>
    <s v="This portion of the course is taught online"/>
    <n v="2025"/>
    <n v="2"/>
    <n v="84532"/>
    <s v="Part-Time"/>
    <n v="2"/>
    <s v="Grand"/>
    <s v="Grand County"/>
    <x v="15"/>
  </r>
  <r>
    <x v="4"/>
    <s v="This portion of the course is taught online"/>
    <n v="2025"/>
    <n v="2"/>
    <n v="84534"/>
    <s v="Part-Time"/>
    <n v="1"/>
    <s v="San Juan"/>
    <s v="San Juan County"/>
    <x v="13"/>
  </r>
  <r>
    <x v="4"/>
    <s v="This portion of the course is taught online"/>
    <n v="2025"/>
    <n v="2"/>
    <n v="84535"/>
    <s v="Full-Time"/>
    <n v="1"/>
    <s v="San Juan"/>
    <s v="San Juan County"/>
    <x v="13"/>
  </r>
  <r>
    <x v="4"/>
    <s v="This portion of the course is taught online"/>
    <n v="2025"/>
    <n v="2"/>
    <n v="84536"/>
    <s v="Full-Time"/>
    <n v="1"/>
    <s v="San Juan"/>
    <s v="San Juan County"/>
    <x v="13"/>
  </r>
  <r>
    <x v="4"/>
    <s v="This portion of the course is taught online"/>
    <n v="2025"/>
    <n v="2"/>
    <n v="84601"/>
    <s v="Full-Time"/>
    <n v="4"/>
    <s v="Utah"/>
    <s v="Utah County"/>
    <x v="0"/>
  </r>
  <r>
    <x v="4"/>
    <s v="This portion of the course is taught online"/>
    <n v="2025"/>
    <n v="2"/>
    <n v="84601"/>
    <s v="Part-Time"/>
    <n v="8"/>
    <s v="Utah"/>
    <s v="Utah County"/>
    <x v="0"/>
  </r>
  <r>
    <x v="4"/>
    <s v="This portion of the course is taught online"/>
    <n v="2025"/>
    <n v="2"/>
    <n v="84604"/>
    <s v="Full-Time"/>
    <n v="7"/>
    <s v="Utah"/>
    <s v="Utah County"/>
    <x v="0"/>
  </r>
  <r>
    <x v="4"/>
    <s v="This portion of the course is taught online"/>
    <n v="2025"/>
    <n v="2"/>
    <n v="84604"/>
    <s v="Part-Time"/>
    <n v="4"/>
    <s v="Utah"/>
    <s v="Utah County"/>
    <x v="0"/>
  </r>
  <r>
    <x v="4"/>
    <s v="This portion of the course is taught online"/>
    <n v="2025"/>
    <n v="2"/>
    <n v="84606"/>
    <s v="Full-Time"/>
    <n v="2"/>
    <s v="Utah"/>
    <s v="Utah County"/>
    <x v="0"/>
  </r>
  <r>
    <x v="4"/>
    <s v="This portion of the course is taught online"/>
    <n v="2025"/>
    <n v="2"/>
    <n v="84606"/>
    <s v="Part-Time"/>
    <n v="6"/>
    <s v="Utah"/>
    <s v="Utah County"/>
    <x v="0"/>
  </r>
  <r>
    <x v="4"/>
    <s v="This portion of the course is taught online"/>
    <n v="2025"/>
    <n v="2"/>
    <n v="84622"/>
    <s v="Part-Time"/>
    <n v="1"/>
    <s v="Sanpete"/>
    <s v="Sanpete County"/>
    <x v="17"/>
  </r>
  <r>
    <x v="4"/>
    <s v="This portion of the course is taught online"/>
    <n v="2025"/>
    <n v="2"/>
    <n v="84624"/>
    <s v="Full-Time"/>
    <n v="1"/>
    <s v="Millard"/>
    <s v="Millard County"/>
    <x v="16"/>
  </r>
  <r>
    <x v="4"/>
    <s v="This portion of the course is taught online"/>
    <n v="2025"/>
    <n v="2"/>
    <n v="84624"/>
    <s v="Part-Time"/>
    <n v="1"/>
    <s v="Millard"/>
    <s v="Millard County"/>
    <x v="16"/>
  </r>
  <r>
    <x v="4"/>
    <s v="This portion of the course is taught online"/>
    <n v="2025"/>
    <n v="2"/>
    <n v="84627"/>
    <s v="Full-Time"/>
    <n v="2"/>
    <s v="Sanpete"/>
    <s v="Sanpete County"/>
    <x v="17"/>
  </r>
  <r>
    <x v="4"/>
    <s v="This portion of the course is taught online"/>
    <n v="2025"/>
    <n v="2"/>
    <n v="84627"/>
    <s v="Part-Time"/>
    <n v="6"/>
    <s v="Sanpete"/>
    <s v="Sanpete County"/>
    <x v="17"/>
  </r>
  <r>
    <x v="4"/>
    <s v="This portion of the course is taught online"/>
    <n v="2025"/>
    <n v="2"/>
    <n v="84628"/>
    <s v="Full-Time"/>
    <n v="1"/>
    <s v="Juab"/>
    <s v="Juab County"/>
    <x v="18"/>
  </r>
  <r>
    <x v="4"/>
    <s v="This portion of the course is taught online"/>
    <n v="2025"/>
    <n v="2"/>
    <n v="84630"/>
    <s v="Full-Time"/>
    <n v="1"/>
    <s v="Sanpete"/>
    <s v="Sanpete County"/>
    <x v="17"/>
  </r>
  <r>
    <x v="4"/>
    <s v="This portion of the course is taught online"/>
    <n v="2025"/>
    <n v="2"/>
    <n v="84631"/>
    <s v="Full-Time"/>
    <n v="2"/>
    <s v="Millard"/>
    <s v="Millard County"/>
    <x v="16"/>
  </r>
  <r>
    <x v="4"/>
    <s v="This portion of the course is taught online"/>
    <n v="2025"/>
    <n v="2"/>
    <n v="84631"/>
    <s v="Part-Time"/>
    <n v="2"/>
    <s v="Millard"/>
    <s v="Millard County"/>
    <x v="16"/>
  </r>
  <r>
    <x v="4"/>
    <s v="This portion of the course is taught online"/>
    <n v="2025"/>
    <n v="2"/>
    <n v="84632"/>
    <s v="Full-Time"/>
    <n v="1"/>
    <s v="Sanpete"/>
    <s v="Sanpete County"/>
    <x v="17"/>
  </r>
  <r>
    <x v="4"/>
    <s v="This portion of the course is taught online"/>
    <n v="2025"/>
    <n v="2"/>
    <n v="84637"/>
    <s v="Part-Time"/>
    <n v="1"/>
    <s v="Millard"/>
    <s v="Millard County"/>
    <x v="16"/>
  </r>
  <r>
    <x v="4"/>
    <s v="This portion of the course is taught online"/>
    <n v="2025"/>
    <n v="2"/>
    <n v="84642"/>
    <s v="Full-Time"/>
    <n v="1"/>
    <s v="Sanpete"/>
    <s v="Sanpete County"/>
    <x v="17"/>
  </r>
  <r>
    <x v="4"/>
    <s v="This portion of the course is taught online"/>
    <n v="2025"/>
    <n v="2"/>
    <n v="84642"/>
    <s v="Part-Time"/>
    <n v="1"/>
    <s v="Sanpete"/>
    <s v="Sanpete County"/>
    <x v="17"/>
  </r>
  <r>
    <x v="4"/>
    <s v="This portion of the course is taught online"/>
    <n v="2025"/>
    <n v="2"/>
    <n v="84643"/>
    <s v="Part-Time"/>
    <n v="1"/>
    <s v="Sanpete"/>
    <s v="Sanpete County"/>
    <x v="17"/>
  </r>
  <r>
    <x v="4"/>
    <s v="This portion of the course is taught online"/>
    <n v="2025"/>
    <n v="2"/>
    <n v="84647"/>
    <s v="Full-Time"/>
    <n v="1"/>
    <s v="Sanpete"/>
    <s v="Sanpete County"/>
    <x v="17"/>
  </r>
  <r>
    <x v="4"/>
    <s v="This portion of the course is taught online"/>
    <n v="2025"/>
    <n v="2"/>
    <n v="84647"/>
    <s v="Part-Time"/>
    <n v="3"/>
    <s v="Sanpete"/>
    <s v="Sanpete County"/>
    <x v="17"/>
  </r>
  <r>
    <x v="4"/>
    <s v="This portion of the course is taught online"/>
    <n v="2025"/>
    <n v="2"/>
    <n v="84648"/>
    <s v="Full-Time"/>
    <n v="1"/>
    <s v="Juab"/>
    <s v="Juab County"/>
    <x v="18"/>
  </r>
  <r>
    <x v="4"/>
    <s v="This portion of the course is taught online"/>
    <n v="2025"/>
    <n v="2"/>
    <n v="84648"/>
    <s v="Part-Time"/>
    <n v="1"/>
    <s v="Juab"/>
    <s v="Juab County"/>
    <x v="18"/>
  </r>
  <r>
    <x v="4"/>
    <s v="This portion of the course is taught online"/>
    <n v="2025"/>
    <n v="2"/>
    <n v="84649"/>
    <s v="Part-Time"/>
    <n v="1"/>
    <s v="Millard"/>
    <s v="Millard County"/>
    <x v="16"/>
  </r>
  <r>
    <x v="4"/>
    <s v="This portion of the course is taught online"/>
    <n v="2025"/>
    <n v="2"/>
    <n v="84651"/>
    <s v="Full-Time"/>
    <n v="6"/>
    <s v="Utah"/>
    <s v="Utah County"/>
    <x v="0"/>
  </r>
  <r>
    <x v="4"/>
    <s v="This portion of the course is taught online"/>
    <n v="2025"/>
    <n v="2"/>
    <n v="84651"/>
    <s v="Part-Time"/>
    <n v="3"/>
    <s v="Utah"/>
    <s v="Utah County"/>
    <x v="0"/>
  </r>
  <r>
    <x v="4"/>
    <s v="This portion of the course is taught online"/>
    <n v="2025"/>
    <n v="2"/>
    <n v="84653"/>
    <s v="Full-Time"/>
    <n v="1"/>
    <s v="Utah"/>
    <s v="Utah County"/>
    <x v="0"/>
  </r>
  <r>
    <x v="4"/>
    <s v="This portion of the course is taught online"/>
    <n v="2025"/>
    <n v="2"/>
    <n v="84653"/>
    <s v="Part-Time"/>
    <n v="2"/>
    <s v="Utah"/>
    <s v="Utah County"/>
    <x v="0"/>
  </r>
  <r>
    <x v="4"/>
    <s v="This portion of the course is taught online"/>
    <n v="2025"/>
    <n v="2"/>
    <n v="84654"/>
    <s v="Part-Time"/>
    <n v="1"/>
    <s v="Sevier"/>
    <s v="Sevier County"/>
    <x v="19"/>
  </r>
  <r>
    <x v="4"/>
    <s v="This portion of the course is taught online"/>
    <n v="2025"/>
    <n v="2"/>
    <n v="84655"/>
    <s v="Full-Time"/>
    <n v="3"/>
    <s v="Utah"/>
    <s v="Utah County"/>
    <x v="0"/>
  </r>
  <r>
    <x v="4"/>
    <s v="This portion of the course is taught online"/>
    <n v="2025"/>
    <n v="2"/>
    <n v="84655"/>
    <s v="Part-Time"/>
    <n v="2"/>
    <s v="Utah"/>
    <s v="Utah County"/>
    <x v="0"/>
  </r>
  <r>
    <x v="4"/>
    <s v="This portion of the course is taught online"/>
    <n v="2025"/>
    <n v="2"/>
    <n v="84657"/>
    <s v="Full-Time"/>
    <n v="1"/>
    <s v="Sevier"/>
    <s v="Sevier County"/>
    <x v="19"/>
  </r>
  <r>
    <x v="4"/>
    <s v="This portion of the course is taught online"/>
    <n v="2025"/>
    <n v="2"/>
    <n v="84660"/>
    <s v="Full-Time"/>
    <n v="14"/>
    <s v="Utah"/>
    <s v="Utah County"/>
    <x v="0"/>
  </r>
  <r>
    <x v="4"/>
    <s v="This portion of the course is taught online"/>
    <n v="2025"/>
    <n v="2"/>
    <n v="84660"/>
    <s v="Part-Time"/>
    <n v="16"/>
    <s v="Utah"/>
    <s v="Utah County"/>
    <x v="0"/>
  </r>
  <r>
    <x v="4"/>
    <s v="This portion of the course is taught online"/>
    <n v="2025"/>
    <n v="2"/>
    <n v="84662"/>
    <s v="Full-Time"/>
    <n v="1"/>
    <s v="Sanpete"/>
    <s v="Sanpete County"/>
    <x v="17"/>
  </r>
  <r>
    <x v="4"/>
    <s v="This portion of the course is taught online"/>
    <n v="2025"/>
    <n v="2"/>
    <n v="84663"/>
    <s v="Full-Time"/>
    <n v="8"/>
    <s v="Utah"/>
    <s v="Utah County"/>
    <x v="0"/>
  </r>
  <r>
    <x v="4"/>
    <s v="This portion of the course is taught online"/>
    <n v="2025"/>
    <n v="2"/>
    <n v="84663"/>
    <s v="Part-Time"/>
    <n v="2"/>
    <s v="Utah"/>
    <s v="Utah County"/>
    <x v="0"/>
  </r>
  <r>
    <x v="4"/>
    <s v="This portion of the course is taught online"/>
    <n v="2025"/>
    <n v="2"/>
    <n v="84664"/>
    <s v="Full-Time"/>
    <n v="5"/>
    <s v="Utah"/>
    <s v="Utah County"/>
    <x v="0"/>
  </r>
  <r>
    <x v="4"/>
    <s v="This portion of the course is taught online"/>
    <n v="2025"/>
    <n v="2"/>
    <n v="84664"/>
    <s v="Part-Time"/>
    <n v="3"/>
    <s v="Utah"/>
    <s v="Utah County"/>
    <x v="0"/>
  </r>
  <r>
    <x v="4"/>
    <s v="This portion of the course is taught online"/>
    <n v="2025"/>
    <n v="2"/>
    <n v="84701"/>
    <s v="Full-Time"/>
    <n v="2"/>
    <s v="Sevier"/>
    <s v="Sevier County"/>
    <x v="19"/>
  </r>
  <r>
    <x v="4"/>
    <s v="This portion of the course is taught online"/>
    <n v="2025"/>
    <n v="2"/>
    <n v="84701"/>
    <s v="Part-Time"/>
    <n v="2"/>
    <s v="Sevier"/>
    <s v="Sevier County"/>
    <x v="19"/>
  </r>
  <r>
    <x v="4"/>
    <s v="This portion of the course is taught online"/>
    <n v="2025"/>
    <n v="2"/>
    <n v="84720"/>
    <s v="Full-Time"/>
    <n v="2"/>
    <s v="Iron"/>
    <s v="Iron County"/>
    <x v="20"/>
  </r>
  <r>
    <x v="4"/>
    <s v="This portion of the course is taught online"/>
    <n v="2025"/>
    <n v="2"/>
    <n v="84720"/>
    <s v="Part-Time"/>
    <n v="3"/>
    <s v="Iron"/>
    <s v="Iron County"/>
    <x v="20"/>
  </r>
  <r>
    <x v="4"/>
    <s v="This portion of the course is taught online"/>
    <n v="2025"/>
    <n v="2"/>
    <n v="84721"/>
    <s v="Full-Time"/>
    <n v="5"/>
    <s v="Iron"/>
    <s v="Iron County"/>
    <x v="20"/>
  </r>
  <r>
    <x v="4"/>
    <s v="This portion of the course is taught online"/>
    <n v="2025"/>
    <n v="2"/>
    <n v="84721"/>
    <s v="Part-Time"/>
    <n v="6"/>
    <s v="Iron"/>
    <s v="Iron County"/>
    <x v="20"/>
  </r>
  <r>
    <x v="4"/>
    <s v="This portion of the course is taught online"/>
    <n v="2025"/>
    <n v="2"/>
    <n v="84723"/>
    <s v="Full-Time"/>
    <n v="1"/>
    <s v="Piute"/>
    <s v="Piute County"/>
    <x v="28"/>
  </r>
  <r>
    <x v="4"/>
    <s v="This portion of the course is taught online"/>
    <n v="2025"/>
    <n v="2"/>
    <n v="84730"/>
    <s v="Full-Time"/>
    <n v="1"/>
    <s v="Sevier"/>
    <s v="Sevier County"/>
    <x v="19"/>
  </r>
  <r>
    <x v="4"/>
    <s v="This portion of the course is taught online"/>
    <n v="2025"/>
    <n v="2"/>
    <n v="84737"/>
    <s v="Full-Time"/>
    <n v="2"/>
    <s v="Washington"/>
    <s v="Washington County"/>
    <x v="21"/>
  </r>
  <r>
    <x v="4"/>
    <s v="This portion of the course is taught online"/>
    <n v="2025"/>
    <n v="2"/>
    <n v="84737"/>
    <s v="Part-Time"/>
    <n v="7"/>
    <s v="Washington"/>
    <s v="Washington County"/>
    <x v="21"/>
  </r>
  <r>
    <x v="4"/>
    <s v="This portion of the course is taught online"/>
    <n v="2025"/>
    <n v="2"/>
    <n v="84739"/>
    <s v="Full-Time"/>
    <n v="1"/>
    <s v="Sevier"/>
    <s v="Sevier County"/>
    <x v="19"/>
  </r>
  <r>
    <x v="4"/>
    <s v="This portion of the course is taught online"/>
    <n v="2025"/>
    <n v="2"/>
    <n v="84745"/>
    <s v="Full-Time"/>
    <n v="1"/>
    <s v="Washington"/>
    <s v="Washington County"/>
    <x v="21"/>
  </r>
  <r>
    <x v="4"/>
    <s v="This portion of the course is taught online"/>
    <n v="2025"/>
    <n v="2"/>
    <n v="84746"/>
    <s v="Full-Time"/>
    <n v="1"/>
    <s v="Washington"/>
    <s v="Washington County"/>
    <x v="21"/>
  </r>
  <r>
    <x v="4"/>
    <s v="This portion of the course is taught online"/>
    <n v="2025"/>
    <n v="2"/>
    <n v="84751"/>
    <s v="Full-Time"/>
    <n v="1"/>
    <s v="Beaver"/>
    <s v="Beaver County"/>
    <x v="23"/>
  </r>
  <r>
    <x v="4"/>
    <s v="This portion of the course is taught online"/>
    <n v="2025"/>
    <n v="2"/>
    <n v="84752"/>
    <s v="Full-Time"/>
    <n v="1"/>
    <s v="Beaver"/>
    <s v="Beaver County"/>
    <x v="23"/>
  </r>
  <r>
    <x v="4"/>
    <s v="This portion of the course is taught online"/>
    <n v="2025"/>
    <n v="2"/>
    <n v="84759"/>
    <s v="Full-Time"/>
    <n v="1"/>
    <s v="Garfield"/>
    <s v="Garfield County"/>
    <x v="22"/>
  </r>
  <r>
    <x v="4"/>
    <s v="This portion of the course is taught online"/>
    <n v="2025"/>
    <n v="2"/>
    <n v="84765"/>
    <s v="Part-Time"/>
    <n v="3"/>
    <s v="Washington"/>
    <s v="Washington County"/>
    <x v="21"/>
  </r>
  <r>
    <x v="4"/>
    <s v="This portion of the course is taught online"/>
    <n v="2025"/>
    <n v="2"/>
    <n v="84770"/>
    <s v="Full-Time"/>
    <n v="7"/>
    <s v="Washington"/>
    <s v="Washington County"/>
    <x v="21"/>
  </r>
  <r>
    <x v="4"/>
    <s v="This portion of the course is taught online"/>
    <n v="2025"/>
    <n v="2"/>
    <n v="84770"/>
    <s v="Part-Time"/>
    <n v="6"/>
    <s v="Washington"/>
    <s v="Washington County"/>
    <x v="21"/>
  </r>
  <r>
    <x v="4"/>
    <s v="This portion of the course is taught online"/>
    <n v="2025"/>
    <n v="2"/>
    <n v="84780"/>
    <s v="Full-Time"/>
    <n v="5"/>
    <s v="Washington"/>
    <s v="Washington County"/>
    <x v="21"/>
  </r>
  <r>
    <x v="4"/>
    <s v="This portion of the course is taught online"/>
    <n v="2025"/>
    <n v="2"/>
    <n v="84780"/>
    <s v="Part-Time"/>
    <n v="3"/>
    <s v="Washington"/>
    <s v="Washington County"/>
    <x v="21"/>
  </r>
  <r>
    <x v="4"/>
    <s v="This portion of the course is taught online"/>
    <n v="2025"/>
    <n v="2"/>
    <n v="84790"/>
    <s v="Full-Time"/>
    <n v="11"/>
    <s v="Washington"/>
    <s v="Washington County"/>
    <x v="21"/>
  </r>
  <r>
    <x v="4"/>
    <s v="This portion of the course is taught online"/>
    <n v="2025"/>
    <n v="2"/>
    <n v="84790"/>
    <s v="Part-Time"/>
    <n v="2"/>
    <s v="Washington"/>
    <s v="Washington County"/>
    <x v="21"/>
  </r>
  <r>
    <x v="4"/>
    <s v="Course taught from an out of state site"/>
    <n v="2025"/>
    <n v="2"/>
    <n v="84003"/>
    <s v="Full-Time"/>
    <n v="1"/>
    <s v="Utah"/>
    <s v="Utah County"/>
    <x v="0"/>
  </r>
  <r>
    <x v="4"/>
    <s v="Course taught from an out of state site"/>
    <n v="2025"/>
    <n v="2"/>
    <n v="84005"/>
    <s v="Full-Time"/>
    <n v="1"/>
    <e v="#N/A"/>
    <s v="Utah County"/>
    <x v="0"/>
  </r>
  <r>
    <x v="4"/>
    <s v="Course taught from an out of state site"/>
    <n v="2025"/>
    <n v="2"/>
    <n v="84014"/>
    <s v="Full-Time"/>
    <n v="1"/>
    <s v="Davis"/>
    <s v="Davis County"/>
    <x v="2"/>
  </r>
  <r>
    <x v="4"/>
    <s v="Course taught from an out of state site"/>
    <n v="2025"/>
    <n v="2"/>
    <n v="84015"/>
    <s v="Part-Time"/>
    <n v="1"/>
    <s v="Davis"/>
    <s v="Davis County"/>
    <x v="2"/>
  </r>
  <r>
    <x v="4"/>
    <s v="Course taught from an out of state site"/>
    <n v="2025"/>
    <n v="2"/>
    <n v="84017"/>
    <s v="Full-Time"/>
    <n v="1"/>
    <s v="Summit"/>
    <s v="Summit County"/>
    <x v="3"/>
  </r>
  <r>
    <x v="4"/>
    <s v="Course taught from an out of state site"/>
    <n v="2025"/>
    <n v="2"/>
    <n v="84025"/>
    <s v="Full-Time"/>
    <n v="1"/>
    <s v="Davis"/>
    <s v="Davis County"/>
    <x v="2"/>
  </r>
  <r>
    <x v="4"/>
    <s v="Course taught from an out of state site"/>
    <n v="2025"/>
    <n v="2"/>
    <n v="84050"/>
    <s v="Full-Time"/>
    <n v="1"/>
    <s v="Morgan"/>
    <s v="Morgan County"/>
    <x v="8"/>
  </r>
  <r>
    <x v="4"/>
    <s v="Course taught from an out of state site"/>
    <n v="2025"/>
    <n v="2"/>
    <n v="84058"/>
    <s v="Full-Time"/>
    <n v="1"/>
    <s v="Utah"/>
    <s v="Utah County"/>
    <x v="0"/>
  </r>
  <r>
    <x v="4"/>
    <s v="Course taught from an out of state site"/>
    <n v="2025"/>
    <n v="2"/>
    <n v="84062"/>
    <s v="Full-Time"/>
    <n v="1"/>
    <s v="Utah"/>
    <s v="Utah County"/>
    <x v="0"/>
  </r>
  <r>
    <x v="4"/>
    <s v="Course taught from an out of state site"/>
    <n v="2025"/>
    <n v="2"/>
    <n v="84075"/>
    <s v="Full-Time"/>
    <n v="2"/>
    <s v="Davis"/>
    <s v="Davis County"/>
    <x v="2"/>
  </r>
  <r>
    <x v="4"/>
    <s v="Course taught from an out of state site"/>
    <n v="2025"/>
    <n v="2"/>
    <n v="84081"/>
    <s v="Full-Time"/>
    <n v="1"/>
    <e v="#N/A"/>
    <s v="Salt Lake County"/>
    <x v="1"/>
  </r>
  <r>
    <x v="4"/>
    <s v="Course taught from an out of state site"/>
    <n v="2025"/>
    <n v="2"/>
    <n v="84401"/>
    <s v="Full-Time"/>
    <n v="1"/>
    <s v="Weber"/>
    <s v="Weber County"/>
    <x v="9"/>
  </r>
  <r>
    <x v="4"/>
    <s v="Course taught from an out of state site"/>
    <n v="2025"/>
    <n v="2"/>
    <n v="84404"/>
    <s v="Full-Time"/>
    <n v="1"/>
    <s v="Weber"/>
    <s v="Weber County"/>
    <x v="9"/>
  </r>
  <r>
    <x v="4"/>
    <s v="Course taught from an out of state site"/>
    <n v="2025"/>
    <n v="2"/>
    <n v="84511"/>
    <s v="Full-Time"/>
    <n v="1"/>
    <s v="San Juan"/>
    <s v="San Juan County"/>
    <x v="13"/>
  </r>
  <r>
    <x v="4"/>
    <s v="Course taught from an out of state site"/>
    <n v="2025"/>
    <n v="2"/>
    <n v="84534"/>
    <s v="Full-Time"/>
    <n v="1"/>
    <s v="San Juan"/>
    <s v="San Juan County"/>
    <x v="13"/>
  </r>
  <r>
    <x v="4"/>
    <s v="Course taught from an out of state site"/>
    <n v="2025"/>
    <n v="2"/>
    <n v="84535"/>
    <s v="Full-Time"/>
    <n v="2"/>
    <s v="San Juan"/>
    <s v="San Juan County"/>
    <x v="13"/>
  </r>
  <r>
    <x v="4"/>
    <s v="Course taught from an out of state site"/>
    <n v="2025"/>
    <n v="2"/>
    <n v="84606"/>
    <s v="Full-Time"/>
    <n v="1"/>
    <s v="Utah"/>
    <s v="Utah County"/>
    <x v="0"/>
  </r>
  <r>
    <x v="4"/>
    <s v="Course taught from an out of state site"/>
    <n v="2025"/>
    <n v="2"/>
    <n v="84653"/>
    <s v="Full-Time"/>
    <n v="1"/>
    <s v="Utah"/>
    <s v="Utah County"/>
    <x v="0"/>
  </r>
  <r>
    <x v="4"/>
    <s v="Course taught from an out of state site"/>
    <n v="2025"/>
    <n v="2"/>
    <n v="84660"/>
    <s v="Full-Time"/>
    <n v="1"/>
    <s v="Utah"/>
    <s v="Utah County"/>
    <x v="0"/>
  </r>
  <r>
    <x v="4"/>
    <s v="Course taught from an out of state site"/>
    <n v="2025"/>
    <n v="2"/>
    <n v="84667"/>
    <s v="Full-Time"/>
    <n v="1"/>
    <s v="Sanpete"/>
    <s v="Sanpete County"/>
    <x v="17"/>
  </r>
  <r>
    <x v="4"/>
    <s v="Course taught from an out of state site"/>
    <n v="2025"/>
    <n v="2"/>
    <n v="84713"/>
    <s v="Full-Time"/>
    <n v="1"/>
    <s v="Beaver"/>
    <s v="Beaver County"/>
    <x v="23"/>
  </r>
  <r>
    <x v="4"/>
    <s v="Course taught from an out of state site"/>
    <n v="2025"/>
    <n v="2"/>
    <n v="84737"/>
    <s v="Full-Time"/>
    <n v="1"/>
    <s v="Washington"/>
    <s v="Washington County"/>
    <x v="21"/>
  </r>
  <r>
    <x v="4"/>
    <s v="Course taught from an out of state site"/>
    <n v="2025"/>
    <n v="2"/>
    <n v="84790"/>
    <s v="Full-Time"/>
    <n v="1"/>
    <s v="Washington"/>
    <s v="Washington County"/>
    <x v="2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31F7D1-1116-425D-ACA8-9405628D28DD}"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2:AB9" firstHeaderRow="1" firstDataRow="2" firstDataCol="1"/>
  <pivotFields count="10">
    <pivotField axis="axisCol" showAll="0">
      <items count="6">
        <item x="1"/>
        <item x="4"/>
        <item x="3"/>
        <item x="0"/>
        <item h="1" x="2"/>
        <item t="default"/>
      </items>
    </pivotField>
    <pivotField showAll="0"/>
    <pivotField showAll="0"/>
    <pivotField showAll="0"/>
    <pivotField showAll="0"/>
    <pivotField showAll="0"/>
    <pivotField dataField="1" showAll="0"/>
    <pivotField showAll="0"/>
    <pivotField showAll="0"/>
    <pivotField axis="axisRow" showAll="0">
      <items count="31">
        <item h="1" x="23"/>
        <item x="10"/>
        <item h="1" x="11"/>
        <item h="1" x="12"/>
        <item h="1" x="26"/>
        <item x="2"/>
        <item h="1" x="4"/>
        <item h="1" x="14"/>
        <item h="1" x="22"/>
        <item h="1" x="15"/>
        <item h="1" x="20"/>
        <item h="1" x="18"/>
        <item h="1" x="29"/>
        <item h="1" x="16"/>
        <item h="1" x="8"/>
        <item h="1" x="28"/>
        <item h="1" x="25"/>
        <item x="1"/>
        <item h="1" x="13"/>
        <item h="1" x="17"/>
        <item h="1" x="19"/>
        <item h="1" x="3"/>
        <item h="1" x="5"/>
        <item h="1" x="6"/>
        <item x="0"/>
        <item h="1" x="7"/>
        <item h="1" x="21"/>
        <item h="1" x="27"/>
        <item x="9"/>
        <item h="1" x="24"/>
        <item t="default"/>
      </items>
    </pivotField>
  </pivotFields>
  <rowFields count="1">
    <field x="9"/>
  </rowFields>
  <rowItems count="6">
    <i>
      <x v="1"/>
    </i>
    <i>
      <x v="5"/>
    </i>
    <i>
      <x v="17"/>
    </i>
    <i>
      <x v="24"/>
    </i>
    <i>
      <x v="28"/>
    </i>
    <i t="grand">
      <x/>
    </i>
  </rowItems>
  <colFields count="1">
    <field x="0"/>
  </colFields>
  <colItems count="5">
    <i>
      <x/>
    </i>
    <i>
      <x v="1"/>
    </i>
    <i>
      <x v="2"/>
    </i>
    <i>
      <x v="3"/>
    </i>
    <i t="grand">
      <x/>
    </i>
  </colItems>
  <dataFields count="1">
    <dataField name="Sum of Headcount"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62E48DB-04F0-4A1C-8934-1AFF1781F30A}" name="Table1" displayName="Table1" ref="A2:J6016" totalsRowShown="0" headerRowDxfId="3">
  <autoFilter ref="A2:J6016" xr:uid="{862E48DB-04F0-4A1C-8934-1AFF1781F30A}"/>
  <tableColumns count="10">
    <tableColumn id="1" xr3:uid="{D5EFF0B9-5DD2-4F01-9869-04477EF74842}" name="Institution"/>
    <tableColumn id="2" xr3:uid="{7A3E6E57-84EB-4551-B704-1D16A02F8455}" name="Site"/>
    <tableColumn id="3" xr3:uid="{E2A1FCC0-8733-4EDE-814D-8AE03DA1B841}" name="Academic Year"/>
    <tableColumn id="4" xr3:uid="{3C3649C4-942F-49F8-AA08-FB676F903105}" name="Term"/>
    <tableColumn id="5" xr3:uid="{8CDF42F8-888D-4D4A-B395-B2FD2A6C32B6}" name="ZIPCODE"/>
    <tableColumn id="6" xr3:uid="{598885B6-55BD-45D7-BAEC-0450EA1BA136}" name="Full_or_Part_Time"/>
    <tableColumn id="7" xr3:uid="{147007FA-B61A-43D5-8AD1-B1FB5ABE7877}" name="Headcount"/>
    <tableColumn id="9" xr3:uid="{C76316C0-5896-46AA-B8A4-8EA719BCE750}" name="County (Utah.gov)" dataDxfId="1">
      <calculatedColumnFormula>_xlfn.XLOOKUP(Table1[[#This Row],[ZIPCODE]],Table2[Zip Code],Table2[County])</calculatedColumnFormula>
    </tableColumn>
    <tableColumn id="8" xr3:uid="{841B6364-6B37-4FC5-9970-4D470EA34902}" name="County (WPR)" dataDxfId="2">
      <calculatedColumnFormula>_xlfn.XLOOKUP(Table1[[#This Row],[ZIPCODE]],Table3[zip],Table3[county])</calculatedColumnFormula>
    </tableColumn>
    <tableColumn id="10" xr3:uid="{18E92BC5-0941-451D-BEE2-1F3A0B5D1A7B}" name="County" dataDxfId="0">
      <calculatedColumnFormula>IFERROR(Table1[[#This Row],[County (Utah.gov)]], SUBSTITUTE(Table1[[#This Row],[County (WPR)]], " County", ""))</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752D27F-D1DF-430A-95C6-A266520446A3}" name="Table2" displayName="Table2" ref="L2:N354" totalsRowShown="0">
  <autoFilter ref="L2:N354" xr:uid="{F752D27F-D1DF-430A-95C6-A266520446A3}"/>
  <tableColumns count="3">
    <tableColumn id="1" xr3:uid="{53897547-B338-4047-9811-8BC273ACD0C2}" name="County"/>
    <tableColumn id="2" xr3:uid="{FEA5AD4E-632B-4D79-BE21-924D567D1FF6}" name="Zip Code"/>
    <tableColumn id="3" xr3:uid="{3E8E411A-5C0C-43E3-AF78-FD7115100686}" name="Cit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C5B6AEF-B4D3-41AF-9A20-8864944A93EB}" name="Table3" displayName="Table3" ref="P2:U300" totalsRowShown="0">
  <autoFilter ref="P2:U300" xr:uid="{5C5B6AEF-B4D3-41AF-9A20-8864944A93EB}"/>
  <tableColumns count="6">
    <tableColumn id="1" xr3:uid="{E8E598D8-7247-4B26-8B2C-72CCF3FB1F24}" name="zip"/>
    <tableColumn id="2" xr3:uid="{9D9B86BA-19AF-4766-9783-F5854F5AFC15}" name="city"/>
    <tableColumn id="3" xr3:uid="{95715885-A070-4010-BA02-9FCE3E05343C}" name="county"/>
    <tableColumn id="4" xr3:uid="{76375944-05B0-4B7D-93D5-681889A7072F}" name="stateCode"/>
    <tableColumn id="5" xr3:uid="{ED258DF2-1B89-42D9-B2BE-993824B58E29}" name="population"/>
    <tableColumn id="6" xr3:uid="{7928141C-AE2A-451C-B47E-F42E73873B6F}" name="stat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hyperlink" Target="https://d36oiwf74r1rap.cloudfront.net/wp-content/uploads/SchColAgeFS-Dec2022.pdf" TargetMode="External"/><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ivotTable" Target="../pivotTables/pivotTable1.xml"/><Relationship Id="rId4"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hyperlink" Target="https://ushe.edu/wp-content/uploads/pdf/databook/2020/2020_full_databook.pdf" TargetMode="External"/><Relationship Id="rId1" Type="http://schemas.openxmlformats.org/officeDocument/2006/relationships/hyperlink" Target="https://ushe.edu/data/"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ushe.edu/institutional-data-resources-fte/" TargetMode="External"/><Relationship Id="rId7" Type="http://schemas.openxmlformats.org/officeDocument/2006/relationships/drawing" Target="../drawings/drawing5.xml"/><Relationship Id="rId2" Type="http://schemas.openxmlformats.org/officeDocument/2006/relationships/hyperlink" Target="https://ushe.edu/institutional-data-resources/" TargetMode="External"/><Relationship Id="rId1" Type="http://schemas.openxmlformats.org/officeDocument/2006/relationships/hyperlink" Target="https://ushe.edu/institutional-data-resources-headcount/" TargetMode="External"/><Relationship Id="rId6" Type="http://schemas.openxmlformats.org/officeDocument/2006/relationships/printerSettings" Target="../printerSettings/printerSettings6.bin"/><Relationship Id="rId5" Type="http://schemas.openxmlformats.org/officeDocument/2006/relationships/hyperlink" Target="https://ushe.edu/wp-content/uploads/pdf/databook/2021/2021_databook.pdf" TargetMode="External"/><Relationship Id="rId4" Type="http://schemas.openxmlformats.org/officeDocument/2006/relationships/hyperlink" Target="https://ushe.edu/data/" TargetMode="External"/></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https://datausa.io/profile/university/brigham-young-university" TargetMode="External"/></Relationships>
</file>

<file path=xl/worksheets/_rels/sheet14.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hyperlink" Target="https://westminstercollege.edu/about/" TargetMode="External"/><Relationship Id="rId1" Type="http://schemas.openxmlformats.org/officeDocument/2006/relationships/hyperlink" Target="https://westminstercollege.edu/about/institutional-research/common-data-set.html" TargetMode="External"/><Relationship Id="rId4" Type="http://schemas.openxmlformats.org/officeDocument/2006/relationships/drawing" Target="../drawings/drawing6.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hyperlink" Target="https://www.ensign.edu/institutional-research"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U73"/>
  <sheetViews>
    <sheetView zoomScale="80" zoomScaleNormal="80" workbookViewId="0">
      <selection activeCell="L1" sqref="L1"/>
    </sheetView>
  </sheetViews>
  <sheetFormatPr defaultColWidth="9" defaultRowHeight="15"/>
  <cols>
    <col min="1" max="15" width="12.140625" style="7" customWidth="1"/>
    <col min="16" max="16" width="9" style="7"/>
    <col min="17" max="17" width="12" style="7" customWidth="1"/>
    <col min="18" max="18" width="29.42578125" style="7" customWidth="1"/>
    <col min="19" max="19" width="9.28515625" style="7" bestFit="1" customWidth="1"/>
    <col min="20" max="21" width="9" style="7"/>
    <col min="22" max="16384" width="9" style="2"/>
  </cols>
  <sheetData>
    <row r="1" spans="1:19">
      <c r="A1" s="3" t="s">
        <v>110</v>
      </c>
      <c r="B1" s="3" t="s">
        <v>15</v>
      </c>
      <c r="C1" s="3" t="s">
        <v>16</v>
      </c>
      <c r="D1" s="3" t="s">
        <v>52</v>
      </c>
      <c r="E1" s="3" t="s">
        <v>53</v>
      </c>
      <c r="F1" s="3" t="s">
        <v>54</v>
      </c>
      <c r="G1" s="3" t="s">
        <v>55</v>
      </c>
      <c r="H1" s="3" t="s">
        <v>99</v>
      </c>
      <c r="I1" s="3" t="s">
        <v>100</v>
      </c>
      <c r="J1" s="3" t="s">
        <v>119</v>
      </c>
      <c r="K1" s="3" t="s">
        <v>120</v>
      </c>
      <c r="L1" s="3" t="s">
        <v>121</v>
      </c>
      <c r="M1" s="3" t="s">
        <v>105</v>
      </c>
      <c r="N1" s="3" t="s">
        <v>104</v>
      </c>
      <c r="O1" s="3" t="s">
        <v>17</v>
      </c>
      <c r="Q1" s="118" t="s">
        <v>218</v>
      </c>
      <c r="R1" s="118" t="s">
        <v>219</v>
      </c>
      <c r="S1" s="118" t="s">
        <v>220</v>
      </c>
    </row>
    <row r="2" spans="1:19">
      <c r="A2" s="3">
        <v>1990</v>
      </c>
      <c r="B2" s="32">
        <f>INDEX('Campus Enrol Disaggregation'!$P$5:$AC$75,MATCH(Export_ControlTot!$A2,'Campus Enrol Disaggregation'!$O$5:$O$75,0),MATCH(B$1,'Campus Enrol Disaggregation'!$P$4:$AC$4,0))</f>
        <v>30450</v>
      </c>
      <c r="C2" s="32">
        <f>INDEX('Campus Enrol Disaggregation'!$P$5:$AC$75,MATCH(Export_ControlTot!$A2,'Campus Enrol Disaggregation'!$O$5:$O$75,0),MATCH(C$1,'Campus Enrol Disaggregation'!$P$4:$AC$4,0))</f>
        <v>0</v>
      </c>
      <c r="D2" s="32">
        <f>INDEX('Campus Enrol Disaggregation'!$P$5:$AC$75,MATCH(Export_ControlTot!$A2,'Campus Enrol Disaggregation'!$O$5:$O$75,0),MATCH(D$1,'Campus Enrol Disaggregation'!$P$4:$AC$4,0))</f>
        <v>9150</v>
      </c>
      <c r="E2" s="32">
        <f>INDEX('Campus Enrol Disaggregation'!$P$5:$AC$75,MATCH(Export_ControlTot!$A2,'Campus Enrol Disaggregation'!$O$5:$O$75,0),MATCH(E$1,'Campus Enrol Disaggregation'!$P$4:$AC$4,0))</f>
        <v>1800</v>
      </c>
      <c r="F2" s="32">
        <f>INDEX('Campus Enrol Disaggregation'!$P$5:$AC$75,MATCH(Export_ControlTot!$A2,'Campus Enrol Disaggregation'!$O$5:$O$75,0),MATCH(F$1,'Campus Enrol Disaggregation'!$P$4:$AC$4,0))</f>
        <v>200</v>
      </c>
      <c r="G2" s="32">
        <f>INDEX('Campus Enrol Disaggregation'!$P$5:$AC$75,MATCH(Export_ControlTot!$A2,'Campus Enrol Disaggregation'!$O$5:$O$75,0),MATCH(G$1,'Campus Enrol Disaggregation'!$P$4:$AC$4,0))</f>
        <v>1350</v>
      </c>
      <c r="H2" s="32">
        <f>INDEX('Campus Enrol Disaggregation'!$P$5:$AC$75,MATCH(Export_ControlTot!$A2,'Campus Enrol Disaggregation'!$O$5:$O$75,0),MATCH(H$1,'Campus Enrol Disaggregation'!$P$4:$AC$4,0))</f>
        <v>23550</v>
      </c>
      <c r="I2" s="32">
        <f>INDEX('Campus Enrol Disaggregation'!$P$5:$AC$75,MATCH(Export_ControlTot!$A2,'Campus Enrol Disaggregation'!$O$5:$O$75,0),MATCH(I$1,'Campus Enrol Disaggregation'!$P$4:$AC$4,0))</f>
        <v>7900</v>
      </c>
      <c r="J2" s="32">
        <f>INDEX('Campus Enrol Disaggregation'!$P$5:$AC$75,MATCH(Export_ControlTot!$A2,'Campus Enrol Disaggregation'!$O$5:$O$75,0),MATCH(J$1,'Campus Enrol Disaggregation'!$P$4:$AC$4,0))</f>
        <v>0</v>
      </c>
      <c r="K2" s="32">
        <f>INDEX('Campus Enrol Disaggregation'!$P$5:$AC$75,MATCH(Export_ControlTot!$A2,'Campus Enrol Disaggregation'!$O$5:$O$75,0),MATCH(K$1,'Campus Enrol Disaggregation'!$P$4:$AC$4,0))</f>
        <v>0</v>
      </c>
      <c r="L2" s="32">
        <f>INDEX('Campus Enrol Disaggregation'!$P$5:$AC$75,MATCH(Export_ControlTot!$A2,'Campus Enrol Disaggregation'!$O$5:$O$75,0),MATCH(L$1,'Campus Enrol Disaggregation'!$P$4:$AC$4,0))</f>
        <v>0</v>
      </c>
      <c r="M2" s="32">
        <f>INDEX('Campus Enrol Disaggregation'!$P$5:$AC$75,MATCH(Export_ControlTot!$A2,'Campus Enrol Disaggregation'!$O$5:$O$75,0),MATCH(M$1,'Campus Enrol Disaggregation'!$P$4:$AC$4,0))</f>
        <v>10900</v>
      </c>
      <c r="N2" s="32">
        <f>INDEX('Campus Enrol Disaggregation'!$P$5:$AC$75,MATCH(Export_ControlTot!$A2,'Campus Enrol Disaggregation'!$O$5:$O$75,0),MATCH(N$1,'Campus Enrol Disaggregation'!$P$4:$AC$4,0))</f>
        <v>2200</v>
      </c>
      <c r="O2" s="32">
        <f>INDEX('Campus Enrol Disaggregation'!$P$5:$AC$75,MATCH(Export_ControlTot!$A2,'Campus Enrol Disaggregation'!$O$5:$O$75,0),MATCH(O$1,'Campus Enrol Disaggregation'!$P$4:$AC$4,0))</f>
        <v>0</v>
      </c>
      <c r="Q2" s="119" t="s">
        <v>15</v>
      </c>
      <c r="R2" s="120" t="s">
        <v>189</v>
      </c>
      <c r="S2" s="121">
        <v>230038</v>
      </c>
    </row>
    <row r="3" spans="1:19">
      <c r="A3" s="3">
        <v>1991</v>
      </c>
      <c r="B3" s="32">
        <f>INDEX('Campus Enrol Disaggregation'!$P$5:$AC$75,MATCH(Export_ControlTot!$A3,'Campus Enrol Disaggregation'!$O$5:$O$75,0),MATCH(B$1,'Campus Enrol Disaggregation'!$P$4:$AC$4,0))</f>
        <v>31100</v>
      </c>
      <c r="C3" s="32">
        <f>INDEX('Campus Enrol Disaggregation'!$P$5:$AC$75,MATCH(Export_ControlTot!$A3,'Campus Enrol Disaggregation'!$O$5:$O$75,0),MATCH(C$1,'Campus Enrol Disaggregation'!$P$4:$AC$4,0))</f>
        <v>0</v>
      </c>
      <c r="D3" s="32">
        <f>INDEX('Campus Enrol Disaggregation'!$P$5:$AC$75,MATCH(Export_ControlTot!$A3,'Campus Enrol Disaggregation'!$O$5:$O$75,0),MATCH(D$1,'Campus Enrol Disaggregation'!$P$4:$AC$4,0))</f>
        <v>10950</v>
      </c>
      <c r="E3" s="32">
        <f>INDEX('Campus Enrol Disaggregation'!$P$5:$AC$75,MATCH(Export_ControlTot!$A3,'Campus Enrol Disaggregation'!$O$5:$O$75,0),MATCH(E$1,'Campus Enrol Disaggregation'!$P$4:$AC$4,0))</f>
        <v>2150</v>
      </c>
      <c r="F3" s="32">
        <f>INDEX('Campus Enrol Disaggregation'!$P$5:$AC$75,MATCH(Export_ControlTot!$A3,'Campus Enrol Disaggregation'!$O$5:$O$75,0),MATCH(F$1,'Campus Enrol Disaggregation'!$P$4:$AC$4,0))</f>
        <v>250</v>
      </c>
      <c r="G3" s="32">
        <f>INDEX('Campus Enrol Disaggregation'!$P$5:$AC$75,MATCH(Export_ControlTot!$A3,'Campus Enrol Disaggregation'!$O$5:$O$75,0),MATCH(G$1,'Campus Enrol Disaggregation'!$P$4:$AC$4,0))</f>
        <v>1650</v>
      </c>
      <c r="H3" s="32">
        <f>INDEX('Campus Enrol Disaggregation'!$P$5:$AC$75,MATCH(Export_ControlTot!$A3,'Campus Enrol Disaggregation'!$O$5:$O$75,0),MATCH(H$1,'Campus Enrol Disaggregation'!$P$4:$AC$4,0))</f>
        <v>24750</v>
      </c>
      <c r="I3" s="32">
        <f>INDEX('Campus Enrol Disaggregation'!$P$5:$AC$75,MATCH(Export_ControlTot!$A3,'Campus Enrol Disaggregation'!$O$5:$O$75,0),MATCH(I$1,'Campus Enrol Disaggregation'!$P$4:$AC$4,0))</f>
        <v>8800</v>
      </c>
      <c r="J3" s="32">
        <f>INDEX('Campus Enrol Disaggregation'!$P$5:$AC$75,MATCH(Export_ControlTot!$A3,'Campus Enrol Disaggregation'!$O$5:$O$75,0),MATCH(J$1,'Campus Enrol Disaggregation'!$P$4:$AC$4,0))</f>
        <v>0</v>
      </c>
      <c r="K3" s="32">
        <f>INDEX('Campus Enrol Disaggregation'!$P$5:$AC$75,MATCH(Export_ControlTot!$A3,'Campus Enrol Disaggregation'!$O$5:$O$75,0),MATCH(K$1,'Campus Enrol Disaggregation'!$P$4:$AC$4,0))</f>
        <v>0</v>
      </c>
      <c r="L3" s="32">
        <f>INDEX('Campus Enrol Disaggregation'!$P$5:$AC$75,MATCH(Export_ControlTot!$A3,'Campus Enrol Disaggregation'!$O$5:$O$75,0),MATCH(L$1,'Campus Enrol Disaggregation'!$P$4:$AC$4,0))</f>
        <v>0</v>
      </c>
      <c r="M3" s="32">
        <f>INDEX('Campus Enrol Disaggregation'!$P$5:$AC$75,MATCH(Export_ControlTot!$A3,'Campus Enrol Disaggregation'!$O$5:$O$75,0),MATCH(M$1,'Campus Enrol Disaggregation'!$P$4:$AC$4,0))</f>
        <v>11750</v>
      </c>
      <c r="N3" s="32">
        <f>INDEX('Campus Enrol Disaggregation'!$P$5:$AC$75,MATCH(Export_ControlTot!$A3,'Campus Enrol Disaggregation'!$O$5:$O$75,0),MATCH(N$1,'Campus Enrol Disaggregation'!$P$4:$AC$4,0))</f>
        <v>2350</v>
      </c>
      <c r="O3" s="32">
        <f>INDEX('Campus Enrol Disaggregation'!$P$5:$AC$75,MATCH(Export_ControlTot!$A3,'Campus Enrol Disaggregation'!$O$5:$O$75,0),MATCH(O$1,'Campus Enrol Disaggregation'!$P$4:$AC$4,0))</f>
        <v>0</v>
      </c>
      <c r="Q3" s="119" t="s">
        <v>16</v>
      </c>
      <c r="R3" s="120" t="s">
        <v>192</v>
      </c>
      <c r="S3" s="121">
        <v>230418</v>
      </c>
    </row>
    <row r="4" spans="1:19">
      <c r="A4" s="3">
        <v>1992</v>
      </c>
      <c r="B4" s="32">
        <f>INDEX('Campus Enrol Disaggregation'!$P$5:$AC$75,MATCH(Export_ControlTot!$A4,'Campus Enrol Disaggregation'!$O$5:$O$75,0),MATCH(B$1,'Campus Enrol Disaggregation'!$P$4:$AC$4,0))</f>
        <v>31100</v>
      </c>
      <c r="C4" s="32">
        <f>INDEX('Campus Enrol Disaggregation'!$P$5:$AC$75,MATCH(Export_ControlTot!$A4,'Campus Enrol Disaggregation'!$O$5:$O$75,0),MATCH(C$1,'Campus Enrol Disaggregation'!$P$4:$AC$4,0))</f>
        <v>0</v>
      </c>
      <c r="D4" s="32">
        <f>INDEX('Campus Enrol Disaggregation'!$P$5:$AC$75,MATCH(Export_ControlTot!$A4,'Campus Enrol Disaggregation'!$O$5:$O$75,0),MATCH(D$1,'Campus Enrol Disaggregation'!$P$4:$AC$4,0))</f>
        <v>12150</v>
      </c>
      <c r="E4" s="32">
        <f>INDEX('Campus Enrol Disaggregation'!$P$5:$AC$75,MATCH(Export_ControlTot!$A4,'Campus Enrol Disaggregation'!$O$5:$O$75,0),MATCH(E$1,'Campus Enrol Disaggregation'!$P$4:$AC$4,0))</f>
        <v>2350</v>
      </c>
      <c r="F4" s="32">
        <f>INDEX('Campus Enrol Disaggregation'!$P$5:$AC$75,MATCH(Export_ControlTot!$A4,'Campus Enrol Disaggregation'!$O$5:$O$75,0),MATCH(F$1,'Campus Enrol Disaggregation'!$P$4:$AC$4,0))</f>
        <v>300</v>
      </c>
      <c r="G4" s="32">
        <f>INDEX('Campus Enrol Disaggregation'!$P$5:$AC$75,MATCH(Export_ControlTot!$A4,'Campus Enrol Disaggregation'!$O$5:$O$75,0),MATCH(G$1,'Campus Enrol Disaggregation'!$P$4:$AC$4,0))</f>
        <v>1800</v>
      </c>
      <c r="H4" s="32">
        <f>INDEX('Campus Enrol Disaggregation'!$P$5:$AC$75,MATCH(Export_ControlTot!$A4,'Campus Enrol Disaggregation'!$O$5:$O$75,0),MATCH(H$1,'Campus Enrol Disaggregation'!$P$4:$AC$4,0))</f>
        <v>25050</v>
      </c>
      <c r="I4" s="32">
        <f>INDEX('Campus Enrol Disaggregation'!$P$5:$AC$75,MATCH(Export_ControlTot!$A4,'Campus Enrol Disaggregation'!$O$5:$O$75,0),MATCH(I$1,'Campus Enrol Disaggregation'!$P$4:$AC$4,0))</f>
        <v>9600</v>
      </c>
      <c r="J4" s="32">
        <f>INDEX('Campus Enrol Disaggregation'!$P$5:$AC$75,MATCH(Export_ControlTot!$A4,'Campus Enrol Disaggregation'!$O$5:$O$75,0),MATCH(J$1,'Campus Enrol Disaggregation'!$P$4:$AC$4,0))</f>
        <v>0</v>
      </c>
      <c r="K4" s="32">
        <f>INDEX('Campus Enrol Disaggregation'!$P$5:$AC$75,MATCH(Export_ControlTot!$A4,'Campus Enrol Disaggregation'!$O$5:$O$75,0),MATCH(K$1,'Campus Enrol Disaggregation'!$P$4:$AC$4,0))</f>
        <v>0</v>
      </c>
      <c r="L4" s="32">
        <f>INDEX('Campus Enrol Disaggregation'!$P$5:$AC$75,MATCH(Export_ControlTot!$A4,'Campus Enrol Disaggregation'!$O$5:$O$75,0),MATCH(L$1,'Campus Enrol Disaggregation'!$P$4:$AC$4,0))</f>
        <v>0</v>
      </c>
      <c r="M4" s="32">
        <f>INDEX('Campus Enrol Disaggregation'!$P$5:$AC$75,MATCH(Export_ControlTot!$A4,'Campus Enrol Disaggregation'!$O$5:$O$75,0),MATCH(M$1,'Campus Enrol Disaggregation'!$P$4:$AC$4,0))</f>
        <v>12150</v>
      </c>
      <c r="N4" s="32">
        <f>INDEX('Campus Enrol Disaggregation'!$P$5:$AC$75,MATCH(Export_ControlTot!$A4,'Campus Enrol Disaggregation'!$O$5:$O$75,0),MATCH(N$1,'Campus Enrol Disaggregation'!$P$4:$AC$4,0))</f>
        <v>2450</v>
      </c>
      <c r="O4" s="32">
        <f>INDEX('Campus Enrol Disaggregation'!$P$5:$AC$75,MATCH(Export_ControlTot!$A4,'Campus Enrol Disaggregation'!$O$5:$O$75,0),MATCH(O$1,'Campus Enrol Disaggregation'!$P$4:$AC$4,0))</f>
        <v>0</v>
      </c>
      <c r="Q4" s="119" t="s">
        <v>4</v>
      </c>
      <c r="R4" s="120" t="s">
        <v>191</v>
      </c>
      <c r="S4" s="121">
        <v>230746</v>
      </c>
    </row>
    <row r="5" spans="1:19">
      <c r="A5" s="3">
        <v>1993</v>
      </c>
      <c r="B5" s="32">
        <f>INDEX('Campus Enrol Disaggregation'!$P$5:$AC$75,MATCH(Export_ControlTot!$A5,'Campus Enrol Disaggregation'!$O$5:$O$75,0),MATCH(B$1,'Campus Enrol Disaggregation'!$P$4:$AC$4,0))</f>
        <v>30550</v>
      </c>
      <c r="C5" s="32">
        <f>INDEX('Campus Enrol Disaggregation'!$P$5:$AC$75,MATCH(Export_ControlTot!$A5,'Campus Enrol Disaggregation'!$O$5:$O$75,0),MATCH(C$1,'Campus Enrol Disaggregation'!$P$4:$AC$4,0))</f>
        <v>0</v>
      </c>
      <c r="D5" s="32">
        <f>INDEX('Campus Enrol Disaggregation'!$P$5:$AC$75,MATCH(Export_ControlTot!$A5,'Campus Enrol Disaggregation'!$O$5:$O$75,0),MATCH(D$1,'Campus Enrol Disaggregation'!$P$4:$AC$4,0))</f>
        <v>12550</v>
      </c>
      <c r="E5" s="32">
        <f>INDEX('Campus Enrol Disaggregation'!$P$5:$AC$75,MATCH(Export_ControlTot!$A5,'Campus Enrol Disaggregation'!$O$5:$O$75,0),MATCH(E$1,'Campus Enrol Disaggregation'!$P$4:$AC$4,0))</f>
        <v>2450</v>
      </c>
      <c r="F5" s="32">
        <f>INDEX('Campus Enrol Disaggregation'!$P$5:$AC$75,MATCH(Export_ControlTot!$A5,'Campus Enrol Disaggregation'!$O$5:$O$75,0),MATCH(F$1,'Campus Enrol Disaggregation'!$P$4:$AC$4,0))</f>
        <v>300</v>
      </c>
      <c r="G5" s="32">
        <f>INDEX('Campus Enrol Disaggregation'!$P$5:$AC$75,MATCH(Export_ControlTot!$A5,'Campus Enrol Disaggregation'!$O$5:$O$75,0),MATCH(G$1,'Campus Enrol Disaggregation'!$P$4:$AC$4,0))</f>
        <v>1850</v>
      </c>
      <c r="H5" s="32">
        <f>INDEX('Campus Enrol Disaggregation'!$P$5:$AC$75,MATCH(Export_ControlTot!$A5,'Campus Enrol Disaggregation'!$O$5:$O$75,0),MATCH(H$1,'Campus Enrol Disaggregation'!$P$4:$AC$4,0))</f>
        <v>25150</v>
      </c>
      <c r="I5" s="32">
        <f>INDEX('Campus Enrol Disaggregation'!$P$5:$AC$75,MATCH(Export_ControlTot!$A5,'Campus Enrol Disaggregation'!$O$5:$O$75,0),MATCH(I$1,'Campus Enrol Disaggregation'!$P$4:$AC$4,0))</f>
        <v>10500</v>
      </c>
      <c r="J5" s="32">
        <f>INDEX('Campus Enrol Disaggregation'!$P$5:$AC$75,MATCH(Export_ControlTot!$A5,'Campus Enrol Disaggregation'!$O$5:$O$75,0),MATCH(J$1,'Campus Enrol Disaggregation'!$P$4:$AC$4,0))</f>
        <v>0</v>
      </c>
      <c r="K5" s="32">
        <f>INDEX('Campus Enrol Disaggregation'!$P$5:$AC$75,MATCH(Export_ControlTot!$A5,'Campus Enrol Disaggregation'!$O$5:$O$75,0),MATCH(K$1,'Campus Enrol Disaggregation'!$P$4:$AC$4,0))</f>
        <v>0</v>
      </c>
      <c r="L5" s="32">
        <f>INDEX('Campus Enrol Disaggregation'!$P$5:$AC$75,MATCH(Export_ControlTot!$A5,'Campus Enrol Disaggregation'!$O$5:$O$75,0),MATCH(L$1,'Campus Enrol Disaggregation'!$P$4:$AC$4,0))</f>
        <v>0</v>
      </c>
      <c r="M5" s="32">
        <f>INDEX('Campus Enrol Disaggregation'!$P$5:$AC$75,MATCH(Export_ControlTot!$A5,'Campus Enrol Disaggregation'!$O$5:$O$75,0),MATCH(M$1,'Campus Enrol Disaggregation'!$P$4:$AC$4,0))</f>
        <v>11700</v>
      </c>
      <c r="N5" s="32">
        <f>INDEX('Campus Enrol Disaggregation'!$P$5:$AC$75,MATCH(Export_ControlTot!$A5,'Campus Enrol Disaggregation'!$O$5:$O$75,0),MATCH(N$1,'Campus Enrol Disaggregation'!$P$4:$AC$4,0))</f>
        <v>2350</v>
      </c>
      <c r="O5" s="32">
        <f>INDEX('Campus Enrol Disaggregation'!$P$5:$AC$75,MATCH(Export_ControlTot!$A5,'Campus Enrol Disaggregation'!$O$5:$O$75,0),MATCH(O$1,'Campus Enrol Disaggregation'!$P$4:$AC$4,0))</f>
        <v>0</v>
      </c>
      <c r="Q5" s="119" t="s">
        <v>190</v>
      </c>
      <c r="R5" s="120" t="s">
        <v>139</v>
      </c>
      <c r="S5" s="121">
        <v>230764</v>
      </c>
    </row>
    <row r="6" spans="1:19">
      <c r="A6" s="3">
        <v>1994</v>
      </c>
      <c r="B6" s="32">
        <f>INDEX('Campus Enrol Disaggregation'!$P$5:$AC$75,MATCH(Export_ControlTot!$A6,'Campus Enrol Disaggregation'!$O$5:$O$75,0),MATCH(B$1,'Campus Enrol Disaggregation'!$P$4:$AC$4,0))</f>
        <v>30400</v>
      </c>
      <c r="C6" s="32">
        <f>INDEX('Campus Enrol Disaggregation'!$P$5:$AC$75,MATCH(Export_ControlTot!$A6,'Campus Enrol Disaggregation'!$O$5:$O$75,0),MATCH(C$1,'Campus Enrol Disaggregation'!$P$4:$AC$4,0))</f>
        <v>0</v>
      </c>
      <c r="D6" s="32">
        <f>INDEX('Campus Enrol Disaggregation'!$P$5:$AC$75,MATCH(Export_ControlTot!$A6,'Campus Enrol Disaggregation'!$O$5:$O$75,0),MATCH(D$1,'Campus Enrol Disaggregation'!$P$4:$AC$4,0))</f>
        <v>13300</v>
      </c>
      <c r="E6" s="32">
        <f>INDEX('Campus Enrol Disaggregation'!$P$5:$AC$75,MATCH(Export_ControlTot!$A6,'Campus Enrol Disaggregation'!$O$5:$O$75,0),MATCH(E$1,'Campus Enrol Disaggregation'!$P$4:$AC$4,0))</f>
        <v>2600</v>
      </c>
      <c r="F6" s="32">
        <f>INDEX('Campus Enrol Disaggregation'!$P$5:$AC$75,MATCH(Export_ControlTot!$A6,'Campus Enrol Disaggregation'!$O$5:$O$75,0),MATCH(F$1,'Campus Enrol Disaggregation'!$P$4:$AC$4,0))</f>
        <v>300</v>
      </c>
      <c r="G6" s="32">
        <f>INDEX('Campus Enrol Disaggregation'!$P$5:$AC$75,MATCH(Export_ControlTot!$A6,'Campus Enrol Disaggregation'!$O$5:$O$75,0),MATCH(G$1,'Campus Enrol Disaggregation'!$P$4:$AC$4,0))</f>
        <v>2000</v>
      </c>
      <c r="H6" s="32">
        <f>INDEX('Campus Enrol Disaggregation'!$P$5:$AC$75,MATCH(Export_ControlTot!$A6,'Campus Enrol Disaggregation'!$O$5:$O$75,0),MATCH(H$1,'Campus Enrol Disaggregation'!$P$4:$AC$4,0))</f>
        <v>24850</v>
      </c>
      <c r="I6" s="32">
        <f>INDEX('Campus Enrol Disaggregation'!$P$5:$AC$75,MATCH(Export_ControlTot!$A6,'Campus Enrol Disaggregation'!$O$5:$O$75,0),MATCH(I$1,'Campus Enrol Disaggregation'!$P$4:$AC$4,0))</f>
        <v>13300</v>
      </c>
      <c r="J6" s="32">
        <f>INDEX('Campus Enrol Disaggregation'!$P$5:$AC$75,MATCH(Export_ControlTot!$A6,'Campus Enrol Disaggregation'!$O$5:$O$75,0),MATCH(J$1,'Campus Enrol Disaggregation'!$P$4:$AC$4,0))</f>
        <v>0</v>
      </c>
      <c r="K6" s="32">
        <f>INDEX('Campus Enrol Disaggregation'!$P$5:$AC$75,MATCH(Export_ControlTot!$A6,'Campus Enrol Disaggregation'!$O$5:$O$75,0),MATCH(K$1,'Campus Enrol Disaggregation'!$P$4:$AC$4,0))</f>
        <v>0</v>
      </c>
      <c r="L6" s="32">
        <f>INDEX('Campus Enrol Disaggregation'!$P$5:$AC$75,MATCH(Export_ControlTot!$A6,'Campus Enrol Disaggregation'!$O$5:$O$75,0),MATCH(L$1,'Campus Enrol Disaggregation'!$P$4:$AC$4,0))</f>
        <v>0</v>
      </c>
      <c r="M6" s="32">
        <f>INDEX('Campus Enrol Disaggregation'!$P$5:$AC$75,MATCH(Export_ControlTot!$A6,'Campus Enrol Disaggregation'!$O$5:$O$75,0),MATCH(M$1,'Campus Enrol Disaggregation'!$P$4:$AC$4,0))</f>
        <v>11550</v>
      </c>
      <c r="N6" s="32">
        <f>INDEX('Campus Enrol Disaggregation'!$P$5:$AC$75,MATCH(Export_ControlTot!$A6,'Campus Enrol Disaggregation'!$O$5:$O$75,0),MATCH(N$1,'Campus Enrol Disaggregation'!$P$4:$AC$4,0))</f>
        <v>2300</v>
      </c>
      <c r="O6" s="32">
        <f>INDEX('Campus Enrol Disaggregation'!$P$5:$AC$75,MATCH(Export_ControlTot!$A6,'Campus Enrol Disaggregation'!$O$5:$O$75,0),MATCH(O$1,'Campus Enrol Disaggregation'!$P$4:$AC$4,0))</f>
        <v>0</v>
      </c>
      <c r="Q6" s="119" t="s">
        <v>3</v>
      </c>
      <c r="R6" s="120" t="s">
        <v>137</v>
      </c>
      <c r="S6" s="121">
        <v>230737</v>
      </c>
    </row>
    <row r="7" spans="1:19">
      <c r="A7" s="3">
        <v>1995</v>
      </c>
      <c r="B7" s="32">
        <f>INDEX('Campus Enrol Disaggregation'!$P$5:$AC$75,MATCH(Export_ControlTot!$A7,'Campus Enrol Disaggregation'!$O$5:$O$75,0),MATCH(B$1,'Campus Enrol Disaggregation'!$P$4:$AC$4,0))</f>
        <v>30450</v>
      </c>
      <c r="C7" s="32">
        <f>INDEX('Campus Enrol Disaggregation'!$P$5:$AC$75,MATCH(Export_ControlTot!$A7,'Campus Enrol Disaggregation'!$O$5:$O$75,0),MATCH(C$1,'Campus Enrol Disaggregation'!$P$4:$AC$4,0))</f>
        <v>0</v>
      </c>
      <c r="D7" s="32">
        <f>INDEX('Campus Enrol Disaggregation'!$P$5:$AC$75,MATCH(Export_ControlTot!$A7,'Campus Enrol Disaggregation'!$O$5:$O$75,0),MATCH(D$1,'Campus Enrol Disaggregation'!$P$4:$AC$4,0))</f>
        <v>14250</v>
      </c>
      <c r="E7" s="32">
        <f>INDEX('Campus Enrol Disaggregation'!$P$5:$AC$75,MATCH(Export_ControlTot!$A7,'Campus Enrol Disaggregation'!$O$5:$O$75,0),MATCH(E$1,'Campus Enrol Disaggregation'!$P$4:$AC$4,0))</f>
        <v>2800</v>
      </c>
      <c r="F7" s="32">
        <f>INDEX('Campus Enrol Disaggregation'!$P$5:$AC$75,MATCH(Export_ControlTot!$A7,'Campus Enrol Disaggregation'!$O$5:$O$75,0),MATCH(F$1,'Campus Enrol Disaggregation'!$P$4:$AC$4,0))</f>
        <v>350</v>
      </c>
      <c r="G7" s="32">
        <f>INDEX('Campus Enrol Disaggregation'!$P$5:$AC$75,MATCH(Export_ControlTot!$A7,'Campus Enrol Disaggregation'!$O$5:$O$75,0),MATCH(G$1,'Campus Enrol Disaggregation'!$P$4:$AC$4,0))</f>
        <v>2100</v>
      </c>
      <c r="H7" s="32">
        <f>INDEX('Campus Enrol Disaggregation'!$P$5:$AC$75,MATCH(Export_ControlTot!$A7,'Campus Enrol Disaggregation'!$O$5:$O$75,0),MATCH(H$1,'Campus Enrol Disaggregation'!$P$4:$AC$4,0))</f>
        <v>25950</v>
      </c>
      <c r="I7" s="32">
        <f>INDEX('Campus Enrol Disaggregation'!$P$5:$AC$75,MATCH(Export_ControlTot!$A7,'Campus Enrol Disaggregation'!$O$5:$O$75,0),MATCH(I$1,'Campus Enrol Disaggregation'!$P$4:$AC$4,0))</f>
        <v>14050</v>
      </c>
      <c r="J7" s="32">
        <f>INDEX('Campus Enrol Disaggregation'!$P$5:$AC$75,MATCH(Export_ControlTot!$A7,'Campus Enrol Disaggregation'!$O$5:$O$75,0),MATCH(J$1,'Campus Enrol Disaggregation'!$P$4:$AC$4,0))</f>
        <v>0</v>
      </c>
      <c r="K7" s="32">
        <f>INDEX('Campus Enrol Disaggregation'!$P$5:$AC$75,MATCH(Export_ControlTot!$A7,'Campus Enrol Disaggregation'!$O$5:$O$75,0),MATCH(K$1,'Campus Enrol Disaggregation'!$P$4:$AC$4,0))</f>
        <v>0</v>
      </c>
      <c r="L7" s="32">
        <f>INDEX('Campus Enrol Disaggregation'!$P$5:$AC$75,MATCH(Export_ControlTot!$A7,'Campus Enrol Disaggregation'!$O$5:$O$75,0),MATCH(L$1,'Campus Enrol Disaggregation'!$P$4:$AC$4,0))</f>
        <v>0</v>
      </c>
      <c r="M7" s="32">
        <f>INDEX('Campus Enrol Disaggregation'!$P$5:$AC$75,MATCH(Export_ControlTot!$A7,'Campus Enrol Disaggregation'!$O$5:$O$75,0),MATCH(M$1,'Campus Enrol Disaggregation'!$P$4:$AC$4,0))</f>
        <v>11350</v>
      </c>
      <c r="N7" s="32">
        <f>INDEX('Campus Enrol Disaggregation'!$P$5:$AC$75,MATCH(Export_ControlTot!$A7,'Campus Enrol Disaggregation'!$O$5:$O$75,0),MATCH(N$1,'Campus Enrol Disaggregation'!$P$4:$AC$4,0))</f>
        <v>2300</v>
      </c>
      <c r="O7" s="32">
        <f>INDEX('Campus Enrol Disaggregation'!$P$5:$AC$75,MATCH(Export_ControlTot!$A7,'Campus Enrol Disaggregation'!$O$5:$O$75,0),MATCH(O$1,'Campus Enrol Disaggregation'!$P$4:$AC$4,0))</f>
        <v>0</v>
      </c>
      <c r="Q7" s="119" t="s">
        <v>2</v>
      </c>
      <c r="R7" s="120" t="s">
        <v>140</v>
      </c>
      <c r="S7" s="121">
        <v>230782</v>
      </c>
    </row>
    <row r="8" spans="1:19">
      <c r="A8" s="3">
        <v>1996</v>
      </c>
      <c r="B8" s="32">
        <f>INDEX('Campus Enrol Disaggregation'!$P$5:$AC$75,MATCH(Export_ControlTot!$A8,'Campus Enrol Disaggregation'!$O$5:$O$75,0),MATCH(B$1,'Campus Enrol Disaggregation'!$P$4:$AC$4,0))</f>
        <v>30550</v>
      </c>
      <c r="C8" s="32">
        <f>INDEX('Campus Enrol Disaggregation'!$P$5:$AC$75,MATCH(Export_ControlTot!$A8,'Campus Enrol Disaggregation'!$O$5:$O$75,0),MATCH(C$1,'Campus Enrol Disaggregation'!$P$4:$AC$4,0))</f>
        <v>0</v>
      </c>
      <c r="D8" s="32">
        <f>INDEX('Campus Enrol Disaggregation'!$P$5:$AC$75,MATCH(Export_ControlTot!$A8,'Campus Enrol Disaggregation'!$O$5:$O$75,0),MATCH(D$1,'Campus Enrol Disaggregation'!$P$4:$AC$4,0))</f>
        <v>15300</v>
      </c>
      <c r="E8" s="32">
        <f>INDEX('Campus Enrol Disaggregation'!$P$5:$AC$75,MATCH(Export_ControlTot!$A8,'Campus Enrol Disaggregation'!$O$5:$O$75,0),MATCH(E$1,'Campus Enrol Disaggregation'!$P$4:$AC$4,0))</f>
        <v>3000</v>
      </c>
      <c r="F8" s="32">
        <f>INDEX('Campus Enrol Disaggregation'!$P$5:$AC$75,MATCH(Export_ControlTot!$A8,'Campus Enrol Disaggregation'!$O$5:$O$75,0),MATCH(F$1,'Campus Enrol Disaggregation'!$P$4:$AC$4,0))</f>
        <v>350</v>
      </c>
      <c r="G8" s="32">
        <f>INDEX('Campus Enrol Disaggregation'!$P$5:$AC$75,MATCH(Export_ControlTot!$A8,'Campus Enrol Disaggregation'!$O$5:$O$75,0),MATCH(G$1,'Campus Enrol Disaggregation'!$P$4:$AC$4,0))</f>
        <v>2300</v>
      </c>
      <c r="H8" s="32">
        <f>INDEX('Campus Enrol Disaggregation'!$P$5:$AC$75,MATCH(Export_ControlTot!$A8,'Campus Enrol Disaggregation'!$O$5:$O$75,0),MATCH(H$1,'Campus Enrol Disaggregation'!$P$4:$AC$4,0))</f>
        <v>25250</v>
      </c>
      <c r="I8" s="32">
        <f>INDEX('Campus Enrol Disaggregation'!$P$5:$AC$75,MATCH(Export_ControlTot!$A8,'Campus Enrol Disaggregation'!$O$5:$O$75,0),MATCH(I$1,'Campus Enrol Disaggregation'!$P$4:$AC$4,0))</f>
        <v>14750</v>
      </c>
      <c r="J8" s="32">
        <f>INDEX('Campus Enrol Disaggregation'!$P$5:$AC$75,MATCH(Export_ControlTot!$A8,'Campus Enrol Disaggregation'!$O$5:$O$75,0),MATCH(J$1,'Campus Enrol Disaggregation'!$P$4:$AC$4,0))</f>
        <v>0</v>
      </c>
      <c r="K8" s="32">
        <f>INDEX('Campus Enrol Disaggregation'!$P$5:$AC$75,MATCH(Export_ControlTot!$A8,'Campus Enrol Disaggregation'!$O$5:$O$75,0),MATCH(K$1,'Campus Enrol Disaggregation'!$P$4:$AC$4,0))</f>
        <v>0</v>
      </c>
      <c r="L8" s="32">
        <f>INDEX('Campus Enrol Disaggregation'!$P$5:$AC$75,MATCH(Export_ControlTot!$A8,'Campus Enrol Disaggregation'!$O$5:$O$75,0),MATCH(L$1,'Campus Enrol Disaggregation'!$P$4:$AC$4,0))</f>
        <v>0</v>
      </c>
      <c r="M8" s="32">
        <f>INDEX('Campus Enrol Disaggregation'!$P$5:$AC$75,MATCH(Export_ControlTot!$A8,'Campus Enrol Disaggregation'!$O$5:$O$75,0),MATCH(M$1,'Campus Enrol Disaggregation'!$P$4:$AC$4,0))</f>
        <v>11300</v>
      </c>
      <c r="N8" s="32">
        <f>INDEX('Campus Enrol Disaggregation'!$P$5:$AC$75,MATCH(Export_ControlTot!$A8,'Campus Enrol Disaggregation'!$O$5:$O$75,0),MATCH(N$1,'Campus Enrol Disaggregation'!$P$4:$AC$4,0))</f>
        <v>2250</v>
      </c>
      <c r="O8" s="32">
        <f>INDEX('Campus Enrol Disaggregation'!$P$5:$AC$75,MATCH(Export_ControlTot!$A8,'Campus Enrol Disaggregation'!$O$5:$O$75,0),MATCH(O$1,'Campus Enrol Disaggregation'!$P$4:$AC$4,0))</f>
        <v>0</v>
      </c>
      <c r="Q8" s="119" t="s">
        <v>17</v>
      </c>
      <c r="R8" s="120" t="s">
        <v>143</v>
      </c>
      <c r="S8" s="121">
        <v>230807</v>
      </c>
    </row>
    <row r="9" spans="1:19">
      <c r="A9" s="3">
        <v>1997</v>
      </c>
      <c r="B9" s="32">
        <f>INDEX('Campus Enrol Disaggregation'!$P$5:$AC$75,MATCH(Export_ControlTot!$A9,'Campus Enrol Disaggregation'!$O$5:$O$75,0),MATCH(B$1,'Campus Enrol Disaggregation'!$P$4:$AC$4,0))</f>
        <v>31250</v>
      </c>
      <c r="C9" s="32">
        <f>INDEX('Campus Enrol Disaggregation'!$P$5:$AC$75,MATCH(Export_ControlTot!$A9,'Campus Enrol Disaggregation'!$O$5:$O$75,0),MATCH(C$1,'Campus Enrol Disaggregation'!$P$4:$AC$4,0))</f>
        <v>0</v>
      </c>
      <c r="D9" s="32">
        <f>INDEX('Campus Enrol Disaggregation'!$P$5:$AC$75,MATCH(Export_ControlTot!$A9,'Campus Enrol Disaggregation'!$O$5:$O$75,0),MATCH(D$1,'Campus Enrol Disaggregation'!$P$4:$AC$4,0))</f>
        <v>16650</v>
      </c>
      <c r="E9" s="32">
        <f>INDEX('Campus Enrol Disaggregation'!$P$5:$AC$75,MATCH(Export_ControlTot!$A9,'Campus Enrol Disaggregation'!$O$5:$O$75,0),MATCH(E$1,'Campus Enrol Disaggregation'!$P$4:$AC$4,0))</f>
        <v>3250</v>
      </c>
      <c r="F9" s="32">
        <f>INDEX('Campus Enrol Disaggregation'!$P$5:$AC$75,MATCH(Export_ControlTot!$A9,'Campus Enrol Disaggregation'!$O$5:$O$75,0),MATCH(F$1,'Campus Enrol Disaggregation'!$P$4:$AC$4,0))</f>
        <v>400</v>
      </c>
      <c r="G9" s="32">
        <f>INDEX('Campus Enrol Disaggregation'!$P$5:$AC$75,MATCH(Export_ControlTot!$A9,'Campus Enrol Disaggregation'!$O$5:$O$75,0),MATCH(G$1,'Campus Enrol Disaggregation'!$P$4:$AC$4,0))</f>
        <v>2450</v>
      </c>
      <c r="H9" s="32">
        <f>INDEX('Campus Enrol Disaggregation'!$P$5:$AC$75,MATCH(Export_ControlTot!$A9,'Campus Enrol Disaggregation'!$O$5:$O$75,0),MATCH(H$1,'Campus Enrol Disaggregation'!$P$4:$AC$4,0))</f>
        <v>25050</v>
      </c>
      <c r="I9" s="32">
        <f>INDEX('Campus Enrol Disaggregation'!$P$5:$AC$75,MATCH(Export_ControlTot!$A9,'Campus Enrol Disaggregation'!$O$5:$O$75,0),MATCH(I$1,'Campus Enrol Disaggregation'!$P$4:$AC$4,0))</f>
        <v>16000</v>
      </c>
      <c r="J9" s="32">
        <f>INDEX('Campus Enrol Disaggregation'!$P$5:$AC$75,MATCH(Export_ControlTot!$A9,'Campus Enrol Disaggregation'!$O$5:$O$75,0),MATCH(J$1,'Campus Enrol Disaggregation'!$P$4:$AC$4,0))</f>
        <v>0</v>
      </c>
      <c r="K9" s="32">
        <f>INDEX('Campus Enrol Disaggregation'!$P$5:$AC$75,MATCH(Export_ControlTot!$A9,'Campus Enrol Disaggregation'!$O$5:$O$75,0),MATCH(K$1,'Campus Enrol Disaggregation'!$P$4:$AC$4,0))</f>
        <v>0</v>
      </c>
      <c r="L9" s="32">
        <f>INDEX('Campus Enrol Disaggregation'!$P$5:$AC$75,MATCH(Export_ControlTot!$A9,'Campus Enrol Disaggregation'!$O$5:$O$75,0),MATCH(L$1,'Campus Enrol Disaggregation'!$P$4:$AC$4,0))</f>
        <v>0</v>
      </c>
      <c r="M9" s="32">
        <f>INDEX('Campus Enrol Disaggregation'!$P$5:$AC$75,MATCH(Export_ControlTot!$A9,'Campus Enrol Disaggregation'!$O$5:$O$75,0),MATCH(M$1,'Campus Enrol Disaggregation'!$P$4:$AC$4,0))</f>
        <v>11850</v>
      </c>
      <c r="N9" s="32">
        <f>INDEX('Campus Enrol Disaggregation'!$P$5:$AC$75,MATCH(Export_ControlTot!$A9,'Campus Enrol Disaggregation'!$O$5:$O$75,0),MATCH(N$1,'Campus Enrol Disaggregation'!$P$4:$AC$4,0))</f>
        <v>2400</v>
      </c>
      <c r="O9" s="32">
        <f>INDEX('Campus Enrol Disaggregation'!$P$5:$AC$75,MATCH(Export_ControlTot!$A9,'Campus Enrol Disaggregation'!$O$5:$O$75,0),MATCH(O$1,'Campus Enrol Disaggregation'!$P$4:$AC$4,0))</f>
        <v>0</v>
      </c>
    </row>
    <row r="10" spans="1:19">
      <c r="A10" s="3">
        <v>1998</v>
      </c>
      <c r="B10" s="32">
        <f>INDEX('Campus Enrol Disaggregation'!$P$5:$AC$75,MATCH(Export_ControlTot!$A10,'Campus Enrol Disaggregation'!$O$5:$O$75,0),MATCH(B$1,'Campus Enrol Disaggregation'!$P$4:$AC$4,0))</f>
        <v>32200</v>
      </c>
      <c r="C10" s="32">
        <f>INDEX('Campus Enrol Disaggregation'!$P$5:$AC$75,MATCH(Export_ControlTot!$A10,'Campus Enrol Disaggregation'!$O$5:$O$75,0),MATCH(C$1,'Campus Enrol Disaggregation'!$P$4:$AC$4,0))</f>
        <v>0</v>
      </c>
      <c r="D10" s="32">
        <f>INDEX('Campus Enrol Disaggregation'!$P$5:$AC$75,MATCH(Export_ControlTot!$A10,'Campus Enrol Disaggregation'!$O$5:$O$75,0),MATCH(D$1,'Campus Enrol Disaggregation'!$P$4:$AC$4,0))</f>
        <v>13500</v>
      </c>
      <c r="E10" s="32">
        <f>INDEX('Campus Enrol Disaggregation'!$P$5:$AC$75,MATCH(Export_ControlTot!$A10,'Campus Enrol Disaggregation'!$O$5:$O$75,0),MATCH(E$1,'Campus Enrol Disaggregation'!$P$4:$AC$4,0))</f>
        <v>2650</v>
      </c>
      <c r="F10" s="32">
        <f>INDEX('Campus Enrol Disaggregation'!$P$5:$AC$75,MATCH(Export_ControlTot!$A10,'Campus Enrol Disaggregation'!$O$5:$O$75,0),MATCH(F$1,'Campus Enrol Disaggregation'!$P$4:$AC$4,0))</f>
        <v>300</v>
      </c>
      <c r="G10" s="32">
        <f>INDEX('Campus Enrol Disaggregation'!$P$5:$AC$75,MATCH(Export_ControlTot!$A10,'Campus Enrol Disaggregation'!$O$5:$O$75,0),MATCH(G$1,'Campus Enrol Disaggregation'!$P$4:$AC$4,0))</f>
        <v>2000</v>
      </c>
      <c r="H10" s="32">
        <f>INDEX('Campus Enrol Disaggregation'!$P$5:$AC$75,MATCH(Export_ControlTot!$A10,'Campus Enrol Disaggregation'!$O$5:$O$75,0),MATCH(H$1,'Campus Enrol Disaggregation'!$P$4:$AC$4,0))</f>
        <v>24200</v>
      </c>
      <c r="I10" s="32">
        <f>INDEX('Campus Enrol Disaggregation'!$P$5:$AC$75,MATCH(Export_ControlTot!$A10,'Campus Enrol Disaggregation'!$O$5:$O$75,0),MATCH(I$1,'Campus Enrol Disaggregation'!$P$4:$AC$4,0))</f>
        <v>18150</v>
      </c>
      <c r="J10" s="32">
        <f>INDEX('Campus Enrol Disaggregation'!$P$5:$AC$75,MATCH(Export_ControlTot!$A10,'Campus Enrol Disaggregation'!$O$5:$O$75,0),MATCH(J$1,'Campus Enrol Disaggregation'!$P$4:$AC$4,0))</f>
        <v>0</v>
      </c>
      <c r="K10" s="32">
        <f>INDEX('Campus Enrol Disaggregation'!$P$5:$AC$75,MATCH(Export_ControlTot!$A10,'Campus Enrol Disaggregation'!$O$5:$O$75,0),MATCH(K$1,'Campus Enrol Disaggregation'!$P$4:$AC$4,0))</f>
        <v>0</v>
      </c>
      <c r="L10" s="32">
        <f>INDEX('Campus Enrol Disaggregation'!$P$5:$AC$75,MATCH(Export_ControlTot!$A10,'Campus Enrol Disaggregation'!$O$5:$O$75,0),MATCH(L$1,'Campus Enrol Disaggregation'!$P$4:$AC$4,0))</f>
        <v>0</v>
      </c>
      <c r="M10" s="32">
        <f>INDEX('Campus Enrol Disaggregation'!$P$5:$AC$75,MATCH(Export_ControlTot!$A10,'Campus Enrol Disaggregation'!$O$5:$O$75,0),MATCH(M$1,'Campus Enrol Disaggregation'!$P$4:$AC$4,0))</f>
        <v>11300</v>
      </c>
      <c r="N10" s="32">
        <f>INDEX('Campus Enrol Disaggregation'!$P$5:$AC$75,MATCH(Export_ControlTot!$A10,'Campus Enrol Disaggregation'!$O$5:$O$75,0),MATCH(N$1,'Campus Enrol Disaggregation'!$P$4:$AC$4,0))</f>
        <v>2250</v>
      </c>
      <c r="O10" s="32">
        <f>INDEX('Campus Enrol Disaggregation'!$P$5:$AC$75,MATCH(Export_ControlTot!$A10,'Campus Enrol Disaggregation'!$O$5:$O$75,0),MATCH(O$1,'Campus Enrol Disaggregation'!$P$4:$AC$4,0))</f>
        <v>0</v>
      </c>
    </row>
    <row r="11" spans="1:19">
      <c r="A11" s="3">
        <v>1999</v>
      </c>
      <c r="B11" s="32">
        <f>INDEX('Campus Enrol Disaggregation'!$P$5:$AC$75,MATCH(Export_ControlTot!$A11,'Campus Enrol Disaggregation'!$O$5:$O$75,0),MATCH(B$1,'Campus Enrol Disaggregation'!$P$4:$AC$4,0))</f>
        <v>32750</v>
      </c>
      <c r="C11" s="32">
        <f>INDEX('Campus Enrol Disaggregation'!$P$5:$AC$75,MATCH(Export_ControlTot!$A11,'Campus Enrol Disaggregation'!$O$5:$O$75,0),MATCH(C$1,'Campus Enrol Disaggregation'!$P$4:$AC$4,0))</f>
        <v>0</v>
      </c>
      <c r="D11" s="32">
        <f>INDEX('Campus Enrol Disaggregation'!$P$5:$AC$75,MATCH(Export_ControlTot!$A11,'Campus Enrol Disaggregation'!$O$5:$O$75,0),MATCH(D$1,'Campus Enrol Disaggregation'!$P$4:$AC$4,0))</f>
        <v>14550</v>
      </c>
      <c r="E11" s="32">
        <f>INDEX('Campus Enrol Disaggregation'!$P$5:$AC$75,MATCH(Export_ControlTot!$A11,'Campus Enrol Disaggregation'!$O$5:$O$75,0),MATCH(E$1,'Campus Enrol Disaggregation'!$P$4:$AC$4,0))</f>
        <v>2850</v>
      </c>
      <c r="F11" s="32">
        <f>INDEX('Campus Enrol Disaggregation'!$P$5:$AC$75,MATCH(Export_ControlTot!$A11,'Campus Enrol Disaggregation'!$O$5:$O$75,0),MATCH(F$1,'Campus Enrol Disaggregation'!$P$4:$AC$4,0))</f>
        <v>350</v>
      </c>
      <c r="G11" s="32">
        <f>INDEX('Campus Enrol Disaggregation'!$P$5:$AC$75,MATCH(Export_ControlTot!$A11,'Campus Enrol Disaggregation'!$O$5:$O$75,0),MATCH(G$1,'Campus Enrol Disaggregation'!$P$4:$AC$4,0))</f>
        <v>2150</v>
      </c>
      <c r="H11" s="32">
        <f>INDEX('Campus Enrol Disaggregation'!$P$5:$AC$75,MATCH(Export_ControlTot!$A11,'Campus Enrol Disaggregation'!$O$5:$O$75,0),MATCH(H$1,'Campus Enrol Disaggregation'!$P$4:$AC$4,0))</f>
        <v>24950</v>
      </c>
      <c r="I11" s="32">
        <f>INDEX('Campus Enrol Disaggregation'!$P$5:$AC$75,MATCH(Export_ControlTot!$A11,'Campus Enrol Disaggregation'!$O$5:$O$75,0),MATCH(I$1,'Campus Enrol Disaggregation'!$P$4:$AC$4,0))</f>
        <v>20050</v>
      </c>
      <c r="J11" s="32">
        <f>INDEX('Campus Enrol Disaggregation'!$P$5:$AC$75,MATCH(Export_ControlTot!$A11,'Campus Enrol Disaggregation'!$O$5:$O$75,0),MATCH(J$1,'Campus Enrol Disaggregation'!$P$4:$AC$4,0))</f>
        <v>0</v>
      </c>
      <c r="K11" s="32">
        <f>INDEX('Campus Enrol Disaggregation'!$P$5:$AC$75,MATCH(Export_ControlTot!$A11,'Campus Enrol Disaggregation'!$O$5:$O$75,0),MATCH(K$1,'Campus Enrol Disaggregation'!$P$4:$AC$4,0))</f>
        <v>0</v>
      </c>
      <c r="L11" s="32">
        <f>INDEX('Campus Enrol Disaggregation'!$P$5:$AC$75,MATCH(Export_ControlTot!$A11,'Campus Enrol Disaggregation'!$O$5:$O$75,0),MATCH(L$1,'Campus Enrol Disaggregation'!$P$4:$AC$4,0))</f>
        <v>0</v>
      </c>
      <c r="M11" s="32">
        <f>INDEX('Campus Enrol Disaggregation'!$P$5:$AC$75,MATCH(Export_ControlTot!$A11,'Campus Enrol Disaggregation'!$O$5:$O$75,0),MATCH(M$1,'Campus Enrol Disaggregation'!$P$4:$AC$4,0))</f>
        <v>12150</v>
      </c>
      <c r="N11" s="32">
        <f>INDEX('Campus Enrol Disaggregation'!$P$5:$AC$75,MATCH(Export_ControlTot!$A11,'Campus Enrol Disaggregation'!$O$5:$O$75,0),MATCH(N$1,'Campus Enrol Disaggregation'!$P$4:$AC$4,0))</f>
        <v>2450</v>
      </c>
      <c r="O11" s="32">
        <f>INDEX('Campus Enrol Disaggregation'!$P$5:$AC$75,MATCH(Export_ControlTot!$A11,'Campus Enrol Disaggregation'!$O$5:$O$75,0),MATCH(O$1,'Campus Enrol Disaggregation'!$P$4:$AC$4,0))</f>
        <v>0</v>
      </c>
    </row>
    <row r="12" spans="1:19">
      <c r="A12" s="3">
        <v>2000</v>
      </c>
      <c r="B12" s="32">
        <f>INDEX('Campus Enrol Disaggregation'!$P$5:$AC$75,MATCH(Export_ControlTot!$A12,'Campus Enrol Disaggregation'!$O$5:$O$75,0),MATCH(B$1,'Campus Enrol Disaggregation'!$P$4:$AC$4,0))</f>
        <v>32550</v>
      </c>
      <c r="C12" s="32">
        <f>INDEX('Campus Enrol Disaggregation'!$P$5:$AC$75,MATCH(Export_ControlTot!$A12,'Campus Enrol Disaggregation'!$O$5:$O$75,0),MATCH(C$1,'Campus Enrol Disaggregation'!$P$4:$AC$4,0))</f>
        <v>800</v>
      </c>
      <c r="D12" s="32">
        <f>INDEX('Campus Enrol Disaggregation'!$P$5:$AC$75,MATCH(Export_ControlTot!$A12,'Campus Enrol Disaggregation'!$O$5:$O$75,0),MATCH(D$1,'Campus Enrol Disaggregation'!$P$4:$AC$4,0))</f>
        <v>14750</v>
      </c>
      <c r="E12" s="32">
        <f>INDEX('Campus Enrol Disaggregation'!$P$5:$AC$75,MATCH(Export_ControlTot!$A12,'Campus Enrol Disaggregation'!$O$5:$O$75,0),MATCH(E$1,'Campus Enrol Disaggregation'!$P$4:$AC$4,0))</f>
        <v>2900</v>
      </c>
      <c r="F12" s="32">
        <f>INDEX('Campus Enrol Disaggregation'!$P$5:$AC$75,MATCH(Export_ControlTot!$A12,'Campus Enrol Disaggregation'!$O$5:$O$75,0),MATCH(F$1,'Campus Enrol Disaggregation'!$P$4:$AC$4,0))</f>
        <v>350</v>
      </c>
      <c r="G12" s="32">
        <f>INDEX('Campus Enrol Disaggregation'!$P$5:$AC$75,MATCH(Export_ControlTot!$A12,'Campus Enrol Disaggregation'!$O$5:$O$75,0),MATCH(G$1,'Campus Enrol Disaggregation'!$P$4:$AC$4,0))</f>
        <v>2200</v>
      </c>
      <c r="H12" s="32">
        <f>INDEX('Campus Enrol Disaggregation'!$P$5:$AC$75,MATCH(Export_ControlTot!$A12,'Campus Enrol Disaggregation'!$O$5:$O$75,0),MATCH(H$1,'Campus Enrol Disaggregation'!$P$4:$AC$4,0))</f>
        <v>24150</v>
      </c>
      <c r="I12" s="32">
        <f>INDEX('Campus Enrol Disaggregation'!$P$5:$AC$75,MATCH(Export_ControlTot!$A12,'Campus Enrol Disaggregation'!$O$5:$O$75,0),MATCH(I$1,'Campus Enrol Disaggregation'!$P$4:$AC$4,0))</f>
        <v>20950</v>
      </c>
      <c r="J12" s="32">
        <f>INDEX('Campus Enrol Disaggregation'!$P$5:$AC$75,MATCH(Export_ControlTot!$A12,'Campus Enrol Disaggregation'!$O$5:$O$75,0),MATCH(J$1,'Campus Enrol Disaggregation'!$P$4:$AC$4,0))</f>
        <v>0</v>
      </c>
      <c r="K12" s="32">
        <f>INDEX('Campus Enrol Disaggregation'!$P$5:$AC$75,MATCH(Export_ControlTot!$A12,'Campus Enrol Disaggregation'!$O$5:$O$75,0),MATCH(K$1,'Campus Enrol Disaggregation'!$P$4:$AC$4,0))</f>
        <v>0</v>
      </c>
      <c r="L12" s="32">
        <f>INDEX('Campus Enrol Disaggregation'!$P$5:$AC$75,MATCH(Export_ControlTot!$A12,'Campus Enrol Disaggregation'!$O$5:$O$75,0),MATCH(L$1,'Campus Enrol Disaggregation'!$P$4:$AC$4,0))</f>
        <v>0</v>
      </c>
      <c r="M12" s="32">
        <f>INDEX('Campus Enrol Disaggregation'!$P$5:$AC$75,MATCH(Export_ControlTot!$A12,'Campus Enrol Disaggregation'!$O$5:$O$75,0),MATCH(M$1,'Campus Enrol Disaggregation'!$P$4:$AC$4,0))</f>
        <v>13000</v>
      </c>
      <c r="N12" s="32">
        <f>INDEX('Campus Enrol Disaggregation'!$P$5:$AC$75,MATCH(Export_ControlTot!$A12,'Campus Enrol Disaggregation'!$O$5:$O$75,0),MATCH(N$1,'Campus Enrol Disaggregation'!$P$4:$AC$4,0))</f>
        <v>2600</v>
      </c>
      <c r="O12" s="32">
        <f>INDEX('Campus Enrol Disaggregation'!$P$5:$AC$75,MATCH(Export_ControlTot!$A12,'Campus Enrol Disaggregation'!$O$5:$O$75,0),MATCH(O$1,'Campus Enrol Disaggregation'!$P$4:$AC$4,0))</f>
        <v>2400</v>
      </c>
    </row>
    <row r="13" spans="1:19">
      <c r="A13" s="3">
        <v>2001</v>
      </c>
      <c r="B13" s="32">
        <f>INDEX('Campus Enrol Disaggregation'!$P$5:$AC$75,MATCH(Export_ControlTot!$A13,'Campus Enrol Disaggregation'!$O$5:$O$75,0),MATCH(B$1,'Campus Enrol Disaggregation'!$P$4:$AC$4,0))</f>
        <v>32750</v>
      </c>
      <c r="C13" s="32">
        <f>INDEX('Campus Enrol Disaggregation'!$P$5:$AC$75,MATCH(Export_ControlTot!$A13,'Campus Enrol Disaggregation'!$O$5:$O$75,0),MATCH(C$1,'Campus Enrol Disaggregation'!$P$4:$AC$4,0))</f>
        <v>1050</v>
      </c>
      <c r="D13" s="32">
        <f>INDEX('Campus Enrol Disaggregation'!$P$5:$AC$75,MATCH(Export_ControlTot!$A13,'Campus Enrol Disaggregation'!$O$5:$O$75,0),MATCH(D$1,'Campus Enrol Disaggregation'!$P$4:$AC$4,0))</f>
        <v>16200</v>
      </c>
      <c r="E13" s="32">
        <f>INDEX('Campus Enrol Disaggregation'!$P$5:$AC$75,MATCH(Export_ControlTot!$A13,'Campus Enrol Disaggregation'!$O$5:$O$75,0),MATCH(E$1,'Campus Enrol Disaggregation'!$P$4:$AC$4,0))</f>
        <v>3150</v>
      </c>
      <c r="F13" s="32">
        <f>INDEX('Campus Enrol Disaggregation'!$P$5:$AC$75,MATCH(Export_ControlTot!$A13,'Campus Enrol Disaggregation'!$O$5:$O$75,0),MATCH(F$1,'Campus Enrol Disaggregation'!$P$4:$AC$4,0))</f>
        <v>400</v>
      </c>
      <c r="G13" s="32">
        <f>INDEX('Campus Enrol Disaggregation'!$P$5:$AC$75,MATCH(Export_ControlTot!$A13,'Campus Enrol Disaggregation'!$O$5:$O$75,0),MATCH(G$1,'Campus Enrol Disaggregation'!$P$4:$AC$4,0))</f>
        <v>2400</v>
      </c>
      <c r="H13" s="32">
        <f>INDEX('Campus Enrol Disaggregation'!$P$5:$AC$75,MATCH(Export_ControlTot!$A13,'Campus Enrol Disaggregation'!$O$5:$O$75,0),MATCH(H$1,'Campus Enrol Disaggregation'!$P$4:$AC$4,0))</f>
        <v>26800</v>
      </c>
      <c r="I13" s="32">
        <f>INDEX('Campus Enrol Disaggregation'!$P$5:$AC$75,MATCH(Export_ControlTot!$A13,'Campus Enrol Disaggregation'!$O$5:$O$75,0),MATCH(I$1,'Campus Enrol Disaggregation'!$P$4:$AC$4,0))</f>
        <v>22600</v>
      </c>
      <c r="J13" s="32">
        <f>INDEX('Campus Enrol Disaggregation'!$P$5:$AC$75,MATCH(Export_ControlTot!$A13,'Campus Enrol Disaggregation'!$O$5:$O$75,0),MATCH(J$1,'Campus Enrol Disaggregation'!$P$4:$AC$4,0))</f>
        <v>0</v>
      </c>
      <c r="K13" s="32">
        <f>INDEX('Campus Enrol Disaggregation'!$P$5:$AC$75,MATCH(Export_ControlTot!$A13,'Campus Enrol Disaggregation'!$O$5:$O$75,0),MATCH(K$1,'Campus Enrol Disaggregation'!$P$4:$AC$4,0))</f>
        <v>0</v>
      </c>
      <c r="L13" s="32">
        <f>INDEX('Campus Enrol Disaggregation'!$P$5:$AC$75,MATCH(Export_ControlTot!$A13,'Campus Enrol Disaggregation'!$O$5:$O$75,0),MATCH(L$1,'Campus Enrol Disaggregation'!$P$4:$AC$4,0))</f>
        <v>0</v>
      </c>
      <c r="M13" s="32">
        <f>INDEX('Campus Enrol Disaggregation'!$P$5:$AC$75,MATCH(Export_ControlTot!$A13,'Campus Enrol Disaggregation'!$O$5:$O$75,0),MATCH(M$1,'Campus Enrol Disaggregation'!$P$4:$AC$4,0))</f>
        <v>13700</v>
      </c>
      <c r="N13" s="32">
        <f>INDEX('Campus Enrol Disaggregation'!$P$5:$AC$75,MATCH(Export_ControlTot!$A13,'Campus Enrol Disaggregation'!$O$5:$O$75,0),MATCH(N$1,'Campus Enrol Disaggregation'!$P$4:$AC$4,0))</f>
        <v>2750</v>
      </c>
      <c r="O13" s="32">
        <f>INDEX('Campus Enrol Disaggregation'!$P$5:$AC$75,MATCH(Export_ControlTot!$A13,'Campus Enrol Disaggregation'!$O$5:$O$75,0),MATCH(O$1,'Campus Enrol Disaggregation'!$P$4:$AC$4,0))</f>
        <v>2450</v>
      </c>
    </row>
    <row r="14" spans="1:19">
      <c r="A14" s="3">
        <v>2002</v>
      </c>
      <c r="B14" s="32">
        <f>INDEX('Campus Enrol Disaggregation'!$P$5:$AC$75,MATCH(Export_ControlTot!$A14,'Campus Enrol Disaggregation'!$O$5:$O$75,0),MATCH(B$1,'Campus Enrol Disaggregation'!$P$4:$AC$4,0))</f>
        <v>32400</v>
      </c>
      <c r="C14" s="32">
        <f>INDEX('Campus Enrol Disaggregation'!$P$5:$AC$75,MATCH(Export_ControlTot!$A14,'Campus Enrol Disaggregation'!$O$5:$O$75,0),MATCH(C$1,'Campus Enrol Disaggregation'!$P$4:$AC$4,0))</f>
        <v>1100</v>
      </c>
      <c r="D14" s="32">
        <f>INDEX('Campus Enrol Disaggregation'!$P$5:$AC$75,MATCH(Export_ControlTot!$A14,'Campus Enrol Disaggregation'!$O$5:$O$75,0),MATCH(D$1,'Campus Enrol Disaggregation'!$P$4:$AC$4,0))</f>
        <v>15950</v>
      </c>
      <c r="E14" s="32">
        <f>INDEX('Campus Enrol Disaggregation'!$P$5:$AC$75,MATCH(Export_ControlTot!$A14,'Campus Enrol Disaggregation'!$O$5:$O$75,0),MATCH(E$1,'Campus Enrol Disaggregation'!$P$4:$AC$4,0))</f>
        <v>3100</v>
      </c>
      <c r="F14" s="32">
        <f>INDEX('Campus Enrol Disaggregation'!$P$5:$AC$75,MATCH(Export_ControlTot!$A14,'Campus Enrol Disaggregation'!$O$5:$O$75,0),MATCH(F$1,'Campus Enrol Disaggregation'!$P$4:$AC$4,0))</f>
        <v>400</v>
      </c>
      <c r="G14" s="32">
        <f>INDEX('Campus Enrol Disaggregation'!$P$5:$AC$75,MATCH(Export_ControlTot!$A14,'Campus Enrol Disaggregation'!$O$5:$O$75,0),MATCH(G$1,'Campus Enrol Disaggregation'!$P$4:$AC$4,0))</f>
        <v>2400</v>
      </c>
      <c r="H14" s="32">
        <f>INDEX('Campus Enrol Disaggregation'!$P$5:$AC$75,MATCH(Export_ControlTot!$A14,'Campus Enrol Disaggregation'!$O$5:$O$75,0),MATCH(H$1,'Campus Enrol Disaggregation'!$P$4:$AC$4,0))</f>
        <v>27450</v>
      </c>
      <c r="I14" s="32">
        <f>INDEX('Campus Enrol Disaggregation'!$P$5:$AC$75,MATCH(Export_ControlTot!$A14,'Campus Enrol Disaggregation'!$O$5:$O$75,0),MATCH(I$1,'Campus Enrol Disaggregation'!$P$4:$AC$4,0))</f>
        <v>23600</v>
      </c>
      <c r="J14" s="32">
        <f>INDEX('Campus Enrol Disaggregation'!$P$5:$AC$75,MATCH(Export_ControlTot!$A14,'Campus Enrol Disaggregation'!$O$5:$O$75,0),MATCH(J$1,'Campus Enrol Disaggregation'!$P$4:$AC$4,0))</f>
        <v>0</v>
      </c>
      <c r="K14" s="32">
        <f>INDEX('Campus Enrol Disaggregation'!$P$5:$AC$75,MATCH(Export_ControlTot!$A14,'Campus Enrol Disaggregation'!$O$5:$O$75,0),MATCH(K$1,'Campus Enrol Disaggregation'!$P$4:$AC$4,0))</f>
        <v>0</v>
      </c>
      <c r="L14" s="32">
        <f>INDEX('Campus Enrol Disaggregation'!$P$5:$AC$75,MATCH(Export_ControlTot!$A14,'Campus Enrol Disaggregation'!$O$5:$O$75,0),MATCH(L$1,'Campus Enrol Disaggregation'!$P$4:$AC$4,0))</f>
        <v>0</v>
      </c>
      <c r="M14" s="32">
        <f>INDEX('Campus Enrol Disaggregation'!$P$5:$AC$75,MATCH(Export_ControlTot!$A14,'Campus Enrol Disaggregation'!$O$5:$O$75,0),MATCH(M$1,'Campus Enrol Disaggregation'!$P$4:$AC$4,0))</f>
        <v>14650</v>
      </c>
      <c r="N14" s="32">
        <f>INDEX('Campus Enrol Disaggregation'!$P$5:$AC$75,MATCH(Export_ControlTot!$A14,'Campus Enrol Disaggregation'!$O$5:$O$75,0),MATCH(N$1,'Campus Enrol Disaggregation'!$P$4:$AC$4,0))</f>
        <v>2950</v>
      </c>
      <c r="O14" s="32">
        <f>INDEX('Campus Enrol Disaggregation'!$P$5:$AC$75,MATCH(Export_ControlTot!$A14,'Campus Enrol Disaggregation'!$O$5:$O$75,0),MATCH(O$1,'Campus Enrol Disaggregation'!$P$4:$AC$4,0))</f>
        <v>2350</v>
      </c>
    </row>
    <row r="15" spans="1:19">
      <c r="A15" s="3">
        <v>2003</v>
      </c>
      <c r="B15" s="32">
        <f>INDEX('Campus Enrol Disaggregation'!$P$5:$AC$75,MATCH(Export_ControlTot!$A15,'Campus Enrol Disaggregation'!$O$5:$O$75,0),MATCH(B$1,'Campus Enrol Disaggregation'!$P$4:$AC$4,0))</f>
        <v>33000</v>
      </c>
      <c r="C15" s="32">
        <f>INDEX('Campus Enrol Disaggregation'!$P$5:$AC$75,MATCH(Export_ControlTot!$A15,'Campus Enrol Disaggregation'!$O$5:$O$75,0),MATCH(C$1,'Campus Enrol Disaggregation'!$P$4:$AC$4,0))</f>
        <v>1250</v>
      </c>
      <c r="D15" s="32">
        <f>INDEX('Campus Enrol Disaggregation'!$P$5:$AC$75,MATCH(Export_ControlTot!$A15,'Campus Enrol Disaggregation'!$O$5:$O$75,0),MATCH(D$1,'Campus Enrol Disaggregation'!$P$4:$AC$4,0))</f>
        <v>16450</v>
      </c>
      <c r="E15" s="32">
        <f>INDEX('Campus Enrol Disaggregation'!$P$5:$AC$75,MATCH(Export_ControlTot!$A15,'Campus Enrol Disaggregation'!$O$5:$O$75,0),MATCH(E$1,'Campus Enrol Disaggregation'!$P$4:$AC$4,0))</f>
        <v>3200</v>
      </c>
      <c r="F15" s="32">
        <f>INDEX('Campus Enrol Disaggregation'!$P$5:$AC$75,MATCH(Export_ControlTot!$A15,'Campus Enrol Disaggregation'!$O$5:$O$75,0),MATCH(F$1,'Campus Enrol Disaggregation'!$P$4:$AC$4,0))</f>
        <v>400</v>
      </c>
      <c r="G15" s="32">
        <f>INDEX('Campus Enrol Disaggregation'!$P$5:$AC$75,MATCH(Export_ControlTot!$A15,'Campus Enrol Disaggregation'!$O$5:$O$75,0),MATCH(G$1,'Campus Enrol Disaggregation'!$P$4:$AC$4,0))</f>
        <v>2450</v>
      </c>
      <c r="H15" s="32">
        <f>INDEX('Campus Enrol Disaggregation'!$P$5:$AC$75,MATCH(Export_ControlTot!$A15,'Campus Enrol Disaggregation'!$O$5:$O$75,0),MATCH(H$1,'Campus Enrol Disaggregation'!$P$4:$AC$4,0))</f>
        <v>27550</v>
      </c>
      <c r="I15" s="32">
        <f>INDEX('Campus Enrol Disaggregation'!$P$5:$AC$75,MATCH(Export_ControlTot!$A15,'Campus Enrol Disaggregation'!$O$5:$O$75,0),MATCH(I$1,'Campus Enrol Disaggregation'!$P$4:$AC$4,0))</f>
        <v>23800</v>
      </c>
      <c r="J15" s="32">
        <f>INDEX('Campus Enrol Disaggregation'!$P$5:$AC$75,MATCH(Export_ControlTot!$A15,'Campus Enrol Disaggregation'!$O$5:$O$75,0),MATCH(J$1,'Campus Enrol Disaggregation'!$P$4:$AC$4,0))</f>
        <v>0</v>
      </c>
      <c r="K15" s="32">
        <f>INDEX('Campus Enrol Disaggregation'!$P$5:$AC$75,MATCH(Export_ControlTot!$A15,'Campus Enrol Disaggregation'!$O$5:$O$75,0),MATCH(K$1,'Campus Enrol Disaggregation'!$P$4:$AC$4,0))</f>
        <v>0</v>
      </c>
      <c r="L15" s="32">
        <f>INDEX('Campus Enrol Disaggregation'!$P$5:$AC$75,MATCH(Export_ControlTot!$A15,'Campus Enrol Disaggregation'!$O$5:$O$75,0),MATCH(L$1,'Campus Enrol Disaggregation'!$P$4:$AC$4,0))</f>
        <v>0</v>
      </c>
      <c r="M15" s="32">
        <f>INDEX('Campus Enrol Disaggregation'!$P$5:$AC$75,MATCH(Export_ControlTot!$A15,'Campus Enrol Disaggregation'!$O$5:$O$75,0),MATCH(M$1,'Campus Enrol Disaggregation'!$P$4:$AC$4,0))</f>
        <v>15250</v>
      </c>
      <c r="N15" s="32">
        <f>INDEX('Campus Enrol Disaggregation'!$P$5:$AC$75,MATCH(Export_ControlTot!$A15,'Campus Enrol Disaggregation'!$O$5:$O$75,0),MATCH(N$1,'Campus Enrol Disaggregation'!$P$4:$AC$4,0))</f>
        <v>3050</v>
      </c>
      <c r="O15" s="32">
        <f>INDEX('Campus Enrol Disaggregation'!$P$5:$AC$75,MATCH(Export_ControlTot!$A15,'Campus Enrol Disaggregation'!$O$5:$O$75,0),MATCH(O$1,'Campus Enrol Disaggregation'!$P$4:$AC$4,0))</f>
        <v>2450</v>
      </c>
    </row>
    <row r="16" spans="1:19">
      <c r="A16" s="3">
        <v>2004</v>
      </c>
      <c r="B16" s="32">
        <f>INDEX('Campus Enrol Disaggregation'!$P$5:$AC$75,MATCH(Export_ControlTot!$A16,'Campus Enrol Disaggregation'!$O$5:$O$75,0),MATCH(B$1,'Campus Enrol Disaggregation'!$P$4:$AC$4,0))</f>
        <v>34350</v>
      </c>
      <c r="C16" s="32">
        <f>INDEX('Campus Enrol Disaggregation'!$P$5:$AC$75,MATCH(Export_ControlTot!$A16,'Campus Enrol Disaggregation'!$O$5:$O$75,0),MATCH(C$1,'Campus Enrol Disaggregation'!$P$4:$AC$4,0))</f>
        <v>1250</v>
      </c>
      <c r="D16" s="32">
        <f>INDEX('Campus Enrol Disaggregation'!$P$5:$AC$75,MATCH(Export_ControlTot!$A16,'Campus Enrol Disaggregation'!$O$5:$O$75,0),MATCH(D$1,'Campus Enrol Disaggregation'!$P$4:$AC$4,0))</f>
        <v>16900</v>
      </c>
      <c r="E16" s="32">
        <f>INDEX('Campus Enrol Disaggregation'!$P$5:$AC$75,MATCH(Export_ControlTot!$A16,'Campus Enrol Disaggregation'!$O$5:$O$75,0),MATCH(E$1,'Campus Enrol Disaggregation'!$P$4:$AC$4,0))</f>
        <v>3300</v>
      </c>
      <c r="F16" s="32">
        <f>INDEX('Campus Enrol Disaggregation'!$P$5:$AC$75,MATCH(Export_ControlTot!$A16,'Campus Enrol Disaggregation'!$O$5:$O$75,0),MATCH(F$1,'Campus Enrol Disaggregation'!$P$4:$AC$4,0))</f>
        <v>400</v>
      </c>
      <c r="G16" s="32">
        <f>INDEX('Campus Enrol Disaggregation'!$P$5:$AC$75,MATCH(Export_ControlTot!$A16,'Campus Enrol Disaggregation'!$O$5:$O$75,0),MATCH(G$1,'Campus Enrol Disaggregation'!$P$4:$AC$4,0))</f>
        <v>2500</v>
      </c>
      <c r="H16" s="32">
        <f>INDEX('Campus Enrol Disaggregation'!$P$5:$AC$75,MATCH(Export_ControlTot!$A16,'Campus Enrol Disaggregation'!$O$5:$O$75,0),MATCH(H$1,'Campus Enrol Disaggregation'!$P$4:$AC$4,0))</f>
        <v>28000</v>
      </c>
      <c r="I16" s="32">
        <f>INDEX('Campus Enrol Disaggregation'!$P$5:$AC$75,MATCH(Export_ControlTot!$A16,'Campus Enrol Disaggregation'!$O$5:$O$75,0),MATCH(I$1,'Campus Enrol Disaggregation'!$P$4:$AC$4,0))</f>
        <v>24150</v>
      </c>
      <c r="J16" s="32">
        <f>INDEX('Campus Enrol Disaggregation'!$P$5:$AC$75,MATCH(Export_ControlTot!$A16,'Campus Enrol Disaggregation'!$O$5:$O$75,0),MATCH(J$1,'Campus Enrol Disaggregation'!$P$4:$AC$4,0))</f>
        <v>0</v>
      </c>
      <c r="K16" s="32">
        <f>INDEX('Campus Enrol Disaggregation'!$P$5:$AC$75,MATCH(Export_ControlTot!$A16,'Campus Enrol Disaggregation'!$O$5:$O$75,0),MATCH(K$1,'Campus Enrol Disaggregation'!$P$4:$AC$4,0))</f>
        <v>0</v>
      </c>
      <c r="L16" s="32">
        <f>INDEX('Campus Enrol Disaggregation'!$P$5:$AC$75,MATCH(Export_ControlTot!$A16,'Campus Enrol Disaggregation'!$O$5:$O$75,0),MATCH(L$1,'Campus Enrol Disaggregation'!$P$4:$AC$4,0))</f>
        <v>0</v>
      </c>
      <c r="M16" s="32">
        <f>INDEX('Campus Enrol Disaggregation'!$P$5:$AC$75,MATCH(Export_ControlTot!$A16,'Campus Enrol Disaggregation'!$O$5:$O$75,0),MATCH(M$1,'Campus Enrol Disaggregation'!$P$4:$AC$4,0))</f>
        <v>15000</v>
      </c>
      <c r="N16" s="32">
        <f>INDEX('Campus Enrol Disaggregation'!$P$5:$AC$75,MATCH(Export_ControlTot!$A16,'Campus Enrol Disaggregation'!$O$5:$O$75,0),MATCH(N$1,'Campus Enrol Disaggregation'!$P$4:$AC$4,0))</f>
        <v>3000</v>
      </c>
      <c r="O16" s="32">
        <f>INDEX('Campus Enrol Disaggregation'!$P$5:$AC$75,MATCH(Export_ControlTot!$A16,'Campus Enrol Disaggregation'!$O$5:$O$75,0),MATCH(O$1,'Campus Enrol Disaggregation'!$P$4:$AC$4,0))</f>
        <v>2400</v>
      </c>
    </row>
    <row r="17" spans="1:15">
      <c r="A17" s="3">
        <v>2005</v>
      </c>
      <c r="B17" s="32">
        <f>INDEX('Campus Enrol Disaggregation'!$P$5:$AC$75,MATCH(Export_ControlTot!$A17,'Campus Enrol Disaggregation'!$O$5:$O$75,0),MATCH(B$1,'Campus Enrol Disaggregation'!$P$4:$AC$4,0))</f>
        <v>34050</v>
      </c>
      <c r="C17" s="32">
        <f>INDEX('Campus Enrol Disaggregation'!$P$5:$AC$75,MATCH(Export_ControlTot!$A17,'Campus Enrol Disaggregation'!$O$5:$O$75,0),MATCH(C$1,'Campus Enrol Disaggregation'!$P$4:$AC$4,0))</f>
        <v>1250</v>
      </c>
      <c r="D17" s="32">
        <f>INDEX('Campus Enrol Disaggregation'!$P$5:$AC$75,MATCH(Export_ControlTot!$A17,'Campus Enrol Disaggregation'!$O$5:$O$75,0),MATCH(D$1,'Campus Enrol Disaggregation'!$P$4:$AC$4,0))</f>
        <v>16500</v>
      </c>
      <c r="E17" s="32">
        <f>INDEX('Campus Enrol Disaggregation'!$P$5:$AC$75,MATCH(Export_ControlTot!$A17,'Campus Enrol Disaggregation'!$O$5:$O$75,0),MATCH(E$1,'Campus Enrol Disaggregation'!$P$4:$AC$4,0))</f>
        <v>3200</v>
      </c>
      <c r="F17" s="32">
        <f>INDEX('Campus Enrol Disaggregation'!$P$5:$AC$75,MATCH(Export_ControlTot!$A17,'Campus Enrol Disaggregation'!$O$5:$O$75,0),MATCH(F$1,'Campus Enrol Disaggregation'!$P$4:$AC$4,0))</f>
        <v>400</v>
      </c>
      <c r="G17" s="32">
        <f>INDEX('Campus Enrol Disaggregation'!$P$5:$AC$75,MATCH(Export_ControlTot!$A17,'Campus Enrol Disaggregation'!$O$5:$O$75,0),MATCH(G$1,'Campus Enrol Disaggregation'!$P$4:$AC$4,0))</f>
        <v>2450</v>
      </c>
      <c r="H17" s="32">
        <f>INDEX('Campus Enrol Disaggregation'!$P$5:$AC$75,MATCH(Export_ControlTot!$A17,'Campus Enrol Disaggregation'!$O$5:$O$75,0),MATCH(H$1,'Campus Enrol Disaggregation'!$P$4:$AC$4,0))</f>
        <v>29600</v>
      </c>
      <c r="I17" s="32">
        <f>INDEX('Campus Enrol Disaggregation'!$P$5:$AC$75,MATCH(Export_ControlTot!$A17,'Campus Enrol Disaggregation'!$O$5:$O$75,0),MATCH(I$1,'Campus Enrol Disaggregation'!$P$4:$AC$4,0))</f>
        <v>24500</v>
      </c>
      <c r="J17" s="32">
        <f>INDEX('Campus Enrol Disaggregation'!$P$5:$AC$75,MATCH(Export_ControlTot!$A17,'Campus Enrol Disaggregation'!$O$5:$O$75,0),MATCH(J$1,'Campus Enrol Disaggregation'!$P$4:$AC$4,0))</f>
        <v>0</v>
      </c>
      <c r="K17" s="32">
        <f>INDEX('Campus Enrol Disaggregation'!$P$5:$AC$75,MATCH(Export_ControlTot!$A17,'Campus Enrol Disaggregation'!$O$5:$O$75,0),MATCH(K$1,'Campus Enrol Disaggregation'!$P$4:$AC$4,0))</f>
        <v>0</v>
      </c>
      <c r="L17" s="32">
        <f>INDEX('Campus Enrol Disaggregation'!$P$5:$AC$75,MATCH(Export_ControlTot!$A17,'Campus Enrol Disaggregation'!$O$5:$O$75,0),MATCH(L$1,'Campus Enrol Disaggregation'!$P$4:$AC$4,0))</f>
        <v>0</v>
      </c>
      <c r="M17" s="32">
        <f>INDEX('Campus Enrol Disaggregation'!$P$5:$AC$75,MATCH(Export_ControlTot!$A17,'Campus Enrol Disaggregation'!$O$5:$O$75,0),MATCH(M$1,'Campus Enrol Disaggregation'!$P$4:$AC$4,0))</f>
        <v>14700</v>
      </c>
      <c r="N17" s="32">
        <f>INDEX('Campus Enrol Disaggregation'!$P$5:$AC$75,MATCH(Export_ControlTot!$A17,'Campus Enrol Disaggregation'!$O$5:$O$75,0),MATCH(N$1,'Campus Enrol Disaggregation'!$P$4:$AC$4,0))</f>
        <v>2950</v>
      </c>
      <c r="O17" s="32">
        <f>INDEX('Campus Enrol Disaggregation'!$P$5:$AC$75,MATCH(Export_ControlTot!$A17,'Campus Enrol Disaggregation'!$O$5:$O$75,0),MATCH(O$1,'Campus Enrol Disaggregation'!$P$4:$AC$4,0))</f>
        <v>2450</v>
      </c>
    </row>
    <row r="18" spans="1:15">
      <c r="A18" s="3">
        <v>2006</v>
      </c>
      <c r="B18" s="32">
        <f>INDEX('Campus Enrol Disaggregation'!$P$5:$AC$75,MATCH(Export_ControlTot!$A18,'Campus Enrol Disaggregation'!$O$5:$O$75,0),MATCH(B$1,'Campus Enrol Disaggregation'!$P$4:$AC$4,0))</f>
        <v>34200</v>
      </c>
      <c r="C18" s="32">
        <f>INDEX('Campus Enrol Disaggregation'!$P$5:$AC$75,MATCH(Export_ControlTot!$A18,'Campus Enrol Disaggregation'!$O$5:$O$75,0),MATCH(C$1,'Campus Enrol Disaggregation'!$P$4:$AC$4,0))</f>
        <v>1300</v>
      </c>
      <c r="D18" s="32">
        <f>INDEX('Campus Enrol Disaggregation'!$P$5:$AC$75,MATCH(Export_ControlTot!$A18,'Campus Enrol Disaggregation'!$O$5:$O$75,0),MATCH(D$1,'Campus Enrol Disaggregation'!$P$4:$AC$4,0))</f>
        <v>16600</v>
      </c>
      <c r="E18" s="32">
        <f>INDEX('Campus Enrol Disaggregation'!$P$5:$AC$75,MATCH(Export_ControlTot!$A18,'Campus Enrol Disaggregation'!$O$5:$O$75,0),MATCH(E$1,'Campus Enrol Disaggregation'!$P$4:$AC$4,0))</f>
        <v>3250</v>
      </c>
      <c r="F18" s="32">
        <f>INDEX('Campus Enrol Disaggregation'!$P$5:$AC$75,MATCH(Export_ControlTot!$A18,'Campus Enrol Disaggregation'!$O$5:$O$75,0),MATCH(F$1,'Campus Enrol Disaggregation'!$P$4:$AC$4,0))</f>
        <v>400</v>
      </c>
      <c r="G18" s="32">
        <f>INDEX('Campus Enrol Disaggregation'!$P$5:$AC$75,MATCH(Export_ControlTot!$A18,'Campus Enrol Disaggregation'!$O$5:$O$75,0),MATCH(G$1,'Campus Enrol Disaggregation'!$P$4:$AC$4,0))</f>
        <v>2450</v>
      </c>
      <c r="H18" s="32">
        <f>INDEX('Campus Enrol Disaggregation'!$P$5:$AC$75,MATCH(Export_ControlTot!$A18,'Campus Enrol Disaggregation'!$O$5:$O$75,0),MATCH(H$1,'Campus Enrol Disaggregation'!$P$4:$AC$4,0))</f>
        <v>29550</v>
      </c>
      <c r="I18" s="32">
        <f>INDEX('Campus Enrol Disaggregation'!$P$5:$AC$75,MATCH(Export_ControlTot!$A18,'Campus Enrol Disaggregation'!$O$5:$O$75,0),MATCH(I$1,'Campus Enrol Disaggregation'!$P$4:$AC$4,0))</f>
        <v>23300</v>
      </c>
      <c r="J18" s="32">
        <f>INDEX('Campus Enrol Disaggregation'!$P$5:$AC$75,MATCH(Export_ControlTot!$A18,'Campus Enrol Disaggregation'!$O$5:$O$75,0),MATCH(J$1,'Campus Enrol Disaggregation'!$P$4:$AC$4,0))</f>
        <v>0</v>
      </c>
      <c r="K18" s="32">
        <f>INDEX('Campus Enrol Disaggregation'!$P$5:$AC$75,MATCH(Export_ControlTot!$A18,'Campus Enrol Disaggregation'!$O$5:$O$75,0),MATCH(K$1,'Campus Enrol Disaggregation'!$P$4:$AC$4,0))</f>
        <v>0</v>
      </c>
      <c r="L18" s="32">
        <f>INDEX('Campus Enrol Disaggregation'!$P$5:$AC$75,MATCH(Export_ControlTot!$A18,'Campus Enrol Disaggregation'!$O$5:$O$75,0),MATCH(L$1,'Campus Enrol Disaggregation'!$P$4:$AC$4,0))</f>
        <v>0</v>
      </c>
      <c r="M18" s="32">
        <f>INDEX('Campus Enrol Disaggregation'!$P$5:$AC$75,MATCH(Export_ControlTot!$A18,'Campus Enrol Disaggregation'!$O$5:$O$75,0),MATCH(M$1,'Campus Enrol Disaggregation'!$P$4:$AC$4,0))</f>
        <v>14850</v>
      </c>
      <c r="N18" s="32">
        <f>INDEX('Campus Enrol Disaggregation'!$P$5:$AC$75,MATCH(Export_ControlTot!$A18,'Campus Enrol Disaggregation'!$O$5:$O$75,0),MATCH(N$1,'Campus Enrol Disaggregation'!$P$4:$AC$4,0))</f>
        <v>3000</v>
      </c>
      <c r="O18" s="32">
        <f>INDEX('Campus Enrol Disaggregation'!$P$5:$AC$75,MATCH(Export_ControlTot!$A18,'Campus Enrol Disaggregation'!$O$5:$O$75,0),MATCH(O$1,'Campus Enrol Disaggregation'!$P$4:$AC$4,0))</f>
        <v>2500</v>
      </c>
    </row>
    <row r="19" spans="1:15">
      <c r="A19" s="3">
        <v>2007</v>
      </c>
      <c r="B19" s="32">
        <f>INDEX('Campus Enrol Disaggregation'!$P$5:$AC$75,MATCH(Export_ControlTot!$A19,'Campus Enrol Disaggregation'!$O$5:$O$75,0),MATCH(B$1,'Campus Enrol Disaggregation'!$P$4:$AC$4,0))</f>
        <v>34150</v>
      </c>
      <c r="C19" s="32">
        <f>INDEX('Campus Enrol Disaggregation'!$P$5:$AC$75,MATCH(Export_ControlTot!$A19,'Campus Enrol Disaggregation'!$O$5:$O$75,0),MATCH(C$1,'Campus Enrol Disaggregation'!$P$4:$AC$4,0))</f>
        <v>1300</v>
      </c>
      <c r="D19" s="32">
        <f>INDEX('Campus Enrol Disaggregation'!$P$5:$AC$75,MATCH(Export_ControlTot!$A19,'Campus Enrol Disaggregation'!$O$5:$O$75,0),MATCH(D$1,'Campus Enrol Disaggregation'!$P$4:$AC$4,0))</f>
        <v>17250</v>
      </c>
      <c r="E19" s="32">
        <f>INDEX('Campus Enrol Disaggregation'!$P$5:$AC$75,MATCH(Export_ControlTot!$A19,'Campus Enrol Disaggregation'!$O$5:$O$75,0),MATCH(E$1,'Campus Enrol Disaggregation'!$P$4:$AC$4,0))</f>
        <v>3350</v>
      </c>
      <c r="F19" s="32">
        <f>INDEX('Campus Enrol Disaggregation'!$P$5:$AC$75,MATCH(Export_ControlTot!$A19,'Campus Enrol Disaggregation'!$O$5:$O$75,0),MATCH(F$1,'Campus Enrol Disaggregation'!$P$4:$AC$4,0))</f>
        <v>400</v>
      </c>
      <c r="G19" s="32">
        <f>INDEX('Campus Enrol Disaggregation'!$P$5:$AC$75,MATCH(Export_ControlTot!$A19,'Campus Enrol Disaggregation'!$O$5:$O$75,0),MATCH(G$1,'Campus Enrol Disaggregation'!$P$4:$AC$4,0))</f>
        <v>2550</v>
      </c>
      <c r="H19" s="32">
        <f>INDEX('Campus Enrol Disaggregation'!$P$5:$AC$75,MATCH(Export_ControlTot!$A19,'Campus Enrol Disaggregation'!$O$5:$O$75,0),MATCH(H$1,'Campus Enrol Disaggregation'!$P$4:$AC$4,0))</f>
        <v>27150</v>
      </c>
      <c r="I19" s="32">
        <f>INDEX('Campus Enrol Disaggregation'!$P$5:$AC$75,MATCH(Export_ControlTot!$A19,'Campus Enrol Disaggregation'!$O$5:$O$75,0),MATCH(I$1,'Campus Enrol Disaggregation'!$P$4:$AC$4,0))</f>
        <v>23850</v>
      </c>
      <c r="J19" s="32">
        <f>INDEX('Campus Enrol Disaggregation'!$P$5:$AC$75,MATCH(Export_ControlTot!$A19,'Campus Enrol Disaggregation'!$O$5:$O$75,0),MATCH(J$1,'Campus Enrol Disaggregation'!$P$4:$AC$4,0))</f>
        <v>0</v>
      </c>
      <c r="K19" s="32">
        <f>INDEX('Campus Enrol Disaggregation'!$P$5:$AC$75,MATCH(Export_ControlTot!$A19,'Campus Enrol Disaggregation'!$O$5:$O$75,0),MATCH(K$1,'Campus Enrol Disaggregation'!$P$4:$AC$4,0))</f>
        <v>0</v>
      </c>
      <c r="L19" s="32">
        <f>INDEX('Campus Enrol Disaggregation'!$P$5:$AC$75,MATCH(Export_ControlTot!$A19,'Campus Enrol Disaggregation'!$O$5:$O$75,0),MATCH(L$1,'Campus Enrol Disaggregation'!$P$4:$AC$4,0))</f>
        <v>0</v>
      </c>
      <c r="M19" s="32">
        <f>INDEX('Campus Enrol Disaggregation'!$P$5:$AC$75,MATCH(Export_ControlTot!$A19,'Campus Enrol Disaggregation'!$O$5:$O$75,0),MATCH(M$1,'Campus Enrol Disaggregation'!$P$4:$AC$4,0))</f>
        <v>14650</v>
      </c>
      <c r="N19" s="32">
        <f>INDEX('Campus Enrol Disaggregation'!$P$5:$AC$75,MATCH(Export_ControlTot!$A19,'Campus Enrol Disaggregation'!$O$5:$O$75,0),MATCH(N$1,'Campus Enrol Disaggregation'!$P$4:$AC$4,0))</f>
        <v>2950</v>
      </c>
      <c r="O19" s="32">
        <f>INDEX('Campus Enrol Disaggregation'!$P$5:$AC$75,MATCH(Export_ControlTot!$A19,'Campus Enrol Disaggregation'!$O$5:$O$75,0),MATCH(O$1,'Campus Enrol Disaggregation'!$P$4:$AC$4,0))</f>
        <v>2650</v>
      </c>
    </row>
    <row r="20" spans="1:15">
      <c r="A20" s="3">
        <v>2008</v>
      </c>
      <c r="B20" s="32">
        <f>INDEX('Campus Enrol Disaggregation'!$P$5:$AC$75,MATCH(Export_ControlTot!$A20,'Campus Enrol Disaggregation'!$O$5:$O$75,0),MATCH(B$1,'Campus Enrol Disaggregation'!$P$4:$AC$4,0))</f>
        <v>34250</v>
      </c>
      <c r="C20" s="32">
        <f>INDEX('Campus Enrol Disaggregation'!$P$5:$AC$75,MATCH(Export_ControlTot!$A20,'Campus Enrol Disaggregation'!$O$5:$O$75,0),MATCH(C$1,'Campus Enrol Disaggregation'!$P$4:$AC$4,0))</f>
        <v>1400</v>
      </c>
      <c r="D20" s="32">
        <f>INDEX('Campus Enrol Disaggregation'!$P$5:$AC$75,MATCH(Export_ControlTot!$A20,'Campus Enrol Disaggregation'!$O$5:$O$75,0),MATCH(D$1,'Campus Enrol Disaggregation'!$P$4:$AC$4,0))</f>
        <v>20100</v>
      </c>
      <c r="E20" s="32">
        <f>INDEX('Campus Enrol Disaggregation'!$P$5:$AC$75,MATCH(Export_ControlTot!$A20,'Campus Enrol Disaggregation'!$O$5:$O$75,0),MATCH(E$1,'Campus Enrol Disaggregation'!$P$4:$AC$4,0))</f>
        <v>3900</v>
      </c>
      <c r="F20" s="32">
        <f>INDEX('Campus Enrol Disaggregation'!$P$5:$AC$75,MATCH(Export_ControlTot!$A20,'Campus Enrol Disaggregation'!$O$5:$O$75,0),MATCH(F$1,'Campus Enrol Disaggregation'!$P$4:$AC$4,0))</f>
        <v>500</v>
      </c>
      <c r="G20" s="32">
        <f>INDEX('Campus Enrol Disaggregation'!$P$5:$AC$75,MATCH(Export_ControlTot!$A20,'Campus Enrol Disaggregation'!$O$5:$O$75,0),MATCH(G$1,'Campus Enrol Disaggregation'!$P$4:$AC$4,0))</f>
        <v>3000</v>
      </c>
      <c r="H20" s="32">
        <f>INDEX('Campus Enrol Disaggregation'!$P$5:$AC$75,MATCH(Export_ControlTot!$A20,'Campus Enrol Disaggregation'!$O$5:$O$75,0),MATCH(H$1,'Campus Enrol Disaggregation'!$P$4:$AC$4,0))</f>
        <v>27300</v>
      </c>
      <c r="I20" s="32">
        <f>INDEX('Campus Enrol Disaggregation'!$P$5:$AC$75,MATCH(Export_ControlTot!$A20,'Campus Enrol Disaggregation'!$O$5:$O$75,0),MATCH(I$1,'Campus Enrol Disaggregation'!$P$4:$AC$4,0))</f>
        <v>27050</v>
      </c>
      <c r="J20" s="32">
        <f>INDEX('Campus Enrol Disaggregation'!$P$5:$AC$75,MATCH(Export_ControlTot!$A20,'Campus Enrol Disaggregation'!$O$5:$O$75,0),MATCH(J$1,'Campus Enrol Disaggregation'!$P$4:$AC$4,0))</f>
        <v>0</v>
      </c>
      <c r="K20" s="32">
        <f>INDEX('Campus Enrol Disaggregation'!$P$5:$AC$75,MATCH(Export_ControlTot!$A20,'Campus Enrol Disaggregation'!$O$5:$O$75,0),MATCH(K$1,'Campus Enrol Disaggregation'!$P$4:$AC$4,0))</f>
        <v>0</v>
      </c>
      <c r="L20" s="32">
        <f>INDEX('Campus Enrol Disaggregation'!$P$5:$AC$75,MATCH(Export_ControlTot!$A20,'Campus Enrol Disaggregation'!$O$5:$O$75,0),MATCH(L$1,'Campus Enrol Disaggregation'!$P$4:$AC$4,0))</f>
        <v>0</v>
      </c>
      <c r="M20" s="32">
        <f>INDEX('Campus Enrol Disaggregation'!$P$5:$AC$75,MATCH(Export_ControlTot!$A20,'Campus Enrol Disaggregation'!$O$5:$O$75,0),MATCH(M$1,'Campus Enrol Disaggregation'!$P$4:$AC$4,0))</f>
        <v>17350</v>
      </c>
      <c r="N20" s="32">
        <f>INDEX('Campus Enrol Disaggregation'!$P$5:$AC$75,MATCH(Export_ControlTot!$A20,'Campus Enrol Disaggregation'!$O$5:$O$75,0),MATCH(N$1,'Campus Enrol Disaggregation'!$P$4:$AC$4,0))</f>
        <v>3500</v>
      </c>
      <c r="O20" s="32">
        <f>INDEX('Campus Enrol Disaggregation'!$P$5:$AC$75,MATCH(Export_ControlTot!$A20,'Campus Enrol Disaggregation'!$O$5:$O$75,0),MATCH(O$1,'Campus Enrol Disaggregation'!$P$4:$AC$4,0))</f>
        <v>2850</v>
      </c>
    </row>
    <row r="21" spans="1:15">
      <c r="A21" s="3">
        <v>2009</v>
      </c>
      <c r="B21" s="32">
        <f>INDEX('Campus Enrol Disaggregation'!$P$5:$AC$75,MATCH(Export_ControlTot!$A21,'Campus Enrol Disaggregation'!$O$5:$O$75,0),MATCH(B$1,'Campus Enrol Disaggregation'!$P$4:$AC$4,0))</f>
        <v>34150</v>
      </c>
      <c r="C21" s="32">
        <f>INDEX('Campus Enrol Disaggregation'!$P$5:$AC$75,MATCH(Export_ControlTot!$A21,'Campus Enrol Disaggregation'!$O$5:$O$75,0),MATCH(C$1,'Campus Enrol Disaggregation'!$P$4:$AC$4,0))</f>
        <v>1600</v>
      </c>
      <c r="D21" s="32">
        <f>INDEX('Campus Enrol Disaggregation'!$P$5:$AC$75,MATCH(Export_ControlTot!$A21,'Campus Enrol Disaggregation'!$O$5:$O$75,0),MATCH(D$1,'Campus Enrol Disaggregation'!$P$4:$AC$4,0))</f>
        <v>23900</v>
      </c>
      <c r="E21" s="32">
        <f>INDEX('Campus Enrol Disaggregation'!$P$5:$AC$75,MATCH(Export_ControlTot!$A21,'Campus Enrol Disaggregation'!$O$5:$O$75,0),MATCH(E$1,'Campus Enrol Disaggregation'!$P$4:$AC$4,0))</f>
        <v>4650</v>
      </c>
      <c r="F21" s="32">
        <f>INDEX('Campus Enrol Disaggregation'!$P$5:$AC$75,MATCH(Export_ControlTot!$A21,'Campus Enrol Disaggregation'!$O$5:$O$75,0),MATCH(F$1,'Campus Enrol Disaggregation'!$P$4:$AC$4,0))</f>
        <v>550</v>
      </c>
      <c r="G21" s="32">
        <f>INDEX('Campus Enrol Disaggregation'!$P$5:$AC$75,MATCH(Export_ControlTot!$A21,'Campus Enrol Disaggregation'!$O$5:$O$75,0),MATCH(G$1,'Campus Enrol Disaggregation'!$P$4:$AC$4,0))</f>
        <v>3550</v>
      </c>
      <c r="H21" s="32">
        <f>INDEX('Campus Enrol Disaggregation'!$P$5:$AC$75,MATCH(Export_ControlTot!$A21,'Campus Enrol Disaggregation'!$O$5:$O$75,0),MATCH(H$1,'Campus Enrol Disaggregation'!$P$4:$AC$4,0))</f>
        <v>28350</v>
      </c>
      <c r="I21" s="32">
        <f>INDEX('Campus Enrol Disaggregation'!$P$5:$AC$75,MATCH(Export_ControlTot!$A21,'Campus Enrol Disaggregation'!$O$5:$O$75,0),MATCH(I$1,'Campus Enrol Disaggregation'!$P$4:$AC$4,0))</f>
        <v>29050</v>
      </c>
      <c r="J21" s="32">
        <f>INDEX('Campus Enrol Disaggregation'!$P$5:$AC$75,MATCH(Export_ControlTot!$A21,'Campus Enrol Disaggregation'!$O$5:$O$75,0),MATCH(J$1,'Campus Enrol Disaggregation'!$P$4:$AC$4,0))</f>
        <v>0</v>
      </c>
      <c r="K21" s="32">
        <f>INDEX('Campus Enrol Disaggregation'!$P$5:$AC$75,MATCH(Export_ControlTot!$A21,'Campus Enrol Disaggregation'!$O$5:$O$75,0),MATCH(K$1,'Campus Enrol Disaggregation'!$P$4:$AC$4,0))</f>
        <v>0</v>
      </c>
      <c r="L21" s="32">
        <f>INDEX('Campus Enrol Disaggregation'!$P$5:$AC$75,MATCH(Export_ControlTot!$A21,'Campus Enrol Disaggregation'!$O$5:$O$75,0),MATCH(L$1,'Campus Enrol Disaggregation'!$P$4:$AC$4,0))</f>
        <v>0</v>
      </c>
      <c r="M21" s="32">
        <f>INDEX('Campus Enrol Disaggregation'!$P$5:$AC$75,MATCH(Export_ControlTot!$A21,'Campus Enrol Disaggregation'!$O$5:$O$75,0),MATCH(M$1,'Campus Enrol Disaggregation'!$P$4:$AC$4,0))</f>
        <v>18650</v>
      </c>
      <c r="N21" s="32">
        <f>INDEX('Campus Enrol Disaggregation'!$P$5:$AC$75,MATCH(Export_ControlTot!$A21,'Campus Enrol Disaggregation'!$O$5:$O$75,0),MATCH(N$1,'Campus Enrol Disaggregation'!$P$4:$AC$4,0))</f>
        <v>3750</v>
      </c>
      <c r="O21" s="32">
        <f>INDEX('Campus Enrol Disaggregation'!$P$5:$AC$75,MATCH(Export_ControlTot!$A21,'Campus Enrol Disaggregation'!$O$5:$O$75,0),MATCH(O$1,'Campus Enrol Disaggregation'!$P$4:$AC$4,0))</f>
        <v>3050</v>
      </c>
    </row>
    <row r="22" spans="1:15">
      <c r="A22" s="3">
        <v>2010</v>
      </c>
      <c r="B22" s="32">
        <f>INDEX('Campus Enrol Disaggregation'!$P$5:$AC$75,MATCH(Export_ControlTot!$A22,'Campus Enrol Disaggregation'!$O$5:$O$75,0),MATCH(B$1,'Campus Enrol Disaggregation'!$P$4:$AC$4,0))</f>
        <v>33850</v>
      </c>
      <c r="C22" s="32">
        <f>INDEX('Campus Enrol Disaggregation'!$P$5:$AC$75,MATCH(Export_ControlTot!$A22,'Campus Enrol Disaggregation'!$O$5:$O$75,0),MATCH(C$1,'Campus Enrol Disaggregation'!$P$4:$AC$4,0))</f>
        <v>1800</v>
      </c>
      <c r="D22" s="32">
        <f>INDEX('Campus Enrol Disaggregation'!$P$5:$AC$75,MATCH(Export_ControlTot!$A22,'Campus Enrol Disaggregation'!$O$5:$O$75,0),MATCH(D$1,'Campus Enrol Disaggregation'!$P$4:$AC$4,0))</f>
        <v>23700</v>
      </c>
      <c r="E22" s="32">
        <f>INDEX('Campus Enrol Disaggregation'!$P$5:$AC$75,MATCH(Export_ControlTot!$A22,'Campus Enrol Disaggregation'!$O$5:$O$75,0),MATCH(E$1,'Campus Enrol Disaggregation'!$P$4:$AC$4,0))</f>
        <v>4600</v>
      </c>
      <c r="F22" s="32">
        <f>INDEX('Campus Enrol Disaggregation'!$P$5:$AC$75,MATCH(Export_ControlTot!$A22,'Campus Enrol Disaggregation'!$O$5:$O$75,0),MATCH(F$1,'Campus Enrol Disaggregation'!$P$4:$AC$4,0))</f>
        <v>550</v>
      </c>
      <c r="G22" s="32">
        <f>INDEX('Campus Enrol Disaggregation'!$P$5:$AC$75,MATCH(Export_ControlTot!$A22,'Campus Enrol Disaggregation'!$O$5:$O$75,0),MATCH(G$1,'Campus Enrol Disaggregation'!$P$4:$AC$4,0))</f>
        <v>3550</v>
      </c>
      <c r="H22" s="32">
        <f>INDEX('Campus Enrol Disaggregation'!$P$5:$AC$75,MATCH(Export_ControlTot!$A22,'Campus Enrol Disaggregation'!$O$5:$O$75,0),MATCH(H$1,'Campus Enrol Disaggregation'!$P$4:$AC$4,0))</f>
        <v>29850</v>
      </c>
      <c r="I22" s="32">
        <f>INDEX('Campus Enrol Disaggregation'!$P$5:$AC$75,MATCH(Export_ControlTot!$A22,'Campus Enrol Disaggregation'!$O$5:$O$75,0),MATCH(I$1,'Campus Enrol Disaggregation'!$P$4:$AC$4,0))</f>
        <v>31750</v>
      </c>
      <c r="J22" s="32">
        <f>INDEX('Campus Enrol Disaggregation'!$P$5:$AC$75,MATCH(Export_ControlTot!$A22,'Campus Enrol Disaggregation'!$O$5:$O$75,0),MATCH(J$1,'Campus Enrol Disaggregation'!$P$4:$AC$4,0))</f>
        <v>0</v>
      </c>
      <c r="K22" s="32">
        <f>INDEX('Campus Enrol Disaggregation'!$P$5:$AC$75,MATCH(Export_ControlTot!$A22,'Campus Enrol Disaggregation'!$O$5:$O$75,0),MATCH(K$1,'Campus Enrol Disaggregation'!$P$4:$AC$4,0))</f>
        <v>0</v>
      </c>
      <c r="L22" s="32">
        <f>INDEX('Campus Enrol Disaggregation'!$P$5:$AC$75,MATCH(Export_ControlTot!$A22,'Campus Enrol Disaggregation'!$O$5:$O$75,0),MATCH(L$1,'Campus Enrol Disaggregation'!$P$4:$AC$4,0))</f>
        <v>0</v>
      </c>
      <c r="M22" s="32">
        <f>INDEX('Campus Enrol Disaggregation'!$P$5:$AC$75,MATCH(Export_ControlTot!$A22,'Campus Enrol Disaggregation'!$O$5:$O$75,0),MATCH(M$1,'Campus Enrol Disaggregation'!$P$4:$AC$4,0))</f>
        <v>19500</v>
      </c>
      <c r="N22" s="32">
        <f>INDEX('Campus Enrol Disaggregation'!$P$5:$AC$75,MATCH(Export_ControlTot!$A22,'Campus Enrol Disaggregation'!$O$5:$O$75,0),MATCH(N$1,'Campus Enrol Disaggregation'!$P$4:$AC$4,0))</f>
        <v>3900</v>
      </c>
      <c r="O22" s="32">
        <f>INDEX('Campus Enrol Disaggregation'!$P$5:$AC$75,MATCH(Export_ControlTot!$A22,'Campus Enrol Disaggregation'!$O$5:$O$75,0),MATCH(O$1,'Campus Enrol Disaggregation'!$P$4:$AC$4,0))</f>
        <v>3150</v>
      </c>
    </row>
    <row r="23" spans="1:15">
      <c r="A23" s="3">
        <v>2011</v>
      </c>
      <c r="B23" s="32">
        <f>INDEX('Campus Enrol Disaggregation'!$P$5:$AC$75,MATCH(Export_ControlTot!$A23,'Campus Enrol Disaggregation'!$O$5:$O$75,0),MATCH(B$1,'Campus Enrol Disaggregation'!$P$4:$AC$4,0))</f>
        <v>34100</v>
      </c>
      <c r="C23" s="32">
        <f>INDEX('Campus Enrol Disaggregation'!$P$5:$AC$75,MATCH(Export_ControlTot!$A23,'Campus Enrol Disaggregation'!$O$5:$O$75,0),MATCH(C$1,'Campus Enrol Disaggregation'!$P$4:$AC$4,0))</f>
        <v>2000</v>
      </c>
      <c r="D23" s="32">
        <f>INDEX('Campus Enrol Disaggregation'!$P$5:$AC$75,MATCH(Export_ControlTot!$A23,'Campus Enrol Disaggregation'!$O$5:$O$75,0),MATCH(D$1,'Campus Enrol Disaggregation'!$P$4:$AC$4,0))</f>
        <v>22850</v>
      </c>
      <c r="E23" s="32">
        <f>INDEX('Campus Enrol Disaggregation'!$P$5:$AC$75,MATCH(Export_ControlTot!$A23,'Campus Enrol Disaggregation'!$O$5:$O$75,0),MATCH(E$1,'Campus Enrol Disaggregation'!$P$4:$AC$4,0))</f>
        <v>4450</v>
      </c>
      <c r="F23" s="32">
        <f>INDEX('Campus Enrol Disaggregation'!$P$5:$AC$75,MATCH(Export_ControlTot!$A23,'Campus Enrol Disaggregation'!$O$5:$O$75,0),MATCH(F$1,'Campus Enrol Disaggregation'!$P$4:$AC$4,0))</f>
        <v>550</v>
      </c>
      <c r="G23" s="32">
        <f>INDEX('Campus Enrol Disaggregation'!$P$5:$AC$75,MATCH(Export_ControlTot!$A23,'Campus Enrol Disaggregation'!$O$5:$O$75,0),MATCH(G$1,'Campus Enrol Disaggregation'!$P$4:$AC$4,0))</f>
        <v>3400</v>
      </c>
      <c r="H23" s="32">
        <f>INDEX('Campus Enrol Disaggregation'!$P$5:$AC$75,MATCH(Export_ControlTot!$A23,'Campus Enrol Disaggregation'!$O$5:$O$75,0),MATCH(H$1,'Campus Enrol Disaggregation'!$P$4:$AC$4,0))</f>
        <v>30650</v>
      </c>
      <c r="I23" s="32">
        <f>INDEX('Campus Enrol Disaggregation'!$P$5:$AC$75,MATCH(Export_ControlTot!$A23,'Campus Enrol Disaggregation'!$O$5:$O$75,0),MATCH(I$1,'Campus Enrol Disaggregation'!$P$4:$AC$4,0))</f>
        <v>32750</v>
      </c>
      <c r="J23" s="32">
        <f>INDEX('Campus Enrol Disaggregation'!$P$5:$AC$75,MATCH(Export_ControlTot!$A23,'Campus Enrol Disaggregation'!$O$5:$O$75,0),MATCH(J$1,'Campus Enrol Disaggregation'!$P$4:$AC$4,0))</f>
        <v>0</v>
      </c>
      <c r="K23" s="32">
        <f>INDEX('Campus Enrol Disaggregation'!$P$5:$AC$75,MATCH(Export_ControlTot!$A23,'Campus Enrol Disaggregation'!$O$5:$O$75,0),MATCH(K$1,'Campus Enrol Disaggregation'!$P$4:$AC$4,0))</f>
        <v>0</v>
      </c>
      <c r="L23" s="32">
        <f>INDEX('Campus Enrol Disaggregation'!$P$5:$AC$75,MATCH(Export_ControlTot!$A23,'Campus Enrol Disaggregation'!$O$5:$O$75,0),MATCH(L$1,'Campus Enrol Disaggregation'!$P$4:$AC$4,0))</f>
        <v>0</v>
      </c>
      <c r="M23" s="32">
        <f>INDEX('Campus Enrol Disaggregation'!$P$5:$AC$75,MATCH(Export_ControlTot!$A23,'Campus Enrol Disaggregation'!$O$5:$O$75,0),MATCH(M$1,'Campus Enrol Disaggregation'!$P$4:$AC$4,0))</f>
        <v>20550</v>
      </c>
      <c r="N23" s="32">
        <f>INDEX('Campus Enrol Disaggregation'!$P$5:$AC$75,MATCH(Export_ControlTot!$A23,'Campus Enrol Disaggregation'!$O$5:$O$75,0),MATCH(N$1,'Campus Enrol Disaggregation'!$P$4:$AC$4,0))</f>
        <v>4100</v>
      </c>
      <c r="O23" s="32">
        <f>INDEX('Campus Enrol Disaggregation'!$P$5:$AC$75,MATCH(Export_ControlTot!$A23,'Campus Enrol Disaggregation'!$O$5:$O$75,0),MATCH(O$1,'Campus Enrol Disaggregation'!$P$4:$AC$4,0))</f>
        <v>3350</v>
      </c>
    </row>
    <row r="24" spans="1:15">
      <c r="A24" s="3">
        <v>2012</v>
      </c>
      <c r="B24" s="32">
        <f>INDEX('Campus Enrol Disaggregation'!$P$5:$AC$75,MATCH(Export_ControlTot!$A24,'Campus Enrol Disaggregation'!$O$5:$O$75,0),MATCH(B$1,'Campus Enrol Disaggregation'!$P$4:$AC$4,0))</f>
        <v>34400</v>
      </c>
      <c r="C24" s="32">
        <f>INDEX('Campus Enrol Disaggregation'!$P$5:$AC$75,MATCH(Export_ControlTot!$A24,'Campus Enrol Disaggregation'!$O$5:$O$75,0),MATCH(C$1,'Campus Enrol Disaggregation'!$P$4:$AC$4,0))</f>
        <v>2200</v>
      </c>
      <c r="D24" s="32">
        <f>INDEX('Campus Enrol Disaggregation'!$P$5:$AC$75,MATCH(Export_ControlTot!$A24,'Campus Enrol Disaggregation'!$O$5:$O$75,0),MATCH(D$1,'Campus Enrol Disaggregation'!$P$4:$AC$4,0))</f>
        <v>20500</v>
      </c>
      <c r="E24" s="32">
        <f>INDEX('Campus Enrol Disaggregation'!$P$5:$AC$75,MATCH(Export_ControlTot!$A24,'Campus Enrol Disaggregation'!$O$5:$O$75,0),MATCH(E$1,'Campus Enrol Disaggregation'!$P$4:$AC$4,0))</f>
        <v>4000</v>
      </c>
      <c r="F24" s="32">
        <f>INDEX('Campus Enrol Disaggregation'!$P$5:$AC$75,MATCH(Export_ControlTot!$A24,'Campus Enrol Disaggregation'!$O$5:$O$75,0),MATCH(F$1,'Campus Enrol Disaggregation'!$P$4:$AC$4,0))</f>
        <v>500</v>
      </c>
      <c r="G24" s="32">
        <f>INDEX('Campus Enrol Disaggregation'!$P$5:$AC$75,MATCH(Export_ControlTot!$A24,'Campus Enrol Disaggregation'!$O$5:$O$75,0),MATCH(G$1,'Campus Enrol Disaggregation'!$P$4:$AC$4,0))</f>
        <v>3050</v>
      </c>
      <c r="H24" s="32">
        <f>INDEX('Campus Enrol Disaggregation'!$P$5:$AC$75,MATCH(Export_ControlTot!$A24,'Campus Enrol Disaggregation'!$O$5:$O$75,0),MATCH(H$1,'Campus Enrol Disaggregation'!$P$4:$AC$4,0))</f>
        <v>31350</v>
      </c>
      <c r="I24" s="32">
        <f>INDEX('Campus Enrol Disaggregation'!$P$5:$AC$75,MATCH(Export_ControlTot!$A24,'Campus Enrol Disaggregation'!$O$5:$O$75,0),MATCH(I$1,'Campus Enrol Disaggregation'!$P$4:$AC$4,0))</f>
        <v>31800</v>
      </c>
      <c r="J24" s="32">
        <f>INDEX('Campus Enrol Disaggregation'!$P$5:$AC$75,MATCH(Export_ControlTot!$A24,'Campus Enrol Disaggregation'!$O$5:$O$75,0),MATCH(J$1,'Campus Enrol Disaggregation'!$P$4:$AC$4,0))</f>
        <v>0</v>
      </c>
      <c r="K24" s="32">
        <f>INDEX('Campus Enrol Disaggregation'!$P$5:$AC$75,MATCH(Export_ControlTot!$A24,'Campus Enrol Disaggregation'!$O$5:$O$75,0),MATCH(K$1,'Campus Enrol Disaggregation'!$P$4:$AC$4,0))</f>
        <v>0</v>
      </c>
      <c r="L24" s="32">
        <f>INDEX('Campus Enrol Disaggregation'!$P$5:$AC$75,MATCH(Export_ControlTot!$A24,'Campus Enrol Disaggregation'!$O$5:$O$75,0),MATCH(L$1,'Campus Enrol Disaggregation'!$P$4:$AC$4,0))</f>
        <v>0</v>
      </c>
      <c r="M24" s="32">
        <f>INDEX('Campus Enrol Disaggregation'!$P$5:$AC$75,MATCH(Export_ControlTot!$A24,'Campus Enrol Disaggregation'!$O$5:$O$75,0),MATCH(M$1,'Campus Enrol Disaggregation'!$P$4:$AC$4,0))</f>
        <v>21550</v>
      </c>
      <c r="N24" s="32">
        <f>INDEX('Campus Enrol Disaggregation'!$P$5:$AC$75,MATCH(Export_ControlTot!$A24,'Campus Enrol Disaggregation'!$O$5:$O$75,0),MATCH(N$1,'Campus Enrol Disaggregation'!$P$4:$AC$4,0))</f>
        <v>4300</v>
      </c>
      <c r="O24" s="32">
        <f>INDEX('Campus Enrol Disaggregation'!$P$5:$AC$75,MATCH(Export_ControlTot!$A24,'Campus Enrol Disaggregation'!$O$5:$O$75,0),MATCH(O$1,'Campus Enrol Disaggregation'!$P$4:$AC$4,0))</f>
        <v>3300</v>
      </c>
    </row>
    <row r="25" spans="1:15">
      <c r="A25" s="3">
        <v>2013</v>
      </c>
      <c r="B25" s="32">
        <f>INDEX('Campus Enrol Disaggregation'!$P$5:$AC$75,MATCH(Export_ControlTot!$A25,'Campus Enrol Disaggregation'!$O$5:$O$75,0),MATCH(B$1,'Campus Enrol Disaggregation'!$P$4:$AC$4,0))</f>
        <v>31100</v>
      </c>
      <c r="C25" s="32">
        <f>INDEX('Campus Enrol Disaggregation'!$P$5:$AC$75,MATCH(Export_ControlTot!$A25,'Campus Enrol Disaggregation'!$O$5:$O$75,0),MATCH(C$1,'Campus Enrol Disaggregation'!$P$4:$AC$4,0))</f>
        <v>2050</v>
      </c>
      <c r="D25" s="32">
        <f>INDEX('Campus Enrol Disaggregation'!$P$5:$AC$75,MATCH(Export_ControlTot!$A25,'Campus Enrol Disaggregation'!$O$5:$O$75,0),MATCH(D$1,'Campus Enrol Disaggregation'!$P$4:$AC$4,0))</f>
        <v>21900</v>
      </c>
      <c r="E25" s="32">
        <f>INDEX('Campus Enrol Disaggregation'!$P$5:$AC$75,MATCH(Export_ControlTot!$A25,'Campus Enrol Disaggregation'!$O$5:$O$75,0),MATCH(E$1,'Campus Enrol Disaggregation'!$P$4:$AC$4,0))</f>
        <v>4250</v>
      </c>
      <c r="F25" s="32">
        <f>INDEX('Campus Enrol Disaggregation'!$P$5:$AC$75,MATCH(Export_ControlTot!$A25,'Campus Enrol Disaggregation'!$O$5:$O$75,0),MATCH(F$1,'Campus Enrol Disaggregation'!$P$4:$AC$4,0))</f>
        <v>500</v>
      </c>
      <c r="G25" s="32">
        <f>INDEX('Campus Enrol Disaggregation'!$P$5:$AC$75,MATCH(Export_ControlTot!$A25,'Campus Enrol Disaggregation'!$O$5:$O$75,0),MATCH(G$1,'Campus Enrol Disaggregation'!$P$4:$AC$4,0))</f>
        <v>3250</v>
      </c>
      <c r="H25" s="32">
        <f>INDEX('Campus Enrol Disaggregation'!$P$5:$AC$75,MATCH(Export_ControlTot!$A25,'Campus Enrol Disaggregation'!$O$5:$O$75,0),MATCH(H$1,'Campus Enrol Disaggregation'!$P$4:$AC$4,0))</f>
        <v>31050</v>
      </c>
      <c r="I25" s="32">
        <f>INDEX('Campus Enrol Disaggregation'!$P$5:$AC$75,MATCH(Export_ControlTot!$A25,'Campus Enrol Disaggregation'!$O$5:$O$75,0),MATCH(I$1,'Campus Enrol Disaggregation'!$P$4:$AC$4,0))</f>
        <v>30900</v>
      </c>
      <c r="J25" s="32">
        <f>INDEX('Campus Enrol Disaggregation'!$P$5:$AC$75,MATCH(Export_ControlTot!$A25,'Campus Enrol Disaggregation'!$O$5:$O$75,0),MATCH(J$1,'Campus Enrol Disaggregation'!$P$4:$AC$4,0))</f>
        <v>0</v>
      </c>
      <c r="K25" s="32">
        <f>INDEX('Campus Enrol Disaggregation'!$P$5:$AC$75,MATCH(Export_ControlTot!$A25,'Campus Enrol Disaggregation'!$O$5:$O$75,0),MATCH(K$1,'Campus Enrol Disaggregation'!$P$4:$AC$4,0))</f>
        <v>0</v>
      </c>
      <c r="L25" s="32">
        <f>INDEX('Campus Enrol Disaggregation'!$P$5:$AC$75,MATCH(Export_ControlTot!$A25,'Campus Enrol Disaggregation'!$O$5:$O$75,0),MATCH(L$1,'Campus Enrol Disaggregation'!$P$4:$AC$4,0))</f>
        <v>0</v>
      </c>
      <c r="M25" s="32">
        <f>INDEX('Campus Enrol Disaggregation'!$P$5:$AC$75,MATCH(Export_ControlTot!$A25,'Campus Enrol Disaggregation'!$O$5:$O$75,0),MATCH(M$1,'Campus Enrol Disaggregation'!$P$4:$AC$4,0))</f>
        <v>20400</v>
      </c>
      <c r="N25" s="32">
        <f>INDEX('Campus Enrol Disaggregation'!$P$5:$AC$75,MATCH(Export_ControlTot!$A25,'Campus Enrol Disaggregation'!$O$5:$O$75,0),MATCH(N$1,'Campus Enrol Disaggregation'!$P$4:$AC$4,0))</f>
        <v>4100</v>
      </c>
      <c r="O25" s="32">
        <f>INDEX('Campus Enrol Disaggregation'!$P$5:$AC$75,MATCH(Export_ControlTot!$A25,'Campus Enrol Disaggregation'!$O$5:$O$75,0),MATCH(O$1,'Campus Enrol Disaggregation'!$P$4:$AC$4,0))</f>
        <v>3100</v>
      </c>
    </row>
    <row r="26" spans="1:15">
      <c r="A26" s="3">
        <v>2014</v>
      </c>
      <c r="B26" s="32">
        <f>INDEX('Campus Enrol Disaggregation'!$P$5:$AC$75,MATCH(Export_ControlTot!$A26,'Campus Enrol Disaggregation'!$O$5:$O$75,0),MATCH(B$1,'Campus Enrol Disaggregation'!$P$4:$AC$4,0))</f>
        <v>30500</v>
      </c>
      <c r="C26" s="32">
        <f>INDEX('Campus Enrol Disaggregation'!$P$5:$AC$75,MATCH(Export_ControlTot!$A26,'Campus Enrol Disaggregation'!$O$5:$O$75,0),MATCH(C$1,'Campus Enrol Disaggregation'!$P$4:$AC$4,0))</f>
        <v>2000</v>
      </c>
      <c r="D26" s="32">
        <f>INDEX('Campus Enrol Disaggregation'!$P$5:$AC$75,MATCH(Export_ControlTot!$A26,'Campus Enrol Disaggregation'!$O$5:$O$75,0),MATCH(D$1,'Campus Enrol Disaggregation'!$P$4:$AC$4,0))</f>
        <v>20700</v>
      </c>
      <c r="E26" s="32">
        <f>INDEX('Campus Enrol Disaggregation'!$P$5:$AC$75,MATCH(Export_ControlTot!$A26,'Campus Enrol Disaggregation'!$O$5:$O$75,0),MATCH(E$1,'Campus Enrol Disaggregation'!$P$4:$AC$4,0))</f>
        <v>4050</v>
      </c>
      <c r="F26" s="32">
        <f>INDEX('Campus Enrol Disaggregation'!$P$5:$AC$75,MATCH(Export_ControlTot!$A26,'Campus Enrol Disaggregation'!$O$5:$O$75,0),MATCH(F$1,'Campus Enrol Disaggregation'!$P$4:$AC$4,0))</f>
        <v>500</v>
      </c>
      <c r="G26" s="32">
        <f>INDEX('Campus Enrol Disaggregation'!$P$5:$AC$75,MATCH(Export_ControlTot!$A26,'Campus Enrol Disaggregation'!$O$5:$O$75,0),MATCH(G$1,'Campus Enrol Disaggregation'!$P$4:$AC$4,0))</f>
        <v>3100</v>
      </c>
      <c r="H26" s="32">
        <f>INDEX('Campus Enrol Disaggregation'!$P$5:$AC$75,MATCH(Export_ControlTot!$A26,'Campus Enrol Disaggregation'!$O$5:$O$75,0),MATCH(H$1,'Campus Enrol Disaggregation'!$P$4:$AC$4,0))</f>
        <v>30500</v>
      </c>
      <c r="I26" s="32">
        <f>INDEX('Campus Enrol Disaggregation'!$P$5:$AC$75,MATCH(Export_ControlTot!$A26,'Campus Enrol Disaggregation'!$O$5:$O$75,0),MATCH(I$1,'Campus Enrol Disaggregation'!$P$4:$AC$4,0))</f>
        <v>31600</v>
      </c>
      <c r="J26" s="32">
        <f>INDEX('Campus Enrol Disaggregation'!$P$5:$AC$75,MATCH(Export_ControlTot!$A26,'Campus Enrol Disaggregation'!$O$5:$O$75,0),MATCH(J$1,'Campus Enrol Disaggregation'!$P$4:$AC$4,0))</f>
        <v>0</v>
      </c>
      <c r="K26" s="32">
        <f>INDEX('Campus Enrol Disaggregation'!$P$5:$AC$75,MATCH(Export_ControlTot!$A26,'Campus Enrol Disaggregation'!$O$5:$O$75,0),MATCH(K$1,'Campus Enrol Disaggregation'!$P$4:$AC$4,0))</f>
        <v>0</v>
      </c>
      <c r="L26" s="32">
        <f>INDEX('Campus Enrol Disaggregation'!$P$5:$AC$75,MATCH(Export_ControlTot!$A26,'Campus Enrol Disaggregation'!$O$5:$O$75,0),MATCH(L$1,'Campus Enrol Disaggregation'!$P$4:$AC$4,0))</f>
        <v>0</v>
      </c>
      <c r="M26" s="32">
        <f>INDEX('Campus Enrol Disaggregation'!$P$5:$AC$75,MATCH(Export_ControlTot!$A26,'Campus Enrol Disaggregation'!$O$5:$O$75,0),MATCH(M$1,'Campus Enrol Disaggregation'!$P$4:$AC$4,0))</f>
        <v>21050</v>
      </c>
      <c r="N26" s="32">
        <f>INDEX('Campus Enrol Disaggregation'!$P$5:$AC$75,MATCH(Export_ControlTot!$A26,'Campus Enrol Disaggregation'!$O$5:$O$75,0),MATCH(N$1,'Campus Enrol Disaggregation'!$P$4:$AC$4,0))</f>
        <v>4250</v>
      </c>
      <c r="O26" s="32">
        <f>INDEX('Campus Enrol Disaggregation'!$P$5:$AC$75,MATCH(Export_ControlTot!$A26,'Campus Enrol Disaggregation'!$O$5:$O$75,0),MATCH(O$1,'Campus Enrol Disaggregation'!$P$4:$AC$4,0))</f>
        <v>3000</v>
      </c>
    </row>
    <row r="27" spans="1:15">
      <c r="A27" s="3">
        <v>2015</v>
      </c>
      <c r="B27" s="32">
        <f>INDEX('Campus Enrol Disaggregation'!$P$5:$AC$75,MATCH(Export_ControlTot!$A27,'Campus Enrol Disaggregation'!$O$5:$O$75,0),MATCH(B$1,'Campus Enrol Disaggregation'!$P$4:$AC$4,0))</f>
        <v>33450</v>
      </c>
      <c r="C27" s="32">
        <f>INDEX('Campus Enrol Disaggregation'!$P$5:$AC$75,MATCH(Export_ControlTot!$A27,'Campus Enrol Disaggregation'!$O$5:$O$75,0),MATCH(C$1,'Campus Enrol Disaggregation'!$P$4:$AC$4,0))</f>
        <v>2150</v>
      </c>
      <c r="D27" s="32">
        <f>INDEX('Campus Enrol Disaggregation'!$P$5:$AC$75,MATCH(Export_ControlTot!$A27,'Campus Enrol Disaggregation'!$O$5:$O$75,0),MATCH(D$1,'Campus Enrol Disaggregation'!$P$4:$AC$4,0))</f>
        <v>20100</v>
      </c>
      <c r="E27" s="32">
        <f>INDEX('Campus Enrol Disaggregation'!$P$5:$AC$75,MATCH(Export_ControlTot!$A27,'Campus Enrol Disaggregation'!$O$5:$O$75,0),MATCH(E$1,'Campus Enrol Disaggregation'!$P$4:$AC$4,0))</f>
        <v>3900</v>
      </c>
      <c r="F27" s="32">
        <f>INDEX('Campus Enrol Disaggregation'!$P$5:$AC$75,MATCH(Export_ControlTot!$A27,'Campus Enrol Disaggregation'!$O$5:$O$75,0),MATCH(F$1,'Campus Enrol Disaggregation'!$P$4:$AC$4,0))</f>
        <v>450</v>
      </c>
      <c r="G27" s="32">
        <f>INDEX('Campus Enrol Disaggregation'!$P$5:$AC$75,MATCH(Export_ControlTot!$A27,'Campus Enrol Disaggregation'!$O$5:$O$75,0),MATCH(G$1,'Campus Enrol Disaggregation'!$P$4:$AC$4,0))</f>
        <v>3000</v>
      </c>
      <c r="H27" s="32">
        <f>INDEX('Campus Enrol Disaggregation'!$P$5:$AC$75,MATCH(Export_ControlTot!$A27,'Campus Enrol Disaggregation'!$O$5:$O$75,0),MATCH(H$1,'Campus Enrol Disaggregation'!$P$4:$AC$4,0))</f>
        <v>30600</v>
      </c>
      <c r="I27" s="32">
        <f>INDEX('Campus Enrol Disaggregation'!$P$5:$AC$75,MATCH(Export_ControlTot!$A27,'Campus Enrol Disaggregation'!$O$5:$O$75,0),MATCH(I$1,'Campus Enrol Disaggregation'!$P$4:$AC$4,0))</f>
        <v>33550</v>
      </c>
      <c r="J27" s="32">
        <f>INDEX('Campus Enrol Disaggregation'!$P$5:$AC$75,MATCH(Export_ControlTot!$A27,'Campus Enrol Disaggregation'!$O$5:$O$75,0),MATCH(J$1,'Campus Enrol Disaggregation'!$P$4:$AC$4,0))</f>
        <v>0</v>
      </c>
      <c r="K27" s="32">
        <f>INDEX('Campus Enrol Disaggregation'!$P$5:$AC$75,MATCH(Export_ControlTot!$A27,'Campus Enrol Disaggregation'!$O$5:$O$75,0),MATCH(K$1,'Campus Enrol Disaggregation'!$P$4:$AC$4,0))</f>
        <v>0</v>
      </c>
      <c r="L27" s="32">
        <f>INDEX('Campus Enrol Disaggregation'!$P$5:$AC$75,MATCH(Export_ControlTot!$A27,'Campus Enrol Disaggregation'!$O$5:$O$75,0),MATCH(L$1,'Campus Enrol Disaggregation'!$P$4:$AC$4,0))</f>
        <v>0</v>
      </c>
      <c r="M27" s="32">
        <f>INDEX('Campus Enrol Disaggregation'!$P$5:$AC$75,MATCH(Export_ControlTot!$A27,'Campus Enrol Disaggregation'!$O$5:$O$75,0),MATCH(M$1,'Campus Enrol Disaggregation'!$P$4:$AC$4,0))</f>
        <v>21050</v>
      </c>
      <c r="N27" s="32">
        <f>INDEX('Campus Enrol Disaggregation'!$P$5:$AC$75,MATCH(Export_ControlTot!$A27,'Campus Enrol Disaggregation'!$O$5:$O$75,0),MATCH(N$1,'Campus Enrol Disaggregation'!$P$4:$AC$4,0))</f>
        <v>4250</v>
      </c>
      <c r="O27" s="32">
        <f>INDEX('Campus Enrol Disaggregation'!$P$5:$AC$75,MATCH(Export_ControlTot!$A27,'Campus Enrol Disaggregation'!$O$5:$O$75,0),MATCH(O$1,'Campus Enrol Disaggregation'!$P$4:$AC$4,0))</f>
        <v>2800</v>
      </c>
    </row>
    <row r="28" spans="1:15">
      <c r="A28" s="3">
        <v>2016</v>
      </c>
      <c r="B28" s="32">
        <f>INDEX('Campus Enrol Disaggregation'!$P$5:$AC$75,MATCH(Export_ControlTot!$A28,'Campus Enrol Disaggregation'!$O$5:$O$75,0),MATCH(B$1,'Campus Enrol Disaggregation'!$P$4:$AC$4,0))</f>
        <v>34250</v>
      </c>
      <c r="C28" s="32">
        <f>INDEX('Campus Enrol Disaggregation'!$P$5:$AC$75,MATCH(Export_ControlTot!$A28,'Campus Enrol Disaggregation'!$O$5:$O$75,0),MATCH(C$1,'Campus Enrol Disaggregation'!$P$4:$AC$4,0))</f>
        <v>2100</v>
      </c>
      <c r="D28" s="32">
        <f>INDEX('Campus Enrol Disaggregation'!$P$5:$AC$75,MATCH(Export_ControlTot!$A28,'Campus Enrol Disaggregation'!$O$5:$O$75,0),MATCH(D$1,'Campus Enrol Disaggregation'!$P$4:$AC$4,0))</f>
        <v>20450</v>
      </c>
      <c r="E28" s="32">
        <f>INDEX('Campus Enrol Disaggregation'!$P$5:$AC$75,MATCH(Export_ControlTot!$A28,'Campus Enrol Disaggregation'!$O$5:$O$75,0),MATCH(E$1,'Campus Enrol Disaggregation'!$P$4:$AC$4,0))</f>
        <v>4000</v>
      </c>
      <c r="F28" s="32">
        <f>INDEX('Campus Enrol Disaggregation'!$P$5:$AC$75,MATCH(Export_ControlTot!$A28,'Campus Enrol Disaggregation'!$O$5:$O$75,0),MATCH(F$1,'Campus Enrol Disaggregation'!$P$4:$AC$4,0))</f>
        <v>500</v>
      </c>
      <c r="G28" s="32">
        <f>INDEX('Campus Enrol Disaggregation'!$P$5:$AC$75,MATCH(Export_ControlTot!$A28,'Campus Enrol Disaggregation'!$O$5:$O$75,0),MATCH(G$1,'Campus Enrol Disaggregation'!$P$4:$AC$4,0))</f>
        <v>3050</v>
      </c>
      <c r="H28" s="32">
        <f>INDEX('Campus Enrol Disaggregation'!$P$5:$AC$75,MATCH(Export_ControlTot!$A28,'Campus Enrol Disaggregation'!$O$5:$O$75,0),MATCH(H$1,'Campus Enrol Disaggregation'!$P$4:$AC$4,0))</f>
        <v>30850</v>
      </c>
      <c r="I28" s="32">
        <f>INDEX('Campus Enrol Disaggregation'!$P$5:$AC$75,MATCH(Export_ControlTot!$A28,'Campus Enrol Disaggregation'!$O$5:$O$75,0),MATCH(I$1,'Campus Enrol Disaggregation'!$P$4:$AC$4,0))</f>
        <v>35150</v>
      </c>
      <c r="J28" s="32">
        <f>INDEX('Campus Enrol Disaggregation'!$P$5:$AC$75,MATCH(Export_ControlTot!$A28,'Campus Enrol Disaggregation'!$O$5:$O$75,0),MATCH(J$1,'Campus Enrol Disaggregation'!$P$4:$AC$4,0))</f>
        <v>0</v>
      </c>
      <c r="K28" s="32">
        <f>INDEX('Campus Enrol Disaggregation'!$P$5:$AC$75,MATCH(Export_ControlTot!$A28,'Campus Enrol Disaggregation'!$O$5:$O$75,0),MATCH(K$1,'Campus Enrol Disaggregation'!$P$4:$AC$4,0))</f>
        <v>0</v>
      </c>
      <c r="L28" s="32">
        <f>INDEX('Campus Enrol Disaggregation'!$P$5:$AC$75,MATCH(Export_ControlTot!$A28,'Campus Enrol Disaggregation'!$O$5:$O$75,0),MATCH(L$1,'Campus Enrol Disaggregation'!$P$4:$AC$4,0))</f>
        <v>0</v>
      </c>
      <c r="M28" s="32">
        <f>INDEX('Campus Enrol Disaggregation'!$P$5:$AC$75,MATCH(Export_ControlTot!$A28,'Campus Enrol Disaggregation'!$O$5:$O$75,0),MATCH(M$1,'Campus Enrol Disaggregation'!$P$4:$AC$4,0))</f>
        <v>21750</v>
      </c>
      <c r="N28" s="32">
        <f>INDEX('Campus Enrol Disaggregation'!$P$5:$AC$75,MATCH(Export_ControlTot!$A28,'Campus Enrol Disaggregation'!$O$5:$O$75,0),MATCH(N$1,'Campus Enrol Disaggregation'!$P$4:$AC$4,0))</f>
        <v>4350</v>
      </c>
      <c r="O28" s="32">
        <f>INDEX('Campus Enrol Disaggregation'!$P$5:$AC$75,MATCH(Export_ControlTot!$A28,'Campus Enrol Disaggregation'!$O$5:$O$75,0),MATCH(O$1,'Campus Enrol Disaggregation'!$P$4:$AC$4,0))</f>
        <v>2700</v>
      </c>
    </row>
    <row r="29" spans="1:15">
      <c r="A29" s="3">
        <v>2017</v>
      </c>
      <c r="B29" s="32">
        <f>INDEX('Campus Enrol Disaggregation'!$P$5:$AC$75,MATCH(Export_ControlTot!$A29,'Campus Enrol Disaggregation'!$O$5:$O$75,0),MATCH(B$1,'Campus Enrol Disaggregation'!$P$4:$AC$4,0))</f>
        <v>34350</v>
      </c>
      <c r="C29" s="32">
        <f>INDEX('Campus Enrol Disaggregation'!$P$5:$AC$75,MATCH(Export_ControlTot!$A29,'Campus Enrol Disaggregation'!$O$5:$O$75,0),MATCH(C$1,'Campus Enrol Disaggregation'!$P$4:$AC$4,0))</f>
        <v>2050</v>
      </c>
      <c r="D29" s="32">
        <f>INDEX('Campus Enrol Disaggregation'!$P$5:$AC$75,MATCH(Export_ControlTot!$A29,'Campus Enrol Disaggregation'!$O$5:$O$75,0),MATCH(D$1,'Campus Enrol Disaggregation'!$P$4:$AC$4,0))</f>
        <v>20250</v>
      </c>
      <c r="E29" s="32">
        <f>INDEX('Campus Enrol Disaggregation'!$P$5:$AC$75,MATCH(Export_ControlTot!$A29,'Campus Enrol Disaggregation'!$O$5:$O$75,0),MATCH(E$1,'Campus Enrol Disaggregation'!$P$4:$AC$4,0))</f>
        <v>3950</v>
      </c>
      <c r="F29" s="32">
        <f>INDEX('Campus Enrol Disaggregation'!$P$5:$AC$75,MATCH(Export_ControlTot!$A29,'Campus Enrol Disaggregation'!$O$5:$O$75,0),MATCH(F$1,'Campus Enrol Disaggregation'!$P$4:$AC$4,0))</f>
        <v>500</v>
      </c>
      <c r="G29" s="32">
        <f>INDEX('Campus Enrol Disaggregation'!$P$5:$AC$75,MATCH(Export_ControlTot!$A29,'Campus Enrol Disaggregation'!$O$5:$O$75,0),MATCH(G$1,'Campus Enrol Disaggregation'!$P$4:$AC$4,0))</f>
        <v>3000</v>
      </c>
      <c r="H29" s="32">
        <f>INDEX('Campus Enrol Disaggregation'!$P$5:$AC$75,MATCH(Export_ControlTot!$A29,'Campus Enrol Disaggregation'!$O$5:$O$75,0),MATCH(H$1,'Campus Enrol Disaggregation'!$P$4:$AC$4,0))</f>
        <v>31750</v>
      </c>
      <c r="I29" s="32">
        <f>INDEX('Campus Enrol Disaggregation'!$P$5:$AC$75,MATCH(Export_ControlTot!$A29,'Campus Enrol Disaggregation'!$O$5:$O$75,0),MATCH(I$1,'Campus Enrol Disaggregation'!$P$4:$AC$4,0))</f>
        <v>37800</v>
      </c>
      <c r="J29" s="32">
        <f>INDEX('Campus Enrol Disaggregation'!$P$5:$AC$75,MATCH(Export_ControlTot!$A29,'Campus Enrol Disaggregation'!$O$5:$O$75,0),MATCH(J$1,'Campus Enrol Disaggregation'!$P$4:$AC$4,0))</f>
        <v>0</v>
      </c>
      <c r="K29" s="32">
        <f>INDEX('Campus Enrol Disaggregation'!$P$5:$AC$75,MATCH(Export_ControlTot!$A29,'Campus Enrol Disaggregation'!$O$5:$O$75,0),MATCH(K$1,'Campus Enrol Disaggregation'!$P$4:$AC$4,0))</f>
        <v>0</v>
      </c>
      <c r="L29" s="32">
        <f>INDEX('Campus Enrol Disaggregation'!$P$5:$AC$75,MATCH(Export_ControlTot!$A29,'Campus Enrol Disaggregation'!$O$5:$O$75,0),MATCH(L$1,'Campus Enrol Disaggregation'!$P$4:$AC$4,0))</f>
        <v>0</v>
      </c>
      <c r="M29" s="32">
        <f>INDEX('Campus Enrol Disaggregation'!$P$5:$AC$75,MATCH(Export_ControlTot!$A29,'Campus Enrol Disaggregation'!$O$5:$O$75,0),MATCH(M$1,'Campus Enrol Disaggregation'!$P$4:$AC$4,0))</f>
        <v>22700</v>
      </c>
      <c r="N29" s="32">
        <f>INDEX('Campus Enrol Disaggregation'!$P$5:$AC$75,MATCH(Export_ControlTot!$A29,'Campus Enrol Disaggregation'!$O$5:$O$75,0),MATCH(N$1,'Campus Enrol Disaggregation'!$P$4:$AC$4,0))</f>
        <v>4550</v>
      </c>
      <c r="O29" s="32">
        <f>INDEX('Campus Enrol Disaggregation'!$P$5:$AC$75,MATCH(Export_ControlTot!$A29,'Campus Enrol Disaggregation'!$O$5:$O$75,0),MATCH(O$1,'Campus Enrol Disaggregation'!$P$4:$AC$4,0))</f>
        <v>2550</v>
      </c>
    </row>
    <row r="30" spans="1:15">
      <c r="A30" s="3">
        <v>2018</v>
      </c>
      <c r="B30" s="32">
        <f>INDEX('Campus Enrol Disaggregation'!$P$5:$AC$75,MATCH(Export_ControlTot!$A30,'Campus Enrol Disaggregation'!$O$5:$O$75,0),MATCH(B$1,'Campus Enrol Disaggregation'!$P$4:$AC$4,0))</f>
        <v>34500</v>
      </c>
      <c r="C30" s="32">
        <f>INDEX('Campus Enrol Disaggregation'!$P$5:$AC$75,MATCH(Export_ControlTot!$A30,'Campus Enrol Disaggregation'!$O$5:$O$75,0),MATCH(C$1,'Campus Enrol Disaggregation'!$P$4:$AC$4,0))</f>
        <v>2000</v>
      </c>
      <c r="D30" s="32">
        <f>INDEX('Campus Enrol Disaggregation'!$P$5:$AC$75,MATCH(Export_ControlTot!$A30,'Campus Enrol Disaggregation'!$O$5:$O$75,0),MATCH(D$1,'Campus Enrol Disaggregation'!$P$4:$AC$4,0))</f>
        <v>19950</v>
      </c>
      <c r="E30" s="32">
        <f>INDEX('Campus Enrol Disaggregation'!$P$5:$AC$75,MATCH(Export_ControlTot!$A30,'Campus Enrol Disaggregation'!$O$5:$O$75,0),MATCH(E$1,'Campus Enrol Disaggregation'!$P$4:$AC$4,0))</f>
        <v>3900</v>
      </c>
      <c r="F30" s="32">
        <f>INDEX('Campus Enrol Disaggregation'!$P$5:$AC$75,MATCH(Export_ControlTot!$A30,'Campus Enrol Disaggregation'!$O$5:$O$75,0),MATCH(F$1,'Campus Enrol Disaggregation'!$P$4:$AC$4,0))</f>
        <v>450</v>
      </c>
      <c r="G30" s="32">
        <f>INDEX('Campus Enrol Disaggregation'!$P$5:$AC$75,MATCH(Export_ControlTot!$A30,'Campus Enrol Disaggregation'!$O$5:$O$75,0),MATCH(G$1,'Campus Enrol Disaggregation'!$P$4:$AC$4,0))</f>
        <v>2950</v>
      </c>
      <c r="H30" s="32">
        <f>INDEX('Campus Enrol Disaggregation'!$P$5:$AC$75,MATCH(Export_ControlTot!$A30,'Campus Enrol Disaggregation'!$O$5:$O$75,0),MATCH(H$1,'Campus Enrol Disaggregation'!$P$4:$AC$4,0))</f>
        <v>31950</v>
      </c>
      <c r="I30" s="32">
        <f>INDEX('Campus Enrol Disaggregation'!$P$5:$AC$75,MATCH(Export_ControlTot!$A30,'Campus Enrol Disaggregation'!$O$5:$O$75,0),MATCH(I$1,'Campus Enrol Disaggregation'!$P$4:$AC$4,0))</f>
        <v>39950</v>
      </c>
      <c r="J30" s="32">
        <f>INDEX('Campus Enrol Disaggregation'!$P$5:$AC$75,MATCH(Export_ControlTot!$A30,'Campus Enrol Disaggregation'!$O$5:$O$75,0),MATCH(J$1,'Campus Enrol Disaggregation'!$P$4:$AC$4,0))</f>
        <v>0</v>
      </c>
      <c r="K30" s="32">
        <f>INDEX('Campus Enrol Disaggregation'!$P$5:$AC$75,MATCH(Export_ControlTot!$A30,'Campus Enrol Disaggregation'!$O$5:$O$75,0),MATCH(K$1,'Campus Enrol Disaggregation'!$P$4:$AC$4,0))</f>
        <v>0</v>
      </c>
      <c r="L30" s="32">
        <f>INDEX('Campus Enrol Disaggregation'!$P$5:$AC$75,MATCH(Export_ControlTot!$A30,'Campus Enrol Disaggregation'!$O$5:$O$75,0),MATCH(L$1,'Campus Enrol Disaggregation'!$P$4:$AC$4,0))</f>
        <v>0</v>
      </c>
      <c r="M30" s="32">
        <f>INDEX('Campus Enrol Disaggregation'!$P$5:$AC$75,MATCH(Export_ControlTot!$A30,'Campus Enrol Disaggregation'!$O$5:$O$75,0),MATCH(M$1,'Campus Enrol Disaggregation'!$P$4:$AC$4,0))</f>
        <v>22900</v>
      </c>
      <c r="N30" s="32">
        <f>INDEX('Campus Enrol Disaggregation'!$P$5:$AC$75,MATCH(Export_ControlTot!$A30,'Campus Enrol Disaggregation'!$O$5:$O$75,0),MATCH(N$1,'Campus Enrol Disaggregation'!$P$4:$AC$4,0))</f>
        <v>4600</v>
      </c>
      <c r="O30" s="32">
        <f>INDEX('Campus Enrol Disaggregation'!$P$5:$AC$75,MATCH(Export_ControlTot!$A30,'Campus Enrol Disaggregation'!$O$5:$O$75,0),MATCH(O$1,'Campus Enrol Disaggregation'!$P$4:$AC$4,0))</f>
        <v>2500</v>
      </c>
    </row>
    <row r="31" spans="1:15">
      <c r="A31" s="3">
        <v>2019</v>
      </c>
      <c r="B31" s="32">
        <f>INDEX('Campus Enrol Disaggregation'!$P$5:$AC$75,MATCH(Export_ControlTot!$A31,'Campus Enrol Disaggregation'!$O$5:$O$75,0),MATCH(B$1,'Campus Enrol Disaggregation'!$P$4:$AC$4,0))</f>
        <v>34300</v>
      </c>
      <c r="C31" s="32">
        <f>INDEX('Campus Enrol Disaggregation'!$P$5:$AC$75,MATCH(Export_ControlTot!$A31,'Campus Enrol Disaggregation'!$O$5:$O$75,0),MATCH(C$1,'Campus Enrol Disaggregation'!$P$4:$AC$4,0))</f>
        <v>1950</v>
      </c>
      <c r="D31" s="32">
        <f>INDEX('Campus Enrol Disaggregation'!$P$5:$AC$75,MATCH(Export_ControlTot!$A31,'Campus Enrol Disaggregation'!$O$5:$O$75,0),MATCH(D$1,'Campus Enrol Disaggregation'!$P$4:$AC$4,0))</f>
        <v>20200</v>
      </c>
      <c r="E31" s="32">
        <f>INDEX('Campus Enrol Disaggregation'!$P$5:$AC$75,MATCH(Export_ControlTot!$A31,'Campus Enrol Disaggregation'!$O$5:$O$75,0),MATCH(E$1,'Campus Enrol Disaggregation'!$P$4:$AC$4,0))</f>
        <v>3950</v>
      </c>
      <c r="F31" s="32">
        <f>INDEX('Campus Enrol Disaggregation'!$P$5:$AC$75,MATCH(Export_ControlTot!$A31,'Campus Enrol Disaggregation'!$O$5:$O$75,0),MATCH(F$1,'Campus Enrol Disaggregation'!$P$4:$AC$4,0))</f>
        <v>500</v>
      </c>
      <c r="G31" s="32">
        <f>INDEX('Campus Enrol Disaggregation'!$P$5:$AC$75,MATCH(Export_ControlTot!$A31,'Campus Enrol Disaggregation'!$O$5:$O$75,0),MATCH(G$1,'Campus Enrol Disaggregation'!$P$4:$AC$4,0))</f>
        <v>3000</v>
      </c>
      <c r="H31" s="32">
        <f>INDEX('Campus Enrol Disaggregation'!$P$5:$AC$75,MATCH(Export_ControlTot!$A31,'Campus Enrol Disaggregation'!$O$5:$O$75,0),MATCH(H$1,'Campus Enrol Disaggregation'!$P$4:$AC$4,0))</f>
        <v>31800</v>
      </c>
      <c r="I31" s="32">
        <f>INDEX('Campus Enrol Disaggregation'!$P$5:$AC$75,MATCH(Export_ControlTot!$A31,'Campus Enrol Disaggregation'!$O$5:$O$75,0),MATCH(I$1,'Campus Enrol Disaggregation'!$P$4:$AC$4,0))</f>
        <v>40300</v>
      </c>
      <c r="J31" s="32">
        <f>INDEX('Campus Enrol Disaggregation'!$P$5:$AC$75,MATCH(Export_ControlTot!$A31,'Campus Enrol Disaggregation'!$O$5:$O$75,0),MATCH(J$1,'Campus Enrol Disaggregation'!$P$4:$AC$4,0))</f>
        <v>1300</v>
      </c>
      <c r="K31" s="32">
        <f>INDEX('Campus Enrol Disaggregation'!$P$5:$AC$75,MATCH(Export_ControlTot!$A31,'Campus Enrol Disaggregation'!$O$5:$O$75,0),MATCH(K$1,'Campus Enrol Disaggregation'!$P$4:$AC$4,0))</f>
        <v>0</v>
      </c>
      <c r="L31" s="32">
        <f>INDEX('Campus Enrol Disaggregation'!$P$5:$AC$75,MATCH(Export_ControlTot!$A31,'Campus Enrol Disaggregation'!$O$5:$O$75,0),MATCH(L$1,'Campus Enrol Disaggregation'!$P$4:$AC$4,0))</f>
        <v>0</v>
      </c>
      <c r="M31" s="32">
        <f>INDEX('Campus Enrol Disaggregation'!$P$5:$AC$75,MATCH(Export_ControlTot!$A31,'Campus Enrol Disaggregation'!$O$5:$O$75,0),MATCH(M$1,'Campus Enrol Disaggregation'!$P$4:$AC$4,0))</f>
        <v>24050</v>
      </c>
      <c r="N31" s="32">
        <f>INDEX('Campus Enrol Disaggregation'!$P$5:$AC$75,MATCH(Export_ControlTot!$A31,'Campus Enrol Disaggregation'!$O$5:$O$75,0),MATCH(N$1,'Campus Enrol Disaggregation'!$P$4:$AC$4,0))</f>
        <v>4850</v>
      </c>
      <c r="O31" s="32">
        <f>INDEX('Campus Enrol Disaggregation'!$P$5:$AC$75,MATCH(Export_ControlTot!$A31,'Campus Enrol Disaggregation'!$O$5:$O$75,0),MATCH(O$1,'Campus Enrol Disaggregation'!$P$4:$AC$4,0))</f>
        <v>2200</v>
      </c>
    </row>
    <row r="32" spans="1:15">
      <c r="A32" s="3">
        <v>2020</v>
      </c>
      <c r="B32" s="32">
        <f>INDEX('Campus Enrol Disaggregation'!$P$5:$AC$75,MATCH(Export_ControlTot!$A32,'Campus Enrol Disaggregation'!$O$5:$O$75,0),MATCH(B$1,'Campus Enrol Disaggregation'!$P$4:$AC$4,0))</f>
        <v>36450</v>
      </c>
      <c r="C32" s="32">
        <f>INDEX('Campus Enrol Disaggregation'!$P$5:$AC$75,MATCH(Export_ControlTot!$A32,'Campus Enrol Disaggregation'!$O$5:$O$75,0),MATCH(C$1,'Campus Enrol Disaggregation'!$P$4:$AC$4,0))</f>
        <v>1850</v>
      </c>
      <c r="D32" s="32">
        <f>INDEX('Campus Enrol Disaggregation'!$P$5:$AC$75,MATCH(Export_ControlTot!$A32,'Campus Enrol Disaggregation'!$O$5:$O$75,0),MATCH(D$1,'Campus Enrol Disaggregation'!$P$4:$AC$4,0))</f>
        <v>18650</v>
      </c>
      <c r="E32" s="32">
        <f>INDEX('Campus Enrol Disaggregation'!$P$5:$AC$75,MATCH(Export_ControlTot!$A32,'Campus Enrol Disaggregation'!$O$5:$O$75,0),MATCH(E$1,'Campus Enrol Disaggregation'!$P$4:$AC$4,0))</f>
        <v>3650</v>
      </c>
      <c r="F32" s="32">
        <f>INDEX('Campus Enrol Disaggregation'!$P$5:$AC$75,MATCH(Export_ControlTot!$A32,'Campus Enrol Disaggregation'!$O$5:$O$75,0),MATCH(F$1,'Campus Enrol Disaggregation'!$P$4:$AC$4,0))</f>
        <v>450</v>
      </c>
      <c r="G32" s="32">
        <f>INDEX('Campus Enrol Disaggregation'!$P$5:$AC$75,MATCH(Export_ControlTot!$A32,'Campus Enrol Disaggregation'!$O$5:$O$75,0),MATCH(G$1,'Campus Enrol Disaggregation'!$P$4:$AC$4,0))</f>
        <v>2800</v>
      </c>
      <c r="H32" s="32">
        <f>INDEX('Campus Enrol Disaggregation'!$P$5:$AC$75,MATCH(Export_ControlTot!$A32,'Campus Enrol Disaggregation'!$O$5:$O$75,0),MATCH(H$1,'Campus Enrol Disaggregation'!$P$4:$AC$4,0))</f>
        <v>32050</v>
      </c>
      <c r="I32" s="32">
        <f>INDEX('Campus Enrol Disaggregation'!$P$5:$AC$75,MATCH(Export_ControlTot!$A32,'Campus Enrol Disaggregation'!$O$5:$O$75,0),MATCH(I$1,'Campus Enrol Disaggregation'!$P$4:$AC$4,0))</f>
        <v>39450</v>
      </c>
      <c r="J32" s="32">
        <f>INDEX('Campus Enrol Disaggregation'!$P$5:$AC$75,MATCH(Export_ControlTot!$A32,'Campus Enrol Disaggregation'!$O$5:$O$75,0),MATCH(J$1,'Campus Enrol Disaggregation'!$P$4:$AC$4,0))</f>
        <v>1350</v>
      </c>
      <c r="K32" s="32">
        <f>INDEX('Campus Enrol Disaggregation'!$P$5:$AC$75,MATCH(Export_ControlTot!$A32,'Campus Enrol Disaggregation'!$O$5:$O$75,0),MATCH(K$1,'Campus Enrol Disaggregation'!$P$4:$AC$4,0))</f>
        <v>0</v>
      </c>
      <c r="L32" s="32">
        <f>INDEX('Campus Enrol Disaggregation'!$P$5:$AC$75,MATCH(Export_ControlTot!$A32,'Campus Enrol Disaggregation'!$O$5:$O$75,0),MATCH(L$1,'Campus Enrol Disaggregation'!$P$4:$AC$4,0))</f>
        <v>0</v>
      </c>
      <c r="M32" s="32">
        <f>INDEX('Campus Enrol Disaggregation'!$P$5:$AC$75,MATCH(Export_ControlTot!$A32,'Campus Enrol Disaggregation'!$O$5:$O$75,0),MATCH(M$1,'Campus Enrol Disaggregation'!$P$4:$AC$4,0))</f>
        <v>24000</v>
      </c>
      <c r="N32" s="32">
        <f>INDEX('Campus Enrol Disaggregation'!$P$5:$AC$75,MATCH(Export_ControlTot!$A32,'Campus Enrol Disaggregation'!$O$5:$O$75,0),MATCH(N$1,'Campus Enrol Disaggregation'!$P$4:$AC$4,0))</f>
        <v>4800</v>
      </c>
      <c r="O32" s="32">
        <f>INDEX('Campus Enrol Disaggregation'!$P$5:$AC$75,MATCH(Export_ControlTot!$A32,'Campus Enrol Disaggregation'!$O$5:$O$75,0),MATCH(O$1,'Campus Enrol Disaggregation'!$P$4:$AC$4,0))</f>
        <v>1850</v>
      </c>
    </row>
    <row r="33" spans="1:15">
      <c r="A33" s="3">
        <v>2021</v>
      </c>
      <c r="B33" s="32">
        <f>INDEX('Campus Enrol Disaggregation'!$P$5:$AC$75,MATCH(Export_ControlTot!$A33,'Campus Enrol Disaggregation'!$O$5:$O$75,0),MATCH(B$1,'Campus Enrol Disaggregation'!$P$4:$AC$4,0))</f>
        <v>34800</v>
      </c>
      <c r="C33" s="32">
        <f>INDEX('Campus Enrol Disaggregation'!$P$5:$AC$75,MATCH(Export_ControlTot!$A33,'Campus Enrol Disaggregation'!$O$5:$O$75,0),MATCH(C$1,'Campus Enrol Disaggregation'!$P$4:$AC$4,0))</f>
        <v>1750</v>
      </c>
      <c r="D33" s="32">
        <f>INDEX('Campus Enrol Disaggregation'!$P$5:$AC$75,MATCH(Export_ControlTot!$A33,'Campus Enrol Disaggregation'!$O$5:$O$75,0),MATCH(D$1,'Campus Enrol Disaggregation'!$P$4:$AC$4,0))</f>
        <v>18600</v>
      </c>
      <c r="E33" s="32">
        <f>INDEX('Campus Enrol Disaggregation'!$P$5:$AC$75,MATCH(Export_ControlTot!$A33,'Campus Enrol Disaggregation'!$O$5:$O$75,0),MATCH(E$1,'Campus Enrol Disaggregation'!$P$4:$AC$4,0))</f>
        <v>3650</v>
      </c>
      <c r="F33" s="32">
        <f>INDEX('Campus Enrol Disaggregation'!$P$5:$AC$75,MATCH(Export_ControlTot!$A33,'Campus Enrol Disaggregation'!$O$5:$O$75,0),MATCH(F$1,'Campus Enrol Disaggregation'!$P$4:$AC$4,0))</f>
        <v>450</v>
      </c>
      <c r="G33" s="32">
        <f>INDEX('Campus Enrol Disaggregation'!$P$5:$AC$75,MATCH(Export_ControlTot!$A33,'Campus Enrol Disaggregation'!$O$5:$O$75,0),MATCH(G$1,'Campus Enrol Disaggregation'!$P$4:$AC$4,0))</f>
        <v>2750</v>
      </c>
      <c r="H33" s="32">
        <f>INDEX('Campus Enrol Disaggregation'!$P$5:$AC$75,MATCH(Export_ControlTot!$A33,'Campus Enrol Disaggregation'!$O$5:$O$75,0),MATCH(H$1,'Campus Enrol Disaggregation'!$P$4:$AC$4,0))</f>
        <v>33350</v>
      </c>
      <c r="I33" s="32">
        <f>INDEX('Campus Enrol Disaggregation'!$P$5:$AC$75,MATCH(Export_ControlTot!$A33,'Campus Enrol Disaggregation'!$O$5:$O$75,0),MATCH(I$1,'Campus Enrol Disaggregation'!$P$4:$AC$4,0))</f>
        <v>39700</v>
      </c>
      <c r="J33" s="32">
        <f>INDEX('Campus Enrol Disaggregation'!$P$5:$AC$75,MATCH(Export_ControlTot!$A33,'Campus Enrol Disaggregation'!$O$5:$O$75,0),MATCH(J$1,'Campus Enrol Disaggregation'!$P$4:$AC$4,0))</f>
        <v>1400</v>
      </c>
      <c r="K33" s="32">
        <f>INDEX('Campus Enrol Disaggregation'!$P$5:$AC$75,MATCH(Export_ControlTot!$A33,'Campus Enrol Disaggregation'!$O$5:$O$75,0),MATCH(K$1,'Campus Enrol Disaggregation'!$P$4:$AC$4,0))</f>
        <v>0</v>
      </c>
      <c r="L33" s="32">
        <f>INDEX('Campus Enrol Disaggregation'!$P$5:$AC$75,MATCH(Export_ControlTot!$A33,'Campus Enrol Disaggregation'!$O$5:$O$75,0),MATCH(L$1,'Campus Enrol Disaggregation'!$P$4:$AC$4,0))</f>
        <v>0</v>
      </c>
      <c r="M33" s="32">
        <f>INDEX('Campus Enrol Disaggregation'!$P$5:$AC$75,MATCH(Export_ControlTot!$A33,'Campus Enrol Disaggregation'!$O$5:$O$75,0),MATCH(M$1,'Campus Enrol Disaggregation'!$P$4:$AC$4,0))</f>
        <v>24150</v>
      </c>
      <c r="N33" s="32">
        <f>INDEX('Campus Enrol Disaggregation'!$P$5:$AC$75,MATCH(Export_ControlTot!$A33,'Campus Enrol Disaggregation'!$O$5:$O$75,0),MATCH(N$1,'Campus Enrol Disaggregation'!$P$4:$AC$4,0))</f>
        <v>4850</v>
      </c>
      <c r="O33" s="32">
        <f>INDEX('Campus Enrol Disaggregation'!$P$5:$AC$75,MATCH(Export_ControlTot!$A33,'Campus Enrol Disaggregation'!$O$5:$O$75,0),MATCH(O$1,'Campus Enrol Disaggregation'!$P$4:$AC$4,0))</f>
        <v>1550</v>
      </c>
    </row>
    <row r="34" spans="1:15">
      <c r="A34" s="3">
        <v>2022</v>
      </c>
      <c r="B34" s="32">
        <f>INDEX('Campus Enrol Disaggregation'!$P$5:$AC$75,MATCH(Export_ControlTot!$A34,'Campus Enrol Disaggregation'!$O$5:$O$75,0),MATCH(B$1,'Campus Enrol Disaggregation'!$P$4:$AC$4,0))</f>
        <v>34450</v>
      </c>
      <c r="C34" s="32">
        <f>INDEX('Campus Enrol Disaggregation'!$P$5:$AC$75,MATCH(Export_ControlTot!$A34,'Campus Enrol Disaggregation'!$O$5:$O$75,0),MATCH(C$1,'Campus Enrol Disaggregation'!$P$4:$AC$4,0))</f>
        <v>1600</v>
      </c>
      <c r="D34" s="32">
        <f>INDEX('Campus Enrol Disaggregation'!$P$5:$AC$75,MATCH(Export_ControlTot!$A34,'Campus Enrol Disaggregation'!$O$5:$O$75,0),MATCH(D$1,'Campus Enrol Disaggregation'!$P$4:$AC$4,0))</f>
        <v>18000</v>
      </c>
      <c r="E34" s="32">
        <f>INDEX('Campus Enrol Disaggregation'!$P$5:$AC$75,MATCH(Export_ControlTot!$A34,'Campus Enrol Disaggregation'!$O$5:$O$75,0),MATCH(E$1,'Campus Enrol Disaggregation'!$P$4:$AC$4,0))</f>
        <v>3500</v>
      </c>
      <c r="F34" s="32">
        <f>INDEX('Campus Enrol Disaggregation'!$P$5:$AC$75,MATCH(Export_ControlTot!$A34,'Campus Enrol Disaggregation'!$O$5:$O$75,0),MATCH(F$1,'Campus Enrol Disaggregation'!$P$4:$AC$4,0))</f>
        <v>450</v>
      </c>
      <c r="G34" s="32">
        <f>INDEX('Campus Enrol Disaggregation'!$P$5:$AC$75,MATCH(Export_ControlTot!$A34,'Campus Enrol Disaggregation'!$O$5:$O$75,0),MATCH(G$1,'Campus Enrol Disaggregation'!$P$4:$AC$4,0))</f>
        <v>2700</v>
      </c>
      <c r="H34" s="32">
        <f>INDEX('Campus Enrol Disaggregation'!$P$5:$AC$75,MATCH(Export_ControlTot!$A34,'Campus Enrol Disaggregation'!$O$5:$O$75,0),MATCH(H$1,'Campus Enrol Disaggregation'!$P$4:$AC$4,0))</f>
        <v>33650</v>
      </c>
      <c r="I34" s="32">
        <f>INDEX('Campus Enrol Disaggregation'!$P$5:$AC$75,MATCH(Export_ControlTot!$A34,'Campus Enrol Disaggregation'!$O$5:$O$75,0),MATCH(I$1,'Campus Enrol Disaggregation'!$P$4:$AC$4,0))</f>
        <v>41500</v>
      </c>
      <c r="J34" s="32">
        <f>INDEX('Campus Enrol Disaggregation'!$P$5:$AC$75,MATCH(Export_ControlTot!$A34,'Campus Enrol Disaggregation'!$O$5:$O$75,0),MATCH(J$1,'Campus Enrol Disaggregation'!$P$4:$AC$4,0))</f>
        <v>1450</v>
      </c>
      <c r="K34" s="32">
        <f>INDEX('Campus Enrol Disaggregation'!$P$5:$AC$75,MATCH(Export_ControlTot!$A34,'Campus Enrol Disaggregation'!$O$5:$O$75,0),MATCH(K$1,'Campus Enrol Disaggregation'!$P$4:$AC$4,0))</f>
        <v>0</v>
      </c>
      <c r="L34" s="32">
        <f>INDEX('Campus Enrol Disaggregation'!$P$5:$AC$75,MATCH(Export_ControlTot!$A34,'Campus Enrol Disaggregation'!$O$5:$O$75,0),MATCH(L$1,'Campus Enrol Disaggregation'!$P$4:$AC$4,0))</f>
        <v>0</v>
      </c>
      <c r="M34" s="32">
        <f>INDEX('Campus Enrol Disaggregation'!$P$5:$AC$75,MATCH(Export_ControlTot!$A34,'Campus Enrol Disaggregation'!$O$5:$O$75,0),MATCH(M$1,'Campus Enrol Disaggregation'!$P$4:$AC$4,0))</f>
        <v>24250</v>
      </c>
      <c r="N34" s="32">
        <f>INDEX('Campus Enrol Disaggregation'!$P$5:$AC$75,MATCH(Export_ControlTot!$A34,'Campus Enrol Disaggregation'!$O$5:$O$75,0),MATCH(N$1,'Campus Enrol Disaggregation'!$P$4:$AC$4,0))</f>
        <v>4850</v>
      </c>
      <c r="O34" s="32">
        <f>INDEX('Campus Enrol Disaggregation'!$P$5:$AC$75,MATCH(Export_ControlTot!$A34,'Campus Enrol Disaggregation'!$O$5:$O$75,0),MATCH(O$1,'Campus Enrol Disaggregation'!$P$4:$AC$4,0))</f>
        <v>1300</v>
      </c>
    </row>
    <row r="35" spans="1:15">
      <c r="A35" s="3">
        <v>2023</v>
      </c>
      <c r="B35" s="32">
        <f>INDEX('Campus Enrol Disaggregation'!$P$5:$AC$75,MATCH(Export_ControlTot!$A35,'Campus Enrol Disaggregation'!$O$5:$O$75,0),MATCH(B$1,'Campus Enrol Disaggregation'!$P$4:$AC$4,0))</f>
        <v>35050</v>
      </c>
      <c r="C35" s="32">
        <f>INDEX('Campus Enrol Disaggregation'!$P$5:$AC$75,MATCH(Export_ControlTot!$A35,'Campus Enrol Disaggregation'!$O$5:$O$75,0),MATCH(C$1,'Campus Enrol Disaggregation'!$P$4:$AC$4,0))</f>
        <v>1850</v>
      </c>
      <c r="D35" s="32">
        <f>INDEX('Campus Enrol Disaggregation'!$P$5:$AC$75,MATCH(Export_ControlTot!$A35,'Campus Enrol Disaggregation'!$O$5:$O$75,0),MATCH(D$1,'Campus Enrol Disaggregation'!$P$4:$AC$4,0))</f>
        <v>18300</v>
      </c>
      <c r="E35" s="32">
        <f>INDEX('Campus Enrol Disaggregation'!$P$5:$AC$75,MATCH(Export_ControlTot!$A35,'Campus Enrol Disaggregation'!$O$5:$O$75,0),MATCH(E$1,'Campus Enrol Disaggregation'!$P$4:$AC$4,0))</f>
        <v>3550</v>
      </c>
      <c r="F35" s="32">
        <f>INDEX('Campus Enrol Disaggregation'!$P$5:$AC$75,MATCH(Export_ControlTot!$A35,'Campus Enrol Disaggregation'!$O$5:$O$75,0),MATCH(F$1,'Campus Enrol Disaggregation'!$P$4:$AC$4,0))</f>
        <v>450</v>
      </c>
      <c r="G35" s="32">
        <f>INDEX('Campus Enrol Disaggregation'!$P$5:$AC$75,MATCH(Export_ControlTot!$A35,'Campus Enrol Disaggregation'!$O$5:$O$75,0),MATCH(G$1,'Campus Enrol Disaggregation'!$P$4:$AC$4,0))</f>
        <v>2700</v>
      </c>
      <c r="H35" s="32">
        <f>INDEX('Campus Enrol Disaggregation'!$P$5:$AC$75,MATCH(Export_ControlTot!$A35,'Campus Enrol Disaggregation'!$O$5:$O$75,0),MATCH(H$1,'Campus Enrol Disaggregation'!$P$4:$AC$4,0))</f>
        <v>34150</v>
      </c>
      <c r="I35" s="32">
        <f>INDEX('Campus Enrol Disaggregation'!$P$5:$AC$75,MATCH(Export_ControlTot!$A35,'Campus Enrol Disaggregation'!$O$5:$O$75,0),MATCH(I$1,'Campus Enrol Disaggregation'!$P$4:$AC$4,0))</f>
        <v>43100</v>
      </c>
      <c r="J35" s="32">
        <f>INDEX('Campus Enrol Disaggregation'!$P$5:$AC$75,MATCH(Export_ControlTot!$A35,'Campus Enrol Disaggregation'!$O$5:$O$75,0),MATCH(J$1,'Campus Enrol Disaggregation'!$P$4:$AC$4,0))</f>
        <v>1450</v>
      </c>
      <c r="K35" s="32">
        <f>INDEX('Campus Enrol Disaggregation'!$P$5:$AC$75,MATCH(Export_ControlTot!$A35,'Campus Enrol Disaggregation'!$O$5:$O$75,0),MATCH(K$1,'Campus Enrol Disaggregation'!$P$4:$AC$4,0))</f>
        <v>0</v>
      </c>
      <c r="L35" s="32">
        <f>INDEX('Campus Enrol Disaggregation'!$P$5:$AC$75,MATCH(Export_ControlTot!$A35,'Campus Enrol Disaggregation'!$O$5:$O$75,0),MATCH(L$1,'Campus Enrol Disaggregation'!$P$4:$AC$4,0))</f>
        <v>0</v>
      </c>
      <c r="M35" s="32">
        <f>INDEX('Campus Enrol Disaggregation'!$P$5:$AC$75,MATCH(Export_ControlTot!$A35,'Campus Enrol Disaggregation'!$O$5:$O$75,0),MATCH(M$1,'Campus Enrol Disaggregation'!$P$4:$AC$4,0))</f>
        <v>24800</v>
      </c>
      <c r="N35" s="32">
        <f>INDEX('Campus Enrol Disaggregation'!$P$5:$AC$75,MATCH(Export_ControlTot!$A35,'Campus Enrol Disaggregation'!$O$5:$O$75,0),MATCH(N$1,'Campus Enrol Disaggregation'!$P$4:$AC$4,0))</f>
        <v>4950</v>
      </c>
      <c r="O35" s="32">
        <f>INDEX('Campus Enrol Disaggregation'!$P$5:$AC$75,MATCH(Export_ControlTot!$A35,'Campus Enrol Disaggregation'!$O$5:$O$75,0),MATCH(O$1,'Campus Enrol Disaggregation'!$P$4:$AC$4,0))</f>
        <v>1200</v>
      </c>
    </row>
    <row r="36" spans="1:15">
      <c r="A36" s="3">
        <v>2024</v>
      </c>
      <c r="B36" s="32">
        <f>INDEX('Campus Enrol Disaggregation'!$P$5:$AC$75,MATCH(Export_ControlTot!$A36,'Campus Enrol Disaggregation'!$O$5:$O$75,0),MATCH(B$1,'Campus Enrol Disaggregation'!$P$4:$AC$4,0))</f>
        <v>36900</v>
      </c>
      <c r="C36" s="32">
        <f>INDEX('Campus Enrol Disaggregation'!$P$5:$AC$75,MATCH(Export_ControlTot!$A36,'Campus Enrol Disaggregation'!$O$5:$O$75,0),MATCH(C$1,'Campus Enrol Disaggregation'!$P$4:$AC$4,0))</f>
        <v>1950</v>
      </c>
      <c r="D36" s="32">
        <f>INDEX('Campus Enrol Disaggregation'!$P$5:$AC$75,MATCH(Export_ControlTot!$A36,'Campus Enrol Disaggregation'!$O$5:$O$75,0),MATCH(D$1,'Campus Enrol Disaggregation'!$P$4:$AC$4,0))</f>
        <v>22250</v>
      </c>
      <c r="E36" s="32">
        <f>INDEX('Campus Enrol Disaggregation'!$P$5:$AC$75,MATCH(Export_ControlTot!$A36,'Campus Enrol Disaggregation'!$O$5:$O$75,0),MATCH(E$1,'Campus Enrol Disaggregation'!$P$4:$AC$4,0))</f>
        <v>4350</v>
      </c>
      <c r="F36" s="32">
        <f>INDEX('Campus Enrol Disaggregation'!$P$5:$AC$75,MATCH(Export_ControlTot!$A36,'Campus Enrol Disaggregation'!$O$5:$O$75,0),MATCH(F$1,'Campus Enrol Disaggregation'!$P$4:$AC$4,0))</f>
        <v>550</v>
      </c>
      <c r="G36" s="32">
        <f>INDEX('Campus Enrol Disaggregation'!$P$5:$AC$75,MATCH(Export_ControlTot!$A36,'Campus Enrol Disaggregation'!$O$5:$O$75,0),MATCH(G$1,'Campus Enrol Disaggregation'!$P$4:$AC$4,0))</f>
        <v>3300</v>
      </c>
      <c r="H36" s="32">
        <f>INDEX('Campus Enrol Disaggregation'!$P$5:$AC$75,MATCH(Export_ControlTot!$A36,'Campus Enrol Disaggregation'!$O$5:$O$75,0),MATCH(H$1,'Campus Enrol Disaggregation'!$P$4:$AC$4,0))</f>
        <v>35400</v>
      </c>
      <c r="I36" s="32">
        <f>INDEX('Campus Enrol Disaggregation'!$P$5:$AC$75,MATCH(Export_ControlTot!$A36,'Campus Enrol Disaggregation'!$O$5:$O$75,0),MATCH(I$1,'Campus Enrol Disaggregation'!$P$4:$AC$4,0))</f>
        <v>44700</v>
      </c>
      <c r="J36" s="32">
        <f>INDEX('Campus Enrol Disaggregation'!$P$5:$AC$75,MATCH(Export_ControlTot!$A36,'Campus Enrol Disaggregation'!$O$5:$O$75,0),MATCH(J$1,'Campus Enrol Disaggregation'!$P$4:$AC$4,0))</f>
        <v>1500</v>
      </c>
      <c r="K36" s="32">
        <f>INDEX('Campus Enrol Disaggregation'!$P$5:$AC$75,MATCH(Export_ControlTot!$A36,'Campus Enrol Disaggregation'!$O$5:$O$75,0),MATCH(K$1,'Campus Enrol Disaggregation'!$P$4:$AC$4,0))</f>
        <v>0</v>
      </c>
      <c r="L36" s="32">
        <f>INDEX('Campus Enrol Disaggregation'!$P$5:$AC$75,MATCH(Export_ControlTot!$A36,'Campus Enrol Disaggregation'!$O$5:$O$75,0),MATCH(L$1,'Campus Enrol Disaggregation'!$P$4:$AC$4,0))</f>
        <v>0</v>
      </c>
      <c r="M36" s="32">
        <f>INDEX('Campus Enrol Disaggregation'!$P$5:$AC$75,MATCH(Export_ControlTot!$A36,'Campus Enrol Disaggregation'!$O$5:$O$75,0),MATCH(M$1,'Campus Enrol Disaggregation'!$P$4:$AC$4,0))</f>
        <v>25800</v>
      </c>
      <c r="N36" s="32">
        <f>INDEX('Campus Enrol Disaggregation'!$P$5:$AC$75,MATCH(Export_ControlTot!$A36,'Campus Enrol Disaggregation'!$O$5:$O$75,0),MATCH(N$1,'Campus Enrol Disaggregation'!$P$4:$AC$4,0))</f>
        <v>5200</v>
      </c>
      <c r="O36" s="32">
        <f>INDEX('Campus Enrol Disaggregation'!$P$5:$AC$75,MATCH(Export_ControlTot!$A36,'Campus Enrol Disaggregation'!$O$5:$O$75,0),MATCH(O$1,'Campus Enrol Disaggregation'!$P$4:$AC$4,0))</f>
        <v>1300</v>
      </c>
    </row>
    <row r="37" spans="1:15">
      <c r="A37" s="3">
        <v>2025</v>
      </c>
      <c r="B37" s="32">
        <f>INDEX('Campus Enrol Disaggregation'!$P$5:$AC$75,MATCH(Export_ControlTot!$A37,'Campus Enrol Disaggregation'!$O$5:$O$75,0),MATCH(B$1,'Campus Enrol Disaggregation'!$P$4:$AC$4,0))</f>
        <v>37500</v>
      </c>
      <c r="C37" s="32">
        <f>INDEX('Campus Enrol Disaggregation'!$P$5:$AC$75,MATCH(Export_ControlTot!$A37,'Campus Enrol Disaggregation'!$O$5:$O$75,0),MATCH(C$1,'Campus Enrol Disaggregation'!$P$4:$AC$4,0))</f>
        <v>1950</v>
      </c>
      <c r="D37" s="32">
        <f>INDEX('Campus Enrol Disaggregation'!$P$5:$AC$75,MATCH(Export_ControlTot!$A37,'Campus Enrol Disaggregation'!$O$5:$O$75,0),MATCH(D$1,'Campus Enrol Disaggregation'!$P$4:$AC$4,0))</f>
        <v>22250</v>
      </c>
      <c r="E37" s="32">
        <f>INDEX('Campus Enrol Disaggregation'!$P$5:$AC$75,MATCH(Export_ControlTot!$A37,'Campus Enrol Disaggregation'!$O$5:$O$75,0),MATCH(E$1,'Campus Enrol Disaggregation'!$P$4:$AC$4,0))</f>
        <v>4350</v>
      </c>
      <c r="F37" s="32">
        <f>INDEX('Campus Enrol Disaggregation'!$P$5:$AC$75,MATCH(Export_ControlTot!$A37,'Campus Enrol Disaggregation'!$O$5:$O$75,0),MATCH(F$1,'Campus Enrol Disaggregation'!$P$4:$AC$4,0))</f>
        <v>550</v>
      </c>
      <c r="G37" s="32">
        <f>INDEX('Campus Enrol Disaggregation'!$P$5:$AC$75,MATCH(Export_ControlTot!$A37,'Campus Enrol Disaggregation'!$O$5:$O$75,0),MATCH(G$1,'Campus Enrol Disaggregation'!$P$4:$AC$4,0))</f>
        <v>3300</v>
      </c>
      <c r="H37" s="32">
        <f>INDEX('Campus Enrol Disaggregation'!$P$5:$AC$75,MATCH(Export_ControlTot!$A37,'Campus Enrol Disaggregation'!$O$5:$O$75,0),MATCH(H$1,'Campus Enrol Disaggregation'!$P$4:$AC$4,0))</f>
        <v>35700</v>
      </c>
      <c r="I37" s="32">
        <f>INDEX('Campus Enrol Disaggregation'!$P$5:$AC$75,MATCH(Export_ControlTot!$A37,'Campus Enrol Disaggregation'!$O$5:$O$75,0),MATCH(I$1,'Campus Enrol Disaggregation'!$P$4:$AC$4,0))</f>
        <v>46400</v>
      </c>
      <c r="J37" s="32">
        <f>INDEX('Campus Enrol Disaggregation'!$P$5:$AC$75,MATCH(Export_ControlTot!$A37,'Campus Enrol Disaggregation'!$O$5:$O$75,0),MATCH(J$1,'Campus Enrol Disaggregation'!$P$4:$AC$4,0))</f>
        <v>1550</v>
      </c>
      <c r="K37" s="32">
        <f>INDEX('Campus Enrol Disaggregation'!$P$5:$AC$75,MATCH(Export_ControlTot!$A37,'Campus Enrol Disaggregation'!$O$5:$O$75,0),MATCH(K$1,'Campus Enrol Disaggregation'!$P$4:$AC$4,0))</f>
        <v>0</v>
      </c>
      <c r="L37" s="32">
        <f>INDEX('Campus Enrol Disaggregation'!$P$5:$AC$75,MATCH(Export_ControlTot!$A37,'Campus Enrol Disaggregation'!$O$5:$O$75,0),MATCH(L$1,'Campus Enrol Disaggregation'!$P$4:$AC$4,0))</f>
        <v>0</v>
      </c>
      <c r="M37" s="32">
        <f>INDEX('Campus Enrol Disaggregation'!$P$5:$AC$75,MATCH(Export_ControlTot!$A37,'Campus Enrol Disaggregation'!$O$5:$O$75,0),MATCH(M$1,'Campus Enrol Disaggregation'!$P$4:$AC$4,0))</f>
        <v>26000</v>
      </c>
      <c r="N37" s="32">
        <f>INDEX('Campus Enrol Disaggregation'!$P$5:$AC$75,MATCH(Export_ControlTot!$A37,'Campus Enrol Disaggregation'!$O$5:$O$75,0),MATCH(N$1,'Campus Enrol Disaggregation'!$P$4:$AC$4,0))</f>
        <v>5200</v>
      </c>
      <c r="O37" s="32">
        <f>INDEX('Campus Enrol Disaggregation'!$P$5:$AC$75,MATCH(Export_ControlTot!$A37,'Campus Enrol Disaggregation'!$O$5:$O$75,0),MATCH(O$1,'Campus Enrol Disaggregation'!$P$4:$AC$4,0))</f>
        <v>1350</v>
      </c>
    </row>
    <row r="38" spans="1:15">
      <c r="A38" s="3">
        <v>2026</v>
      </c>
      <c r="B38" s="32">
        <f>INDEX('Campus Enrol Disaggregation'!$P$5:$AC$75,MATCH(Export_ControlTot!$A38,'Campus Enrol Disaggregation'!$O$5:$O$75,0),MATCH(B$1,'Campus Enrol Disaggregation'!$P$4:$AC$4,0))</f>
        <v>37500</v>
      </c>
      <c r="C38" s="32">
        <f>INDEX('Campus Enrol Disaggregation'!$P$5:$AC$75,MATCH(Export_ControlTot!$A38,'Campus Enrol Disaggregation'!$O$5:$O$75,0),MATCH(C$1,'Campus Enrol Disaggregation'!$P$4:$AC$4,0))</f>
        <v>2000</v>
      </c>
      <c r="D38" s="32">
        <f>INDEX('Campus Enrol Disaggregation'!$P$5:$AC$75,MATCH(Export_ControlTot!$A38,'Campus Enrol Disaggregation'!$O$5:$O$75,0),MATCH(D$1,'Campus Enrol Disaggregation'!$P$4:$AC$4,0))</f>
        <v>22250</v>
      </c>
      <c r="E38" s="32">
        <f>INDEX('Campus Enrol Disaggregation'!$P$5:$AC$75,MATCH(Export_ControlTot!$A38,'Campus Enrol Disaggregation'!$O$5:$O$75,0),MATCH(E$1,'Campus Enrol Disaggregation'!$P$4:$AC$4,0))</f>
        <v>4350</v>
      </c>
      <c r="F38" s="32">
        <f>INDEX('Campus Enrol Disaggregation'!$P$5:$AC$75,MATCH(Export_ControlTot!$A38,'Campus Enrol Disaggregation'!$O$5:$O$75,0),MATCH(F$1,'Campus Enrol Disaggregation'!$P$4:$AC$4,0))</f>
        <v>550</v>
      </c>
      <c r="G38" s="32">
        <f>INDEX('Campus Enrol Disaggregation'!$P$5:$AC$75,MATCH(Export_ControlTot!$A38,'Campus Enrol Disaggregation'!$O$5:$O$75,0),MATCH(G$1,'Campus Enrol Disaggregation'!$P$4:$AC$4,0))</f>
        <v>3300</v>
      </c>
      <c r="H38" s="32">
        <f>INDEX('Campus Enrol Disaggregation'!$P$5:$AC$75,MATCH(Export_ControlTot!$A38,'Campus Enrol Disaggregation'!$O$5:$O$75,0),MATCH(H$1,'Campus Enrol Disaggregation'!$P$4:$AC$4,0))</f>
        <v>35900</v>
      </c>
      <c r="I38" s="32">
        <f>INDEX('Campus Enrol Disaggregation'!$P$5:$AC$75,MATCH(Export_ControlTot!$A38,'Campus Enrol Disaggregation'!$O$5:$O$75,0),MATCH(I$1,'Campus Enrol Disaggregation'!$P$4:$AC$4,0))</f>
        <v>47150</v>
      </c>
      <c r="J38" s="32">
        <f>INDEX('Campus Enrol Disaggregation'!$P$5:$AC$75,MATCH(Export_ControlTot!$A38,'Campus Enrol Disaggregation'!$O$5:$O$75,0),MATCH(J$1,'Campus Enrol Disaggregation'!$P$4:$AC$4,0))</f>
        <v>1600</v>
      </c>
      <c r="K38" s="32">
        <f>INDEX('Campus Enrol Disaggregation'!$P$5:$AC$75,MATCH(Export_ControlTot!$A38,'Campus Enrol Disaggregation'!$O$5:$O$75,0),MATCH(K$1,'Campus Enrol Disaggregation'!$P$4:$AC$4,0))</f>
        <v>0</v>
      </c>
      <c r="L38" s="32">
        <f>INDEX('Campus Enrol Disaggregation'!$P$5:$AC$75,MATCH(Export_ControlTot!$A38,'Campus Enrol Disaggregation'!$O$5:$O$75,0),MATCH(L$1,'Campus Enrol Disaggregation'!$P$4:$AC$4,0))</f>
        <v>550</v>
      </c>
      <c r="M38" s="32">
        <f>INDEX('Campus Enrol Disaggregation'!$P$5:$AC$75,MATCH(Export_ControlTot!$A38,'Campus Enrol Disaggregation'!$O$5:$O$75,0),MATCH(M$1,'Campus Enrol Disaggregation'!$P$4:$AC$4,0))</f>
        <v>26250</v>
      </c>
      <c r="N38" s="32">
        <f>INDEX('Campus Enrol Disaggregation'!$P$5:$AC$75,MATCH(Export_ControlTot!$A38,'Campus Enrol Disaggregation'!$O$5:$O$75,0),MATCH(N$1,'Campus Enrol Disaggregation'!$P$4:$AC$4,0))</f>
        <v>5250</v>
      </c>
      <c r="O38" s="32">
        <f>INDEX('Campus Enrol Disaggregation'!$P$5:$AC$75,MATCH(Export_ControlTot!$A38,'Campus Enrol Disaggregation'!$O$5:$O$75,0),MATCH(O$1,'Campus Enrol Disaggregation'!$P$4:$AC$4,0))</f>
        <v>1400</v>
      </c>
    </row>
    <row r="39" spans="1:15">
      <c r="A39" s="3">
        <v>2027</v>
      </c>
      <c r="B39" s="32">
        <f>INDEX('Campus Enrol Disaggregation'!$P$5:$AC$75,MATCH(Export_ControlTot!$A39,'Campus Enrol Disaggregation'!$O$5:$O$75,0),MATCH(B$1,'Campus Enrol Disaggregation'!$P$4:$AC$4,0))</f>
        <v>37550</v>
      </c>
      <c r="C39" s="32">
        <f>INDEX('Campus Enrol Disaggregation'!$P$5:$AC$75,MATCH(Export_ControlTot!$A39,'Campus Enrol Disaggregation'!$O$5:$O$75,0),MATCH(C$1,'Campus Enrol Disaggregation'!$P$4:$AC$4,0))</f>
        <v>2050</v>
      </c>
      <c r="D39" s="32">
        <f>INDEX('Campus Enrol Disaggregation'!$P$5:$AC$75,MATCH(Export_ControlTot!$A39,'Campus Enrol Disaggregation'!$O$5:$O$75,0),MATCH(D$1,'Campus Enrol Disaggregation'!$P$4:$AC$4,0))</f>
        <v>22150</v>
      </c>
      <c r="E39" s="32">
        <f>INDEX('Campus Enrol Disaggregation'!$P$5:$AC$75,MATCH(Export_ControlTot!$A39,'Campus Enrol Disaggregation'!$O$5:$O$75,0),MATCH(E$1,'Campus Enrol Disaggregation'!$P$4:$AC$4,0))</f>
        <v>4300</v>
      </c>
      <c r="F39" s="32">
        <f>INDEX('Campus Enrol Disaggregation'!$P$5:$AC$75,MATCH(Export_ControlTot!$A39,'Campus Enrol Disaggregation'!$O$5:$O$75,0),MATCH(F$1,'Campus Enrol Disaggregation'!$P$4:$AC$4,0))</f>
        <v>500</v>
      </c>
      <c r="G39" s="32">
        <f>INDEX('Campus Enrol Disaggregation'!$P$5:$AC$75,MATCH(Export_ControlTot!$A39,'Campus Enrol Disaggregation'!$O$5:$O$75,0),MATCH(G$1,'Campus Enrol Disaggregation'!$P$4:$AC$4,0))</f>
        <v>3300</v>
      </c>
      <c r="H39" s="32">
        <f>INDEX('Campus Enrol Disaggregation'!$P$5:$AC$75,MATCH(Export_ControlTot!$A39,'Campus Enrol Disaggregation'!$O$5:$O$75,0),MATCH(H$1,'Campus Enrol Disaggregation'!$P$4:$AC$4,0))</f>
        <v>36100</v>
      </c>
      <c r="I39" s="32">
        <f>INDEX('Campus Enrol Disaggregation'!$P$5:$AC$75,MATCH(Export_ControlTot!$A39,'Campus Enrol Disaggregation'!$O$5:$O$75,0),MATCH(I$1,'Campus Enrol Disaggregation'!$P$4:$AC$4,0))</f>
        <v>48100</v>
      </c>
      <c r="J39" s="32">
        <f>INDEX('Campus Enrol Disaggregation'!$P$5:$AC$75,MATCH(Export_ControlTot!$A39,'Campus Enrol Disaggregation'!$O$5:$O$75,0),MATCH(J$1,'Campus Enrol Disaggregation'!$P$4:$AC$4,0))</f>
        <v>1650</v>
      </c>
      <c r="K39" s="32">
        <f>INDEX('Campus Enrol Disaggregation'!$P$5:$AC$75,MATCH(Export_ControlTot!$A39,'Campus Enrol Disaggregation'!$O$5:$O$75,0),MATCH(K$1,'Campus Enrol Disaggregation'!$P$4:$AC$4,0))</f>
        <v>0</v>
      </c>
      <c r="L39" s="32">
        <f>INDEX('Campus Enrol Disaggregation'!$P$5:$AC$75,MATCH(Export_ControlTot!$A39,'Campus Enrol Disaggregation'!$O$5:$O$75,0),MATCH(L$1,'Campus Enrol Disaggregation'!$P$4:$AC$4,0))</f>
        <v>750</v>
      </c>
      <c r="M39" s="32">
        <f>INDEX('Campus Enrol Disaggregation'!$P$5:$AC$75,MATCH(Export_ControlTot!$A39,'Campus Enrol Disaggregation'!$O$5:$O$75,0),MATCH(M$1,'Campus Enrol Disaggregation'!$P$4:$AC$4,0))</f>
        <v>26550</v>
      </c>
      <c r="N39" s="32">
        <f>INDEX('Campus Enrol Disaggregation'!$P$5:$AC$75,MATCH(Export_ControlTot!$A39,'Campus Enrol Disaggregation'!$O$5:$O$75,0),MATCH(N$1,'Campus Enrol Disaggregation'!$P$4:$AC$4,0))</f>
        <v>5350</v>
      </c>
      <c r="O39" s="32">
        <f>INDEX('Campus Enrol Disaggregation'!$P$5:$AC$75,MATCH(Export_ControlTot!$A39,'Campus Enrol Disaggregation'!$O$5:$O$75,0),MATCH(O$1,'Campus Enrol Disaggregation'!$P$4:$AC$4,0))</f>
        <v>1450</v>
      </c>
    </row>
    <row r="40" spans="1:15">
      <c r="A40" s="3">
        <v>2028</v>
      </c>
      <c r="B40" s="32">
        <f>INDEX('Campus Enrol Disaggregation'!$P$5:$AC$75,MATCH(Export_ControlTot!$A40,'Campus Enrol Disaggregation'!$O$5:$O$75,0),MATCH(B$1,'Campus Enrol Disaggregation'!$P$4:$AC$4,0))</f>
        <v>37600</v>
      </c>
      <c r="C40" s="32">
        <f>INDEX('Campus Enrol Disaggregation'!$P$5:$AC$75,MATCH(Export_ControlTot!$A40,'Campus Enrol Disaggregation'!$O$5:$O$75,0),MATCH(C$1,'Campus Enrol Disaggregation'!$P$4:$AC$4,0))</f>
        <v>2100</v>
      </c>
      <c r="D40" s="32">
        <f>INDEX('Campus Enrol Disaggregation'!$P$5:$AC$75,MATCH(Export_ControlTot!$A40,'Campus Enrol Disaggregation'!$O$5:$O$75,0),MATCH(D$1,'Campus Enrol Disaggregation'!$P$4:$AC$4,0))</f>
        <v>22050</v>
      </c>
      <c r="E40" s="32">
        <f>INDEX('Campus Enrol Disaggregation'!$P$5:$AC$75,MATCH(Export_ControlTot!$A40,'Campus Enrol Disaggregation'!$O$5:$O$75,0),MATCH(E$1,'Campus Enrol Disaggregation'!$P$4:$AC$4,0))</f>
        <v>4300</v>
      </c>
      <c r="F40" s="32">
        <f>INDEX('Campus Enrol Disaggregation'!$P$5:$AC$75,MATCH(Export_ControlTot!$A40,'Campus Enrol Disaggregation'!$O$5:$O$75,0),MATCH(F$1,'Campus Enrol Disaggregation'!$P$4:$AC$4,0))</f>
        <v>500</v>
      </c>
      <c r="G40" s="32">
        <f>INDEX('Campus Enrol Disaggregation'!$P$5:$AC$75,MATCH(Export_ControlTot!$A40,'Campus Enrol Disaggregation'!$O$5:$O$75,0),MATCH(G$1,'Campus Enrol Disaggregation'!$P$4:$AC$4,0))</f>
        <v>3300</v>
      </c>
      <c r="H40" s="32">
        <f>INDEX('Campus Enrol Disaggregation'!$P$5:$AC$75,MATCH(Export_ControlTot!$A40,'Campus Enrol Disaggregation'!$O$5:$O$75,0),MATCH(H$1,'Campus Enrol Disaggregation'!$P$4:$AC$4,0))</f>
        <v>36150</v>
      </c>
      <c r="I40" s="32">
        <f>INDEX('Campus Enrol Disaggregation'!$P$5:$AC$75,MATCH(Export_ControlTot!$A40,'Campus Enrol Disaggregation'!$O$5:$O$75,0),MATCH(I$1,'Campus Enrol Disaggregation'!$P$4:$AC$4,0))</f>
        <v>48850</v>
      </c>
      <c r="J40" s="32">
        <f>INDEX('Campus Enrol Disaggregation'!$P$5:$AC$75,MATCH(Export_ControlTot!$A40,'Campus Enrol Disaggregation'!$O$5:$O$75,0),MATCH(J$1,'Campus Enrol Disaggregation'!$P$4:$AC$4,0))</f>
        <v>1700</v>
      </c>
      <c r="K40" s="32">
        <f>INDEX('Campus Enrol Disaggregation'!$P$5:$AC$75,MATCH(Export_ControlTot!$A40,'Campus Enrol Disaggregation'!$O$5:$O$75,0),MATCH(K$1,'Campus Enrol Disaggregation'!$P$4:$AC$4,0))</f>
        <v>0</v>
      </c>
      <c r="L40" s="32">
        <f>INDEX('Campus Enrol Disaggregation'!$P$5:$AC$75,MATCH(Export_ControlTot!$A40,'Campus Enrol Disaggregation'!$O$5:$O$75,0),MATCH(L$1,'Campus Enrol Disaggregation'!$P$4:$AC$4,0))</f>
        <v>900</v>
      </c>
      <c r="M40" s="32">
        <f>INDEX('Campus Enrol Disaggregation'!$P$5:$AC$75,MATCH(Export_ControlTot!$A40,'Campus Enrol Disaggregation'!$O$5:$O$75,0),MATCH(M$1,'Campus Enrol Disaggregation'!$P$4:$AC$4,0))</f>
        <v>26850</v>
      </c>
      <c r="N40" s="32">
        <f>INDEX('Campus Enrol Disaggregation'!$P$5:$AC$75,MATCH(Export_ControlTot!$A40,'Campus Enrol Disaggregation'!$O$5:$O$75,0),MATCH(N$1,'Campus Enrol Disaggregation'!$P$4:$AC$4,0))</f>
        <v>5400</v>
      </c>
      <c r="O40" s="32">
        <f>INDEX('Campus Enrol Disaggregation'!$P$5:$AC$75,MATCH(Export_ControlTot!$A40,'Campus Enrol Disaggregation'!$O$5:$O$75,0),MATCH(O$1,'Campus Enrol Disaggregation'!$P$4:$AC$4,0))</f>
        <v>1500</v>
      </c>
    </row>
    <row r="41" spans="1:15">
      <c r="A41" s="3">
        <v>2029</v>
      </c>
      <c r="B41" s="32">
        <f>INDEX('Campus Enrol Disaggregation'!$P$5:$AC$75,MATCH(Export_ControlTot!$A41,'Campus Enrol Disaggregation'!$O$5:$O$75,0),MATCH(B$1,'Campus Enrol Disaggregation'!$P$4:$AC$4,0))</f>
        <v>37650</v>
      </c>
      <c r="C41" s="32">
        <f>INDEX('Campus Enrol Disaggregation'!$P$5:$AC$75,MATCH(Export_ControlTot!$A41,'Campus Enrol Disaggregation'!$O$5:$O$75,0),MATCH(C$1,'Campus Enrol Disaggregation'!$P$4:$AC$4,0))</f>
        <v>2100</v>
      </c>
      <c r="D41" s="32">
        <f>INDEX('Campus Enrol Disaggregation'!$P$5:$AC$75,MATCH(Export_ControlTot!$A41,'Campus Enrol Disaggregation'!$O$5:$O$75,0),MATCH(D$1,'Campus Enrol Disaggregation'!$P$4:$AC$4,0))</f>
        <v>22250</v>
      </c>
      <c r="E41" s="32">
        <f>INDEX('Campus Enrol Disaggregation'!$P$5:$AC$75,MATCH(Export_ControlTot!$A41,'Campus Enrol Disaggregation'!$O$5:$O$75,0),MATCH(E$1,'Campus Enrol Disaggregation'!$P$4:$AC$4,0))</f>
        <v>4350</v>
      </c>
      <c r="F41" s="32">
        <f>INDEX('Campus Enrol Disaggregation'!$P$5:$AC$75,MATCH(Export_ControlTot!$A41,'Campus Enrol Disaggregation'!$O$5:$O$75,0),MATCH(F$1,'Campus Enrol Disaggregation'!$P$4:$AC$4,0))</f>
        <v>550</v>
      </c>
      <c r="G41" s="32">
        <f>INDEX('Campus Enrol Disaggregation'!$P$5:$AC$75,MATCH(Export_ControlTot!$A41,'Campus Enrol Disaggregation'!$O$5:$O$75,0),MATCH(G$1,'Campus Enrol Disaggregation'!$P$4:$AC$4,0))</f>
        <v>3300</v>
      </c>
      <c r="H41" s="32">
        <f>INDEX('Campus Enrol Disaggregation'!$P$5:$AC$75,MATCH(Export_ControlTot!$A41,'Campus Enrol Disaggregation'!$O$5:$O$75,0),MATCH(H$1,'Campus Enrol Disaggregation'!$P$4:$AC$4,0))</f>
        <v>36450</v>
      </c>
      <c r="I41" s="32">
        <f>INDEX('Campus Enrol Disaggregation'!$P$5:$AC$75,MATCH(Export_ControlTot!$A41,'Campus Enrol Disaggregation'!$O$5:$O$75,0),MATCH(I$1,'Campus Enrol Disaggregation'!$P$4:$AC$4,0))</f>
        <v>48850</v>
      </c>
      <c r="J41" s="32">
        <f>INDEX('Campus Enrol Disaggregation'!$P$5:$AC$75,MATCH(Export_ControlTot!$A41,'Campus Enrol Disaggregation'!$O$5:$O$75,0),MATCH(J$1,'Campus Enrol Disaggregation'!$P$4:$AC$4,0))</f>
        <v>1700</v>
      </c>
      <c r="K41" s="32">
        <f>INDEX('Campus Enrol Disaggregation'!$P$5:$AC$75,MATCH(Export_ControlTot!$A41,'Campus Enrol Disaggregation'!$O$5:$O$75,0),MATCH(K$1,'Campus Enrol Disaggregation'!$P$4:$AC$4,0))</f>
        <v>650</v>
      </c>
      <c r="L41" s="32">
        <f>INDEX('Campus Enrol Disaggregation'!$P$5:$AC$75,MATCH(Export_ControlTot!$A41,'Campus Enrol Disaggregation'!$O$5:$O$75,0),MATCH(L$1,'Campus Enrol Disaggregation'!$P$4:$AC$4,0))</f>
        <v>1050</v>
      </c>
      <c r="M41" s="32">
        <f>INDEX('Campus Enrol Disaggregation'!$P$5:$AC$75,MATCH(Export_ControlTot!$A41,'Campus Enrol Disaggregation'!$O$5:$O$75,0),MATCH(M$1,'Campus Enrol Disaggregation'!$P$4:$AC$4,0))</f>
        <v>27200</v>
      </c>
      <c r="N41" s="32">
        <f>INDEX('Campus Enrol Disaggregation'!$P$5:$AC$75,MATCH(Export_ControlTot!$A41,'Campus Enrol Disaggregation'!$O$5:$O$75,0),MATCH(N$1,'Campus Enrol Disaggregation'!$P$4:$AC$4,0))</f>
        <v>5450</v>
      </c>
      <c r="O41" s="32">
        <f>INDEX('Campus Enrol Disaggregation'!$P$5:$AC$75,MATCH(Export_ControlTot!$A41,'Campus Enrol Disaggregation'!$O$5:$O$75,0),MATCH(O$1,'Campus Enrol Disaggregation'!$P$4:$AC$4,0))</f>
        <v>1600</v>
      </c>
    </row>
    <row r="42" spans="1:15">
      <c r="A42" s="3">
        <v>2030</v>
      </c>
      <c r="B42" s="32">
        <f>INDEX('Campus Enrol Disaggregation'!$P$5:$AC$75,MATCH(Export_ControlTot!$A42,'Campus Enrol Disaggregation'!$O$5:$O$75,0),MATCH(B$1,'Campus Enrol Disaggregation'!$P$4:$AC$4,0))</f>
        <v>37650</v>
      </c>
      <c r="C42" s="32">
        <f>INDEX('Campus Enrol Disaggregation'!$P$5:$AC$75,MATCH(Export_ControlTot!$A42,'Campus Enrol Disaggregation'!$O$5:$O$75,0),MATCH(C$1,'Campus Enrol Disaggregation'!$P$4:$AC$4,0))</f>
        <v>2150</v>
      </c>
      <c r="D42" s="32">
        <f>INDEX('Campus Enrol Disaggregation'!$P$5:$AC$75,MATCH(Export_ControlTot!$A42,'Campus Enrol Disaggregation'!$O$5:$O$75,0),MATCH(D$1,'Campus Enrol Disaggregation'!$P$4:$AC$4,0))</f>
        <v>22500</v>
      </c>
      <c r="E42" s="32">
        <f>INDEX('Campus Enrol Disaggregation'!$P$5:$AC$75,MATCH(Export_ControlTot!$A42,'Campus Enrol Disaggregation'!$O$5:$O$75,0),MATCH(E$1,'Campus Enrol Disaggregation'!$P$4:$AC$4,0))</f>
        <v>4400</v>
      </c>
      <c r="F42" s="32">
        <f>INDEX('Campus Enrol Disaggregation'!$P$5:$AC$75,MATCH(Export_ControlTot!$A42,'Campus Enrol Disaggregation'!$O$5:$O$75,0),MATCH(F$1,'Campus Enrol Disaggregation'!$P$4:$AC$4,0))</f>
        <v>550</v>
      </c>
      <c r="G42" s="32">
        <f>INDEX('Campus Enrol Disaggregation'!$P$5:$AC$75,MATCH(Export_ControlTot!$A42,'Campus Enrol Disaggregation'!$O$5:$O$75,0),MATCH(G$1,'Campus Enrol Disaggregation'!$P$4:$AC$4,0))</f>
        <v>3350</v>
      </c>
      <c r="H42" s="32">
        <f>INDEX('Campus Enrol Disaggregation'!$P$5:$AC$75,MATCH(Export_ControlTot!$A42,'Campus Enrol Disaggregation'!$O$5:$O$75,0),MATCH(H$1,'Campus Enrol Disaggregation'!$P$4:$AC$4,0))</f>
        <v>36700</v>
      </c>
      <c r="I42" s="32">
        <f>INDEX('Campus Enrol Disaggregation'!$P$5:$AC$75,MATCH(Export_ControlTot!$A42,'Campus Enrol Disaggregation'!$O$5:$O$75,0),MATCH(I$1,'Campus Enrol Disaggregation'!$P$4:$AC$4,0))</f>
        <v>49750</v>
      </c>
      <c r="J42" s="32">
        <f>INDEX('Campus Enrol Disaggregation'!$P$5:$AC$75,MATCH(Export_ControlTot!$A42,'Campus Enrol Disaggregation'!$O$5:$O$75,0),MATCH(J$1,'Campus Enrol Disaggregation'!$P$4:$AC$4,0))</f>
        <v>1750</v>
      </c>
      <c r="K42" s="32">
        <f>INDEX('Campus Enrol Disaggregation'!$P$5:$AC$75,MATCH(Export_ControlTot!$A42,'Campus Enrol Disaggregation'!$O$5:$O$75,0),MATCH(K$1,'Campus Enrol Disaggregation'!$P$4:$AC$4,0))</f>
        <v>750</v>
      </c>
      <c r="L42" s="32">
        <f>INDEX('Campus Enrol Disaggregation'!$P$5:$AC$75,MATCH(Export_ControlTot!$A42,'Campus Enrol Disaggregation'!$O$5:$O$75,0),MATCH(L$1,'Campus Enrol Disaggregation'!$P$4:$AC$4,0))</f>
        <v>1200</v>
      </c>
      <c r="M42" s="32">
        <f>INDEX('Campus Enrol Disaggregation'!$P$5:$AC$75,MATCH(Export_ControlTot!$A42,'Campus Enrol Disaggregation'!$O$5:$O$75,0),MATCH(M$1,'Campus Enrol Disaggregation'!$P$4:$AC$4,0))</f>
        <v>27600</v>
      </c>
      <c r="N42" s="32">
        <f>INDEX('Campus Enrol Disaggregation'!$P$5:$AC$75,MATCH(Export_ControlTot!$A42,'Campus Enrol Disaggregation'!$O$5:$O$75,0),MATCH(N$1,'Campus Enrol Disaggregation'!$P$4:$AC$4,0))</f>
        <v>5550</v>
      </c>
      <c r="O42" s="32">
        <f>INDEX('Campus Enrol Disaggregation'!$P$5:$AC$75,MATCH(Export_ControlTot!$A42,'Campus Enrol Disaggregation'!$O$5:$O$75,0),MATCH(O$1,'Campus Enrol Disaggregation'!$P$4:$AC$4,0))</f>
        <v>1650</v>
      </c>
    </row>
    <row r="43" spans="1:15">
      <c r="A43" s="3">
        <v>2031</v>
      </c>
      <c r="B43" s="32">
        <f>INDEX('Campus Enrol Disaggregation'!$P$5:$AC$75,MATCH(Export_ControlTot!$A43,'Campus Enrol Disaggregation'!$O$5:$O$75,0),MATCH(B$1,'Campus Enrol Disaggregation'!$P$4:$AC$4,0))</f>
        <v>37700</v>
      </c>
      <c r="C43" s="32">
        <f>INDEX('Campus Enrol Disaggregation'!$P$5:$AC$75,MATCH(Export_ControlTot!$A43,'Campus Enrol Disaggregation'!$O$5:$O$75,0),MATCH(C$1,'Campus Enrol Disaggregation'!$P$4:$AC$4,0))</f>
        <v>2200</v>
      </c>
      <c r="D43" s="32">
        <f>INDEX('Campus Enrol Disaggregation'!$P$5:$AC$75,MATCH(Export_ControlTot!$A43,'Campus Enrol Disaggregation'!$O$5:$O$75,0),MATCH(D$1,'Campus Enrol Disaggregation'!$P$4:$AC$4,0))</f>
        <v>22750</v>
      </c>
      <c r="E43" s="32">
        <f>INDEX('Campus Enrol Disaggregation'!$P$5:$AC$75,MATCH(Export_ControlTot!$A43,'Campus Enrol Disaggregation'!$O$5:$O$75,0),MATCH(E$1,'Campus Enrol Disaggregation'!$P$4:$AC$4,0))</f>
        <v>4450</v>
      </c>
      <c r="F43" s="32">
        <f>INDEX('Campus Enrol Disaggregation'!$P$5:$AC$75,MATCH(Export_ControlTot!$A43,'Campus Enrol Disaggregation'!$O$5:$O$75,0),MATCH(F$1,'Campus Enrol Disaggregation'!$P$4:$AC$4,0))</f>
        <v>550</v>
      </c>
      <c r="G43" s="32">
        <f>INDEX('Campus Enrol Disaggregation'!$P$5:$AC$75,MATCH(Export_ControlTot!$A43,'Campus Enrol Disaggregation'!$O$5:$O$75,0),MATCH(G$1,'Campus Enrol Disaggregation'!$P$4:$AC$4,0))</f>
        <v>3400</v>
      </c>
      <c r="H43" s="32">
        <f>INDEX('Campus Enrol Disaggregation'!$P$5:$AC$75,MATCH(Export_ControlTot!$A43,'Campus Enrol Disaggregation'!$O$5:$O$75,0),MATCH(H$1,'Campus Enrol Disaggregation'!$P$4:$AC$4,0))</f>
        <v>37000</v>
      </c>
      <c r="I43" s="32">
        <f>INDEX('Campus Enrol Disaggregation'!$P$5:$AC$75,MATCH(Export_ControlTot!$A43,'Campus Enrol Disaggregation'!$O$5:$O$75,0),MATCH(I$1,'Campus Enrol Disaggregation'!$P$4:$AC$4,0))</f>
        <v>50650</v>
      </c>
      <c r="J43" s="32">
        <f>INDEX('Campus Enrol Disaggregation'!$P$5:$AC$75,MATCH(Export_ControlTot!$A43,'Campus Enrol Disaggregation'!$O$5:$O$75,0),MATCH(J$1,'Campus Enrol Disaggregation'!$P$4:$AC$4,0))</f>
        <v>1800</v>
      </c>
      <c r="K43" s="32">
        <f>INDEX('Campus Enrol Disaggregation'!$P$5:$AC$75,MATCH(Export_ControlTot!$A43,'Campus Enrol Disaggregation'!$O$5:$O$75,0),MATCH(K$1,'Campus Enrol Disaggregation'!$P$4:$AC$4,0))</f>
        <v>850</v>
      </c>
      <c r="L43" s="32">
        <f>INDEX('Campus Enrol Disaggregation'!$P$5:$AC$75,MATCH(Export_ControlTot!$A43,'Campus Enrol Disaggregation'!$O$5:$O$75,0),MATCH(L$1,'Campus Enrol Disaggregation'!$P$4:$AC$4,0))</f>
        <v>1350</v>
      </c>
      <c r="M43" s="32">
        <f>INDEX('Campus Enrol Disaggregation'!$P$5:$AC$75,MATCH(Export_ControlTot!$A43,'Campus Enrol Disaggregation'!$O$5:$O$75,0),MATCH(M$1,'Campus Enrol Disaggregation'!$P$4:$AC$4,0))</f>
        <v>27950</v>
      </c>
      <c r="N43" s="32">
        <f>INDEX('Campus Enrol Disaggregation'!$P$5:$AC$75,MATCH(Export_ControlTot!$A43,'Campus Enrol Disaggregation'!$O$5:$O$75,0),MATCH(N$1,'Campus Enrol Disaggregation'!$P$4:$AC$4,0))</f>
        <v>5600</v>
      </c>
      <c r="O43" s="32">
        <f>INDEX('Campus Enrol Disaggregation'!$P$5:$AC$75,MATCH(Export_ControlTot!$A43,'Campus Enrol Disaggregation'!$O$5:$O$75,0),MATCH(O$1,'Campus Enrol Disaggregation'!$P$4:$AC$4,0))</f>
        <v>1700</v>
      </c>
    </row>
    <row r="44" spans="1:15">
      <c r="A44" s="3">
        <v>2032</v>
      </c>
      <c r="B44" s="32">
        <f>INDEX('Campus Enrol Disaggregation'!$P$5:$AC$75,MATCH(Export_ControlTot!$A44,'Campus Enrol Disaggregation'!$O$5:$O$75,0),MATCH(B$1,'Campus Enrol Disaggregation'!$P$4:$AC$4,0))</f>
        <v>37750</v>
      </c>
      <c r="C44" s="32">
        <f>INDEX('Campus Enrol Disaggregation'!$P$5:$AC$75,MATCH(Export_ControlTot!$A44,'Campus Enrol Disaggregation'!$O$5:$O$75,0),MATCH(C$1,'Campus Enrol Disaggregation'!$P$4:$AC$4,0))</f>
        <v>2200</v>
      </c>
      <c r="D44" s="32">
        <f>INDEX('Campus Enrol Disaggregation'!$P$5:$AC$75,MATCH(Export_ControlTot!$A44,'Campus Enrol Disaggregation'!$O$5:$O$75,0),MATCH(D$1,'Campus Enrol Disaggregation'!$P$4:$AC$4,0))</f>
        <v>22950</v>
      </c>
      <c r="E44" s="32">
        <f>INDEX('Campus Enrol Disaggregation'!$P$5:$AC$75,MATCH(Export_ControlTot!$A44,'Campus Enrol Disaggregation'!$O$5:$O$75,0),MATCH(E$1,'Campus Enrol Disaggregation'!$P$4:$AC$4,0))</f>
        <v>4500</v>
      </c>
      <c r="F44" s="32">
        <f>INDEX('Campus Enrol Disaggregation'!$P$5:$AC$75,MATCH(Export_ControlTot!$A44,'Campus Enrol Disaggregation'!$O$5:$O$75,0),MATCH(F$1,'Campus Enrol Disaggregation'!$P$4:$AC$4,0))</f>
        <v>550</v>
      </c>
      <c r="G44" s="32">
        <f>INDEX('Campus Enrol Disaggregation'!$P$5:$AC$75,MATCH(Export_ControlTot!$A44,'Campus Enrol Disaggregation'!$O$5:$O$75,0),MATCH(G$1,'Campus Enrol Disaggregation'!$P$4:$AC$4,0))</f>
        <v>3400</v>
      </c>
      <c r="H44" s="32">
        <f>INDEX('Campus Enrol Disaggregation'!$P$5:$AC$75,MATCH(Export_ControlTot!$A44,'Campus Enrol Disaggregation'!$O$5:$O$75,0),MATCH(H$1,'Campus Enrol Disaggregation'!$P$4:$AC$4,0))</f>
        <v>37300</v>
      </c>
      <c r="I44" s="32">
        <f>INDEX('Campus Enrol Disaggregation'!$P$5:$AC$75,MATCH(Export_ControlTot!$A44,'Campus Enrol Disaggregation'!$O$5:$O$75,0),MATCH(I$1,'Campus Enrol Disaggregation'!$P$4:$AC$4,0))</f>
        <v>51600</v>
      </c>
      <c r="J44" s="32">
        <f>INDEX('Campus Enrol Disaggregation'!$P$5:$AC$75,MATCH(Export_ControlTot!$A44,'Campus Enrol Disaggregation'!$O$5:$O$75,0),MATCH(J$1,'Campus Enrol Disaggregation'!$P$4:$AC$4,0))</f>
        <v>1850</v>
      </c>
      <c r="K44" s="32">
        <f>INDEX('Campus Enrol Disaggregation'!$P$5:$AC$75,MATCH(Export_ControlTot!$A44,'Campus Enrol Disaggregation'!$O$5:$O$75,0),MATCH(K$1,'Campus Enrol Disaggregation'!$P$4:$AC$4,0))</f>
        <v>1000</v>
      </c>
      <c r="L44" s="32">
        <f>INDEX('Campus Enrol Disaggregation'!$P$5:$AC$75,MATCH(Export_ControlTot!$A44,'Campus Enrol Disaggregation'!$O$5:$O$75,0),MATCH(L$1,'Campus Enrol Disaggregation'!$P$4:$AC$4,0))</f>
        <v>1500</v>
      </c>
      <c r="M44" s="32">
        <f>INDEX('Campus Enrol Disaggregation'!$P$5:$AC$75,MATCH(Export_ControlTot!$A44,'Campus Enrol Disaggregation'!$O$5:$O$75,0),MATCH(M$1,'Campus Enrol Disaggregation'!$P$4:$AC$4,0))</f>
        <v>28350</v>
      </c>
      <c r="N44" s="32">
        <f>INDEX('Campus Enrol Disaggregation'!$P$5:$AC$75,MATCH(Export_ControlTot!$A44,'Campus Enrol Disaggregation'!$O$5:$O$75,0),MATCH(N$1,'Campus Enrol Disaggregation'!$P$4:$AC$4,0))</f>
        <v>5700</v>
      </c>
      <c r="O44" s="32">
        <f>INDEX('Campus Enrol Disaggregation'!$P$5:$AC$75,MATCH(Export_ControlTot!$A44,'Campus Enrol Disaggregation'!$O$5:$O$75,0),MATCH(O$1,'Campus Enrol Disaggregation'!$P$4:$AC$4,0))</f>
        <v>1750</v>
      </c>
    </row>
    <row r="45" spans="1:15">
      <c r="A45" s="3">
        <v>2033</v>
      </c>
      <c r="B45" s="32">
        <f>INDEX('Campus Enrol Disaggregation'!$P$5:$AC$75,MATCH(Export_ControlTot!$A45,'Campus Enrol Disaggregation'!$O$5:$O$75,0),MATCH(B$1,'Campus Enrol Disaggregation'!$P$4:$AC$4,0))</f>
        <v>37750</v>
      </c>
      <c r="C45" s="32">
        <f>INDEX('Campus Enrol Disaggregation'!$P$5:$AC$75,MATCH(Export_ControlTot!$A45,'Campus Enrol Disaggregation'!$O$5:$O$75,0),MATCH(C$1,'Campus Enrol Disaggregation'!$P$4:$AC$4,0))</f>
        <v>2250</v>
      </c>
      <c r="D45" s="32">
        <f>INDEX('Campus Enrol Disaggregation'!$P$5:$AC$75,MATCH(Export_ControlTot!$A45,'Campus Enrol Disaggregation'!$O$5:$O$75,0),MATCH(D$1,'Campus Enrol Disaggregation'!$P$4:$AC$4,0))</f>
        <v>23200</v>
      </c>
      <c r="E45" s="32">
        <f>INDEX('Campus Enrol Disaggregation'!$P$5:$AC$75,MATCH(Export_ControlTot!$A45,'Campus Enrol Disaggregation'!$O$5:$O$75,0),MATCH(E$1,'Campus Enrol Disaggregation'!$P$4:$AC$4,0))</f>
        <v>4500</v>
      </c>
      <c r="F45" s="32">
        <f>INDEX('Campus Enrol Disaggregation'!$P$5:$AC$75,MATCH(Export_ControlTot!$A45,'Campus Enrol Disaggregation'!$O$5:$O$75,0),MATCH(F$1,'Campus Enrol Disaggregation'!$P$4:$AC$4,0))</f>
        <v>550</v>
      </c>
      <c r="G45" s="32">
        <f>INDEX('Campus Enrol Disaggregation'!$P$5:$AC$75,MATCH(Export_ControlTot!$A45,'Campus Enrol Disaggregation'!$O$5:$O$75,0),MATCH(G$1,'Campus Enrol Disaggregation'!$P$4:$AC$4,0))</f>
        <v>3450</v>
      </c>
      <c r="H45" s="32">
        <f>INDEX('Campus Enrol Disaggregation'!$P$5:$AC$75,MATCH(Export_ControlTot!$A45,'Campus Enrol Disaggregation'!$O$5:$O$75,0),MATCH(H$1,'Campus Enrol Disaggregation'!$P$4:$AC$4,0))</f>
        <v>37600</v>
      </c>
      <c r="I45" s="32">
        <f>INDEX('Campus Enrol Disaggregation'!$P$5:$AC$75,MATCH(Export_ControlTot!$A45,'Campus Enrol Disaggregation'!$O$5:$O$75,0),MATCH(I$1,'Campus Enrol Disaggregation'!$P$4:$AC$4,0))</f>
        <v>52500</v>
      </c>
      <c r="J45" s="32">
        <f>INDEX('Campus Enrol Disaggregation'!$P$5:$AC$75,MATCH(Export_ControlTot!$A45,'Campus Enrol Disaggregation'!$O$5:$O$75,0),MATCH(J$1,'Campus Enrol Disaggregation'!$P$4:$AC$4,0))</f>
        <v>1900</v>
      </c>
      <c r="K45" s="32">
        <f>INDEX('Campus Enrol Disaggregation'!$P$5:$AC$75,MATCH(Export_ControlTot!$A45,'Campus Enrol Disaggregation'!$O$5:$O$75,0),MATCH(K$1,'Campus Enrol Disaggregation'!$P$4:$AC$4,0))</f>
        <v>1100</v>
      </c>
      <c r="L45" s="32">
        <f>INDEX('Campus Enrol Disaggregation'!$P$5:$AC$75,MATCH(Export_ControlTot!$A45,'Campus Enrol Disaggregation'!$O$5:$O$75,0),MATCH(L$1,'Campus Enrol Disaggregation'!$P$4:$AC$4,0))</f>
        <v>1650</v>
      </c>
      <c r="M45" s="32">
        <f>INDEX('Campus Enrol Disaggregation'!$P$5:$AC$75,MATCH(Export_ControlTot!$A45,'Campus Enrol Disaggregation'!$O$5:$O$75,0),MATCH(M$1,'Campus Enrol Disaggregation'!$P$4:$AC$4,0))</f>
        <v>28750</v>
      </c>
      <c r="N45" s="32">
        <f>INDEX('Campus Enrol Disaggregation'!$P$5:$AC$75,MATCH(Export_ControlTot!$A45,'Campus Enrol Disaggregation'!$O$5:$O$75,0),MATCH(N$1,'Campus Enrol Disaggregation'!$P$4:$AC$4,0))</f>
        <v>5750</v>
      </c>
      <c r="O45" s="32">
        <f>INDEX('Campus Enrol Disaggregation'!$P$5:$AC$75,MATCH(Export_ControlTot!$A45,'Campus Enrol Disaggregation'!$O$5:$O$75,0),MATCH(O$1,'Campus Enrol Disaggregation'!$P$4:$AC$4,0))</f>
        <v>1850</v>
      </c>
    </row>
    <row r="46" spans="1:15">
      <c r="A46" s="3">
        <v>2034</v>
      </c>
      <c r="B46" s="32">
        <f>INDEX('Campus Enrol Disaggregation'!$P$5:$AC$75,MATCH(Export_ControlTot!$A46,'Campus Enrol Disaggregation'!$O$5:$O$75,0),MATCH(B$1,'Campus Enrol Disaggregation'!$P$4:$AC$4,0))</f>
        <v>37800</v>
      </c>
      <c r="C46" s="32">
        <f>INDEX('Campus Enrol Disaggregation'!$P$5:$AC$75,MATCH(Export_ControlTot!$A46,'Campus Enrol Disaggregation'!$O$5:$O$75,0),MATCH(C$1,'Campus Enrol Disaggregation'!$P$4:$AC$4,0))</f>
        <v>2300</v>
      </c>
      <c r="D46" s="32">
        <f>INDEX('Campus Enrol Disaggregation'!$P$5:$AC$75,MATCH(Export_ControlTot!$A46,'Campus Enrol Disaggregation'!$O$5:$O$75,0),MATCH(D$1,'Campus Enrol Disaggregation'!$P$4:$AC$4,0))</f>
        <v>23400</v>
      </c>
      <c r="E46" s="32">
        <f>INDEX('Campus Enrol Disaggregation'!$P$5:$AC$75,MATCH(Export_ControlTot!$A46,'Campus Enrol Disaggregation'!$O$5:$O$75,0),MATCH(E$1,'Campus Enrol Disaggregation'!$P$4:$AC$4,0))</f>
        <v>4550</v>
      </c>
      <c r="F46" s="32">
        <f>INDEX('Campus Enrol Disaggregation'!$P$5:$AC$75,MATCH(Export_ControlTot!$A46,'Campus Enrol Disaggregation'!$O$5:$O$75,0),MATCH(F$1,'Campus Enrol Disaggregation'!$P$4:$AC$4,0))</f>
        <v>550</v>
      </c>
      <c r="G46" s="32">
        <f>INDEX('Campus Enrol Disaggregation'!$P$5:$AC$75,MATCH(Export_ControlTot!$A46,'Campus Enrol Disaggregation'!$O$5:$O$75,0),MATCH(G$1,'Campus Enrol Disaggregation'!$P$4:$AC$4,0))</f>
        <v>3500</v>
      </c>
      <c r="H46" s="32">
        <f>INDEX('Campus Enrol Disaggregation'!$P$5:$AC$75,MATCH(Export_ControlTot!$A46,'Campus Enrol Disaggregation'!$O$5:$O$75,0),MATCH(H$1,'Campus Enrol Disaggregation'!$P$4:$AC$4,0))</f>
        <v>37900</v>
      </c>
      <c r="I46" s="32">
        <f>INDEX('Campus Enrol Disaggregation'!$P$5:$AC$75,MATCH(Export_ControlTot!$A46,'Campus Enrol Disaggregation'!$O$5:$O$75,0),MATCH(I$1,'Campus Enrol Disaggregation'!$P$4:$AC$4,0))</f>
        <v>53400</v>
      </c>
      <c r="J46" s="32">
        <f>INDEX('Campus Enrol Disaggregation'!$P$5:$AC$75,MATCH(Export_ControlTot!$A46,'Campus Enrol Disaggregation'!$O$5:$O$75,0),MATCH(J$1,'Campus Enrol Disaggregation'!$P$4:$AC$4,0))</f>
        <v>1950</v>
      </c>
      <c r="K46" s="32">
        <f>INDEX('Campus Enrol Disaggregation'!$P$5:$AC$75,MATCH(Export_ControlTot!$A46,'Campus Enrol Disaggregation'!$O$5:$O$75,0),MATCH(K$1,'Campus Enrol Disaggregation'!$P$4:$AC$4,0))</f>
        <v>1200</v>
      </c>
      <c r="L46" s="32">
        <f>INDEX('Campus Enrol Disaggregation'!$P$5:$AC$75,MATCH(Export_ControlTot!$A46,'Campus Enrol Disaggregation'!$O$5:$O$75,0),MATCH(L$1,'Campus Enrol Disaggregation'!$P$4:$AC$4,0))</f>
        <v>1800</v>
      </c>
      <c r="M46" s="32">
        <f>INDEX('Campus Enrol Disaggregation'!$P$5:$AC$75,MATCH(Export_ControlTot!$A46,'Campus Enrol Disaggregation'!$O$5:$O$75,0),MATCH(M$1,'Campus Enrol Disaggregation'!$P$4:$AC$4,0))</f>
        <v>29100</v>
      </c>
      <c r="N46" s="32">
        <f>INDEX('Campus Enrol Disaggregation'!$P$5:$AC$75,MATCH(Export_ControlTot!$A46,'Campus Enrol Disaggregation'!$O$5:$O$75,0),MATCH(N$1,'Campus Enrol Disaggregation'!$P$4:$AC$4,0))</f>
        <v>5850</v>
      </c>
      <c r="O46" s="32">
        <f>INDEX('Campus Enrol Disaggregation'!$P$5:$AC$75,MATCH(Export_ControlTot!$A46,'Campus Enrol Disaggregation'!$O$5:$O$75,0),MATCH(O$1,'Campus Enrol Disaggregation'!$P$4:$AC$4,0))</f>
        <v>1900</v>
      </c>
    </row>
    <row r="47" spans="1:15">
      <c r="A47" s="3">
        <v>2035</v>
      </c>
      <c r="B47" s="32">
        <f>INDEX('Campus Enrol Disaggregation'!$P$5:$AC$75,MATCH(Export_ControlTot!$A47,'Campus Enrol Disaggregation'!$O$5:$O$75,0),MATCH(B$1,'Campus Enrol Disaggregation'!$P$4:$AC$4,0))</f>
        <v>37850</v>
      </c>
      <c r="C47" s="32">
        <f>INDEX('Campus Enrol Disaggregation'!$P$5:$AC$75,MATCH(Export_ControlTot!$A47,'Campus Enrol Disaggregation'!$O$5:$O$75,0),MATCH(C$1,'Campus Enrol Disaggregation'!$P$4:$AC$4,0))</f>
        <v>2300</v>
      </c>
      <c r="D47" s="32">
        <f>INDEX('Campus Enrol Disaggregation'!$P$5:$AC$75,MATCH(Export_ControlTot!$A47,'Campus Enrol Disaggregation'!$O$5:$O$75,0),MATCH(D$1,'Campus Enrol Disaggregation'!$P$4:$AC$4,0))</f>
        <v>23650</v>
      </c>
      <c r="E47" s="32">
        <f>INDEX('Campus Enrol Disaggregation'!$P$5:$AC$75,MATCH(Export_ControlTot!$A47,'Campus Enrol Disaggregation'!$O$5:$O$75,0),MATCH(E$1,'Campus Enrol Disaggregation'!$P$4:$AC$4,0))</f>
        <v>4600</v>
      </c>
      <c r="F47" s="32">
        <f>INDEX('Campus Enrol Disaggregation'!$P$5:$AC$75,MATCH(Export_ControlTot!$A47,'Campus Enrol Disaggregation'!$O$5:$O$75,0),MATCH(F$1,'Campus Enrol Disaggregation'!$P$4:$AC$4,0))</f>
        <v>550</v>
      </c>
      <c r="G47" s="32">
        <f>INDEX('Campus Enrol Disaggregation'!$P$5:$AC$75,MATCH(Export_ControlTot!$A47,'Campus Enrol Disaggregation'!$O$5:$O$75,0),MATCH(G$1,'Campus Enrol Disaggregation'!$P$4:$AC$4,0))</f>
        <v>3500</v>
      </c>
      <c r="H47" s="32">
        <f>INDEX('Campus Enrol Disaggregation'!$P$5:$AC$75,MATCH(Export_ControlTot!$A47,'Campus Enrol Disaggregation'!$O$5:$O$75,0),MATCH(H$1,'Campus Enrol Disaggregation'!$P$4:$AC$4,0))</f>
        <v>38200</v>
      </c>
      <c r="I47" s="32">
        <f>INDEX('Campus Enrol Disaggregation'!$P$5:$AC$75,MATCH(Export_ControlTot!$A47,'Campus Enrol Disaggregation'!$O$5:$O$75,0),MATCH(I$1,'Campus Enrol Disaggregation'!$P$4:$AC$4,0))</f>
        <v>54300</v>
      </c>
      <c r="J47" s="32">
        <f>INDEX('Campus Enrol Disaggregation'!$P$5:$AC$75,MATCH(Export_ControlTot!$A47,'Campus Enrol Disaggregation'!$O$5:$O$75,0),MATCH(J$1,'Campus Enrol Disaggregation'!$P$4:$AC$4,0))</f>
        <v>1950</v>
      </c>
      <c r="K47" s="32">
        <f>INDEX('Campus Enrol Disaggregation'!$P$5:$AC$75,MATCH(Export_ControlTot!$A47,'Campus Enrol Disaggregation'!$O$5:$O$75,0),MATCH(K$1,'Campus Enrol Disaggregation'!$P$4:$AC$4,0))</f>
        <v>1300</v>
      </c>
      <c r="L47" s="32">
        <f>INDEX('Campus Enrol Disaggregation'!$P$5:$AC$75,MATCH(Export_ControlTot!$A47,'Campus Enrol Disaggregation'!$O$5:$O$75,0),MATCH(L$1,'Campus Enrol Disaggregation'!$P$4:$AC$4,0))</f>
        <v>1950</v>
      </c>
      <c r="M47" s="32">
        <f>INDEX('Campus Enrol Disaggregation'!$P$5:$AC$75,MATCH(Export_ControlTot!$A47,'Campus Enrol Disaggregation'!$O$5:$O$75,0),MATCH(M$1,'Campus Enrol Disaggregation'!$P$4:$AC$4,0))</f>
        <v>29500</v>
      </c>
      <c r="N47" s="32">
        <f>INDEX('Campus Enrol Disaggregation'!$P$5:$AC$75,MATCH(Export_ControlTot!$A47,'Campus Enrol Disaggregation'!$O$5:$O$75,0),MATCH(N$1,'Campus Enrol Disaggregation'!$P$4:$AC$4,0))</f>
        <v>5900</v>
      </c>
      <c r="O47" s="32">
        <f>INDEX('Campus Enrol Disaggregation'!$P$5:$AC$75,MATCH(Export_ControlTot!$A47,'Campus Enrol Disaggregation'!$O$5:$O$75,0),MATCH(O$1,'Campus Enrol Disaggregation'!$P$4:$AC$4,0))</f>
        <v>1950</v>
      </c>
    </row>
    <row r="48" spans="1:15">
      <c r="A48" s="3">
        <v>2036</v>
      </c>
      <c r="B48" s="32">
        <f>INDEX('Campus Enrol Disaggregation'!$P$5:$AC$75,MATCH(Export_ControlTot!$A48,'Campus Enrol Disaggregation'!$O$5:$O$75,0),MATCH(B$1,'Campus Enrol Disaggregation'!$P$4:$AC$4,0))</f>
        <v>37900</v>
      </c>
      <c r="C48" s="32">
        <f>INDEX('Campus Enrol Disaggregation'!$P$5:$AC$75,MATCH(Export_ControlTot!$A48,'Campus Enrol Disaggregation'!$O$5:$O$75,0),MATCH(C$1,'Campus Enrol Disaggregation'!$P$4:$AC$4,0))</f>
        <v>2350</v>
      </c>
      <c r="D48" s="32">
        <f>INDEX('Campus Enrol Disaggregation'!$P$5:$AC$75,MATCH(Export_ControlTot!$A48,'Campus Enrol Disaggregation'!$O$5:$O$75,0),MATCH(D$1,'Campus Enrol Disaggregation'!$P$4:$AC$4,0))</f>
        <v>23900</v>
      </c>
      <c r="E48" s="32">
        <f>INDEX('Campus Enrol Disaggregation'!$P$5:$AC$75,MATCH(Export_ControlTot!$A48,'Campus Enrol Disaggregation'!$O$5:$O$75,0),MATCH(E$1,'Campus Enrol Disaggregation'!$P$4:$AC$4,0))</f>
        <v>4650</v>
      </c>
      <c r="F48" s="32">
        <f>INDEX('Campus Enrol Disaggregation'!$P$5:$AC$75,MATCH(Export_ControlTot!$A48,'Campus Enrol Disaggregation'!$O$5:$O$75,0),MATCH(F$1,'Campus Enrol Disaggregation'!$P$4:$AC$4,0))</f>
        <v>550</v>
      </c>
      <c r="G48" s="32">
        <f>INDEX('Campus Enrol Disaggregation'!$P$5:$AC$75,MATCH(Export_ControlTot!$A48,'Campus Enrol Disaggregation'!$O$5:$O$75,0),MATCH(G$1,'Campus Enrol Disaggregation'!$P$4:$AC$4,0))</f>
        <v>3550</v>
      </c>
      <c r="H48" s="32">
        <f>INDEX('Campus Enrol Disaggregation'!$P$5:$AC$75,MATCH(Export_ControlTot!$A48,'Campus Enrol Disaggregation'!$O$5:$O$75,0),MATCH(H$1,'Campus Enrol Disaggregation'!$P$4:$AC$4,0))</f>
        <v>38500</v>
      </c>
      <c r="I48" s="32">
        <f>INDEX('Campus Enrol Disaggregation'!$P$5:$AC$75,MATCH(Export_ControlTot!$A48,'Campus Enrol Disaggregation'!$O$5:$O$75,0),MATCH(I$1,'Campus Enrol Disaggregation'!$P$4:$AC$4,0))</f>
        <v>55250</v>
      </c>
      <c r="J48" s="32">
        <f>INDEX('Campus Enrol Disaggregation'!$P$5:$AC$75,MATCH(Export_ControlTot!$A48,'Campus Enrol Disaggregation'!$O$5:$O$75,0),MATCH(J$1,'Campus Enrol Disaggregation'!$P$4:$AC$4,0))</f>
        <v>2000</v>
      </c>
      <c r="K48" s="32">
        <f>INDEX('Campus Enrol Disaggregation'!$P$5:$AC$75,MATCH(Export_ControlTot!$A48,'Campus Enrol Disaggregation'!$O$5:$O$75,0),MATCH(K$1,'Campus Enrol Disaggregation'!$P$4:$AC$4,0))</f>
        <v>1450</v>
      </c>
      <c r="L48" s="32">
        <f>INDEX('Campus Enrol Disaggregation'!$P$5:$AC$75,MATCH(Export_ControlTot!$A48,'Campus Enrol Disaggregation'!$O$5:$O$75,0),MATCH(L$1,'Campus Enrol Disaggregation'!$P$4:$AC$4,0))</f>
        <v>2100</v>
      </c>
      <c r="M48" s="32">
        <f>INDEX('Campus Enrol Disaggregation'!$P$5:$AC$75,MATCH(Export_ControlTot!$A48,'Campus Enrol Disaggregation'!$O$5:$O$75,0),MATCH(M$1,'Campus Enrol Disaggregation'!$P$4:$AC$4,0))</f>
        <v>29850</v>
      </c>
      <c r="N48" s="32">
        <f>INDEX('Campus Enrol Disaggregation'!$P$5:$AC$75,MATCH(Export_ControlTot!$A48,'Campus Enrol Disaggregation'!$O$5:$O$75,0),MATCH(N$1,'Campus Enrol Disaggregation'!$P$4:$AC$4,0))</f>
        <v>6000</v>
      </c>
      <c r="O48" s="32">
        <f>INDEX('Campus Enrol Disaggregation'!$P$5:$AC$75,MATCH(Export_ControlTot!$A48,'Campus Enrol Disaggregation'!$O$5:$O$75,0),MATCH(O$1,'Campus Enrol Disaggregation'!$P$4:$AC$4,0))</f>
        <v>2000</v>
      </c>
    </row>
    <row r="49" spans="1:15">
      <c r="A49" s="3">
        <v>2037</v>
      </c>
      <c r="B49" s="32">
        <f>INDEX('Campus Enrol Disaggregation'!$P$5:$AC$75,MATCH(Export_ControlTot!$A49,'Campus Enrol Disaggregation'!$O$5:$O$75,0),MATCH(B$1,'Campus Enrol Disaggregation'!$P$4:$AC$4,0))</f>
        <v>37900</v>
      </c>
      <c r="C49" s="32">
        <f>INDEX('Campus Enrol Disaggregation'!$P$5:$AC$75,MATCH(Export_ControlTot!$A49,'Campus Enrol Disaggregation'!$O$5:$O$75,0),MATCH(C$1,'Campus Enrol Disaggregation'!$P$4:$AC$4,0))</f>
        <v>2400</v>
      </c>
      <c r="D49" s="32">
        <f>INDEX('Campus Enrol Disaggregation'!$P$5:$AC$75,MATCH(Export_ControlTot!$A49,'Campus Enrol Disaggregation'!$O$5:$O$75,0),MATCH(D$1,'Campus Enrol Disaggregation'!$P$4:$AC$4,0))</f>
        <v>24100</v>
      </c>
      <c r="E49" s="32">
        <f>INDEX('Campus Enrol Disaggregation'!$P$5:$AC$75,MATCH(Export_ControlTot!$A49,'Campus Enrol Disaggregation'!$O$5:$O$75,0),MATCH(E$1,'Campus Enrol Disaggregation'!$P$4:$AC$4,0))</f>
        <v>4700</v>
      </c>
      <c r="F49" s="32">
        <f>INDEX('Campus Enrol Disaggregation'!$P$5:$AC$75,MATCH(Export_ControlTot!$A49,'Campus Enrol Disaggregation'!$O$5:$O$75,0),MATCH(F$1,'Campus Enrol Disaggregation'!$P$4:$AC$4,0))</f>
        <v>550</v>
      </c>
      <c r="G49" s="32">
        <f>INDEX('Campus Enrol Disaggregation'!$P$5:$AC$75,MATCH(Export_ControlTot!$A49,'Campus Enrol Disaggregation'!$O$5:$O$75,0),MATCH(G$1,'Campus Enrol Disaggregation'!$P$4:$AC$4,0))</f>
        <v>3600</v>
      </c>
      <c r="H49" s="32">
        <f>INDEX('Campus Enrol Disaggregation'!$P$5:$AC$75,MATCH(Export_ControlTot!$A49,'Campus Enrol Disaggregation'!$O$5:$O$75,0),MATCH(H$1,'Campus Enrol Disaggregation'!$P$4:$AC$4,0))</f>
        <v>38750</v>
      </c>
      <c r="I49" s="32">
        <f>INDEX('Campus Enrol Disaggregation'!$P$5:$AC$75,MATCH(Export_ControlTot!$A49,'Campus Enrol Disaggregation'!$O$5:$O$75,0),MATCH(I$1,'Campus Enrol Disaggregation'!$P$4:$AC$4,0))</f>
        <v>56150</v>
      </c>
      <c r="J49" s="32">
        <f>INDEX('Campus Enrol Disaggregation'!$P$5:$AC$75,MATCH(Export_ControlTot!$A49,'Campus Enrol Disaggregation'!$O$5:$O$75,0),MATCH(J$1,'Campus Enrol Disaggregation'!$P$4:$AC$4,0))</f>
        <v>2050</v>
      </c>
      <c r="K49" s="32">
        <f>INDEX('Campus Enrol Disaggregation'!$P$5:$AC$75,MATCH(Export_ControlTot!$A49,'Campus Enrol Disaggregation'!$O$5:$O$75,0),MATCH(K$1,'Campus Enrol Disaggregation'!$P$4:$AC$4,0))</f>
        <v>1550</v>
      </c>
      <c r="L49" s="32">
        <f>INDEX('Campus Enrol Disaggregation'!$P$5:$AC$75,MATCH(Export_ControlTot!$A49,'Campus Enrol Disaggregation'!$O$5:$O$75,0),MATCH(L$1,'Campus Enrol Disaggregation'!$P$4:$AC$4,0))</f>
        <v>2250</v>
      </c>
      <c r="M49" s="32">
        <f>INDEX('Campus Enrol Disaggregation'!$P$5:$AC$75,MATCH(Export_ControlTot!$A49,'Campus Enrol Disaggregation'!$O$5:$O$75,0),MATCH(M$1,'Campus Enrol Disaggregation'!$P$4:$AC$4,0))</f>
        <v>30250</v>
      </c>
      <c r="N49" s="32">
        <f>INDEX('Campus Enrol Disaggregation'!$P$5:$AC$75,MATCH(Export_ControlTot!$A49,'Campus Enrol Disaggregation'!$O$5:$O$75,0),MATCH(N$1,'Campus Enrol Disaggregation'!$P$4:$AC$4,0))</f>
        <v>6050</v>
      </c>
      <c r="O49" s="32">
        <f>INDEX('Campus Enrol Disaggregation'!$P$5:$AC$75,MATCH(Export_ControlTot!$A49,'Campus Enrol Disaggregation'!$O$5:$O$75,0),MATCH(O$1,'Campus Enrol Disaggregation'!$P$4:$AC$4,0))</f>
        <v>2100</v>
      </c>
    </row>
    <row r="50" spans="1:15">
      <c r="A50" s="3">
        <v>2038</v>
      </c>
      <c r="B50" s="32">
        <f>INDEX('Campus Enrol Disaggregation'!$P$5:$AC$75,MATCH(Export_ControlTot!$A50,'Campus Enrol Disaggregation'!$O$5:$O$75,0),MATCH(B$1,'Campus Enrol Disaggregation'!$P$4:$AC$4,0))</f>
        <v>37950</v>
      </c>
      <c r="C50" s="32">
        <f>INDEX('Campus Enrol Disaggregation'!$P$5:$AC$75,MATCH(Export_ControlTot!$A50,'Campus Enrol Disaggregation'!$O$5:$O$75,0),MATCH(C$1,'Campus Enrol Disaggregation'!$P$4:$AC$4,0))</f>
        <v>2450</v>
      </c>
      <c r="D50" s="32">
        <f>INDEX('Campus Enrol Disaggregation'!$P$5:$AC$75,MATCH(Export_ControlTot!$A50,'Campus Enrol Disaggregation'!$O$5:$O$75,0),MATCH(D$1,'Campus Enrol Disaggregation'!$P$4:$AC$4,0))</f>
        <v>24350</v>
      </c>
      <c r="E50" s="32">
        <f>INDEX('Campus Enrol Disaggregation'!$P$5:$AC$75,MATCH(Export_ControlTot!$A50,'Campus Enrol Disaggregation'!$O$5:$O$75,0),MATCH(E$1,'Campus Enrol Disaggregation'!$P$4:$AC$4,0))</f>
        <v>4750</v>
      </c>
      <c r="F50" s="32">
        <f>INDEX('Campus Enrol Disaggregation'!$P$5:$AC$75,MATCH(Export_ControlTot!$A50,'Campus Enrol Disaggregation'!$O$5:$O$75,0),MATCH(F$1,'Campus Enrol Disaggregation'!$P$4:$AC$4,0))</f>
        <v>600</v>
      </c>
      <c r="G50" s="32">
        <f>INDEX('Campus Enrol Disaggregation'!$P$5:$AC$75,MATCH(Export_ControlTot!$A50,'Campus Enrol Disaggregation'!$O$5:$O$75,0),MATCH(G$1,'Campus Enrol Disaggregation'!$P$4:$AC$4,0))</f>
        <v>3600</v>
      </c>
      <c r="H50" s="32">
        <f>INDEX('Campus Enrol Disaggregation'!$P$5:$AC$75,MATCH(Export_ControlTot!$A50,'Campus Enrol Disaggregation'!$O$5:$O$75,0),MATCH(H$1,'Campus Enrol Disaggregation'!$P$4:$AC$4,0))</f>
        <v>39050</v>
      </c>
      <c r="I50" s="32">
        <f>INDEX('Campus Enrol Disaggregation'!$P$5:$AC$75,MATCH(Export_ControlTot!$A50,'Campus Enrol Disaggregation'!$O$5:$O$75,0),MATCH(I$1,'Campus Enrol Disaggregation'!$P$4:$AC$4,0))</f>
        <v>57050</v>
      </c>
      <c r="J50" s="32">
        <f>INDEX('Campus Enrol Disaggregation'!$P$5:$AC$75,MATCH(Export_ControlTot!$A50,'Campus Enrol Disaggregation'!$O$5:$O$75,0),MATCH(J$1,'Campus Enrol Disaggregation'!$P$4:$AC$4,0))</f>
        <v>2100</v>
      </c>
      <c r="K50" s="32">
        <f>INDEX('Campus Enrol Disaggregation'!$P$5:$AC$75,MATCH(Export_ControlTot!$A50,'Campus Enrol Disaggregation'!$O$5:$O$75,0),MATCH(K$1,'Campus Enrol Disaggregation'!$P$4:$AC$4,0))</f>
        <v>1650</v>
      </c>
      <c r="L50" s="32">
        <f>INDEX('Campus Enrol Disaggregation'!$P$5:$AC$75,MATCH(Export_ControlTot!$A50,'Campus Enrol Disaggregation'!$O$5:$O$75,0),MATCH(L$1,'Campus Enrol Disaggregation'!$P$4:$AC$4,0))</f>
        <v>2400</v>
      </c>
      <c r="M50" s="32">
        <f>INDEX('Campus Enrol Disaggregation'!$P$5:$AC$75,MATCH(Export_ControlTot!$A50,'Campus Enrol Disaggregation'!$O$5:$O$75,0),MATCH(M$1,'Campus Enrol Disaggregation'!$P$4:$AC$4,0))</f>
        <v>30600</v>
      </c>
      <c r="N50" s="32">
        <f>INDEX('Campus Enrol Disaggregation'!$P$5:$AC$75,MATCH(Export_ControlTot!$A50,'Campus Enrol Disaggregation'!$O$5:$O$75,0),MATCH(N$1,'Campus Enrol Disaggregation'!$P$4:$AC$4,0))</f>
        <v>6150</v>
      </c>
      <c r="O50" s="32">
        <f>INDEX('Campus Enrol Disaggregation'!$P$5:$AC$75,MATCH(Export_ControlTot!$A50,'Campus Enrol Disaggregation'!$O$5:$O$75,0),MATCH(O$1,'Campus Enrol Disaggregation'!$P$4:$AC$4,0))</f>
        <v>2150</v>
      </c>
    </row>
    <row r="51" spans="1:15">
      <c r="A51" s="3">
        <v>2039</v>
      </c>
      <c r="B51" s="32">
        <f>INDEX('Campus Enrol Disaggregation'!$P$5:$AC$75,MATCH(Export_ControlTot!$A51,'Campus Enrol Disaggregation'!$O$5:$O$75,0),MATCH(B$1,'Campus Enrol Disaggregation'!$P$4:$AC$4,0))</f>
        <v>38000</v>
      </c>
      <c r="C51" s="32">
        <f>INDEX('Campus Enrol Disaggregation'!$P$5:$AC$75,MATCH(Export_ControlTot!$A51,'Campus Enrol Disaggregation'!$O$5:$O$75,0),MATCH(C$1,'Campus Enrol Disaggregation'!$P$4:$AC$4,0))</f>
        <v>2450</v>
      </c>
      <c r="D51" s="32">
        <f>INDEX('Campus Enrol Disaggregation'!$P$5:$AC$75,MATCH(Export_ControlTot!$A51,'Campus Enrol Disaggregation'!$O$5:$O$75,0),MATCH(D$1,'Campus Enrol Disaggregation'!$P$4:$AC$4,0))</f>
        <v>24600</v>
      </c>
      <c r="E51" s="32">
        <f>INDEX('Campus Enrol Disaggregation'!$P$5:$AC$75,MATCH(Export_ControlTot!$A51,'Campus Enrol Disaggregation'!$O$5:$O$75,0),MATCH(E$1,'Campus Enrol Disaggregation'!$P$4:$AC$4,0))</f>
        <v>4800</v>
      </c>
      <c r="F51" s="32">
        <f>INDEX('Campus Enrol Disaggregation'!$P$5:$AC$75,MATCH(Export_ControlTot!$A51,'Campus Enrol Disaggregation'!$O$5:$O$75,0),MATCH(F$1,'Campus Enrol Disaggregation'!$P$4:$AC$4,0))</f>
        <v>600</v>
      </c>
      <c r="G51" s="32">
        <f>INDEX('Campus Enrol Disaggregation'!$P$5:$AC$75,MATCH(Export_ControlTot!$A51,'Campus Enrol Disaggregation'!$O$5:$O$75,0),MATCH(G$1,'Campus Enrol Disaggregation'!$P$4:$AC$4,0))</f>
        <v>3650</v>
      </c>
      <c r="H51" s="32">
        <f>INDEX('Campus Enrol Disaggregation'!$P$5:$AC$75,MATCH(Export_ControlTot!$A51,'Campus Enrol Disaggregation'!$O$5:$O$75,0),MATCH(H$1,'Campus Enrol Disaggregation'!$P$4:$AC$4,0))</f>
        <v>39350</v>
      </c>
      <c r="I51" s="32">
        <f>INDEX('Campus Enrol Disaggregation'!$P$5:$AC$75,MATCH(Export_ControlTot!$A51,'Campus Enrol Disaggregation'!$O$5:$O$75,0),MATCH(I$1,'Campus Enrol Disaggregation'!$P$4:$AC$4,0))</f>
        <v>57950</v>
      </c>
      <c r="J51" s="32">
        <f>INDEX('Campus Enrol Disaggregation'!$P$5:$AC$75,MATCH(Export_ControlTot!$A51,'Campus Enrol Disaggregation'!$O$5:$O$75,0),MATCH(J$1,'Campus Enrol Disaggregation'!$P$4:$AC$4,0))</f>
        <v>2150</v>
      </c>
      <c r="K51" s="32">
        <f>INDEX('Campus Enrol Disaggregation'!$P$5:$AC$75,MATCH(Export_ControlTot!$A51,'Campus Enrol Disaggregation'!$O$5:$O$75,0),MATCH(K$1,'Campus Enrol Disaggregation'!$P$4:$AC$4,0))</f>
        <v>1750</v>
      </c>
      <c r="L51" s="32">
        <f>INDEX('Campus Enrol Disaggregation'!$P$5:$AC$75,MATCH(Export_ControlTot!$A51,'Campus Enrol Disaggregation'!$O$5:$O$75,0),MATCH(L$1,'Campus Enrol Disaggregation'!$P$4:$AC$4,0))</f>
        <v>2600</v>
      </c>
      <c r="M51" s="32">
        <f>INDEX('Campus Enrol Disaggregation'!$P$5:$AC$75,MATCH(Export_ControlTot!$A51,'Campus Enrol Disaggregation'!$O$5:$O$75,0),MATCH(M$1,'Campus Enrol Disaggregation'!$P$4:$AC$4,0))</f>
        <v>31000</v>
      </c>
      <c r="N51" s="32">
        <f>INDEX('Campus Enrol Disaggregation'!$P$5:$AC$75,MATCH(Export_ControlTot!$A51,'Campus Enrol Disaggregation'!$O$5:$O$75,0),MATCH(N$1,'Campus Enrol Disaggregation'!$P$4:$AC$4,0))</f>
        <v>6200</v>
      </c>
      <c r="O51" s="32">
        <f>INDEX('Campus Enrol Disaggregation'!$P$5:$AC$75,MATCH(Export_ControlTot!$A51,'Campus Enrol Disaggregation'!$O$5:$O$75,0),MATCH(O$1,'Campus Enrol Disaggregation'!$P$4:$AC$4,0))</f>
        <v>2200</v>
      </c>
    </row>
    <row r="52" spans="1:15">
      <c r="A52" s="3">
        <v>2040</v>
      </c>
      <c r="B52" s="32">
        <f>INDEX('Campus Enrol Disaggregation'!$P$5:$AC$75,MATCH(Export_ControlTot!$A52,'Campus Enrol Disaggregation'!$O$5:$O$75,0),MATCH(B$1,'Campus Enrol Disaggregation'!$P$4:$AC$4,0))</f>
        <v>38050</v>
      </c>
      <c r="C52" s="32">
        <f>INDEX('Campus Enrol Disaggregation'!$P$5:$AC$75,MATCH(Export_ControlTot!$A52,'Campus Enrol Disaggregation'!$O$5:$O$75,0),MATCH(C$1,'Campus Enrol Disaggregation'!$P$4:$AC$4,0))</f>
        <v>2500</v>
      </c>
      <c r="D52" s="32">
        <f>INDEX('Campus Enrol Disaggregation'!$P$5:$AC$75,MATCH(Export_ControlTot!$A52,'Campus Enrol Disaggregation'!$O$5:$O$75,0),MATCH(D$1,'Campus Enrol Disaggregation'!$P$4:$AC$4,0))</f>
        <v>24800</v>
      </c>
      <c r="E52" s="32">
        <f>INDEX('Campus Enrol Disaggregation'!$P$5:$AC$75,MATCH(Export_ControlTot!$A52,'Campus Enrol Disaggregation'!$O$5:$O$75,0),MATCH(E$1,'Campus Enrol Disaggregation'!$P$4:$AC$4,0))</f>
        <v>4850</v>
      </c>
      <c r="F52" s="32">
        <f>INDEX('Campus Enrol Disaggregation'!$P$5:$AC$75,MATCH(Export_ControlTot!$A52,'Campus Enrol Disaggregation'!$O$5:$O$75,0),MATCH(F$1,'Campus Enrol Disaggregation'!$P$4:$AC$4,0))</f>
        <v>600</v>
      </c>
      <c r="G52" s="32">
        <f>INDEX('Campus Enrol Disaggregation'!$P$5:$AC$75,MATCH(Export_ControlTot!$A52,'Campus Enrol Disaggregation'!$O$5:$O$75,0),MATCH(G$1,'Campus Enrol Disaggregation'!$P$4:$AC$4,0))</f>
        <v>3700</v>
      </c>
      <c r="H52" s="32">
        <f>INDEX('Campus Enrol Disaggregation'!$P$5:$AC$75,MATCH(Export_ControlTot!$A52,'Campus Enrol Disaggregation'!$O$5:$O$75,0),MATCH(H$1,'Campus Enrol Disaggregation'!$P$4:$AC$4,0))</f>
        <v>39650</v>
      </c>
      <c r="I52" s="32">
        <f>INDEX('Campus Enrol Disaggregation'!$P$5:$AC$75,MATCH(Export_ControlTot!$A52,'Campus Enrol Disaggregation'!$O$5:$O$75,0),MATCH(I$1,'Campus Enrol Disaggregation'!$P$4:$AC$4,0))</f>
        <v>58850</v>
      </c>
      <c r="J52" s="32">
        <f>INDEX('Campus Enrol Disaggregation'!$P$5:$AC$75,MATCH(Export_ControlTot!$A52,'Campus Enrol Disaggregation'!$O$5:$O$75,0),MATCH(J$1,'Campus Enrol Disaggregation'!$P$4:$AC$4,0))</f>
        <v>2200</v>
      </c>
      <c r="K52" s="32">
        <f>INDEX('Campus Enrol Disaggregation'!$P$5:$AC$75,MATCH(Export_ControlTot!$A52,'Campus Enrol Disaggregation'!$O$5:$O$75,0),MATCH(K$1,'Campus Enrol Disaggregation'!$P$4:$AC$4,0))</f>
        <v>1900</v>
      </c>
      <c r="L52" s="32">
        <f>INDEX('Campus Enrol Disaggregation'!$P$5:$AC$75,MATCH(Export_ControlTot!$A52,'Campus Enrol Disaggregation'!$O$5:$O$75,0),MATCH(L$1,'Campus Enrol Disaggregation'!$P$4:$AC$4,0))</f>
        <v>2750</v>
      </c>
      <c r="M52" s="32">
        <f>INDEX('Campus Enrol Disaggregation'!$P$5:$AC$75,MATCH(Export_ControlTot!$A52,'Campus Enrol Disaggregation'!$O$5:$O$75,0),MATCH(M$1,'Campus Enrol Disaggregation'!$P$4:$AC$4,0))</f>
        <v>31400</v>
      </c>
      <c r="N52" s="32">
        <f>INDEX('Campus Enrol Disaggregation'!$P$5:$AC$75,MATCH(Export_ControlTot!$A52,'Campus Enrol Disaggregation'!$O$5:$O$75,0),MATCH(N$1,'Campus Enrol Disaggregation'!$P$4:$AC$4,0))</f>
        <v>6300</v>
      </c>
      <c r="O52" s="32">
        <f>INDEX('Campus Enrol Disaggregation'!$P$5:$AC$75,MATCH(Export_ControlTot!$A52,'Campus Enrol Disaggregation'!$O$5:$O$75,0),MATCH(O$1,'Campus Enrol Disaggregation'!$P$4:$AC$4,0))</f>
        <v>2250</v>
      </c>
    </row>
    <row r="53" spans="1:15">
      <c r="A53" s="3">
        <v>2041</v>
      </c>
      <c r="B53" s="32">
        <f>INDEX('Campus Enrol Disaggregation'!$P$5:$AC$75,MATCH(Export_ControlTot!$A53,'Campus Enrol Disaggregation'!$O$5:$O$75,0),MATCH(B$1,'Campus Enrol Disaggregation'!$P$4:$AC$4,0))</f>
        <v>38050</v>
      </c>
      <c r="C53" s="32">
        <f>INDEX('Campus Enrol Disaggregation'!$P$5:$AC$75,MATCH(Export_ControlTot!$A53,'Campus Enrol Disaggregation'!$O$5:$O$75,0),MATCH(C$1,'Campus Enrol Disaggregation'!$P$4:$AC$4,0))</f>
        <v>2550</v>
      </c>
      <c r="D53" s="32">
        <f>INDEX('Campus Enrol Disaggregation'!$P$5:$AC$75,MATCH(Export_ControlTot!$A53,'Campus Enrol Disaggregation'!$O$5:$O$75,0),MATCH(D$1,'Campus Enrol Disaggregation'!$P$4:$AC$4,0))</f>
        <v>25050</v>
      </c>
      <c r="E53" s="32">
        <f>INDEX('Campus Enrol Disaggregation'!$P$5:$AC$75,MATCH(Export_ControlTot!$A53,'Campus Enrol Disaggregation'!$O$5:$O$75,0),MATCH(E$1,'Campus Enrol Disaggregation'!$P$4:$AC$4,0))</f>
        <v>4900</v>
      </c>
      <c r="F53" s="32">
        <f>INDEX('Campus Enrol Disaggregation'!$P$5:$AC$75,MATCH(Export_ControlTot!$A53,'Campus Enrol Disaggregation'!$O$5:$O$75,0),MATCH(F$1,'Campus Enrol Disaggregation'!$P$4:$AC$4,0))</f>
        <v>600</v>
      </c>
      <c r="G53" s="32">
        <f>INDEX('Campus Enrol Disaggregation'!$P$5:$AC$75,MATCH(Export_ControlTot!$A53,'Campus Enrol Disaggregation'!$O$5:$O$75,0),MATCH(G$1,'Campus Enrol Disaggregation'!$P$4:$AC$4,0))</f>
        <v>3700</v>
      </c>
      <c r="H53" s="32">
        <f>INDEX('Campus Enrol Disaggregation'!$P$5:$AC$75,MATCH(Export_ControlTot!$A53,'Campus Enrol Disaggregation'!$O$5:$O$75,0),MATCH(H$1,'Campus Enrol Disaggregation'!$P$4:$AC$4,0))</f>
        <v>39950</v>
      </c>
      <c r="I53" s="32">
        <f>INDEX('Campus Enrol Disaggregation'!$P$5:$AC$75,MATCH(Export_ControlTot!$A53,'Campus Enrol Disaggregation'!$O$5:$O$75,0),MATCH(I$1,'Campus Enrol Disaggregation'!$P$4:$AC$4,0))</f>
        <v>59800</v>
      </c>
      <c r="J53" s="32">
        <f>INDEX('Campus Enrol Disaggregation'!$P$5:$AC$75,MATCH(Export_ControlTot!$A53,'Campus Enrol Disaggregation'!$O$5:$O$75,0),MATCH(J$1,'Campus Enrol Disaggregation'!$P$4:$AC$4,0))</f>
        <v>2200</v>
      </c>
      <c r="K53" s="32">
        <f>INDEX('Campus Enrol Disaggregation'!$P$5:$AC$75,MATCH(Export_ControlTot!$A53,'Campus Enrol Disaggregation'!$O$5:$O$75,0),MATCH(K$1,'Campus Enrol Disaggregation'!$P$4:$AC$4,0))</f>
        <v>2000</v>
      </c>
      <c r="L53" s="32">
        <f>INDEX('Campus Enrol Disaggregation'!$P$5:$AC$75,MATCH(Export_ControlTot!$A53,'Campus Enrol Disaggregation'!$O$5:$O$75,0),MATCH(L$1,'Campus Enrol Disaggregation'!$P$4:$AC$4,0))</f>
        <v>2900</v>
      </c>
      <c r="M53" s="32">
        <f>INDEX('Campus Enrol Disaggregation'!$P$5:$AC$75,MATCH(Export_ControlTot!$A53,'Campus Enrol Disaggregation'!$O$5:$O$75,0),MATCH(M$1,'Campus Enrol Disaggregation'!$P$4:$AC$4,0))</f>
        <v>31750</v>
      </c>
      <c r="N53" s="32">
        <f>INDEX('Campus Enrol Disaggregation'!$P$5:$AC$75,MATCH(Export_ControlTot!$A53,'Campus Enrol Disaggregation'!$O$5:$O$75,0),MATCH(N$1,'Campus Enrol Disaggregation'!$P$4:$AC$4,0))</f>
        <v>6350</v>
      </c>
      <c r="O53" s="32">
        <f>INDEX('Campus Enrol Disaggregation'!$P$5:$AC$75,MATCH(Export_ControlTot!$A53,'Campus Enrol Disaggregation'!$O$5:$O$75,0),MATCH(O$1,'Campus Enrol Disaggregation'!$P$4:$AC$4,0))</f>
        <v>2350</v>
      </c>
    </row>
    <row r="54" spans="1:15">
      <c r="A54" s="3">
        <v>2042</v>
      </c>
      <c r="B54" s="32">
        <f>INDEX('Campus Enrol Disaggregation'!$P$5:$AC$75,MATCH(Export_ControlTot!$A54,'Campus Enrol Disaggregation'!$O$5:$O$75,0),MATCH(B$1,'Campus Enrol Disaggregation'!$P$4:$AC$4,0))</f>
        <v>38100</v>
      </c>
      <c r="C54" s="32">
        <f>INDEX('Campus Enrol Disaggregation'!$P$5:$AC$75,MATCH(Export_ControlTot!$A54,'Campus Enrol Disaggregation'!$O$5:$O$75,0),MATCH(C$1,'Campus Enrol Disaggregation'!$P$4:$AC$4,0))</f>
        <v>2550</v>
      </c>
      <c r="D54" s="32">
        <f>INDEX('Campus Enrol Disaggregation'!$P$5:$AC$75,MATCH(Export_ControlTot!$A54,'Campus Enrol Disaggregation'!$O$5:$O$75,0),MATCH(D$1,'Campus Enrol Disaggregation'!$P$4:$AC$4,0))</f>
        <v>25250</v>
      </c>
      <c r="E54" s="32">
        <f>INDEX('Campus Enrol Disaggregation'!$P$5:$AC$75,MATCH(Export_ControlTot!$A54,'Campus Enrol Disaggregation'!$O$5:$O$75,0),MATCH(E$1,'Campus Enrol Disaggregation'!$P$4:$AC$4,0))</f>
        <v>4950</v>
      </c>
      <c r="F54" s="32">
        <f>INDEX('Campus Enrol Disaggregation'!$P$5:$AC$75,MATCH(Export_ControlTot!$A54,'Campus Enrol Disaggregation'!$O$5:$O$75,0),MATCH(F$1,'Campus Enrol Disaggregation'!$P$4:$AC$4,0))</f>
        <v>600</v>
      </c>
      <c r="G54" s="32">
        <f>INDEX('Campus Enrol Disaggregation'!$P$5:$AC$75,MATCH(Export_ControlTot!$A54,'Campus Enrol Disaggregation'!$O$5:$O$75,0),MATCH(G$1,'Campus Enrol Disaggregation'!$P$4:$AC$4,0))</f>
        <v>3750</v>
      </c>
      <c r="H54" s="32">
        <f>INDEX('Campus Enrol Disaggregation'!$P$5:$AC$75,MATCH(Export_ControlTot!$A54,'Campus Enrol Disaggregation'!$O$5:$O$75,0),MATCH(H$1,'Campus Enrol Disaggregation'!$P$4:$AC$4,0))</f>
        <v>40250</v>
      </c>
      <c r="I54" s="32">
        <f>INDEX('Campus Enrol Disaggregation'!$P$5:$AC$75,MATCH(Export_ControlTot!$A54,'Campus Enrol Disaggregation'!$O$5:$O$75,0),MATCH(I$1,'Campus Enrol Disaggregation'!$P$4:$AC$4,0))</f>
        <v>60700</v>
      </c>
      <c r="J54" s="32">
        <f>INDEX('Campus Enrol Disaggregation'!$P$5:$AC$75,MATCH(Export_ControlTot!$A54,'Campus Enrol Disaggregation'!$O$5:$O$75,0),MATCH(J$1,'Campus Enrol Disaggregation'!$P$4:$AC$4,0))</f>
        <v>2250</v>
      </c>
      <c r="K54" s="32">
        <f>INDEX('Campus Enrol Disaggregation'!$P$5:$AC$75,MATCH(Export_ControlTot!$A54,'Campus Enrol Disaggregation'!$O$5:$O$75,0),MATCH(K$1,'Campus Enrol Disaggregation'!$P$4:$AC$4,0))</f>
        <v>2100</v>
      </c>
      <c r="L54" s="32">
        <f>INDEX('Campus Enrol Disaggregation'!$P$5:$AC$75,MATCH(Export_ControlTot!$A54,'Campus Enrol Disaggregation'!$O$5:$O$75,0),MATCH(L$1,'Campus Enrol Disaggregation'!$P$4:$AC$4,0))</f>
        <v>3050</v>
      </c>
      <c r="M54" s="32">
        <f>INDEX('Campus Enrol Disaggregation'!$P$5:$AC$75,MATCH(Export_ControlTot!$A54,'Campus Enrol Disaggregation'!$O$5:$O$75,0),MATCH(M$1,'Campus Enrol Disaggregation'!$P$4:$AC$4,0))</f>
        <v>32150</v>
      </c>
      <c r="N54" s="32">
        <f>INDEX('Campus Enrol Disaggregation'!$P$5:$AC$75,MATCH(Export_ControlTot!$A54,'Campus Enrol Disaggregation'!$O$5:$O$75,0),MATCH(N$1,'Campus Enrol Disaggregation'!$P$4:$AC$4,0))</f>
        <v>6450</v>
      </c>
      <c r="O54" s="32">
        <f>INDEX('Campus Enrol Disaggregation'!$P$5:$AC$75,MATCH(Export_ControlTot!$A54,'Campus Enrol Disaggregation'!$O$5:$O$75,0),MATCH(O$1,'Campus Enrol Disaggregation'!$P$4:$AC$4,0))</f>
        <v>2400</v>
      </c>
    </row>
    <row r="55" spans="1:15">
      <c r="A55" s="3">
        <v>2043</v>
      </c>
      <c r="B55" s="32">
        <f>INDEX('Campus Enrol Disaggregation'!$P$5:$AC$75,MATCH(Export_ControlTot!$A55,'Campus Enrol Disaggregation'!$O$5:$O$75,0),MATCH(B$1,'Campus Enrol Disaggregation'!$P$4:$AC$4,0))</f>
        <v>38150</v>
      </c>
      <c r="C55" s="32">
        <f>INDEX('Campus Enrol Disaggregation'!$P$5:$AC$75,MATCH(Export_ControlTot!$A55,'Campus Enrol Disaggregation'!$O$5:$O$75,0),MATCH(C$1,'Campus Enrol Disaggregation'!$P$4:$AC$4,0))</f>
        <v>2600</v>
      </c>
      <c r="D55" s="32">
        <f>INDEX('Campus Enrol Disaggregation'!$P$5:$AC$75,MATCH(Export_ControlTot!$A55,'Campus Enrol Disaggregation'!$O$5:$O$75,0),MATCH(D$1,'Campus Enrol Disaggregation'!$P$4:$AC$4,0))</f>
        <v>25500</v>
      </c>
      <c r="E55" s="32">
        <f>INDEX('Campus Enrol Disaggregation'!$P$5:$AC$75,MATCH(Export_ControlTot!$A55,'Campus Enrol Disaggregation'!$O$5:$O$75,0),MATCH(E$1,'Campus Enrol Disaggregation'!$P$4:$AC$4,0))</f>
        <v>4950</v>
      </c>
      <c r="F55" s="32">
        <f>INDEX('Campus Enrol Disaggregation'!$P$5:$AC$75,MATCH(Export_ControlTot!$A55,'Campus Enrol Disaggregation'!$O$5:$O$75,0),MATCH(F$1,'Campus Enrol Disaggregation'!$P$4:$AC$4,0))</f>
        <v>600</v>
      </c>
      <c r="G55" s="32">
        <f>INDEX('Campus Enrol Disaggregation'!$P$5:$AC$75,MATCH(Export_ControlTot!$A55,'Campus Enrol Disaggregation'!$O$5:$O$75,0),MATCH(G$1,'Campus Enrol Disaggregation'!$P$4:$AC$4,0))</f>
        <v>3800</v>
      </c>
      <c r="H55" s="32">
        <f>INDEX('Campus Enrol Disaggregation'!$P$5:$AC$75,MATCH(Export_ControlTot!$A55,'Campus Enrol Disaggregation'!$O$5:$O$75,0),MATCH(H$1,'Campus Enrol Disaggregation'!$P$4:$AC$4,0))</f>
        <v>40550</v>
      </c>
      <c r="I55" s="32">
        <f>INDEX('Campus Enrol Disaggregation'!$P$5:$AC$75,MATCH(Export_ControlTot!$A55,'Campus Enrol Disaggregation'!$O$5:$O$75,0),MATCH(I$1,'Campus Enrol Disaggregation'!$P$4:$AC$4,0))</f>
        <v>61600</v>
      </c>
      <c r="J55" s="32">
        <f>INDEX('Campus Enrol Disaggregation'!$P$5:$AC$75,MATCH(Export_ControlTot!$A55,'Campus Enrol Disaggregation'!$O$5:$O$75,0),MATCH(J$1,'Campus Enrol Disaggregation'!$P$4:$AC$4,0))</f>
        <v>2300</v>
      </c>
      <c r="K55" s="32">
        <f>INDEX('Campus Enrol Disaggregation'!$P$5:$AC$75,MATCH(Export_ControlTot!$A55,'Campus Enrol Disaggregation'!$O$5:$O$75,0),MATCH(K$1,'Campus Enrol Disaggregation'!$P$4:$AC$4,0))</f>
        <v>2200</v>
      </c>
      <c r="L55" s="32">
        <f>INDEX('Campus Enrol Disaggregation'!$P$5:$AC$75,MATCH(Export_ControlTot!$A55,'Campus Enrol Disaggregation'!$O$5:$O$75,0),MATCH(L$1,'Campus Enrol Disaggregation'!$P$4:$AC$4,0))</f>
        <v>3200</v>
      </c>
      <c r="M55" s="32">
        <f>INDEX('Campus Enrol Disaggregation'!$P$5:$AC$75,MATCH(Export_ControlTot!$A55,'Campus Enrol Disaggregation'!$O$5:$O$75,0),MATCH(M$1,'Campus Enrol Disaggregation'!$P$4:$AC$4,0))</f>
        <v>32500</v>
      </c>
      <c r="N55" s="32">
        <f>INDEX('Campus Enrol Disaggregation'!$P$5:$AC$75,MATCH(Export_ControlTot!$A55,'Campus Enrol Disaggregation'!$O$5:$O$75,0),MATCH(N$1,'Campus Enrol Disaggregation'!$P$4:$AC$4,0))</f>
        <v>6500</v>
      </c>
      <c r="O55" s="32">
        <f>INDEX('Campus Enrol Disaggregation'!$P$5:$AC$75,MATCH(Export_ControlTot!$A55,'Campus Enrol Disaggregation'!$O$5:$O$75,0),MATCH(O$1,'Campus Enrol Disaggregation'!$P$4:$AC$4,0))</f>
        <v>2450</v>
      </c>
    </row>
    <row r="56" spans="1:15">
      <c r="A56" s="3">
        <v>2044</v>
      </c>
      <c r="B56" s="32">
        <f>INDEX('Campus Enrol Disaggregation'!$P$5:$AC$75,MATCH(Export_ControlTot!$A56,'Campus Enrol Disaggregation'!$O$5:$O$75,0),MATCH(B$1,'Campus Enrol Disaggregation'!$P$4:$AC$4,0))</f>
        <v>38500</v>
      </c>
      <c r="C56" s="32">
        <f>INDEX('Campus Enrol Disaggregation'!$P$5:$AC$75,MATCH(Export_ControlTot!$A56,'Campus Enrol Disaggregation'!$O$5:$O$75,0),MATCH(C$1,'Campus Enrol Disaggregation'!$P$4:$AC$4,0))</f>
        <v>2650</v>
      </c>
      <c r="D56" s="32">
        <f>INDEX('Campus Enrol Disaggregation'!$P$5:$AC$75,MATCH(Export_ControlTot!$A56,'Campus Enrol Disaggregation'!$O$5:$O$75,0),MATCH(D$1,'Campus Enrol Disaggregation'!$P$4:$AC$4,0))</f>
        <v>25750</v>
      </c>
      <c r="E56" s="32">
        <f>INDEX('Campus Enrol Disaggregation'!$P$5:$AC$75,MATCH(Export_ControlTot!$A56,'Campus Enrol Disaggregation'!$O$5:$O$75,0),MATCH(E$1,'Campus Enrol Disaggregation'!$P$4:$AC$4,0))</f>
        <v>5000</v>
      </c>
      <c r="F56" s="32">
        <f>INDEX('Campus Enrol Disaggregation'!$P$5:$AC$75,MATCH(Export_ControlTot!$A56,'Campus Enrol Disaggregation'!$O$5:$O$75,0),MATCH(F$1,'Campus Enrol Disaggregation'!$P$4:$AC$4,0))</f>
        <v>600</v>
      </c>
      <c r="G56" s="32">
        <f>INDEX('Campus Enrol Disaggregation'!$P$5:$AC$75,MATCH(Export_ControlTot!$A56,'Campus Enrol Disaggregation'!$O$5:$O$75,0),MATCH(G$1,'Campus Enrol Disaggregation'!$P$4:$AC$4,0))</f>
        <v>3850</v>
      </c>
      <c r="H56" s="32">
        <f>INDEX('Campus Enrol Disaggregation'!$P$5:$AC$75,MATCH(Export_ControlTot!$A56,'Campus Enrol Disaggregation'!$O$5:$O$75,0),MATCH(H$1,'Campus Enrol Disaggregation'!$P$4:$AC$4,0))</f>
        <v>40800</v>
      </c>
      <c r="I56" s="32">
        <f>INDEX('Campus Enrol Disaggregation'!$P$5:$AC$75,MATCH(Export_ControlTot!$A56,'Campus Enrol Disaggregation'!$O$5:$O$75,0),MATCH(I$1,'Campus Enrol Disaggregation'!$P$4:$AC$4,0))</f>
        <v>62500</v>
      </c>
      <c r="J56" s="32">
        <f>INDEX('Campus Enrol Disaggregation'!$P$5:$AC$75,MATCH(Export_ControlTot!$A56,'Campus Enrol Disaggregation'!$O$5:$O$75,0),MATCH(J$1,'Campus Enrol Disaggregation'!$P$4:$AC$4,0))</f>
        <v>2350</v>
      </c>
      <c r="K56" s="32">
        <f>INDEX('Campus Enrol Disaggregation'!$P$5:$AC$75,MATCH(Export_ControlTot!$A56,'Campus Enrol Disaggregation'!$O$5:$O$75,0),MATCH(K$1,'Campus Enrol Disaggregation'!$P$4:$AC$4,0))</f>
        <v>2350</v>
      </c>
      <c r="L56" s="32">
        <f>INDEX('Campus Enrol Disaggregation'!$P$5:$AC$75,MATCH(Export_ControlTot!$A56,'Campus Enrol Disaggregation'!$O$5:$O$75,0),MATCH(L$1,'Campus Enrol Disaggregation'!$P$4:$AC$4,0))</f>
        <v>3350</v>
      </c>
      <c r="M56" s="32">
        <f>INDEX('Campus Enrol Disaggregation'!$P$5:$AC$75,MATCH(Export_ControlTot!$A56,'Campus Enrol Disaggregation'!$O$5:$O$75,0),MATCH(M$1,'Campus Enrol Disaggregation'!$P$4:$AC$4,0))</f>
        <v>32900</v>
      </c>
      <c r="N56" s="32">
        <f>INDEX('Campus Enrol Disaggregation'!$P$5:$AC$75,MATCH(Export_ControlTot!$A56,'Campus Enrol Disaggregation'!$O$5:$O$75,0),MATCH(N$1,'Campus Enrol Disaggregation'!$P$4:$AC$4,0))</f>
        <v>6600</v>
      </c>
      <c r="O56" s="32">
        <f>INDEX('Campus Enrol Disaggregation'!$P$5:$AC$75,MATCH(Export_ControlTot!$A56,'Campus Enrol Disaggregation'!$O$5:$O$75,0),MATCH(O$1,'Campus Enrol Disaggregation'!$P$4:$AC$4,0))</f>
        <v>2500</v>
      </c>
    </row>
    <row r="57" spans="1:15">
      <c r="A57" s="3">
        <v>2045</v>
      </c>
      <c r="B57" s="32">
        <f>INDEX('Campus Enrol Disaggregation'!$P$5:$AC$75,MATCH(Export_ControlTot!$A57,'Campus Enrol Disaggregation'!$O$5:$O$75,0),MATCH(B$1,'Campus Enrol Disaggregation'!$P$4:$AC$4,0))</f>
        <v>38900</v>
      </c>
      <c r="C57" s="32">
        <f>INDEX('Campus Enrol Disaggregation'!$P$5:$AC$75,MATCH(Export_ControlTot!$A57,'Campus Enrol Disaggregation'!$O$5:$O$75,0),MATCH(C$1,'Campus Enrol Disaggregation'!$P$4:$AC$4,0))</f>
        <v>2650</v>
      </c>
      <c r="D57" s="32">
        <f>INDEX('Campus Enrol Disaggregation'!$P$5:$AC$75,MATCH(Export_ControlTot!$A57,'Campus Enrol Disaggregation'!$O$5:$O$75,0),MATCH(D$1,'Campus Enrol Disaggregation'!$P$4:$AC$4,0))</f>
        <v>25950</v>
      </c>
      <c r="E57" s="32">
        <f>INDEX('Campus Enrol Disaggregation'!$P$5:$AC$75,MATCH(Export_ControlTot!$A57,'Campus Enrol Disaggregation'!$O$5:$O$75,0),MATCH(E$1,'Campus Enrol Disaggregation'!$P$4:$AC$4,0))</f>
        <v>5050</v>
      </c>
      <c r="F57" s="32">
        <f>INDEX('Campus Enrol Disaggregation'!$P$5:$AC$75,MATCH(Export_ControlTot!$A57,'Campus Enrol Disaggregation'!$O$5:$O$75,0),MATCH(F$1,'Campus Enrol Disaggregation'!$P$4:$AC$4,0))</f>
        <v>600</v>
      </c>
      <c r="G57" s="32">
        <f>INDEX('Campus Enrol Disaggregation'!$P$5:$AC$75,MATCH(Export_ControlTot!$A57,'Campus Enrol Disaggregation'!$O$5:$O$75,0),MATCH(G$1,'Campus Enrol Disaggregation'!$P$4:$AC$4,0))</f>
        <v>3850</v>
      </c>
      <c r="H57" s="32">
        <f>INDEX('Campus Enrol Disaggregation'!$P$5:$AC$75,MATCH(Export_ControlTot!$A57,'Campus Enrol Disaggregation'!$O$5:$O$75,0),MATCH(H$1,'Campus Enrol Disaggregation'!$P$4:$AC$4,0))</f>
        <v>41100</v>
      </c>
      <c r="I57" s="32">
        <f>INDEX('Campus Enrol Disaggregation'!$P$5:$AC$75,MATCH(Export_ControlTot!$A57,'Campus Enrol Disaggregation'!$O$5:$O$75,0),MATCH(I$1,'Campus Enrol Disaggregation'!$P$4:$AC$4,0))</f>
        <v>63450</v>
      </c>
      <c r="J57" s="32">
        <f>INDEX('Campus Enrol Disaggregation'!$P$5:$AC$75,MATCH(Export_ControlTot!$A57,'Campus Enrol Disaggregation'!$O$5:$O$75,0),MATCH(J$1,'Campus Enrol Disaggregation'!$P$4:$AC$4,0))</f>
        <v>2400</v>
      </c>
      <c r="K57" s="32">
        <f>INDEX('Campus Enrol Disaggregation'!$P$5:$AC$75,MATCH(Export_ControlTot!$A57,'Campus Enrol Disaggregation'!$O$5:$O$75,0),MATCH(K$1,'Campus Enrol Disaggregation'!$P$4:$AC$4,0))</f>
        <v>2450</v>
      </c>
      <c r="L57" s="32">
        <f>INDEX('Campus Enrol Disaggregation'!$P$5:$AC$75,MATCH(Export_ControlTot!$A57,'Campus Enrol Disaggregation'!$O$5:$O$75,0),MATCH(L$1,'Campus Enrol Disaggregation'!$P$4:$AC$4,0))</f>
        <v>3500</v>
      </c>
      <c r="M57" s="32">
        <f>INDEX('Campus Enrol Disaggregation'!$P$5:$AC$75,MATCH(Export_ControlTot!$A57,'Campus Enrol Disaggregation'!$O$5:$O$75,0),MATCH(M$1,'Campus Enrol Disaggregation'!$P$4:$AC$4,0))</f>
        <v>33250</v>
      </c>
      <c r="N57" s="32">
        <f>INDEX('Campus Enrol Disaggregation'!$P$5:$AC$75,MATCH(Export_ControlTot!$A57,'Campus Enrol Disaggregation'!$O$5:$O$75,0),MATCH(N$1,'Campus Enrol Disaggregation'!$P$4:$AC$4,0))</f>
        <v>6700</v>
      </c>
      <c r="O57" s="32">
        <f>INDEX('Campus Enrol Disaggregation'!$P$5:$AC$75,MATCH(Export_ControlTot!$A57,'Campus Enrol Disaggregation'!$O$5:$O$75,0),MATCH(O$1,'Campus Enrol Disaggregation'!$P$4:$AC$4,0))</f>
        <v>2600</v>
      </c>
    </row>
    <row r="58" spans="1:15">
      <c r="A58" s="3">
        <v>2046</v>
      </c>
      <c r="B58" s="32">
        <f>INDEX('Campus Enrol Disaggregation'!$P$5:$AC$75,MATCH(Export_ControlTot!$A58,'Campus Enrol Disaggregation'!$O$5:$O$75,0),MATCH(B$1,'Campus Enrol Disaggregation'!$P$4:$AC$4,0))</f>
        <v>39300</v>
      </c>
      <c r="C58" s="32">
        <f>INDEX('Campus Enrol Disaggregation'!$P$5:$AC$75,MATCH(Export_ControlTot!$A58,'Campus Enrol Disaggregation'!$O$5:$O$75,0),MATCH(C$1,'Campus Enrol Disaggregation'!$P$4:$AC$4,0))</f>
        <v>2700</v>
      </c>
      <c r="D58" s="32">
        <f>INDEX('Campus Enrol Disaggregation'!$P$5:$AC$75,MATCH(Export_ControlTot!$A58,'Campus Enrol Disaggregation'!$O$5:$O$75,0),MATCH(D$1,'Campus Enrol Disaggregation'!$P$4:$AC$4,0))</f>
        <v>26200</v>
      </c>
      <c r="E58" s="32">
        <f>INDEX('Campus Enrol Disaggregation'!$P$5:$AC$75,MATCH(Export_ControlTot!$A58,'Campus Enrol Disaggregation'!$O$5:$O$75,0),MATCH(E$1,'Campus Enrol Disaggregation'!$P$4:$AC$4,0))</f>
        <v>5100</v>
      </c>
      <c r="F58" s="32">
        <f>INDEX('Campus Enrol Disaggregation'!$P$5:$AC$75,MATCH(Export_ControlTot!$A58,'Campus Enrol Disaggregation'!$O$5:$O$75,0),MATCH(F$1,'Campus Enrol Disaggregation'!$P$4:$AC$4,0))</f>
        <v>600</v>
      </c>
      <c r="G58" s="32">
        <f>INDEX('Campus Enrol Disaggregation'!$P$5:$AC$75,MATCH(Export_ControlTot!$A58,'Campus Enrol Disaggregation'!$O$5:$O$75,0),MATCH(G$1,'Campus Enrol Disaggregation'!$P$4:$AC$4,0))</f>
        <v>3900</v>
      </c>
      <c r="H58" s="32">
        <f>INDEX('Campus Enrol Disaggregation'!$P$5:$AC$75,MATCH(Export_ControlTot!$A58,'Campus Enrol Disaggregation'!$O$5:$O$75,0),MATCH(H$1,'Campus Enrol Disaggregation'!$P$4:$AC$4,0))</f>
        <v>41400</v>
      </c>
      <c r="I58" s="32">
        <f>INDEX('Campus Enrol Disaggregation'!$P$5:$AC$75,MATCH(Export_ControlTot!$A58,'Campus Enrol Disaggregation'!$O$5:$O$75,0),MATCH(I$1,'Campus Enrol Disaggregation'!$P$4:$AC$4,0))</f>
        <v>64350</v>
      </c>
      <c r="J58" s="32">
        <f>INDEX('Campus Enrol Disaggregation'!$P$5:$AC$75,MATCH(Export_ControlTot!$A58,'Campus Enrol Disaggregation'!$O$5:$O$75,0),MATCH(J$1,'Campus Enrol Disaggregation'!$P$4:$AC$4,0))</f>
        <v>2450</v>
      </c>
      <c r="K58" s="32">
        <f>INDEX('Campus Enrol Disaggregation'!$P$5:$AC$75,MATCH(Export_ControlTot!$A58,'Campus Enrol Disaggregation'!$O$5:$O$75,0),MATCH(K$1,'Campus Enrol Disaggregation'!$P$4:$AC$4,0))</f>
        <v>2550</v>
      </c>
      <c r="L58" s="32">
        <f>INDEX('Campus Enrol Disaggregation'!$P$5:$AC$75,MATCH(Export_ControlTot!$A58,'Campus Enrol Disaggregation'!$O$5:$O$75,0),MATCH(L$1,'Campus Enrol Disaggregation'!$P$4:$AC$4,0))</f>
        <v>3650</v>
      </c>
      <c r="M58" s="32">
        <f>INDEX('Campus Enrol Disaggregation'!$P$5:$AC$75,MATCH(Export_ControlTot!$A58,'Campus Enrol Disaggregation'!$O$5:$O$75,0),MATCH(M$1,'Campus Enrol Disaggregation'!$P$4:$AC$4,0))</f>
        <v>33650</v>
      </c>
      <c r="N58" s="32">
        <f>INDEX('Campus Enrol Disaggregation'!$P$5:$AC$75,MATCH(Export_ControlTot!$A58,'Campus Enrol Disaggregation'!$O$5:$O$75,0),MATCH(N$1,'Campus Enrol Disaggregation'!$P$4:$AC$4,0))</f>
        <v>6750</v>
      </c>
      <c r="O58" s="32">
        <f>INDEX('Campus Enrol Disaggregation'!$P$5:$AC$75,MATCH(Export_ControlTot!$A58,'Campus Enrol Disaggregation'!$O$5:$O$75,0),MATCH(O$1,'Campus Enrol Disaggregation'!$P$4:$AC$4,0))</f>
        <v>2650</v>
      </c>
    </row>
    <row r="59" spans="1:15">
      <c r="A59" s="3">
        <v>2047</v>
      </c>
      <c r="B59" s="32">
        <f>INDEX('Campus Enrol Disaggregation'!$P$5:$AC$75,MATCH(Export_ControlTot!$A59,'Campus Enrol Disaggregation'!$O$5:$O$75,0),MATCH(B$1,'Campus Enrol Disaggregation'!$P$4:$AC$4,0))</f>
        <v>39300</v>
      </c>
      <c r="C59" s="32">
        <f>INDEX('Campus Enrol Disaggregation'!$P$5:$AC$75,MATCH(Export_ControlTot!$A59,'Campus Enrol Disaggregation'!$O$5:$O$75,0),MATCH(C$1,'Campus Enrol Disaggregation'!$P$4:$AC$4,0))</f>
        <v>2750</v>
      </c>
      <c r="D59" s="32">
        <f>INDEX('Campus Enrol Disaggregation'!$P$5:$AC$75,MATCH(Export_ControlTot!$A59,'Campus Enrol Disaggregation'!$O$5:$O$75,0),MATCH(D$1,'Campus Enrol Disaggregation'!$P$4:$AC$4,0))</f>
        <v>26400</v>
      </c>
      <c r="E59" s="32">
        <f>INDEX('Campus Enrol Disaggregation'!$P$5:$AC$75,MATCH(Export_ControlTot!$A59,'Campus Enrol Disaggregation'!$O$5:$O$75,0),MATCH(E$1,'Campus Enrol Disaggregation'!$P$4:$AC$4,0))</f>
        <v>5150</v>
      </c>
      <c r="F59" s="32">
        <f>INDEX('Campus Enrol Disaggregation'!$P$5:$AC$75,MATCH(Export_ControlTot!$A59,'Campus Enrol Disaggregation'!$O$5:$O$75,0),MATCH(F$1,'Campus Enrol Disaggregation'!$P$4:$AC$4,0))</f>
        <v>600</v>
      </c>
      <c r="G59" s="32">
        <f>INDEX('Campus Enrol Disaggregation'!$P$5:$AC$75,MATCH(Export_ControlTot!$A59,'Campus Enrol Disaggregation'!$O$5:$O$75,0),MATCH(G$1,'Campus Enrol Disaggregation'!$P$4:$AC$4,0))</f>
        <v>3950</v>
      </c>
      <c r="H59" s="32">
        <f>INDEX('Campus Enrol Disaggregation'!$P$5:$AC$75,MATCH(Export_ControlTot!$A59,'Campus Enrol Disaggregation'!$O$5:$O$75,0),MATCH(H$1,'Campus Enrol Disaggregation'!$P$4:$AC$4,0))</f>
        <v>41700</v>
      </c>
      <c r="I59" s="32">
        <f>INDEX('Campus Enrol Disaggregation'!$P$5:$AC$75,MATCH(Export_ControlTot!$A59,'Campus Enrol Disaggregation'!$O$5:$O$75,0),MATCH(I$1,'Campus Enrol Disaggregation'!$P$4:$AC$4,0))</f>
        <v>65250</v>
      </c>
      <c r="J59" s="32">
        <f>INDEX('Campus Enrol Disaggregation'!$P$5:$AC$75,MATCH(Export_ControlTot!$A59,'Campus Enrol Disaggregation'!$O$5:$O$75,0),MATCH(J$1,'Campus Enrol Disaggregation'!$P$4:$AC$4,0))</f>
        <v>2450</v>
      </c>
      <c r="K59" s="32">
        <f>INDEX('Campus Enrol Disaggregation'!$P$5:$AC$75,MATCH(Export_ControlTot!$A59,'Campus Enrol Disaggregation'!$O$5:$O$75,0),MATCH(K$1,'Campus Enrol Disaggregation'!$P$4:$AC$4,0))</f>
        <v>2650</v>
      </c>
      <c r="L59" s="32">
        <f>INDEX('Campus Enrol Disaggregation'!$P$5:$AC$75,MATCH(Export_ControlTot!$A59,'Campus Enrol Disaggregation'!$O$5:$O$75,0),MATCH(L$1,'Campus Enrol Disaggregation'!$P$4:$AC$4,0))</f>
        <v>3800</v>
      </c>
      <c r="M59" s="32">
        <f>INDEX('Campus Enrol Disaggregation'!$P$5:$AC$75,MATCH(Export_ControlTot!$A59,'Campus Enrol Disaggregation'!$O$5:$O$75,0),MATCH(M$1,'Campus Enrol Disaggregation'!$P$4:$AC$4,0))</f>
        <v>34050</v>
      </c>
      <c r="N59" s="32">
        <f>INDEX('Campus Enrol Disaggregation'!$P$5:$AC$75,MATCH(Export_ControlTot!$A59,'Campus Enrol Disaggregation'!$O$5:$O$75,0),MATCH(N$1,'Campus Enrol Disaggregation'!$P$4:$AC$4,0))</f>
        <v>6850</v>
      </c>
      <c r="O59" s="32">
        <f>INDEX('Campus Enrol Disaggregation'!$P$5:$AC$75,MATCH(Export_ControlTot!$A59,'Campus Enrol Disaggregation'!$O$5:$O$75,0),MATCH(O$1,'Campus Enrol Disaggregation'!$P$4:$AC$4,0))</f>
        <v>2700</v>
      </c>
    </row>
    <row r="60" spans="1:15">
      <c r="A60" s="3">
        <v>2048</v>
      </c>
      <c r="B60" s="32">
        <f>INDEX('Campus Enrol Disaggregation'!$P$5:$AC$75,MATCH(Export_ControlTot!$A60,'Campus Enrol Disaggregation'!$O$5:$O$75,0),MATCH(B$1,'Campus Enrol Disaggregation'!$P$4:$AC$4,0))</f>
        <v>39300</v>
      </c>
      <c r="C60" s="32">
        <f>INDEX('Campus Enrol Disaggregation'!$P$5:$AC$75,MATCH(Export_ControlTot!$A60,'Campus Enrol Disaggregation'!$O$5:$O$75,0),MATCH(C$1,'Campus Enrol Disaggregation'!$P$4:$AC$4,0))</f>
        <v>2800</v>
      </c>
      <c r="D60" s="32">
        <f>INDEX('Campus Enrol Disaggregation'!$P$5:$AC$75,MATCH(Export_ControlTot!$A60,'Campus Enrol Disaggregation'!$O$5:$O$75,0),MATCH(D$1,'Campus Enrol Disaggregation'!$P$4:$AC$4,0))</f>
        <v>26650</v>
      </c>
      <c r="E60" s="32">
        <f>INDEX('Campus Enrol Disaggregation'!$P$5:$AC$75,MATCH(Export_ControlTot!$A60,'Campus Enrol Disaggregation'!$O$5:$O$75,0),MATCH(E$1,'Campus Enrol Disaggregation'!$P$4:$AC$4,0))</f>
        <v>5200</v>
      </c>
      <c r="F60" s="32">
        <f>INDEX('Campus Enrol Disaggregation'!$P$5:$AC$75,MATCH(Export_ControlTot!$A60,'Campus Enrol Disaggregation'!$O$5:$O$75,0),MATCH(F$1,'Campus Enrol Disaggregation'!$P$4:$AC$4,0))</f>
        <v>650</v>
      </c>
      <c r="G60" s="32">
        <f>INDEX('Campus Enrol Disaggregation'!$P$5:$AC$75,MATCH(Export_ControlTot!$A60,'Campus Enrol Disaggregation'!$O$5:$O$75,0),MATCH(G$1,'Campus Enrol Disaggregation'!$P$4:$AC$4,0))</f>
        <v>3950</v>
      </c>
      <c r="H60" s="32">
        <f>INDEX('Campus Enrol Disaggregation'!$P$5:$AC$75,MATCH(Export_ControlTot!$A60,'Campus Enrol Disaggregation'!$O$5:$O$75,0),MATCH(H$1,'Campus Enrol Disaggregation'!$P$4:$AC$4,0))</f>
        <v>42000</v>
      </c>
      <c r="I60" s="32">
        <f>INDEX('Campus Enrol Disaggregation'!$P$5:$AC$75,MATCH(Export_ControlTot!$A60,'Campus Enrol Disaggregation'!$O$5:$O$75,0),MATCH(I$1,'Campus Enrol Disaggregation'!$P$4:$AC$4,0))</f>
        <v>66150</v>
      </c>
      <c r="J60" s="32">
        <f>INDEX('Campus Enrol Disaggregation'!$P$5:$AC$75,MATCH(Export_ControlTot!$A60,'Campus Enrol Disaggregation'!$O$5:$O$75,0),MATCH(J$1,'Campus Enrol Disaggregation'!$P$4:$AC$4,0))</f>
        <v>2500</v>
      </c>
      <c r="K60" s="32">
        <f>INDEX('Campus Enrol Disaggregation'!$P$5:$AC$75,MATCH(Export_ControlTot!$A60,'Campus Enrol Disaggregation'!$O$5:$O$75,0),MATCH(K$1,'Campus Enrol Disaggregation'!$P$4:$AC$4,0))</f>
        <v>2800</v>
      </c>
      <c r="L60" s="32">
        <f>INDEX('Campus Enrol Disaggregation'!$P$5:$AC$75,MATCH(Export_ControlTot!$A60,'Campus Enrol Disaggregation'!$O$5:$O$75,0),MATCH(L$1,'Campus Enrol Disaggregation'!$P$4:$AC$4,0))</f>
        <v>3950</v>
      </c>
      <c r="M60" s="32">
        <f>INDEX('Campus Enrol Disaggregation'!$P$5:$AC$75,MATCH(Export_ControlTot!$A60,'Campus Enrol Disaggregation'!$O$5:$O$75,0),MATCH(M$1,'Campus Enrol Disaggregation'!$P$4:$AC$4,0))</f>
        <v>34400</v>
      </c>
      <c r="N60" s="32">
        <f>INDEX('Campus Enrol Disaggregation'!$P$5:$AC$75,MATCH(Export_ControlTot!$A60,'Campus Enrol Disaggregation'!$O$5:$O$75,0),MATCH(N$1,'Campus Enrol Disaggregation'!$P$4:$AC$4,0))</f>
        <v>6900</v>
      </c>
      <c r="O60" s="32">
        <f>INDEX('Campus Enrol Disaggregation'!$P$5:$AC$75,MATCH(Export_ControlTot!$A60,'Campus Enrol Disaggregation'!$O$5:$O$75,0),MATCH(O$1,'Campus Enrol Disaggregation'!$P$4:$AC$4,0))</f>
        <v>2750</v>
      </c>
    </row>
    <row r="61" spans="1:15">
      <c r="A61" s="3">
        <v>2049</v>
      </c>
      <c r="B61" s="32">
        <f>INDEX('Campus Enrol Disaggregation'!$P$5:$AC$75,MATCH(Export_ControlTot!$A61,'Campus Enrol Disaggregation'!$O$5:$O$75,0),MATCH(B$1,'Campus Enrol Disaggregation'!$P$4:$AC$4,0))</f>
        <v>39300</v>
      </c>
      <c r="C61" s="32">
        <f>INDEX('Campus Enrol Disaggregation'!$P$5:$AC$75,MATCH(Export_ControlTot!$A61,'Campus Enrol Disaggregation'!$O$5:$O$75,0),MATCH(C$1,'Campus Enrol Disaggregation'!$P$4:$AC$4,0))</f>
        <v>2800</v>
      </c>
      <c r="D61" s="32">
        <f>INDEX('Campus Enrol Disaggregation'!$P$5:$AC$75,MATCH(Export_ControlTot!$A61,'Campus Enrol Disaggregation'!$O$5:$O$75,0),MATCH(D$1,'Campus Enrol Disaggregation'!$P$4:$AC$4,0))</f>
        <v>26900</v>
      </c>
      <c r="E61" s="32">
        <f>INDEX('Campus Enrol Disaggregation'!$P$5:$AC$75,MATCH(Export_ControlTot!$A61,'Campus Enrol Disaggregation'!$O$5:$O$75,0),MATCH(E$1,'Campus Enrol Disaggregation'!$P$4:$AC$4,0))</f>
        <v>5250</v>
      </c>
      <c r="F61" s="32">
        <f>INDEX('Campus Enrol Disaggregation'!$P$5:$AC$75,MATCH(Export_ControlTot!$A61,'Campus Enrol Disaggregation'!$O$5:$O$75,0),MATCH(F$1,'Campus Enrol Disaggregation'!$P$4:$AC$4,0))</f>
        <v>650</v>
      </c>
      <c r="G61" s="32">
        <f>INDEX('Campus Enrol Disaggregation'!$P$5:$AC$75,MATCH(Export_ControlTot!$A61,'Campus Enrol Disaggregation'!$O$5:$O$75,0),MATCH(G$1,'Campus Enrol Disaggregation'!$P$4:$AC$4,0))</f>
        <v>4000</v>
      </c>
      <c r="H61" s="32">
        <f>INDEX('Campus Enrol Disaggregation'!$P$5:$AC$75,MATCH(Export_ControlTot!$A61,'Campus Enrol Disaggregation'!$O$5:$O$75,0),MATCH(H$1,'Campus Enrol Disaggregation'!$P$4:$AC$4,0))</f>
        <v>42300</v>
      </c>
      <c r="I61" s="32">
        <f>INDEX('Campus Enrol Disaggregation'!$P$5:$AC$75,MATCH(Export_ControlTot!$A61,'Campus Enrol Disaggregation'!$O$5:$O$75,0),MATCH(I$1,'Campus Enrol Disaggregation'!$P$4:$AC$4,0))</f>
        <v>67050</v>
      </c>
      <c r="J61" s="32">
        <f>INDEX('Campus Enrol Disaggregation'!$P$5:$AC$75,MATCH(Export_ControlTot!$A61,'Campus Enrol Disaggregation'!$O$5:$O$75,0),MATCH(J$1,'Campus Enrol Disaggregation'!$P$4:$AC$4,0))</f>
        <v>2550</v>
      </c>
      <c r="K61" s="32">
        <f>INDEX('Campus Enrol Disaggregation'!$P$5:$AC$75,MATCH(Export_ControlTot!$A61,'Campus Enrol Disaggregation'!$O$5:$O$75,0),MATCH(K$1,'Campus Enrol Disaggregation'!$P$4:$AC$4,0))</f>
        <v>2900</v>
      </c>
      <c r="L61" s="32">
        <f>INDEX('Campus Enrol Disaggregation'!$P$5:$AC$75,MATCH(Export_ControlTot!$A61,'Campus Enrol Disaggregation'!$O$5:$O$75,0),MATCH(L$1,'Campus Enrol Disaggregation'!$P$4:$AC$4,0))</f>
        <v>4100</v>
      </c>
      <c r="M61" s="32">
        <f>INDEX('Campus Enrol Disaggregation'!$P$5:$AC$75,MATCH(Export_ControlTot!$A61,'Campus Enrol Disaggregation'!$O$5:$O$75,0),MATCH(M$1,'Campus Enrol Disaggregation'!$P$4:$AC$4,0))</f>
        <v>34800</v>
      </c>
      <c r="N61" s="32">
        <f>INDEX('Campus Enrol Disaggregation'!$P$5:$AC$75,MATCH(Export_ControlTot!$A61,'Campus Enrol Disaggregation'!$O$5:$O$75,0),MATCH(N$1,'Campus Enrol Disaggregation'!$P$4:$AC$4,0))</f>
        <v>7000</v>
      </c>
      <c r="O61" s="32">
        <f>INDEX('Campus Enrol Disaggregation'!$P$5:$AC$75,MATCH(Export_ControlTot!$A61,'Campus Enrol Disaggregation'!$O$5:$O$75,0),MATCH(O$1,'Campus Enrol Disaggregation'!$P$4:$AC$4,0))</f>
        <v>2800</v>
      </c>
    </row>
    <row r="62" spans="1:15">
      <c r="A62" s="3">
        <v>2050</v>
      </c>
      <c r="B62" s="32">
        <f>INDEX('Campus Enrol Disaggregation'!$P$5:$AC$75,MATCH(Export_ControlTot!$A62,'Campus Enrol Disaggregation'!$O$5:$O$75,0),MATCH(B$1,'Campus Enrol Disaggregation'!$P$4:$AC$4,0))</f>
        <v>39300</v>
      </c>
      <c r="C62" s="32">
        <f>INDEX('Campus Enrol Disaggregation'!$P$5:$AC$75,MATCH(Export_ControlTot!$A62,'Campus Enrol Disaggregation'!$O$5:$O$75,0),MATCH(C$1,'Campus Enrol Disaggregation'!$P$4:$AC$4,0))</f>
        <v>2850</v>
      </c>
      <c r="D62" s="32">
        <f>INDEX('Campus Enrol Disaggregation'!$P$5:$AC$75,MATCH(Export_ControlTot!$A62,'Campus Enrol Disaggregation'!$O$5:$O$75,0),MATCH(D$1,'Campus Enrol Disaggregation'!$P$4:$AC$4,0))</f>
        <v>27100</v>
      </c>
      <c r="E62" s="32">
        <f>INDEX('Campus Enrol Disaggregation'!$P$5:$AC$75,MATCH(Export_ControlTot!$A62,'Campus Enrol Disaggregation'!$O$5:$O$75,0),MATCH(E$1,'Campus Enrol Disaggregation'!$P$4:$AC$4,0))</f>
        <v>5300</v>
      </c>
      <c r="F62" s="32">
        <f>INDEX('Campus Enrol Disaggregation'!$P$5:$AC$75,MATCH(Export_ControlTot!$A62,'Campus Enrol Disaggregation'!$O$5:$O$75,0),MATCH(F$1,'Campus Enrol Disaggregation'!$P$4:$AC$4,0))</f>
        <v>650</v>
      </c>
      <c r="G62" s="32">
        <f>INDEX('Campus Enrol Disaggregation'!$P$5:$AC$75,MATCH(Export_ControlTot!$A62,'Campus Enrol Disaggregation'!$O$5:$O$75,0),MATCH(G$1,'Campus Enrol Disaggregation'!$P$4:$AC$4,0))</f>
        <v>4050</v>
      </c>
      <c r="H62" s="32">
        <f>INDEX('Campus Enrol Disaggregation'!$P$5:$AC$75,MATCH(Export_ControlTot!$A62,'Campus Enrol Disaggregation'!$O$5:$O$75,0),MATCH(H$1,'Campus Enrol Disaggregation'!$P$4:$AC$4,0))</f>
        <v>42600</v>
      </c>
      <c r="I62" s="32">
        <f>INDEX('Campus Enrol Disaggregation'!$P$5:$AC$75,MATCH(Export_ControlTot!$A62,'Campus Enrol Disaggregation'!$O$5:$O$75,0),MATCH(I$1,'Campus Enrol Disaggregation'!$P$4:$AC$4,0))</f>
        <v>68000</v>
      </c>
      <c r="J62" s="32">
        <f>INDEX('Campus Enrol Disaggregation'!$P$5:$AC$75,MATCH(Export_ControlTot!$A62,'Campus Enrol Disaggregation'!$O$5:$O$75,0),MATCH(J$1,'Campus Enrol Disaggregation'!$P$4:$AC$4,0))</f>
        <v>2600</v>
      </c>
      <c r="K62" s="32">
        <f>INDEX('Campus Enrol Disaggregation'!$P$5:$AC$75,MATCH(Export_ControlTot!$A62,'Campus Enrol Disaggregation'!$O$5:$O$75,0),MATCH(K$1,'Campus Enrol Disaggregation'!$P$4:$AC$4,0))</f>
        <v>3000</v>
      </c>
      <c r="L62" s="32">
        <f>INDEX('Campus Enrol Disaggregation'!$P$5:$AC$75,MATCH(Export_ControlTot!$A62,'Campus Enrol Disaggregation'!$O$5:$O$75,0),MATCH(L$1,'Campus Enrol Disaggregation'!$P$4:$AC$4,0))</f>
        <v>4300</v>
      </c>
      <c r="M62" s="32">
        <f>INDEX('Campus Enrol Disaggregation'!$P$5:$AC$75,MATCH(Export_ControlTot!$A62,'Campus Enrol Disaggregation'!$O$5:$O$75,0),MATCH(M$1,'Campus Enrol Disaggregation'!$P$4:$AC$4,0))</f>
        <v>35150</v>
      </c>
      <c r="N62" s="32">
        <f>INDEX('Campus Enrol Disaggregation'!$P$5:$AC$75,MATCH(Export_ControlTot!$A62,'Campus Enrol Disaggregation'!$O$5:$O$75,0),MATCH(N$1,'Campus Enrol Disaggregation'!$P$4:$AC$4,0))</f>
        <v>7050</v>
      </c>
      <c r="O62" s="32">
        <f>INDEX('Campus Enrol Disaggregation'!$P$5:$AC$75,MATCH(Export_ControlTot!$A62,'Campus Enrol Disaggregation'!$O$5:$O$75,0),MATCH(O$1,'Campus Enrol Disaggregation'!$P$4:$AC$4,0))</f>
        <v>2900</v>
      </c>
    </row>
    <row r="63" spans="1:15">
      <c r="A63" s="3">
        <v>2051</v>
      </c>
      <c r="B63" s="32">
        <f>INDEX('Campus Enrol Disaggregation'!$P$5:$AC$75,MATCH(Export_ControlTot!$A63,'Campus Enrol Disaggregation'!$O$5:$O$75,0),MATCH(B$1,'Campus Enrol Disaggregation'!$P$4:$AC$4,0))</f>
        <v>39300</v>
      </c>
      <c r="C63" s="32">
        <f>INDEX('Campus Enrol Disaggregation'!$P$5:$AC$75,MATCH(Export_ControlTot!$A63,'Campus Enrol Disaggregation'!$O$5:$O$75,0),MATCH(C$1,'Campus Enrol Disaggregation'!$P$4:$AC$4,0))</f>
        <v>2900</v>
      </c>
      <c r="D63" s="32">
        <f>INDEX('Campus Enrol Disaggregation'!$P$5:$AC$75,MATCH(Export_ControlTot!$A63,'Campus Enrol Disaggregation'!$O$5:$O$75,0),MATCH(D$1,'Campus Enrol Disaggregation'!$P$4:$AC$4,0))</f>
        <v>27350</v>
      </c>
      <c r="E63" s="32">
        <f>INDEX('Campus Enrol Disaggregation'!$P$5:$AC$75,MATCH(Export_ControlTot!$A63,'Campus Enrol Disaggregation'!$O$5:$O$75,0),MATCH(E$1,'Campus Enrol Disaggregation'!$P$4:$AC$4,0))</f>
        <v>5350</v>
      </c>
      <c r="F63" s="32">
        <f>INDEX('Campus Enrol Disaggregation'!$P$5:$AC$75,MATCH(Export_ControlTot!$A63,'Campus Enrol Disaggregation'!$O$5:$O$75,0),MATCH(F$1,'Campus Enrol Disaggregation'!$P$4:$AC$4,0))</f>
        <v>650</v>
      </c>
      <c r="G63" s="32">
        <f>INDEX('Campus Enrol Disaggregation'!$P$5:$AC$75,MATCH(Export_ControlTot!$A63,'Campus Enrol Disaggregation'!$O$5:$O$75,0),MATCH(G$1,'Campus Enrol Disaggregation'!$P$4:$AC$4,0))</f>
        <v>4050</v>
      </c>
      <c r="H63" s="32">
        <f>INDEX('Campus Enrol Disaggregation'!$P$5:$AC$75,MATCH(Export_ControlTot!$A63,'Campus Enrol Disaggregation'!$O$5:$O$75,0),MATCH(H$1,'Campus Enrol Disaggregation'!$P$4:$AC$4,0))</f>
        <v>42850</v>
      </c>
      <c r="I63" s="32">
        <f>INDEX('Campus Enrol Disaggregation'!$P$5:$AC$75,MATCH(Export_ControlTot!$A63,'Campus Enrol Disaggregation'!$O$5:$O$75,0),MATCH(I$1,'Campus Enrol Disaggregation'!$P$4:$AC$4,0))</f>
        <v>68000</v>
      </c>
      <c r="J63" s="32">
        <f>INDEX('Campus Enrol Disaggregation'!$P$5:$AC$75,MATCH(Export_ControlTot!$A63,'Campus Enrol Disaggregation'!$O$5:$O$75,0),MATCH(J$1,'Campus Enrol Disaggregation'!$P$4:$AC$4,0))</f>
        <v>2600</v>
      </c>
      <c r="K63" s="32">
        <f>INDEX('Campus Enrol Disaggregation'!$P$5:$AC$75,MATCH(Export_ControlTot!$A63,'Campus Enrol Disaggregation'!$O$5:$O$75,0),MATCH(K$1,'Campus Enrol Disaggregation'!$P$4:$AC$4,0))</f>
        <v>3000</v>
      </c>
      <c r="L63" s="32">
        <f>INDEX('Campus Enrol Disaggregation'!$P$5:$AC$75,MATCH(Export_ControlTot!$A63,'Campus Enrol Disaggregation'!$O$5:$O$75,0),MATCH(L$1,'Campus Enrol Disaggregation'!$P$4:$AC$4,0))</f>
        <v>4300</v>
      </c>
      <c r="M63" s="32">
        <f>INDEX('Campus Enrol Disaggregation'!$P$5:$AC$75,MATCH(Export_ControlTot!$A63,'Campus Enrol Disaggregation'!$O$5:$O$75,0),MATCH(M$1,'Campus Enrol Disaggregation'!$P$4:$AC$4,0))</f>
        <v>35550</v>
      </c>
      <c r="N63" s="32">
        <f>INDEX('Campus Enrol Disaggregation'!$P$5:$AC$75,MATCH(Export_ControlTot!$A63,'Campus Enrol Disaggregation'!$O$5:$O$75,0),MATCH(N$1,'Campus Enrol Disaggregation'!$P$4:$AC$4,0))</f>
        <v>7150</v>
      </c>
      <c r="O63" s="32">
        <f>INDEX('Campus Enrol Disaggregation'!$P$5:$AC$75,MATCH(Export_ControlTot!$A63,'Campus Enrol Disaggregation'!$O$5:$O$75,0),MATCH(O$1,'Campus Enrol Disaggregation'!$P$4:$AC$4,0))</f>
        <v>2950</v>
      </c>
    </row>
    <row r="64" spans="1:15">
      <c r="A64" s="3">
        <v>2052</v>
      </c>
      <c r="B64" s="32">
        <f>INDEX('Campus Enrol Disaggregation'!$P$5:$AC$75,MATCH(Export_ControlTot!$A64,'Campus Enrol Disaggregation'!$O$5:$O$75,0),MATCH(B$1,'Campus Enrol Disaggregation'!$P$4:$AC$4,0))</f>
        <v>39300</v>
      </c>
      <c r="C64" s="32">
        <f>INDEX('Campus Enrol Disaggregation'!$P$5:$AC$75,MATCH(Export_ControlTot!$A64,'Campus Enrol Disaggregation'!$O$5:$O$75,0),MATCH(C$1,'Campus Enrol Disaggregation'!$P$4:$AC$4,0))</f>
        <v>2900</v>
      </c>
      <c r="D64" s="32">
        <f>INDEX('Campus Enrol Disaggregation'!$P$5:$AC$75,MATCH(Export_ControlTot!$A64,'Campus Enrol Disaggregation'!$O$5:$O$75,0),MATCH(D$1,'Campus Enrol Disaggregation'!$P$4:$AC$4,0))</f>
        <v>27550</v>
      </c>
      <c r="E64" s="32">
        <f>INDEX('Campus Enrol Disaggregation'!$P$5:$AC$75,MATCH(Export_ControlTot!$A64,'Campus Enrol Disaggregation'!$O$5:$O$75,0),MATCH(E$1,'Campus Enrol Disaggregation'!$P$4:$AC$4,0))</f>
        <v>5400</v>
      </c>
      <c r="F64" s="32">
        <f>INDEX('Campus Enrol Disaggregation'!$P$5:$AC$75,MATCH(Export_ControlTot!$A64,'Campus Enrol Disaggregation'!$O$5:$O$75,0),MATCH(F$1,'Campus Enrol Disaggregation'!$P$4:$AC$4,0))</f>
        <v>650</v>
      </c>
      <c r="G64" s="32">
        <f>INDEX('Campus Enrol Disaggregation'!$P$5:$AC$75,MATCH(Export_ControlTot!$A64,'Campus Enrol Disaggregation'!$O$5:$O$75,0),MATCH(G$1,'Campus Enrol Disaggregation'!$P$4:$AC$4,0))</f>
        <v>4100</v>
      </c>
      <c r="H64" s="32">
        <f>INDEX('Campus Enrol Disaggregation'!$P$5:$AC$75,MATCH(Export_ControlTot!$A64,'Campus Enrol Disaggregation'!$O$5:$O$75,0),MATCH(H$1,'Campus Enrol Disaggregation'!$P$4:$AC$4,0))</f>
        <v>43150</v>
      </c>
      <c r="I64" s="32">
        <f>INDEX('Campus Enrol Disaggregation'!$P$5:$AC$75,MATCH(Export_ControlTot!$A64,'Campus Enrol Disaggregation'!$O$5:$O$75,0),MATCH(I$1,'Campus Enrol Disaggregation'!$P$4:$AC$4,0))</f>
        <v>68000</v>
      </c>
      <c r="J64" s="32">
        <f>INDEX('Campus Enrol Disaggregation'!$P$5:$AC$75,MATCH(Export_ControlTot!$A64,'Campus Enrol Disaggregation'!$O$5:$O$75,0),MATCH(J$1,'Campus Enrol Disaggregation'!$P$4:$AC$4,0))</f>
        <v>2600</v>
      </c>
      <c r="K64" s="32">
        <f>INDEX('Campus Enrol Disaggregation'!$P$5:$AC$75,MATCH(Export_ControlTot!$A64,'Campus Enrol Disaggregation'!$O$5:$O$75,0),MATCH(K$1,'Campus Enrol Disaggregation'!$P$4:$AC$4,0))</f>
        <v>3000</v>
      </c>
      <c r="L64" s="32">
        <f>INDEX('Campus Enrol Disaggregation'!$P$5:$AC$75,MATCH(Export_ControlTot!$A64,'Campus Enrol Disaggregation'!$O$5:$O$75,0),MATCH(L$1,'Campus Enrol Disaggregation'!$P$4:$AC$4,0))</f>
        <v>4300</v>
      </c>
      <c r="M64" s="32">
        <f>INDEX('Campus Enrol Disaggregation'!$P$5:$AC$75,MATCH(Export_ControlTot!$A64,'Campus Enrol Disaggregation'!$O$5:$O$75,0),MATCH(M$1,'Campus Enrol Disaggregation'!$P$4:$AC$4,0))</f>
        <v>35900</v>
      </c>
      <c r="N64" s="32">
        <f>INDEX('Campus Enrol Disaggregation'!$P$5:$AC$75,MATCH(Export_ControlTot!$A64,'Campus Enrol Disaggregation'!$O$5:$O$75,0),MATCH(N$1,'Campus Enrol Disaggregation'!$P$4:$AC$4,0))</f>
        <v>7200</v>
      </c>
      <c r="O64" s="32">
        <f>INDEX('Campus Enrol Disaggregation'!$P$5:$AC$75,MATCH(Export_ControlTot!$A64,'Campus Enrol Disaggregation'!$O$5:$O$75,0),MATCH(O$1,'Campus Enrol Disaggregation'!$P$4:$AC$4,0))</f>
        <v>3000</v>
      </c>
    </row>
    <row r="65" spans="1:15">
      <c r="A65" s="3">
        <v>2053</v>
      </c>
      <c r="B65" s="32">
        <f>INDEX('Campus Enrol Disaggregation'!$P$5:$AC$75,MATCH(Export_ControlTot!$A65,'Campus Enrol Disaggregation'!$O$5:$O$75,0),MATCH(B$1,'Campus Enrol Disaggregation'!$P$4:$AC$4,0))</f>
        <v>39300</v>
      </c>
      <c r="C65" s="32">
        <f>INDEX('Campus Enrol Disaggregation'!$P$5:$AC$75,MATCH(Export_ControlTot!$A65,'Campus Enrol Disaggregation'!$O$5:$O$75,0),MATCH(C$1,'Campus Enrol Disaggregation'!$P$4:$AC$4,0))</f>
        <v>2950</v>
      </c>
      <c r="D65" s="32">
        <f>INDEX('Campus Enrol Disaggregation'!$P$5:$AC$75,MATCH(Export_ControlTot!$A65,'Campus Enrol Disaggregation'!$O$5:$O$75,0),MATCH(D$1,'Campus Enrol Disaggregation'!$P$4:$AC$4,0))</f>
        <v>27800</v>
      </c>
      <c r="E65" s="32">
        <f>INDEX('Campus Enrol Disaggregation'!$P$5:$AC$75,MATCH(Export_ControlTot!$A65,'Campus Enrol Disaggregation'!$O$5:$O$75,0),MATCH(E$1,'Campus Enrol Disaggregation'!$P$4:$AC$4,0))</f>
        <v>5400</v>
      </c>
      <c r="F65" s="32">
        <f>INDEX('Campus Enrol Disaggregation'!$P$5:$AC$75,MATCH(Export_ControlTot!$A65,'Campus Enrol Disaggregation'!$O$5:$O$75,0),MATCH(F$1,'Campus Enrol Disaggregation'!$P$4:$AC$4,0))</f>
        <v>650</v>
      </c>
      <c r="G65" s="32">
        <f>INDEX('Campus Enrol Disaggregation'!$P$5:$AC$75,MATCH(Export_ControlTot!$A65,'Campus Enrol Disaggregation'!$O$5:$O$75,0),MATCH(G$1,'Campus Enrol Disaggregation'!$P$4:$AC$4,0))</f>
        <v>4150</v>
      </c>
      <c r="H65" s="32">
        <f>INDEX('Campus Enrol Disaggregation'!$P$5:$AC$75,MATCH(Export_ControlTot!$A65,'Campus Enrol Disaggregation'!$O$5:$O$75,0),MATCH(H$1,'Campus Enrol Disaggregation'!$P$4:$AC$4,0))</f>
        <v>43450</v>
      </c>
      <c r="I65" s="32">
        <f>INDEX('Campus Enrol Disaggregation'!$P$5:$AC$75,MATCH(Export_ControlTot!$A65,'Campus Enrol Disaggregation'!$O$5:$O$75,0),MATCH(I$1,'Campus Enrol Disaggregation'!$P$4:$AC$4,0))</f>
        <v>68000</v>
      </c>
      <c r="J65" s="32">
        <f>INDEX('Campus Enrol Disaggregation'!$P$5:$AC$75,MATCH(Export_ControlTot!$A65,'Campus Enrol Disaggregation'!$O$5:$O$75,0),MATCH(J$1,'Campus Enrol Disaggregation'!$P$4:$AC$4,0))</f>
        <v>2600</v>
      </c>
      <c r="K65" s="32">
        <f>INDEX('Campus Enrol Disaggregation'!$P$5:$AC$75,MATCH(Export_ControlTot!$A65,'Campus Enrol Disaggregation'!$O$5:$O$75,0),MATCH(K$1,'Campus Enrol Disaggregation'!$P$4:$AC$4,0))</f>
        <v>3000</v>
      </c>
      <c r="L65" s="32">
        <f>INDEX('Campus Enrol Disaggregation'!$P$5:$AC$75,MATCH(Export_ControlTot!$A65,'Campus Enrol Disaggregation'!$O$5:$O$75,0),MATCH(L$1,'Campus Enrol Disaggregation'!$P$4:$AC$4,0))</f>
        <v>4300</v>
      </c>
      <c r="M65" s="32">
        <f>INDEX('Campus Enrol Disaggregation'!$P$5:$AC$75,MATCH(Export_ControlTot!$A65,'Campus Enrol Disaggregation'!$O$5:$O$75,0),MATCH(M$1,'Campus Enrol Disaggregation'!$P$4:$AC$4,0))</f>
        <v>36300</v>
      </c>
      <c r="N65" s="32">
        <f>INDEX('Campus Enrol Disaggregation'!$P$5:$AC$75,MATCH(Export_ControlTot!$A65,'Campus Enrol Disaggregation'!$O$5:$O$75,0),MATCH(N$1,'Campus Enrol Disaggregation'!$P$4:$AC$4,0))</f>
        <v>7300</v>
      </c>
      <c r="O65" s="32">
        <f>INDEX('Campus Enrol Disaggregation'!$P$5:$AC$75,MATCH(Export_ControlTot!$A65,'Campus Enrol Disaggregation'!$O$5:$O$75,0),MATCH(O$1,'Campus Enrol Disaggregation'!$P$4:$AC$4,0))</f>
        <v>3050</v>
      </c>
    </row>
    <row r="66" spans="1:15">
      <c r="A66" s="3">
        <v>2054</v>
      </c>
      <c r="B66" s="32">
        <f>INDEX('Campus Enrol Disaggregation'!$P$5:$AC$75,MATCH(Export_ControlTot!$A66,'Campus Enrol Disaggregation'!$O$5:$O$75,0),MATCH(B$1,'Campus Enrol Disaggregation'!$P$4:$AC$4,0))</f>
        <v>39300</v>
      </c>
      <c r="C66" s="32">
        <f>INDEX('Campus Enrol Disaggregation'!$P$5:$AC$75,MATCH(Export_ControlTot!$A66,'Campus Enrol Disaggregation'!$O$5:$O$75,0),MATCH(C$1,'Campus Enrol Disaggregation'!$P$4:$AC$4,0))</f>
        <v>3000</v>
      </c>
      <c r="D66" s="32">
        <f>INDEX('Campus Enrol Disaggregation'!$P$5:$AC$75,MATCH(Export_ControlTot!$A66,'Campus Enrol Disaggregation'!$O$5:$O$75,0),MATCH(D$1,'Campus Enrol Disaggregation'!$P$4:$AC$4,0))</f>
        <v>28050</v>
      </c>
      <c r="E66" s="32">
        <f>INDEX('Campus Enrol Disaggregation'!$P$5:$AC$75,MATCH(Export_ControlTot!$A66,'Campus Enrol Disaggregation'!$O$5:$O$75,0),MATCH(E$1,'Campus Enrol Disaggregation'!$P$4:$AC$4,0))</f>
        <v>5450</v>
      </c>
      <c r="F66" s="32">
        <f>INDEX('Campus Enrol Disaggregation'!$P$5:$AC$75,MATCH(Export_ControlTot!$A66,'Campus Enrol Disaggregation'!$O$5:$O$75,0),MATCH(F$1,'Campus Enrol Disaggregation'!$P$4:$AC$4,0))</f>
        <v>650</v>
      </c>
      <c r="G66" s="32">
        <f>INDEX('Campus Enrol Disaggregation'!$P$5:$AC$75,MATCH(Export_ControlTot!$A66,'Campus Enrol Disaggregation'!$O$5:$O$75,0),MATCH(G$1,'Campus Enrol Disaggregation'!$P$4:$AC$4,0))</f>
        <v>4150</v>
      </c>
      <c r="H66" s="32">
        <f>INDEX('Campus Enrol Disaggregation'!$P$5:$AC$75,MATCH(Export_ControlTot!$A66,'Campus Enrol Disaggregation'!$O$5:$O$75,0),MATCH(H$1,'Campus Enrol Disaggregation'!$P$4:$AC$4,0))</f>
        <v>43750</v>
      </c>
      <c r="I66" s="32">
        <f>INDEX('Campus Enrol Disaggregation'!$P$5:$AC$75,MATCH(Export_ControlTot!$A66,'Campus Enrol Disaggregation'!$O$5:$O$75,0),MATCH(I$1,'Campus Enrol Disaggregation'!$P$4:$AC$4,0))</f>
        <v>68000</v>
      </c>
      <c r="J66" s="32">
        <f>INDEX('Campus Enrol Disaggregation'!$P$5:$AC$75,MATCH(Export_ControlTot!$A66,'Campus Enrol Disaggregation'!$O$5:$O$75,0),MATCH(J$1,'Campus Enrol Disaggregation'!$P$4:$AC$4,0))</f>
        <v>2600</v>
      </c>
      <c r="K66" s="32">
        <f>INDEX('Campus Enrol Disaggregation'!$P$5:$AC$75,MATCH(Export_ControlTot!$A66,'Campus Enrol Disaggregation'!$O$5:$O$75,0),MATCH(K$1,'Campus Enrol Disaggregation'!$P$4:$AC$4,0))</f>
        <v>3000</v>
      </c>
      <c r="L66" s="32">
        <f>INDEX('Campus Enrol Disaggregation'!$P$5:$AC$75,MATCH(Export_ControlTot!$A66,'Campus Enrol Disaggregation'!$O$5:$O$75,0),MATCH(L$1,'Campus Enrol Disaggregation'!$P$4:$AC$4,0))</f>
        <v>4300</v>
      </c>
      <c r="M66" s="32">
        <f>INDEX('Campus Enrol Disaggregation'!$P$5:$AC$75,MATCH(Export_ControlTot!$A66,'Campus Enrol Disaggregation'!$O$5:$O$75,0),MATCH(M$1,'Campus Enrol Disaggregation'!$P$4:$AC$4,0))</f>
        <v>36700</v>
      </c>
      <c r="N66" s="32">
        <f>INDEX('Campus Enrol Disaggregation'!$P$5:$AC$75,MATCH(Export_ControlTot!$A66,'Campus Enrol Disaggregation'!$O$5:$O$75,0),MATCH(N$1,'Campus Enrol Disaggregation'!$P$4:$AC$4,0))</f>
        <v>7350</v>
      </c>
      <c r="O66" s="32">
        <f>INDEX('Campus Enrol Disaggregation'!$P$5:$AC$75,MATCH(Export_ControlTot!$A66,'Campus Enrol Disaggregation'!$O$5:$O$75,0),MATCH(O$1,'Campus Enrol Disaggregation'!$P$4:$AC$4,0))</f>
        <v>3150</v>
      </c>
    </row>
    <row r="67" spans="1:15">
      <c r="A67" s="3">
        <v>2055</v>
      </c>
      <c r="B67" s="32">
        <f>INDEX('Campus Enrol Disaggregation'!$P$5:$AC$75,MATCH(Export_ControlTot!$A67,'Campus Enrol Disaggregation'!$O$5:$O$75,0),MATCH(B$1,'Campus Enrol Disaggregation'!$P$4:$AC$4,0))</f>
        <v>39300</v>
      </c>
      <c r="C67" s="32">
        <f>INDEX('Campus Enrol Disaggregation'!$P$5:$AC$75,MATCH(Export_ControlTot!$A67,'Campus Enrol Disaggregation'!$O$5:$O$75,0),MATCH(C$1,'Campus Enrol Disaggregation'!$P$4:$AC$4,0))</f>
        <v>3000</v>
      </c>
      <c r="D67" s="32">
        <f>INDEX('Campus Enrol Disaggregation'!$P$5:$AC$75,MATCH(Export_ControlTot!$A67,'Campus Enrol Disaggregation'!$O$5:$O$75,0),MATCH(D$1,'Campus Enrol Disaggregation'!$P$4:$AC$4,0))</f>
        <v>28250</v>
      </c>
      <c r="E67" s="32">
        <f>INDEX('Campus Enrol Disaggregation'!$P$5:$AC$75,MATCH(Export_ControlTot!$A67,'Campus Enrol Disaggregation'!$O$5:$O$75,0),MATCH(E$1,'Campus Enrol Disaggregation'!$P$4:$AC$4,0))</f>
        <v>5500</v>
      </c>
      <c r="F67" s="32">
        <f>INDEX('Campus Enrol Disaggregation'!$P$5:$AC$75,MATCH(Export_ControlTot!$A67,'Campus Enrol Disaggregation'!$O$5:$O$75,0),MATCH(F$1,'Campus Enrol Disaggregation'!$P$4:$AC$4,0))</f>
        <v>650</v>
      </c>
      <c r="G67" s="32">
        <f>INDEX('Campus Enrol Disaggregation'!$P$5:$AC$75,MATCH(Export_ControlTot!$A67,'Campus Enrol Disaggregation'!$O$5:$O$75,0),MATCH(G$1,'Campus Enrol Disaggregation'!$P$4:$AC$4,0))</f>
        <v>4200</v>
      </c>
      <c r="H67" s="32">
        <f>INDEX('Campus Enrol Disaggregation'!$P$5:$AC$75,MATCH(Export_ControlTot!$A67,'Campus Enrol Disaggregation'!$O$5:$O$75,0),MATCH(H$1,'Campus Enrol Disaggregation'!$P$4:$AC$4,0))</f>
        <v>44050</v>
      </c>
      <c r="I67" s="32">
        <f>INDEX('Campus Enrol Disaggregation'!$P$5:$AC$75,MATCH(Export_ControlTot!$A67,'Campus Enrol Disaggregation'!$O$5:$O$75,0),MATCH(I$1,'Campus Enrol Disaggregation'!$P$4:$AC$4,0))</f>
        <v>68000</v>
      </c>
      <c r="J67" s="32">
        <f>INDEX('Campus Enrol Disaggregation'!$P$5:$AC$75,MATCH(Export_ControlTot!$A67,'Campus Enrol Disaggregation'!$O$5:$O$75,0),MATCH(J$1,'Campus Enrol Disaggregation'!$P$4:$AC$4,0))</f>
        <v>2600</v>
      </c>
      <c r="K67" s="32">
        <f>INDEX('Campus Enrol Disaggregation'!$P$5:$AC$75,MATCH(Export_ControlTot!$A67,'Campus Enrol Disaggregation'!$O$5:$O$75,0),MATCH(K$1,'Campus Enrol Disaggregation'!$P$4:$AC$4,0))</f>
        <v>3000</v>
      </c>
      <c r="L67" s="32">
        <f>INDEX('Campus Enrol Disaggregation'!$P$5:$AC$75,MATCH(Export_ControlTot!$A67,'Campus Enrol Disaggregation'!$O$5:$O$75,0),MATCH(L$1,'Campus Enrol Disaggregation'!$P$4:$AC$4,0))</f>
        <v>4300</v>
      </c>
      <c r="M67" s="32">
        <f>INDEX('Campus Enrol Disaggregation'!$P$5:$AC$75,MATCH(Export_ControlTot!$A67,'Campus Enrol Disaggregation'!$O$5:$O$75,0),MATCH(M$1,'Campus Enrol Disaggregation'!$P$4:$AC$4,0))</f>
        <v>37050</v>
      </c>
      <c r="N67" s="32">
        <f>INDEX('Campus Enrol Disaggregation'!$P$5:$AC$75,MATCH(Export_ControlTot!$A67,'Campus Enrol Disaggregation'!$O$5:$O$75,0),MATCH(N$1,'Campus Enrol Disaggregation'!$P$4:$AC$4,0))</f>
        <v>7450</v>
      </c>
      <c r="O67" s="32">
        <f>INDEX('Campus Enrol Disaggregation'!$P$5:$AC$75,MATCH(Export_ControlTot!$A67,'Campus Enrol Disaggregation'!$O$5:$O$75,0),MATCH(O$1,'Campus Enrol Disaggregation'!$P$4:$AC$4,0))</f>
        <v>3200</v>
      </c>
    </row>
    <row r="68" spans="1:15">
      <c r="A68" s="3">
        <v>2056</v>
      </c>
      <c r="B68" s="32">
        <f>INDEX('Campus Enrol Disaggregation'!$P$5:$AC$75,MATCH(Export_ControlTot!$A68,'Campus Enrol Disaggregation'!$O$5:$O$75,0),MATCH(B$1,'Campus Enrol Disaggregation'!$P$4:$AC$4,0))</f>
        <v>39300</v>
      </c>
      <c r="C68" s="32">
        <f>INDEX('Campus Enrol Disaggregation'!$P$5:$AC$75,MATCH(Export_ControlTot!$A68,'Campus Enrol Disaggregation'!$O$5:$O$75,0),MATCH(C$1,'Campus Enrol Disaggregation'!$P$4:$AC$4,0))</f>
        <v>3050</v>
      </c>
      <c r="D68" s="32">
        <f>INDEX('Campus Enrol Disaggregation'!$P$5:$AC$75,MATCH(Export_ControlTot!$A68,'Campus Enrol Disaggregation'!$O$5:$O$75,0),MATCH(D$1,'Campus Enrol Disaggregation'!$P$4:$AC$4,0))</f>
        <v>28500</v>
      </c>
      <c r="E68" s="32">
        <f>INDEX('Campus Enrol Disaggregation'!$P$5:$AC$75,MATCH(Export_ControlTot!$A68,'Campus Enrol Disaggregation'!$O$5:$O$75,0),MATCH(E$1,'Campus Enrol Disaggregation'!$P$4:$AC$4,0))</f>
        <v>5550</v>
      </c>
      <c r="F68" s="32">
        <f>INDEX('Campus Enrol Disaggregation'!$P$5:$AC$75,MATCH(Export_ControlTot!$A68,'Campus Enrol Disaggregation'!$O$5:$O$75,0),MATCH(F$1,'Campus Enrol Disaggregation'!$P$4:$AC$4,0))</f>
        <v>650</v>
      </c>
      <c r="G68" s="32">
        <f>INDEX('Campus Enrol Disaggregation'!$P$5:$AC$75,MATCH(Export_ControlTot!$A68,'Campus Enrol Disaggregation'!$O$5:$O$75,0),MATCH(G$1,'Campus Enrol Disaggregation'!$P$4:$AC$4,0))</f>
        <v>4250</v>
      </c>
      <c r="H68" s="32">
        <f>INDEX('Campus Enrol Disaggregation'!$P$5:$AC$75,MATCH(Export_ControlTot!$A68,'Campus Enrol Disaggregation'!$O$5:$O$75,0),MATCH(H$1,'Campus Enrol Disaggregation'!$P$4:$AC$4,0))</f>
        <v>44350</v>
      </c>
      <c r="I68" s="32">
        <f>INDEX('Campus Enrol Disaggregation'!$P$5:$AC$75,MATCH(Export_ControlTot!$A68,'Campus Enrol Disaggregation'!$O$5:$O$75,0),MATCH(I$1,'Campus Enrol Disaggregation'!$P$4:$AC$4,0))</f>
        <v>68000</v>
      </c>
      <c r="J68" s="32">
        <f>INDEX('Campus Enrol Disaggregation'!$P$5:$AC$75,MATCH(Export_ControlTot!$A68,'Campus Enrol Disaggregation'!$O$5:$O$75,0),MATCH(J$1,'Campus Enrol Disaggregation'!$P$4:$AC$4,0))</f>
        <v>2600</v>
      </c>
      <c r="K68" s="32">
        <f>INDEX('Campus Enrol Disaggregation'!$P$5:$AC$75,MATCH(Export_ControlTot!$A68,'Campus Enrol Disaggregation'!$O$5:$O$75,0),MATCH(K$1,'Campus Enrol Disaggregation'!$P$4:$AC$4,0))</f>
        <v>3000</v>
      </c>
      <c r="L68" s="32">
        <f>INDEX('Campus Enrol Disaggregation'!$P$5:$AC$75,MATCH(Export_ControlTot!$A68,'Campus Enrol Disaggregation'!$O$5:$O$75,0),MATCH(L$1,'Campus Enrol Disaggregation'!$P$4:$AC$4,0))</f>
        <v>4300</v>
      </c>
      <c r="M68" s="32">
        <f>INDEX('Campus Enrol Disaggregation'!$P$5:$AC$75,MATCH(Export_ControlTot!$A68,'Campus Enrol Disaggregation'!$O$5:$O$75,0),MATCH(M$1,'Campus Enrol Disaggregation'!$P$4:$AC$4,0))</f>
        <v>37450</v>
      </c>
      <c r="N68" s="32">
        <f>INDEX('Campus Enrol Disaggregation'!$P$5:$AC$75,MATCH(Export_ControlTot!$A68,'Campus Enrol Disaggregation'!$O$5:$O$75,0),MATCH(N$1,'Campus Enrol Disaggregation'!$P$4:$AC$4,0))</f>
        <v>7500</v>
      </c>
      <c r="O68" s="32">
        <f>INDEX('Campus Enrol Disaggregation'!$P$5:$AC$75,MATCH(Export_ControlTot!$A68,'Campus Enrol Disaggregation'!$O$5:$O$75,0),MATCH(O$1,'Campus Enrol Disaggregation'!$P$4:$AC$4,0))</f>
        <v>3250</v>
      </c>
    </row>
    <row r="69" spans="1:15">
      <c r="A69" s="3">
        <v>2057</v>
      </c>
      <c r="B69" s="32">
        <f>INDEX('Campus Enrol Disaggregation'!$P$5:$AC$75,MATCH(Export_ControlTot!$A69,'Campus Enrol Disaggregation'!$O$5:$O$75,0),MATCH(B$1,'Campus Enrol Disaggregation'!$P$4:$AC$4,0))</f>
        <v>39300</v>
      </c>
      <c r="C69" s="32">
        <f>INDEX('Campus Enrol Disaggregation'!$P$5:$AC$75,MATCH(Export_ControlTot!$A69,'Campus Enrol Disaggregation'!$O$5:$O$75,0),MATCH(C$1,'Campus Enrol Disaggregation'!$P$4:$AC$4,0))</f>
        <v>3100</v>
      </c>
      <c r="D69" s="32">
        <f>INDEX('Campus Enrol Disaggregation'!$P$5:$AC$75,MATCH(Export_ControlTot!$A69,'Campus Enrol Disaggregation'!$O$5:$O$75,0),MATCH(D$1,'Campus Enrol Disaggregation'!$P$4:$AC$4,0))</f>
        <v>28750</v>
      </c>
      <c r="E69" s="32">
        <f>INDEX('Campus Enrol Disaggregation'!$P$5:$AC$75,MATCH(Export_ControlTot!$A69,'Campus Enrol Disaggregation'!$O$5:$O$75,0),MATCH(E$1,'Campus Enrol Disaggregation'!$P$4:$AC$4,0))</f>
        <v>5600</v>
      </c>
      <c r="F69" s="32">
        <f>INDEX('Campus Enrol Disaggregation'!$P$5:$AC$75,MATCH(Export_ControlTot!$A69,'Campus Enrol Disaggregation'!$O$5:$O$75,0),MATCH(F$1,'Campus Enrol Disaggregation'!$P$4:$AC$4,0))</f>
        <v>700</v>
      </c>
      <c r="G69" s="32">
        <f>INDEX('Campus Enrol Disaggregation'!$P$5:$AC$75,MATCH(Export_ControlTot!$A69,'Campus Enrol Disaggregation'!$O$5:$O$75,0),MATCH(G$1,'Campus Enrol Disaggregation'!$P$4:$AC$4,0))</f>
        <v>4250</v>
      </c>
      <c r="H69" s="32">
        <f>INDEX('Campus Enrol Disaggregation'!$P$5:$AC$75,MATCH(Export_ControlTot!$A69,'Campus Enrol Disaggregation'!$O$5:$O$75,0),MATCH(H$1,'Campus Enrol Disaggregation'!$P$4:$AC$4,0))</f>
        <v>44650</v>
      </c>
      <c r="I69" s="32">
        <f>INDEX('Campus Enrol Disaggregation'!$P$5:$AC$75,MATCH(Export_ControlTot!$A69,'Campus Enrol Disaggregation'!$O$5:$O$75,0),MATCH(I$1,'Campus Enrol Disaggregation'!$P$4:$AC$4,0))</f>
        <v>68000</v>
      </c>
      <c r="J69" s="32">
        <f>INDEX('Campus Enrol Disaggregation'!$P$5:$AC$75,MATCH(Export_ControlTot!$A69,'Campus Enrol Disaggregation'!$O$5:$O$75,0),MATCH(J$1,'Campus Enrol Disaggregation'!$P$4:$AC$4,0))</f>
        <v>2600</v>
      </c>
      <c r="K69" s="32">
        <f>INDEX('Campus Enrol Disaggregation'!$P$5:$AC$75,MATCH(Export_ControlTot!$A69,'Campus Enrol Disaggregation'!$O$5:$O$75,0),MATCH(K$1,'Campus Enrol Disaggregation'!$P$4:$AC$4,0))</f>
        <v>3000</v>
      </c>
      <c r="L69" s="32">
        <f>INDEX('Campus Enrol Disaggregation'!$P$5:$AC$75,MATCH(Export_ControlTot!$A69,'Campus Enrol Disaggregation'!$O$5:$O$75,0),MATCH(L$1,'Campus Enrol Disaggregation'!$P$4:$AC$4,0))</f>
        <v>4300</v>
      </c>
      <c r="M69" s="32">
        <f>INDEX('Campus Enrol Disaggregation'!$P$5:$AC$75,MATCH(Export_ControlTot!$A69,'Campus Enrol Disaggregation'!$O$5:$O$75,0),MATCH(M$1,'Campus Enrol Disaggregation'!$P$4:$AC$4,0))</f>
        <v>37800</v>
      </c>
      <c r="N69" s="32">
        <f>INDEX('Campus Enrol Disaggregation'!$P$5:$AC$75,MATCH(Export_ControlTot!$A69,'Campus Enrol Disaggregation'!$O$5:$O$75,0),MATCH(N$1,'Campus Enrol Disaggregation'!$P$4:$AC$4,0))</f>
        <v>7600</v>
      </c>
      <c r="O69" s="32">
        <f>INDEX('Campus Enrol Disaggregation'!$P$5:$AC$75,MATCH(Export_ControlTot!$A69,'Campus Enrol Disaggregation'!$O$5:$O$75,0),MATCH(O$1,'Campus Enrol Disaggregation'!$P$4:$AC$4,0))</f>
        <v>3300</v>
      </c>
    </row>
    <row r="70" spans="1:15">
      <c r="A70" s="3">
        <v>2058</v>
      </c>
      <c r="B70" s="32">
        <f>INDEX('Campus Enrol Disaggregation'!$P$5:$AC$75,MATCH(Export_ControlTot!$A70,'Campus Enrol Disaggregation'!$O$5:$O$75,0),MATCH(B$1,'Campus Enrol Disaggregation'!$P$4:$AC$4,0))</f>
        <v>39300</v>
      </c>
      <c r="C70" s="32">
        <f>INDEX('Campus Enrol Disaggregation'!$P$5:$AC$75,MATCH(Export_ControlTot!$A70,'Campus Enrol Disaggregation'!$O$5:$O$75,0),MATCH(C$1,'Campus Enrol Disaggregation'!$P$4:$AC$4,0))</f>
        <v>3150</v>
      </c>
      <c r="D70" s="32">
        <f>INDEX('Campus Enrol Disaggregation'!$P$5:$AC$75,MATCH(Export_ControlTot!$A70,'Campus Enrol Disaggregation'!$O$5:$O$75,0),MATCH(D$1,'Campus Enrol Disaggregation'!$P$4:$AC$4,0))</f>
        <v>28950</v>
      </c>
      <c r="E70" s="32">
        <f>INDEX('Campus Enrol Disaggregation'!$P$5:$AC$75,MATCH(Export_ControlTot!$A70,'Campus Enrol Disaggregation'!$O$5:$O$75,0),MATCH(E$1,'Campus Enrol Disaggregation'!$P$4:$AC$4,0))</f>
        <v>5650</v>
      </c>
      <c r="F70" s="32">
        <f>INDEX('Campus Enrol Disaggregation'!$P$5:$AC$75,MATCH(Export_ControlTot!$A70,'Campus Enrol Disaggregation'!$O$5:$O$75,0),MATCH(F$1,'Campus Enrol Disaggregation'!$P$4:$AC$4,0))</f>
        <v>700</v>
      </c>
      <c r="G70" s="32">
        <f>INDEX('Campus Enrol Disaggregation'!$P$5:$AC$75,MATCH(Export_ControlTot!$A70,'Campus Enrol Disaggregation'!$O$5:$O$75,0),MATCH(G$1,'Campus Enrol Disaggregation'!$P$4:$AC$4,0))</f>
        <v>4300</v>
      </c>
      <c r="H70" s="32">
        <f>INDEX('Campus Enrol Disaggregation'!$P$5:$AC$75,MATCH(Export_ControlTot!$A70,'Campus Enrol Disaggregation'!$O$5:$O$75,0),MATCH(H$1,'Campus Enrol Disaggregation'!$P$4:$AC$4,0))</f>
        <v>44900</v>
      </c>
      <c r="I70" s="32">
        <f>INDEX('Campus Enrol Disaggregation'!$P$5:$AC$75,MATCH(Export_ControlTot!$A70,'Campus Enrol Disaggregation'!$O$5:$O$75,0),MATCH(I$1,'Campus Enrol Disaggregation'!$P$4:$AC$4,0))</f>
        <v>68000</v>
      </c>
      <c r="J70" s="32">
        <f>INDEX('Campus Enrol Disaggregation'!$P$5:$AC$75,MATCH(Export_ControlTot!$A70,'Campus Enrol Disaggregation'!$O$5:$O$75,0),MATCH(J$1,'Campus Enrol Disaggregation'!$P$4:$AC$4,0))</f>
        <v>2600</v>
      </c>
      <c r="K70" s="32">
        <f>INDEX('Campus Enrol Disaggregation'!$P$5:$AC$75,MATCH(Export_ControlTot!$A70,'Campus Enrol Disaggregation'!$O$5:$O$75,0),MATCH(K$1,'Campus Enrol Disaggregation'!$P$4:$AC$4,0))</f>
        <v>3000</v>
      </c>
      <c r="L70" s="32">
        <f>INDEX('Campus Enrol Disaggregation'!$P$5:$AC$75,MATCH(Export_ControlTot!$A70,'Campus Enrol Disaggregation'!$O$5:$O$75,0),MATCH(L$1,'Campus Enrol Disaggregation'!$P$4:$AC$4,0))</f>
        <v>4300</v>
      </c>
      <c r="M70" s="32">
        <f>INDEX('Campus Enrol Disaggregation'!$P$5:$AC$75,MATCH(Export_ControlTot!$A70,'Campus Enrol Disaggregation'!$O$5:$O$75,0),MATCH(M$1,'Campus Enrol Disaggregation'!$P$4:$AC$4,0))</f>
        <v>38200</v>
      </c>
      <c r="N70" s="32">
        <f>INDEX('Campus Enrol Disaggregation'!$P$5:$AC$75,MATCH(Export_ControlTot!$A70,'Campus Enrol Disaggregation'!$O$5:$O$75,0),MATCH(N$1,'Campus Enrol Disaggregation'!$P$4:$AC$4,0))</f>
        <v>7650</v>
      </c>
      <c r="O70" s="32">
        <f>INDEX('Campus Enrol Disaggregation'!$P$5:$AC$75,MATCH(Export_ControlTot!$A70,'Campus Enrol Disaggregation'!$O$5:$O$75,0),MATCH(O$1,'Campus Enrol Disaggregation'!$P$4:$AC$4,0))</f>
        <v>3400</v>
      </c>
    </row>
    <row r="71" spans="1:15">
      <c r="A71" s="3">
        <v>2059</v>
      </c>
      <c r="B71" s="32">
        <f>INDEX('Campus Enrol Disaggregation'!$P$5:$AC$75,MATCH(Export_ControlTot!$A71,'Campus Enrol Disaggregation'!$O$5:$O$75,0),MATCH(B$1,'Campus Enrol Disaggregation'!$P$4:$AC$4,0))</f>
        <v>39300</v>
      </c>
      <c r="C71" s="32">
        <f>INDEX('Campus Enrol Disaggregation'!$P$5:$AC$75,MATCH(Export_ControlTot!$A71,'Campus Enrol Disaggregation'!$O$5:$O$75,0),MATCH(C$1,'Campus Enrol Disaggregation'!$P$4:$AC$4,0))</f>
        <v>3150</v>
      </c>
      <c r="D71" s="32">
        <f>INDEX('Campus Enrol Disaggregation'!$P$5:$AC$75,MATCH(Export_ControlTot!$A71,'Campus Enrol Disaggregation'!$O$5:$O$75,0),MATCH(D$1,'Campus Enrol Disaggregation'!$P$4:$AC$4,0))</f>
        <v>29200</v>
      </c>
      <c r="E71" s="32">
        <f>INDEX('Campus Enrol Disaggregation'!$P$5:$AC$75,MATCH(Export_ControlTot!$A71,'Campus Enrol Disaggregation'!$O$5:$O$75,0),MATCH(E$1,'Campus Enrol Disaggregation'!$P$4:$AC$4,0))</f>
        <v>5700</v>
      </c>
      <c r="F71" s="32">
        <f>INDEX('Campus Enrol Disaggregation'!$P$5:$AC$75,MATCH(Export_ControlTot!$A71,'Campus Enrol Disaggregation'!$O$5:$O$75,0),MATCH(F$1,'Campus Enrol Disaggregation'!$P$4:$AC$4,0))</f>
        <v>700</v>
      </c>
      <c r="G71" s="32">
        <f>INDEX('Campus Enrol Disaggregation'!$P$5:$AC$75,MATCH(Export_ControlTot!$A71,'Campus Enrol Disaggregation'!$O$5:$O$75,0),MATCH(G$1,'Campus Enrol Disaggregation'!$P$4:$AC$4,0))</f>
        <v>4350</v>
      </c>
      <c r="H71" s="32">
        <f>INDEX('Campus Enrol Disaggregation'!$P$5:$AC$75,MATCH(Export_ControlTot!$A71,'Campus Enrol Disaggregation'!$O$5:$O$75,0),MATCH(H$1,'Campus Enrol Disaggregation'!$P$4:$AC$4,0))</f>
        <v>45200</v>
      </c>
      <c r="I71" s="32">
        <f>INDEX('Campus Enrol Disaggregation'!$P$5:$AC$75,MATCH(Export_ControlTot!$A71,'Campus Enrol Disaggregation'!$O$5:$O$75,0),MATCH(I$1,'Campus Enrol Disaggregation'!$P$4:$AC$4,0))</f>
        <v>68000</v>
      </c>
      <c r="J71" s="32">
        <f>INDEX('Campus Enrol Disaggregation'!$P$5:$AC$75,MATCH(Export_ControlTot!$A71,'Campus Enrol Disaggregation'!$O$5:$O$75,0),MATCH(J$1,'Campus Enrol Disaggregation'!$P$4:$AC$4,0))</f>
        <v>2600</v>
      </c>
      <c r="K71" s="32">
        <f>INDEX('Campus Enrol Disaggregation'!$P$5:$AC$75,MATCH(Export_ControlTot!$A71,'Campus Enrol Disaggregation'!$O$5:$O$75,0),MATCH(K$1,'Campus Enrol Disaggregation'!$P$4:$AC$4,0))</f>
        <v>3000</v>
      </c>
      <c r="L71" s="32">
        <f>INDEX('Campus Enrol Disaggregation'!$P$5:$AC$75,MATCH(Export_ControlTot!$A71,'Campus Enrol Disaggregation'!$O$5:$O$75,0),MATCH(L$1,'Campus Enrol Disaggregation'!$P$4:$AC$4,0))</f>
        <v>4300</v>
      </c>
      <c r="M71" s="32">
        <f>INDEX('Campus Enrol Disaggregation'!$P$5:$AC$75,MATCH(Export_ControlTot!$A71,'Campus Enrol Disaggregation'!$O$5:$O$75,0),MATCH(M$1,'Campus Enrol Disaggregation'!$P$4:$AC$4,0))</f>
        <v>38550</v>
      </c>
      <c r="N71" s="32">
        <f>INDEX('Campus Enrol Disaggregation'!$P$5:$AC$75,MATCH(Export_ControlTot!$A71,'Campus Enrol Disaggregation'!$O$5:$O$75,0),MATCH(N$1,'Campus Enrol Disaggregation'!$P$4:$AC$4,0))</f>
        <v>7750</v>
      </c>
      <c r="O71" s="32">
        <f>INDEX('Campus Enrol Disaggregation'!$P$5:$AC$75,MATCH(Export_ControlTot!$A71,'Campus Enrol Disaggregation'!$O$5:$O$75,0),MATCH(O$1,'Campus Enrol Disaggregation'!$P$4:$AC$4,0))</f>
        <v>3450</v>
      </c>
    </row>
    <row r="72" spans="1:15">
      <c r="A72" s="3">
        <v>2060</v>
      </c>
      <c r="B72" s="32">
        <f>INDEX('Campus Enrol Disaggregation'!$P$5:$AC$75,MATCH(Export_ControlTot!$A72,'Campus Enrol Disaggregation'!$O$5:$O$75,0),MATCH(B$1,'Campus Enrol Disaggregation'!$P$4:$AC$4,0))</f>
        <v>39300</v>
      </c>
      <c r="C72" s="32">
        <f>INDEX('Campus Enrol Disaggregation'!$P$5:$AC$75,MATCH(Export_ControlTot!$A72,'Campus Enrol Disaggregation'!$O$5:$O$75,0),MATCH(C$1,'Campus Enrol Disaggregation'!$P$4:$AC$4,0))</f>
        <v>3200</v>
      </c>
      <c r="D72" s="32">
        <f>INDEX('Campus Enrol Disaggregation'!$P$5:$AC$75,MATCH(Export_ControlTot!$A72,'Campus Enrol Disaggregation'!$O$5:$O$75,0),MATCH(D$1,'Campus Enrol Disaggregation'!$P$4:$AC$4,0))</f>
        <v>29400</v>
      </c>
      <c r="E72" s="32">
        <f>INDEX('Campus Enrol Disaggregation'!$P$5:$AC$75,MATCH(Export_ControlTot!$A72,'Campus Enrol Disaggregation'!$O$5:$O$75,0),MATCH(E$1,'Campus Enrol Disaggregation'!$P$4:$AC$4,0))</f>
        <v>5750</v>
      </c>
      <c r="F72" s="32">
        <f>INDEX('Campus Enrol Disaggregation'!$P$5:$AC$75,MATCH(Export_ControlTot!$A72,'Campus Enrol Disaggregation'!$O$5:$O$75,0),MATCH(F$1,'Campus Enrol Disaggregation'!$P$4:$AC$4,0))</f>
        <v>700</v>
      </c>
      <c r="G72" s="32">
        <f>INDEX('Campus Enrol Disaggregation'!$P$5:$AC$75,MATCH(Export_ControlTot!$A72,'Campus Enrol Disaggregation'!$O$5:$O$75,0),MATCH(G$1,'Campus Enrol Disaggregation'!$P$4:$AC$4,0))</f>
        <v>4400</v>
      </c>
      <c r="H72" s="32">
        <f>INDEX('Campus Enrol Disaggregation'!$P$5:$AC$75,MATCH(Export_ControlTot!$A72,'Campus Enrol Disaggregation'!$O$5:$O$75,0),MATCH(H$1,'Campus Enrol Disaggregation'!$P$4:$AC$4,0))</f>
        <v>45500</v>
      </c>
      <c r="I72" s="32">
        <f>INDEX('Campus Enrol Disaggregation'!$P$5:$AC$75,MATCH(Export_ControlTot!$A72,'Campus Enrol Disaggregation'!$O$5:$O$75,0),MATCH(I$1,'Campus Enrol Disaggregation'!$P$4:$AC$4,0))</f>
        <v>68000</v>
      </c>
      <c r="J72" s="32">
        <f>INDEX('Campus Enrol Disaggregation'!$P$5:$AC$75,MATCH(Export_ControlTot!$A72,'Campus Enrol Disaggregation'!$O$5:$O$75,0),MATCH(J$1,'Campus Enrol Disaggregation'!$P$4:$AC$4,0))</f>
        <v>2600</v>
      </c>
      <c r="K72" s="32">
        <f>INDEX('Campus Enrol Disaggregation'!$P$5:$AC$75,MATCH(Export_ControlTot!$A72,'Campus Enrol Disaggregation'!$O$5:$O$75,0),MATCH(K$1,'Campus Enrol Disaggregation'!$P$4:$AC$4,0))</f>
        <v>3000</v>
      </c>
      <c r="L72" s="32">
        <f>INDEX('Campus Enrol Disaggregation'!$P$5:$AC$75,MATCH(Export_ControlTot!$A72,'Campus Enrol Disaggregation'!$O$5:$O$75,0),MATCH(L$1,'Campus Enrol Disaggregation'!$P$4:$AC$4,0))</f>
        <v>4300</v>
      </c>
      <c r="M72" s="32">
        <f>INDEX('Campus Enrol Disaggregation'!$P$5:$AC$75,MATCH(Export_ControlTot!$A72,'Campus Enrol Disaggregation'!$O$5:$O$75,0),MATCH(M$1,'Campus Enrol Disaggregation'!$P$4:$AC$4,0))</f>
        <v>38950</v>
      </c>
      <c r="N72" s="32">
        <f>INDEX('Campus Enrol Disaggregation'!$P$5:$AC$75,MATCH(Export_ControlTot!$A72,'Campus Enrol Disaggregation'!$O$5:$O$75,0),MATCH(N$1,'Campus Enrol Disaggregation'!$P$4:$AC$4,0))</f>
        <v>7800</v>
      </c>
      <c r="O72" s="32">
        <f>INDEX('Campus Enrol Disaggregation'!$P$5:$AC$75,MATCH(Export_ControlTot!$A72,'Campus Enrol Disaggregation'!$O$5:$O$75,0),MATCH(O$1,'Campus Enrol Disaggregation'!$P$4:$AC$4,0))</f>
        <v>3500</v>
      </c>
    </row>
    <row r="73" spans="1:15">
      <c r="A73" s="101"/>
    </row>
  </sheetData>
  <pageMargins left="0.7" right="0.7" top="0.75" bottom="0.75" header="0.3" footer="0.3"/>
  <pageSetup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Y15"/>
  <sheetViews>
    <sheetView zoomScaleNormal="100" workbookViewId="0">
      <selection activeCell="B2" sqref="B2"/>
    </sheetView>
  </sheetViews>
  <sheetFormatPr defaultColWidth="8.7109375" defaultRowHeight="15"/>
  <cols>
    <col min="1" max="1" width="12.140625" style="7" customWidth="1"/>
    <col min="2" max="24" width="10.7109375" style="7" customWidth="1"/>
    <col min="25" max="25" width="16.28515625" style="7" customWidth="1"/>
    <col min="26" max="16384" width="8.7109375" style="7"/>
  </cols>
  <sheetData>
    <row r="1" spans="1:25">
      <c r="A1" s="92" t="s">
        <v>172</v>
      </c>
      <c r="B1" s="92" t="s">
        <v>16</v>
      </c>
      <c r="C1" s="92" t="s">
        <v>17</v>
      </c>
      <c r="D1" s="92" t="s">
        <v>99</v>
      </c>
      <c r="E1" s="3" t="s">
        <v>150</v>
      </c>
      <c r="F1" s="92" t="s">
        <v>105</v>
      </c>
      <c r="G1" s="92" t="s">
        <v>104</v>
      </c>
      <c r="H1" s="3" t="s">
        <v>151</v>
      </c>
      <c r="I1" s="92" t="s">
        <v>52</v>
      </c>
      <c r="J1" s="92" t="s">
        <v>55</v>
      </c>
      <c r="K1" s="92" t="s">
        <v>53</v>
      </c>
      <c r="L1" s="3" t="s">
        <v>153</v>
      </c>
      <c r="M1" s="92" t="s">
        <v>54</v>
      </c>
      <c r="N1" s="3" t="s">
        <v>154</v>
      </c>
      <c r="O1" s="3" t="s">
        <v>155</v>
      </c>
      <c r="P1" s="3" t="s">
        <v>156</v>
      </c>
      <c r="Q1" s="3" t="s">
        <v>157</v>
      </c>
      <c r="R1" s="3" t="s">
        <v>158</v>
      </c>
      <c r="S1" s="92" t="s">
        <v>15</v>
      </c>
      <c r="T1" s="92" t="s">
        <v>100</v>
      </c>
      <c r="U1" s="3" t="s">
        <v>160</v>
      </c>
      <c r="V1" s="92" t="s">
        <v>119</v>
      </c>
      <c r="W1" s="92" t="s">
        <v>121</v>
      </c>
      <c r="X1" s="92" t="s">
        <v>120</v>
      </c>
      <c r="Y1" s="3" t="s">
        <v>164</v>
      </c>
    </row>
    <row r="2" spans="1:25" s="2" customFormat="1">
      <c r="A2" s="39">
        <v>1</v>
      </c>
      <c r="B2" s="52">
        <f>VLOOKUP(B1,'calc%concurrent'!$A$2:$B$15,2,FALSE)</f>
        <v>0.10050000000000003</v>
      </c>
      <c r="C2" s="52">
        <f>VLOOKUP(C1,'calc%concurrent'!$A$2:$B$15,2,FALSE)</f>
        <v>1.1562500000000031E-2</v>
      </c>
      <c r="D2" s="52">
        <f>VLOOKUP(D1,'calc%concurrent'!$A$2:$B$15,2,FALSE)</f>
        <v>2.6040514489776623E-2</v>
      </c>
      <c r="E2" s="95">
        <f>D2</f>
        <v>2.6040514489776623E-2</v>
      </c>
      <c r="F2" s="52">
        <f>VLOOKUP(F1,'calc%concurrent'!$A$2:$B$15,2,FALSE)</f>
        <v>0.21501653575857793</v>
      </c>
      <c r="G2" s="52">
        <f>VLOOKUP(G1,'calc%concurrent'!$A$2:$B$15,2,FALSE)</f>
        <v>0.30851477449455678</v>
      </c>
      <c r="H2" s="95">
        <f>G2</f>
        <v>0.30851477449455678</v>
      </c>
      <c r="I2" s="52">
        <f>VLOOKUP(I1,'calc%concurrent'!$A$2:$B$15,2,FALSE)</f>
        <v>0.34092450566077115</v>
      </c>
      <c r="J2" s="52">
        <f>VLOOKUP(J1,'calc%concurrent'!$A$2:$B$15,2,FALSE)</f>
        <v>0.34092450566077115</v>
      </c>
      <c r="K2" s="52">
        <f>VLOOKUP(K1,'calc%concurrent'!$A$2:$B$15,2,FALSE)</f>
        <v>0.34092450566077115</v>
      </c>
      <c r="L2" s="95">
        <f>K2</f>
        <v>0.34092450566077115</v>
      </c>
      <c r="M2" s="52">
        <f>VLOOKUP(M1,'calc%concurrent'!$A$2:$B$15,2,FALSE)</f>
        <v>0.34092450566077115</v>
      </c>
      <c r="N2" s="95">
        <f t="shared" ref="N2:R4" si="0">M2</f>
        <v>0.34092450566077115</v>
      </c>
      <c r="O2" s="95">
        <f t="shared" si="0"/>
        <v>0.34092450566077115</v>
      </c>
      <c r="P2" s="95">
        <f t="shared" si="0"/>
        <v>0.34092450566077115</v>
      </c>
      <c r="Q2" s="95">
        <f t="shared" si="0"/>
        <v>0.34092450566077115</v>
      </c>
      <c r="R2" s="95">
        <f t="shared" si="0"/>
        <v>0.34092450566077115</v>
      </c>
      <c r="S2" s="52">
        <f>VLOOKUP(S$1,'calc%concurrent'!$A$2:$B$15,2,FALSE)</f>
        <v>2.6040514489776623E-2</v>
      </c>
      <c r="T2" s="52">
        <f>VLOOKUP(T1,'calc%concurrent'!$A$2:$B$15,2,FALSE)</f>
        <v>0.26992028734364659</v>
      </c>
      <c r="U2" s="95">
        <f>T2</f>
        <v>0.26992028734364659</v>
      </c>
      <c r="V2" s="52">
        <f>VLOOKUP(V1,'calc%concurrent'!$A$2:$B$15,2,FALSE)</f>
        <v>0.26992028734364659</v>
      </c>
      <c r="W2" s="52">
        <f>VLOOKUP(W1,'calc%concurrent'!$A$2:$B$15,2,FALSE)</f>
        <v>0.26992028734364659</v>
      </c>
      <c r="X2" s="52">
        <f>VLOOKUP(X1,'calc%concurrent'!$A$2:$B$15,2,FALSE)</f>
        <v>0.26992028734364659</v>
      </c>
      <c r="Y2" s="51" t="s">
        <v>165</v>
      </c>
    </row>
    <row r="3" spans="1:25" s="2" customFormat="1">
      <c r="A3" s="39">
        <v>2</v>
      </c>
      <c r="B3" s="52">
        <f>VLOOKUP(B$1,'FTE Rate Calcs'!$A$2:$B$15,2,FALSE)</f>
        <v>1.4528829469810678</v>
      </c>
      <c r="C3" s="52">
        <f>VLOOKUP(C$1,'FTE Rate Calcs'!$A$2:$B$15,2,FALSE)</f>
        <v>1.2591684358269457</v>
      </c>
      <c r="D3" s="52">
        <f>VLOOKUP(D$1,'FTE Rate Calcs'!$A$2:$B$15,2,FALSE)</f>
        <v>1.3199787491847266</v>
      </c>
      <c r="E3" s="95">
        <f t="shared" ref="E3:E4" si="1">D3</f>
        <v>1.3199787491847266</v>
      </c>
      <c r="F3" s="52">
        <f>VLOOKUP(F$1,'FTE Rate Calcs'!$A$2:$B$15,2,FALSE)</f>
        <v>1.9089033842911585</v>
      </c>
      <c r="G3" s="52">
        <f>VLOOKUP(G$1,'FTE Rate Calcs'!$A$2:$B$15,2,FALSE)</f>
        <v>1.9089033842911585</v>
      </c>
      <c r="H3" s="95">
        <f t="shared" ref="H3:H4" si="2">G3</f>
        <v>1.9089033842911585</v>
      </c>
      <c r="I3" s="52">
        <f>VLOOKUP(I$1,'FTE Rate Calcs'!$A$2:$B$15,2,FALSE)</f>
        <v>2.4944485097171891</v>
      </c>
      <c r="J3" s="52">
        <f>VLOOKUP(J$1,'FTE Rate Calcs'!$A$2:$B$15,2,FALSE)</f>
        <v>2.4944485097171891</v>
      </c>
      <c r="K3" s="52">
        <f>VLOOKUP(K$1,'FTE Rate Calcs'!$A$2:$B$15,2,FALSE)</f>
        <v>2.4944485097171891</v>
      </c>
      <c r="L3" s="95">
        <f t="shared" ref="L3:L4" si="3">K3</f>
        <v>2.4944485097171891</v>
      </c>
      <c r="M3" s="52">
        <f>VLOOKUP(M$1,'FTE Rate Calcs'!$A$2:$B$15,2,FALSE)</f>
        <v>2.4944485097171891</v>
      </c>
      <c r="N3" s="95">
        <f t="shared" si="0"/>
        <v>2.4944485097171891</v>
      </c>
      <c r="O3" s="95">
        <f t="shared" si="0"/>
        <v>2.4944485097171891</v>
      </c>
      <c r="P3" s="95">
        <f t="shared" si="0"/>
        <v>2.4944485097171891</v>
      </c>
      <c r="Q3" s="95">
        <f t="shared" si="0"/>
        <v>2.4944485097171891</v>
      </c>
      <c r="R3" s="95">
        <f t="shared" si="0"/>
        <v>2.4944485097171891</v>
      </c>
      <c r="S3" s="52">
        <f>VLOOKUP(S$1,'FTE Rate Calcs'!$A$2:$B$15,2,FALSE)</f>
        <v>1.1631452329815202</v>
      </c>
      <c r="T3" s="52">
        <f>VLOOKUP(T$1,'FTE Rate Calcs'!$A$2:$B$15,2,FALSE)</f>
        <v>1.6817348527651581</v>
      </c>
      <c r="U3" s="95">
        <f t="shared" ref="U3:U4" si="4">T3</f>
        <v>1.6817348527651581</v>
      </c>
      <c r="V3" s="52">
        <f>VLOOKUP(V$1,'FTE Rate Calcs'!$A$2:$B$15,2,FALSE)</f>
        <v>1.6817348527651581</v>
      </c>
      <c r="W3" s="52">
        <f>VLOOKUP(W$1,'FTE Rate Calcs'!$A$2:$B$15,2,FALSE)</f>
        <v>1.6817348527651581</v>
      </c>
      <c r="X3" s="52">
        <f>VLOOKUP(X$1,'FTE Rate Calcs'!$A$2:$B$15,2,FALSE)</f>
        <v>1.6817348527651581</v>
      </c>
      <c r="Y3" s="51" t="s">
        <v>166</v>
      </c>
    </row>
    <row r="4" spans="1:25" s="2" customFormat="1">
      <c r="A4" s="39">
        <v>3</v>
      </c>
      <c r="B4" s="52">
        <f>VLOOKUP(B$1,'HBC Rates'!$A$2:$B$15,2,FALSE)</f>
        <v>0.93010000000000004</v>
      </c>
      <c r="C4" s="52">
        <f>VLOOKUP(C$1,'HBC Rates'!$A$2:$B$15,2,FALSE)</f>
        <v>0.93010000000000004</v>
      </c>
      <c r="D4" s="52">
        <f>VLOOKUP(D$1,'HBC Rates'!$A$2:$B$15,2,FALSE)</f>
        <v>0.93010000000000004</v>
      </c>
      <c r="E4" s="95">
        <f t="shared" si="1"/>
        <v>0.93010000000000004</v>
      </c>
      <c r="F4" s="52">
        <f>VLOOKUP(F$1,'HBC Rates'!$A$2:$B$15,2,FALSE)</f>
        <v>0.83</v>
      </c>
      <c r="G4" s="52">
        <f>VLOOKUP(G$1,'HBC Rates'!$A$2:$B$15,2,FALSE)</f>
        <v>0.67700000000000005</v>
      </c>
      <c r="H4" s="95">
        <f t="shared" si="2"/>
        <v>0.67700000000000005</v>
      </c>
      <c r="I4" s="52">
        <f>VLOOKUP(I$1,'HBC Rates'!$A$2:$B$15,2,FALSE)</f>
        <v>0.62190000000000001</v>
      </c>
      <c r="J4" s="52">
        <f>VLOOKUP(J$1,'HBC Rates'!$A$2:$B$15,2,FALSE)</f>
        <v>0.64219999999999999</v>
      </c>
      <c r="K4" s="52">
        <f>VLOOKUP(K$1,'HBC Rates'!$A$2:$B$15,2,FALSE)</f>
        <v>0.56869999999999998</v>
      </c>
      <c r="L4" s="95">
        <f t="shared" si="3"/>
        <v>0.56869999999999998</v>
      </c>
      <c r="M4" s="52">
        <f>VLOOKUP(M$1,'HBC Rates'!$A$2:$B$15,2,FALSE)</f>
        <v>0.61580000000000001</v>
      </c>
      <c r="N4" s="95">
        <f t="shared" si="0"/>
        <v>0.61580000000000001</v>
      </c>
      <c r="O4" s="95">
        <f t="shared" si="0"/>
        <v>0.61580000000000001</v>
      </c>
      <c r="P4" s="95">
        <f t="shared" si="0"/>
        <v>0.61580000000000001</v>
      </c>
      <c r="Q4" s="95">
        <f t="shared" si="0"/>
        <v>0.61580000000000001</v>
      </c>
      <c r="R4" s="95">
        <f t="shared" si="0"/>
        <v>0.61580000000000001</v>
      </c>
      <c r="S4" s="52">
        <f>VLOOKUP(S$1,'HBC Rates'!$A$2:$B$15,2,FALSE)</f>
        <v>0.93010000000000004</v>
      </c>
      <c r="T4" s="52">
        <f>VLOOKUP(T$1,'HBC Rates'!$A$2:$B$15,2,FALSE)</f>
        <v>0.94520000000000004</v>
      </c>
      <c r="U4" s="95">
        <f t="shared" si="4"/>
        <v>0.94520000000000004</v>
      </c>
      <c r="V4" s="52">
        <f>VLOOKUP(V$1,'HBC Rates'!$A$2:$B$15,2,FALSE)</f>
        <v>0.94520000000000004</v>
      </c>
      <c r="W4" s="52">
        <f>VLOOKUP(W$1,'HBC Rates'!$A$2:$B$15,2,FALSE)</f>
        <v>0.94520000000000004</v>
      </c>
      <c r="X4" s="52">
        <f>VLOOKUP(X$1,'HBC Rates'!$A$2:$B$15,2,FALSE)</f>
        <v>0.94520000000000004</v>
      </c>
      <c r="Y4" s="51" t="s">
        <v>167</v>
      </c>
    </row>
    <row r="6" spans="1:25">
      <c r="A6" s="93" t="s">
        <v>173</v>
      </c>
    </row>
    <row r="7" spans="1:25">
      <c r="A7" s="94" t="s">
        <v>174</v>
      </c>
    </row>
    <row r="8" spans="1:25">
      <c r="A8" s="94" t="s">
        <v>175</v>
      </c>
    </row>
    <row r="15" spans="1:25">
      <c r="C15" s="53"/>
      <c r="N15" s="53"/>
    </row>
  </sheetData>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O1:AQ75"/>
  <sheetViews>
    <sheetView zoomScale="115" zoomScaleNormal="115" workbookViewId="0">
      <selection activeCell="AG15" sqref="AG15"/>
    </sheetView>
  </sheetViews>
  <sheetFormatPr defaultColWidth="9" defaultRowHeight="15"/>
  <cols>
    <col min="1" max="12" width="9" style="2"/>
    <col min="13" max="13" width="9" style="2" customWidth="1"/>
    <col min="14" max="14" width="9" style="2"/>
    <col min="15" max="29" width="12.140625" style="7" customWidth="1"/>
    <col min="30" max="30" width="12.28515625" style="2" bestFit="1" customWidth="1"/>
    <col min="31" max="35" width="9" style="2"/>
    <col min="36" max="43" width="9" style="7"/>
    <col min="44" max="16384" width="9" style="2"/>
  </cols>
  <sheetData>
    <row r="1" spans="15:30">
      <c r="O1" s="34" t="s">
        <v>109</v>
      </c>
    </row>
    <row r="2" spans="15:30">
      <c r="O2" s="7" t="s">
        <v>107</v>
      </c>
      <c r="P2" s="76" t="str">
        <f>IFERROR((FIND("_",P4)),P4)</f>
        <v>BYU</v>
      </c>
      <c r="Q2" s="76" t="str">
        <f>IFERROR((FIND("_",Q4)),Q4)</f>
        <v>ENSIGN</v>
      </c>
      <c r="R2" s="76" t="str">
        <f>IF(FIND("_",R4),LEFT(R4,FIND("_",R4)-1),R4)</f>
        <v>SLCC</v>
      </c>
      <c r="S2" s="76" t="str">
        <f>IF(FIND("_",S4),LEFT(S4,FIND("_",S4)-1),S4)</f>
        <v>SLCC</v>
      </c>
      <c r="T2" s="76" t="str">
        <f>IF(FIND("_",T4),LEFT(T4,FIND("_",T4)-1),T4)</f>
        <v>SLCC</v>
      </c>
      <c r="U2" s="76" t="str">
        <f>IF(FIND("_",U4),LEFT(U4,FIND("_",U4)-1),U4)</f>
        <v>SLCC</v>
      </c>
      <c r="V2" s="76" t="str">
        <f>IF(FIND("_",V4),LEFT(V4,FIND("_",V4)-1),V4)</f>
        <v>UOFU</v>
      </c>
      <c r="W2" s="36"/>
      <c r="X2" s="36"/>
      <c r="Y2" s="36"/>
      <c r="Z2" s="36"/>
      <c r="AA2" s="76" t="str">
        <f>IF(FIND("_",AA4),LEFT(AA4,FIND("_",AA4)-1),AA4)</f>
        <v>WSU</v>
      </c>
      <c r="AB2" s="76" t="str">
        <f>IF(FIND("_",AB4),LEFT(AB4,FIND("_",AB4)-1),AB4)</f>
        <v>WSU</v>
      </c>
      <c r="AC2" s="76" t="str">
        <f>IFERROR((FIND("_",AC4)),AC4)</f>
        <v>WESTMIN</v>
      </c>
      <c r="AD2" s="76"/>
    </row>
    <row r="3" spans="15:30">
      <c r="O3" s="7" t="s">
        <v>108</v>
      </c>
      <c r="P3" s="33">
        <v>1</v>
      </c>
      <c r="Q3" s="33">
        <v>1</v>
      </c>
      <c r="R3" s="77">
        <f>'USHE 2020 Campus Totals'!D3</f>
        <v>0.68409986859395533</v>
      </c>
      <c r="S3" s="77">
        <f>'USHE 2020 Campus Totals'!D6</f>
        <v>0.13337713534822601</v>
      </c>
      <c r="T3" s="77">
        <f>'USHE 2020 Campus Totals'!D7</f>
        <v>1.6162943495400789E-2</v>
      </c>
      <c r="U3" s="77">
        <f>'USHE 2020 Campus Totals'!D10</f>
        <v>0.10175208059570741</v>
      </c>
      <c r="V3" s="77">
        <f>'USHE 2020 Campus Totals'!D19</f>
        <v>0.96822824938358576</v>
      </c>
      <c r="W3" s="78"/>
      <c r="X3" s="78"/>
      <c r="Y3" s="78"/>
      <c r="Z3" s="78"/>
      <c r="AA3" s="77">
        <f>'USHE 2020 Campus Totals'!D23</f>
        <v>0.81142857142857139</v>
      </c>
      <c r="AB3" s="77">
        <f>'USHE 2020 Campus Totals'!D26</f>
        <v>0.16281800391389434</v>
      </c>
      <c r="AC3" s="33">
        <v>1</v>
      </c>
      <c r="AD3" s="77"/>
    </row>
    <row r="4" spans="15:30">
      <c r="O4" s="3" t="s">
        <v>5</v>
      </c>
      <c r="P4" s="3" t="s">
        <v>15</v>
      </c>
      <c r="Q4" s="3" t="s">
        <v>16</v>
      </c>
      <c r="R4" s="3" t="s">
        <v>52</v>
      </c>
      <c r="S4" s="3" t="s">
        <v>53</v>
      </c>
      <c r="T4" s="3" t="s">
        <v>54</v>
      </c>
      <c r="U4" s="3" t="s">
        <v>55</v>
      </c>
      <c r="V4" s="3" t="s">
        <v>99</v>
      </c>
      <c r="W4" s="3" t="s">
        <v>100</v>
      </c>
      <c r="X4" s="3" t="s">
        <v>119</v>
      </c>
      <c r="Y4" s="3" t="s">
        <v>120</v>
      </c>
      <c r="Z4" s="3" t="s">
        <v>121</v>
      </c>
      <c r="AA4" s="3" t="s">
        <v>105</v>
      </c>
      <c r="AB4" s="3" t="s">
        <v>104</v>
      </c>
      <c r="AC4" s="3" t="s">
        <v>17</v>
      </c>
      <c r="AD4" s="55" t="s">
        <v>92</v>
      </c>
    </row>
    <row r="5" spans="15:30">
      <c r="O5" s="3">
        <v>1990</v>
      </c>
      <c r="P5" s="114">
        <f>MROUND(P$3*INDEX('College Enrollment Projections'!$AJ$2:$AP$72,MATCH('Campus Enrol Disaggregation'!$O5,'College Enrollment Projections'!$AI$2:$AI$72,0),MATCH('Campus Enrol Disaggregation'!P$2,'College Enrollment Projections'!$AJ$1:$AP$1,0)),50)</f>
        <v>30450</v>
      </c>
      <c r="Q5" s="114">
        <f>MROUND(Q$3*INDEX('College Enrollment Projections'!$AJ$2:$AP$72,MATCH('Campus Enrol Disaggregation'!$O5,'College Enrollment Projections'!$AI$2:$AI$72,0),MATCH('Campus Enrol Disaggregation'!Q$2,'College Enrollment Projections'!$AJ$1:$AP$1,0)),50)</f>
        <v>0</v>
      </c>
      <c r="R5" s="114">
        <f>MROUND(R$3*INDEX('College Enrollment Projections'!$AJ$2:$AP$72,MATCH('Campus Enrol Disaggregation'!$O5,'College Enrollment Projections'!$AI$2:$AI$72,0),MATCH('Campus Enrol Disaggregation'!R$2,'College Enrollment Projections'!$AJ$1:$AP$1,0)),50)</f>
        <v>9150</v>
      </c>
      <c r="S5" s="114">
        <f>MROUND(S$3*INDEX('College Enrollment Projections'!$AJ$2:$AP$72,MATCH('Campus Enrol Disaggregation'!$O5,'College Enrollment Projections'!$AI$2:$AI$72,0),MATCH('Campus Enrol Disaggregation'!S$2,'College Enrollment Projections'!$AJ$1:$AP$1,0)),50)</f>
        <v>1800</v>
      </c>
      <c r="T5" s="114">
        <f>MROUND(T$3*INDEX('College Enrollment Projections'!$AJ$2:$AP$72,MATCH('Campus Enrol Disaggregation'!$O5,'College Enrollment Projections'!$AI$2:$AI$72,0),MATCH('Campus Enrol Disaggregation'!T$2,'College Enrollment Projections'!$AJ$1:$AP$1,0)),50)</f>
        <v>200</v>
      </c>
      <c r="U5" s="114">
        <f>MROUND(U$3*INDEX('College Enrollment Projections'!$AJ$2:$AP$72,MATCH('Campus Enrol Disaggregation'!$O5,'College Enrollment Projections'!$AI$2:$AI$72,0),MATCH('Campus Enrol Disaggregation'!U$2,'College Enrollment Projections'!$AJ$1:$AP$1,0)),50)</f>
        <v>1350</v>
      </c>
      <c r="V5" s="114">
        <f>MROUND(V$3*INDEX('College Enrollment Projections'!$AJ$2:$AP$72,MATCH('Campus Enrol Disaggregation'!$O5,'College Enrollment Projections'!$AI$2:$AI$72,0),MATCH('Campus Enrol Disaggregation'!V$2,'College Enrollment Projections'!$AJ$1:$AP$1,0)),50)</f>
        <v>23550</v>
      </c>
      <c r="W5" s="115">
        <f>MROUND(INDEX('MAG College Enrollment Forecast'!$B$4:$H$74,MATCH($O5,'MAG College Enrollment Forecast'!$A$4:$A$74,0),MATCH(W$4,'MAG College Enrollment Forecast'!$B$1:$H$1,0)),50)</f>
        <v>7900</v>
      </c>
      <c r="X5" s="115">
        <f>MROUND(INDEX('MAG College Enrollment Forecast'!$B$4:$H$74,MATCH($O5,'MAG College Enrollment Forecast'!$A$4:$A$74,0),MATCH(X$4,'MAG College Enrollment Forecast'!$B$1:$H$1,0)),50)</f>
        <v>0</v>
      </c>
      <c r="Y5" s="115">
        <f>MROUND(INDEX('MAG College Enrollment Forecast'!$B$4:$H$74,MATCH($O5,'MAG College Enrollment Forecast'!$A$4:$A$74,0),MATCH(Y$4,'MAG College Enrollment Forecast'!$B$1:$H$1,0)),50)</f>
        <v>0</v>
      </c>
      <c r="Z5" s="115">
        <f>MROUND(INDEX('MAG College Enrollment Forecast'!$B$4:$H$74,MATCH($O5,'MAG College Enrollment Forecast'!$A$4:$A$74,0),MATCH(Z$4,'MAG College Enrollment Forecast'!$B$1:$H$1,0)),50)</f>
        <v>0</v>
      </c>
      <c r="AA5" s="116">
        <f>MROUND(AA$3*INDEX('College Enrollment Projections'!$AJ$2:$AP$72,MATCH('Campus Enrol Disaggregation'!$O5,'College Enrollment Projections'!$AI$2:$AI$72,0),MATCH('Campus Enrol Disaggregation'!AA$2,'College Enrollment Projections'!$AJ$1:$AP$1,0)),50)</f>
        <v>10900</v>
      </c>
      <c r="AB5" s="116">
        <f>MROUND(AB$3*INDEX('College Enrollment Projections'!$AJ$2:$AP$72,MATCH('Campus Enrol Disaggregation'!$O5,'College Enrollment Projections'!$AI$2:$AI$72,0),MATCH('Campus Enrol Disaggregation'!AB$2,'College Enrollment Projections'!$AJ$1:$AP$1,0)),50)</f>
        <v>2200</v>
      </c>
      <c r="AC5" s="116">
        <f>MROUND(AC$3*INDEX('College Enrollment Projections'!$AJ$2:$AP$72,MATCH('Campus Enrol Disaggregation'!$O5,'College Enrollment Projections'!$AI$2:$AI$72,0),MATCH('Campus Enrol Disaggregation'!AC$2,'College Enrollment Projections'!$AJ$1:$AP$1,0)),50)</f>
        <v>0</v>
      </c>
      <c r="AD5" s="117">
        <f>SUM(P5:AC5)</f>
        <v>87500</v>
      </c>
    </row>
    <row r="6" spans="15:30">
      <c r="O6" s="3">
        <v>1991</v>
      </c>
      <c r="P6" s="114">
        <f>MROUND(P$3*INDEX('College Enrollment Projections'!$AJ$2:$AP$72,MATCH('Campus Enrol Disaggregation'!$O6,'College Enrollment Projections'!$AI$2:$AI$72,0),MATCH('Campus Enrol Disaggregation'!P$2,'College Enrollment Projections'!$AJ$1:$AP$1,0)),50)</f>
        <v>31100</v>
      </c>
      <c r="Q6" s="114">
        <f>MROUND(Q$3*INDEX('College Enrollment Projections'!$AJ$2:$AP$72,MATCH('Campus Enrol Disaggregation'!$O6,'College Enrollment Projections'!$AI$2:$AI$72,0),MATCH('Campus Enrol Disaggregation'!Q$2,'College Enrollment Projections'!$AJ$1:$AP$1,0)),50)</f>
        <v>0</v>
      </c>
      <c r="R6" s="114">
        <f>MROUND(R$3*INDEX('College Enrollment Projections'!$AJ$2:$AP$72,MATCH('Campus Enrol Disaggregation'!$O6,'College Enrollment Projections'!$AI$2:$AI$72,0),MATCH('Campus Enrol Disaggregation'!R$2,'College Enrollment Projections'!$AJ$1:$AP$1,0)),50)</f>
        <v>10950</v>
      </c>
      <c r="S6" s="114">
        <f>MROUND(S$3*INDEX('College Enrollment Projections'!$AJ$2:$AP$72,MATCH('Campus Enrol Disaggregation'!$O6,'College Enrollment Projections'!$AI$2:$AI$72,0),MATCH('Campus Enrol Disaggregation'!S$2,'College Enrollment Projections'!$AJ$1:$AP$1,0)),50)</f>
        <v>2150</v>
      </c>
      <c r="T6" s="114">
        <f>MROUND(T$3*INDEX('College Enrollment Projections'!$AJ$2:$AP$72,MATCH('Campus Enrol Disaggregation'!$O6,'College Enrollment Projections'!$AI$2:$AI$72,0),MATCH('Campus Enrol Disaggregation'!T$2,'College Enrollment Projections'!$AJ$1:$AP$1,0)),50)</f>
        <v>250</v>
      </c>
      <c r="U6" s="114">
        <f>MROUND(U$3*INDEX('College Enrollment Projections'!$AJ$2:$AP$72,MATCH('Campus Enrol Disaggregation'!$O6,'College Enrollment Projections'!$AI$2:$AI$72,0),MATCH('Campus Enrol Disaggregation'!U$2,'College Enrollment Projections'!$AJ$1:$AP$1,0)),50)</f>
        <v>1650</v>
      </c>
      <c r="V6" s="114">
        <f>MROUND(V$3*INDEX('College Enrollment Projections'!$AJ$2:$AP$72,MATCH('Campus Enrol Disaggregation'!$O6,'College Enrollment Projections'!$AI$2:$AI$72,0),MATCH('Campus Enrol Disaggregation'!V$2,'College Enrollment Projections'!$AJ$1:$AP$1,0)),50)</f>
        <v>24750</v>
      </c>
      <c r="W6" s="115">
        <f>MROUND(INDEX('MAG College Enrollment Forecast'!$B$4:$H$74,MATCH($O6,'MAG College Enrollment Forecast'!$A$4:$A$74,0),MATCH(W$4,'MAG College Enrollment Forecast'!$B$1:$H$1,0)),50)</f>
        <v>8800</v>
      </c>
      <c r="X6" s="115">
        <f>MROUND(INDEX('MAG College Enrollment Forecast'!$B$4:$H$74,MATCH($O6,'MAG College Enrollment Forecast'!$A$4:$A$74,0),MATCH(X$4,'MAG College Enrollment Forecast'!$B$1:$H$1,0)),50)</f>
        <v>0</v>
      </c>
      <c r="Y6" s="115">
        <f>MROUND(INDEX('MAG College Enrollment Forecast'!$B$4:$H$74,MATCH($O6,'MAG College Enrollment Forecast'!$A$4:$A$74,0),MATCH(Y$4,'MAG College Enrollment Forecast'!$B$1:$H$1,0)),50)</f>
        <v>0</v>
      </c>
      <c r="Z6" s="115">
        <f>MROUND(INDEX('MAG College Enrollment Forecast'!$B$4:$H$74,MATCH($O6,'MAG College Enrollment Forecast'!$A$4:$A$74,0),MATCH(Z$4,'MAG College Enrollment Forecast'!$B$1:$H$1,0)),50)</f>
        <v>0</v>
      </c>
      <c r="AA6" s="116">
        <f>MROUND(AA$3*INDEX('College Enrollment Projections'!$AJ$2:$AP$72,MATCH('Campus Enrol Disaggregation'!$O6,'College Enrollment Projections'!$AI$2:$AI$72,0),MATCH('Campus Enrol Disaggregation'!AA$2,'College Enrollment Projections'!$AJ$1:$AP$1,0)),50)</f>
        <v>11750</v>
      </c>
      <c r="AB6" s="116">
        <f>MROUND(AB$3*INDEX('College Enrollment Projections'!$AJ$2:$AP$72,MATCH('Campus Enrol Disaggregation'!$O6,'College Enrollment Projections'!$AI$2:$AI$72,0),MATCH('Campus Enrol Disaggregation'!AB$2,'College Enrollment Projections'!$AJ$1:$AP$1,0)),50)</f>
        <v>2350</v>
      </c>
      <c r="AC6" s="116">
        <f>MROUND(AC$3*INDEX('College Enrollment Projections'!$AJ$2:$AP$72,MATCH('Campus Enrol Disaggregation'!$O6,'College Enrollment Projections'!$AI$2:$AI$72,0),MATCH('Campus Enrol Disaggregation'!AC$2,'College Enrollment Projections'!$AJ$1:$AP$1,0)),50)</f>
        <v>0</v>
      </c>
      <c r="AD6" s="117">
        <f t="shared" ref="AD6:AD69" si="0">SUM(P6:AC6)</f>
        <v>93750</v>
      </c>
    </row>
    <row r="7" spans="15:30">
      <c r="O7" s="3">
        <v>1992</v>
      </c>
      <c r="P7" s="114">
        <f>MROUND(P$3*INDEX('College Enrollment Projections'!$AJ$2:$AP$72,MATCH('Campus Enrol Disaggregation'!$O7,'College Enrollment Projections'!$AI$2:$AI$72,0),MATCH('Campus Enrol Disaggregation'!P$2,'College Enrollment Projections'!$AJ$1:$AP$1,0)),50)</f>
        <v>31100</v>
      </c>
      <c r="Q7" s="114">
        <f>MROUND(Q$3*INDEX('College Enrollment Projections'!$AJ$2:$AP$72,MATCH('Campus Enrol Disaggregation'!$O7,'College Enrollment Projections'!$AI$2:$AI$72,0),MATCH('Campus Enrol Disaggregation'!Q$2,'College Enrollment Projections'!$AJ$1:$AP$1,0)),50)</f>
        <v>0</v>
      </c>
      <c r="R7" s="114">
        <f>MROUND(R$3*INDEX('College Enrollment Projections'!$AJ$2:$AP$72,MATCH('Campus Enrol Disaggregation'!$O7,'College Enrollment Projections'!$AI$2:$AI$72,0),MATCH('Campus Enrol Disaggregation'!R$2,'College Enrollment Projections'!$AJ$1:$AP$1,0)),50)</f>
        <v>12150</v>
      </c>
      <c r="S7" s="114">
        <f>MROUND(S$3*INDEX('College Enrollment Projections'!$AJ$2:$AP$72,MATCH('Campus Enrol Disaggregation'!$O7,'College Enrollment Projections'!$AI$2:$AI$72,0),MATCH('Campus Enrol Disaggregation'!S$2,'College Enrollment Projections'!$AJ$1:$AP$1,0)),50)</f>
        <v>2350</v>
      </c>
      <c r="T7" s="114">
        <f>MROUND(T$3*INDEX('College Enrollment Projections'!$AJ$2:$AP$72,MATCH('Campus Enrol Disaggregation'!$O7,'College Enrollment Projections'!$AI$2:$AI$72,0),MATCH('Campus Enrol Disaggregation'!T$2,'College Enrollment Projections'!$AJ$1:$AP$1,0)),50)</f>
        <v>300</v>
      </c>
      <c r="U7" s="114">
        <f>MROUND(U$3*INDEX('College Enrollment Projections'!$AJ$2:$AP$72,MATCH('Campus Enrol Disaggregation'!$O7,'College Enrollment Projections'!$AI$2:$AI$72,0),MATCH('Campus Enrol Disaggregation'!U$2,'College Enrollment Projections'!$AJ$1:$AP$1,0)),50)</f>
        <v>1800</v>
      </c>
      <c r="V7" s="114">
        <f>MROUND(V$3*INDEX('College Enrollment Projections'!$AJ$2:$AP$72,MATCH('Campus Enrol Disaggregation'!$O7,'College Enrollment Projections'!$AI$2:$AI$72,0),MATCH('Campus Enrol Disaggregation'!V$2,'College Enrollment Projections'!$AJ$1:$AP$1,0)),50)</f>
        <v>25050</v>
      </c>
      <c r="W7" s="115">
        <f>MROUND(INDEX('MAG College Enrollment Forecast'!$B$4:$H$74,MATCH($O7,'MAG College Enrollment Forecast'!$A$4:$A$74,0),MATCH(W$4,'MAG College Enrollment Forecast'!$B$1:$H$1,0)),50)</f>
        <v>9600</v>
      </c>
      <c r="X7" s="115">
        <f>MROUND(INDEX('MAG College Enrollment Forecast'!$B$4:$H$74,MATCH($O7,'MAG College Enrollment Forecast'!$A$4:$A$74,0),MATCH(X$4,'MAG College Enrollment Forecast'!$B$1:$H$1,0)),50)</f>
        <v>0</v>
      </c>
      <c r="Y7" s="115">
        <f>MROUND(INDEX('MAG College Enrollment Forecast'!$B$4:$H$74,MATCH($O7,'MAG College Enrollment Forecast'!$A$4:$A$74,0),MATCH(Y$4,'MAG College Enrollment Forecast'!$B$1:$H$1,0)),50)</f>
        <v>0</v>
      </c>
      <c r="Z7" s="115">
        <f>MROUND(INDEX('MAG College Enrollment Forecast'!$B$4:$H$74,MATCH($O7,'MAG College Enrollment Forecast'!$A$4:$A$74,0),MATCH(Z$4,'MAG College Enrollment Forecast'!$B$1:$H$1,0)),50)</f>
        <v>0</v>
      </c>
      <c r="AA7" s="116">
        <f>MROUND(AA$3*INDEX('College Enrollment Projections'!$AJ$2:$AP$72,MATCH('Campus Enrol Disaggregation'!$O7,'College Enrollment Projections'!$AI$2:$AI$72,0),MATCH('Campus Enrol Disaggregation'!AA$2,'College Enrollment Projections'!$AJ$1:$AP$1,0)),50)</f>
        <v>12150</v>
      </c>
      <c r="AB7" s="116">
        <f>MROUND(AB$3*INDEX('College Enrollment Projections'!$AJ$2:$AP$72,MATCH('Campus Enrol Disaggregation'!$O7,'College Enrollment Projections'!$AI$2:$AI$72,0),MATCH('Campus Enrol Disaggregation'!AB$2,'College Enrollment Projections'!$AJ$1:$AP$1,0)),50)</f>
        <v>2450</v>
      </c>
      <c r="AC7" s="116">
        <f>MROUND(AC$3*INDEX('College Enrollment Projections'!$AJ$2:$AP$72,MATCH('Campus Enrol Disaggregation'!$O7,'College Enrollment Projections'!$AI$2:$AI$72,0),MATCH('Campus Enrol Disaggregation'!AC$2,'College Enrollment Projections'!$AJ$1:$AP$1,0)),50)</f>
        <v>0</v>
      </c>
      <c r="AD7" s="117">
        <f t="shared" si="0"/>
        <v>96950</v>
      </c>
    </row>
    <row r="8" spans="15:30">
      <c r="O8" s="3">
        <v>1993</v>
      </c>
      <c r="P8" s="114">
        <f>MROUND(P$3*INDEX('College Enrollment Projections'!$AJ$2:$AP$72,MATCH('Campus Enrol Disaggregation'!$O8,'College Enrollment Projections'!$AI$2:$AI$72,0),MATCH('Campus Enrol Disaggregation'!P$2,'College Enrollment Projections'!$AJ$1:$AP$1,0)),50)</f>
        <v>30550</v>
      </c>
      <c r="Q8" s="114">
        <f>MROUND(Q$3*INDEX('College Enrollment Projections'!$AJ$2:$AP$72,MATCH('Campus Enrol Disaggregation'!$O8,'College Enrollment Projections'!$AI$2:$AI$72,0),MATCH('Campus Enrol Disaggregation'!Q$2,'College Enrollment Projections'!$AJ$1:$AP$1,0)),50)</f>
        <v>0</v>
      </c>
      <c r="R8" s="114">
        <f>MROUND(R$3*INDEX('College Enrollment Projections'!$AJ$2:$AP$72,MATCH('Campus Enrol Disaggregation'!$O8,'College Enrollment Projections'!$AI$2:$AI$72,0),MATCH('Campus Enrol Disaggregation'!R$2,'College Enrollment Projections'!$AJ$1:$AP$1,0)),50)</f>
        <v>12550</v>
      </c>
      <c r="S8" s="114">
        <f>MROUND(S$3*INDEX('College Enrollment Projections'!$AJ$2:$AP$72,MATCH('Campus Enrol Disaggregation'!$O8,'College Enrollment Projections'!$AI$2:$AI$72,0),MATCH('Campus Enrol Disaggregation'!S$2,'College Enrollment Projections'!$AJ$1:$AP$1,0)),50)</f>
        <v>2450</v>
      </c>
      <c r="T8" s="114">
        <f>MROUND(T$3*INDEX('College Enrollment Projections'!$AJ$2:$AP$72,MATCH('Campus Enrol Disaggregation'!$O8,'College Enrollment Projections'!$AI$2:$AI$72,0),MATCH('Campus Enrol Disaggregation'!T$2,'College Enrollment Projections'!$AJ$1:$AP$1,0)),50)</f>
        <v>300</v>
      </c>
      <c r="U8" s="114">
        <f>MROUND(U$3*INDEX('College Enrollment Projections'!$AJ$2:$AP$72,MATCH('Campus Enrol Disaggregation'!$O8,'College Enrollment Projections'!$AI$2:$AI$72,0),MATCH('Campus Enrol Disaggregation'!U$2,'College Enrollment Projections'!$AJ$1:$AP$1,0)),50)</f>
        <v>1850</v>
      </c>
      <c r="V8" s="114">
        <f>MROUND(V$3*INDEX('College Enrollment Projections'!$AJ$2:$AP$72,MATCH('Campus Enrol Disaggregation'!$O8,'College Enrollment Projections'!$AI$2:$AI$72,0),MATCH('Campus Enrol Disaggregation'!V$2,'College Enrollment Projections'!$AJ$1:$AP$1,0)),50)</f>
        <v>25150</v>
      </c>
      <c r="W8" s="115">
        <f>MROUND(INDEX('MAG College Enrollment Forecast'!$B$4:$H$74,MATCH($O8,'MAG College Enrollment Forecast'!$A$4:$A$74,0),MATCH(W$4,'MAG College Enrollment Forecast'!$B$1:$H$1,0)),50)</f>
        <v>10500</v>
      </c>
      <c r="X8" s="115">
        <f>MROUND(INDEX('MAG College Enrollment Forecast'!$B$4:$H$74,MATCH($O8,'MAG College Enrollment Forecast'!$A$4:$A$74,0),MATCH(X$4,'MAG College Enrollment Forecast'!$B$1:$H$1,0)),50)</f>
        <v>0</v>
      </c>
      <c r="Y8" s="115">
        <f>MROUND(INDEX('MAG College Enrollment Forecast'!$B$4:$H$74,MATCH($O8,'MAG College Enrollment Forecast'!$A$4:$A$74,0),MATCH(Y$4,'MAG College Enrollment Forecast'!$B$1:$H$1,0)),50)</f>
        <v>0</v>
      </c>
      <c r="Z8" s="115">
        <f>MROUND(INDEX('MAG College Enrollment Forecast'!$B$4:$H$74,MATCH($O8,'MAG College Enrollment Forecast'!$A$4:$A$74,0),MATCH(Z$4,'MAG College Enrollment Forecast'!$B$1:$H$1,0)),50)</f>
        <v>0</v>
      </c>
      <c r="AA8" s="116">
        <f>MROUND(AA$3*INDEX('College Enrollment Projections'!$AJ$2:$AP$72,MATCH('Campus Enrol Disaggregation'!$O8,'College Enrollment Projections'!$AI$2:$AI$72,0),MATCH('Campus Enrol Disaggregation'!AA$2,'College Enrollment Projections'!$AJ$1:$AP$1,0)),50)</f>
        <v>11700</v>
      </c>
      <c r="AB8" s="116">
        <f>MROUND(AB$3*INDEX('College Enrollment Projections'!$AJ$2:$AP$72,MATCH('Campus Enrol Disaggregation'!$O8,'College Enrollment Projections'!$AI$2:$AI$72,0),MATCH('Campus Enrol Disaggregation'!AB$2,'College Enrollment Projections'!$AJ$1:$AP$1,0)),50)</f>
        <v>2350</v>
      </c>
      <c r="AC8" s="116">
        <f>MROUND(AC$3*INDEX('College Enrollment Projections'!$AJ$2:$AP$72,MATCH('Campus Enrol Disaggregation'!$O8,'College Enrollment Projections'!$AI$2:$AI$72,0),MATCH('Campus Enrol Disaggregation'!AC$2,'College Enrollment Projections'!$AJ$1:$AP$1,0)),50)</f>
        <v>0</v>
      </c>
      <c r="AD8" s="117">
        <f t="shared" si="0"/>
        <v>97400</v>
      </c>
    </row>
    <row r="9" spans="15:30">
      <c r="O9" s="3">
        <v>1994</v>
      </c>
      <c r="P9" s="114">
        <f>MROUND(P$3*INDEX('College Enrollment Projections'!$AJ$2:$AP$72,MATCH('Campus Enrol Disaggregation'!$O9,'College Enrollment Projections'!$AI$2:$AI$72,0),MATCH('Campus Enrol Disaggregation'!P$2,'College Enrollment Projections'!$AJ$1:$AP$1,0)),50)</f>
        <v>30400</v>
      </c>
      <c r="Q9" s="114">
        <f>MROUND(Q$3*INDEX('College Enrollment Projections'!$AJ$2:$AP$72,MATCH('Campus Enrol Disaggregation'!$O9,'College Enrollment Projections'!$AI$2:$AI$72,0),MATCH('Campus Enrol Disaggregation'!Q$2,'College Enrollment Projections'!$AJ$1:$AP$1,0)),50)</f>
        <v>0</v>
      </c>
      <c r="R9" s="114">
        <f>MROUND(R$3*INDEX('College Enrollment Projections'!$AJ$2:$AP$72,MATCH('Campus Enrol Disaggregation'!$O9,'College Enrollment Projections'!$AI$2:$AI$72,0),MATCH('Campus Enrol Disaggregation'!R$2,'College Enrollment Projections'!$AJ$1:$AP$1,0)),50)</f>
        <v>13300</v>
      </c>
      <c r="S9" s="114">
        <f>MROUND(S$3*INDEX('College Enrollment Projections'!$AJ$2:$AP$72,MATCH('Campus Enrol Disaggregation'!$O9,'College Enrollment Projections'!$AI$2:$AI$72,0),MATCH('Campus Enrol Disaggregation'!S$2,'College Enrollment Projections'!$AJ$1:$AP$1,0)),50)</f>
        <v>2600</v>
      </c>
      <c r="T9" s="114">
        <f>MROUND(T$3*INDEX('College Enrollment Projections'!$AJ$2:$AP$72,MATCH('Campus Enrol Disaggregation'!$O9,'College Enrollment Projections'!$AI$2:$AI$72,0),MATCH('Campus Enrol Disaggregation'!T$2,'College Enrollment Projections'!$AJ$1:$AP$1,0)),50)</f>
        <v>300</v>
      </c>
      <c r="U9" s="114">
        <f>MROUND(U$3*INDEX('College Enrollment Projections'!$AJ$2:$AP$72,MATCH('Campus Enrol Disaggregation'!$O9,'College Enrollment Projections'!$AI$2:$AI$72,0),MATCH('Campus Enrol Disaggregation'!U$2,'College Enrollment Projections'!$AJ$1:$AP$1,0)),50)</f>
        <v>2000</v>
      </c>
      <c r="V9" s="114">
        <f>MROUND(V$3*INDEX('College Enrollment Projections'!$AJ$2:$AP$72,MATCH('Campus Enrol Disaggregation'!$O9,'College Enrollment Projections'!$AI$2:$AI$72,0),MATCH('Campus Enrol Disaggregation'!V$2,'College Enrollment Projections'!$AJ$1:$AP$1,0)),50)</f>
        <v>24850</v>
      </c>
      <c r="W9" s="115">
        <f>MROUND(INDEX('MAG College Enrollment Forecast'!$B$4:$H$74,MATCH($O9,'MAG College Enrollment Forecast'!$A$4:$A$74,0),MATCH(W$4,'MAG College Enrollment Forecast'!$B$1:$H$1,0)),50)</f>
        <v>13300</v>
      </c>
      <c r="X9" s="115">
        <f>MROUND(INDEX('MAG College Enrollment Forecast'!$B$4:$H$74,MATCH($O9,'MAG College Enrollment Forecast'!$A$4:$A$74,0),MATCH(X$4,'MAG College Enrollment Forecast'!$B$1:$H$1,0)),50)</f>
        <v>0</v>
      </c>
      <c r="Y9" s="115">
        <f>MROUND(INDEX('MAG College Enrollment Forecast'!$B$4:$H$74,MATCH($O9,'MAG College Enrollment Forecast'!$A$4:$A$74,0),MATCH(Y$4,'MAG College Enrollment Forecast'!$B$1:$H$1,0)),50)</f>
        <v>0</v>
      </c>
      <c r="Z9" s="115">
        <f>MROUND(INDEX('MAG College Enrollment Forecast'!$B$4:$H$74,MATCH($O9,'MAG College Enrollment Forecast'!$A$4:$A$74,0),MATCH(Z$4,'MAG College Enrollment Forecast'!$B$1:$H$1,0)),50)</f>
        <v>0</v>
      </c>
      <c r="AA9" s="116">
        <f>MROUND(AA$3*INDEX('College Enrollment Projections'!$AJ$2:$AP$72,MATCH('Campus Enrol Disaggregation'!$O9,'College Enrollment Projections'!$AI$2:$AI$72,0),MATCH('Campus Enrol Disaggregation'!AA$2,'College Enrollment Projections'!$AJ$1:$AP$1,0)),50)</f>
        <v>11550</v>
      </c>
      <c r="AB9" s="116">
        <f>MROUND(AB$3*INDEX('College Enrollment Projections'!$AJ$2:$AP$72,MATCH('Campus Enrol Disaggregation'!$O9,'College Enrollment Projections'!$AI$2:$AI$72,0),MATCH('Campus Enrol Disaggregation'!AB$2,'College Enrollment Projections'!$AJ$1:$AP$1,0)),50)</f>
        <v>2300</v>
      </c>
      <c r="AC9" s="116">
        <f>MROUND(AC$3*INDEX('College Enrollment Projections'!$AJ$2:$AP$72,MATCH('Campus Enrol Disaggregation'!$O9,'College Enrollment Projections'!$AI$2:$AI$72,0),MATCH('Campus Enrol Disaggregation'!AC$2,'College Enrollment Projections'!$AJ$1:$AP$1,0)),50)</f>
        <v>0</v>
      </c>
      <c r="AD9" s="117">
        <f t="shared" si="0"/>
        <v>100600</v>
      </c>
    </row>
    <row r="10" spans="15:30">
      <c r="O10" s="3">
        <v>1995</v>
      </c>
      <c r="P10" s="114">
        <f>MROUND(P$3*INDEX('College Enrollment Projections'!$AJ$2:$AP$72,MATCH('Campus Enrol Disaggregation'!$O10,'College Enrollment Projections'!$AI$2:$AI$72,0),MATCH('Campus Enrol Disaggregation'!P$2,'College Enrollment Projections'!$AJ$1:$AP$1,0)),50)</f>
        <v>30450</v>
      </c>
      <c r="Q10" s="114">
        <f>MROUND(Q$3*INDEX('College Enrollment Projections'!$AJ$2:$AP$72,MATCH('Campus Enrol Disaggregation'!$O10,'College Enrollment Projections'!$AI$2:$AI$72,0),MATCH('Campus Enrol Disaggregation'!Q$2,'College Enrollment Projections'!$AJ$1:$AP$1,0)),50)</f>
        <v>0</v>
      </c>
      <c r="R10" s="114">
        <f>MROUND(R$3*INDEX('College Enrollment Projections'!$AJ$2:$AP$72,MATCH('Campus Enrol Disaggregation'!$O10,'College Enrollment Projections'!$AI$2:$AI$72,0),MATCH('Campus Enrol Disaggregation'!R$2,'College Enrollment Projections'!$AJ$1:$AP$1,0)),50)</f>
        <v>14250</v>
      </c>
      <c r="S10" s="114">
        <f>MROUND(S$3*INDEX('College Enrollment Projections'!$AJ$2:$AP$72,MATCH('Campus Enrol Disaggregation'!$O10,'College Enrollment Projections'!$AI$2:$AI$72,0),MATCH('Campus Enrol Disaggregation'!S$2,'College Enrollment Projections'!$AJ$1:$AP$1,0)),50)</f>
        <v>2800</v>
      </c>
      <c r="T10" s="114">
        <f>MROUND(T$3*INDEX('College Enrollment Projections'!$AJ$2:$AP$72,MATCH('Campus Enrol Disaggregation'!$O10,'College Enrollment Projections'!$AI$2:$AI$72,0),MATCH('Campus Enrol Disaggregation'!T$2,'College Enrollment Projections'!$AJ$1:$AP$1,0)),50)</f>
        <v>350</v>
      </c>
      <c r="U10" s="114">
        <f>MROUND(U$3*INDEX('College Enrollment Projections'!$AJ$2:$AP$72,MATCH('Campus Enrol Disaggregation'!$O10,'College Enrollment Projections'!$AI$2:$AI$72,0),MATCH('Campus Enrol Disaggregation'!U$2,'College Enrollment Projections'!$AJ$1:$AP$1,0)),50)</f>
        <v>2100</v>
      </c>
      <c r="V10" s="114">
        <f>MROUND(V$3*INDEX('College Enrollment Projections'!$AJ$2:$AP$72,MATCH('Campus Enrol Disaggregation'!$O10,'College Enrollment Projections'!$AI$2:$AI$72,0),MATCH('Campus Enrol Disaggregation'!V$2,'College Enrollment Projections'!$AJ$1:$AP$1,0)),50)</f>
        <v>25950</v>
      </c>
      <c r="W10" s="115">
        <f>MROUND(INDEX('MAG College Enrollment Forecast'!$B$4:$H$74,MATCH($O10,'MAG College Enrollment Forecast'!$A$4:$A$74,0),MATCH(W$4,'MAG College Enrollment Forecast'!$B$1:$H$1,0)),50)</f>
        <v>14050</v>
      </c>
      <c r="X10" s="115">
        <f>MROUND(INDEX('MAG College Enrollment Forecast'!$B$4:$H$74,MATCH($O10,'MAG College Enrollment Forecast'!$A$4:$A$74,0),MATCH(X$4,'MAG College Enrollment Forecast'!$B$1:$H$1,0)),50)</f>
        <v>0</v>
      </c>
      <c r="Y10" s="115">
        <f>MROUND(INDEX('MAG College Enrollment Forecast'!$B$4:$H$74,MATCH($O10,'MAG College Enrollment Forecast'!$A$4:$A$74,0),MATCH(Y$4,'MAG College Enrollment Forecast'!$B$1:$H$1,0)),50)</f>
        <v>0</v>
      </c>
      <c r="Z10" s="115">
        <f>MROUND(INDEX('MAG College Enrollment Forecast'!$B$4:$H$74,MATCH($O10,'MAG College Enrollment Forecast'!$A$4:$A$74,0),MATCH(Z$4,'MAG College Enrollment Forecast'!$B$1:$H$1,0)),50)</f>
        <v>0</v>
      </c>
      <c r="AA10" s="116">
        <f>MROUND(AA$3*INDEX('College Enrollment Projections'!$AJ$2:$AP$72,MATCH('Campus Enrol Disaggregation'!$O10,'College Enrollment Projections'!$AI$2:$AI$72,0),MATCH('Campus Enrol Disaggregation'!AA$2,'College Enrollment Projections'!$AJ$1:$AP$1,0)),50)</f>
        <v>11350</v>
      </c>
      <c r="AB10" s="116">
        <f>MROUND(AB$3*INDEX('College Enrollment Projections'!$AJ$2:$AP$72,MATCH('Campus Enrol Disaggregation'!$O10,'College Enrollment Projections'!$AI$2:$AI$72,0),MATCH('Campus Enrol Disaggregation'!AB$2,'College Enrollment Projections'!$AJ$1:$AP$1,0)),50)</f>
        <v>2300</v>
      </c>
      <c r="AC10" s="116">
        <f>MROUND(AC$3*INDEX('College Enrollment Projections'!$AJ$2:$AP$72,MATCH('Campus Enrol Disaggregation'!$O10,'College Enrollment Projections'!$AI$2:$AI$72,0),MATCH('Campus Enrol Disaggregation'!AC$2,'College Enrollment Projections'!$AJ$1:$AP$1,0)),50)</f>
        <v>0</v>
      </c>
      <c r="AD10" s="117">
        <f t="shared" si="0"/>
        <v>103600</v>
      </c>
    </row>
    <row r="11" spans="15:30">
      <c r="O11" s="3">
        <v>1996</v>
      </c>
      <c r="P11" s="114">
        <f>MROUND(P$3*INDEX('College Enrollment Projections'!$AJ$2:$AP$72,MATCH('Campus Enrol Disaggregation'!$O11,'College Enrollment Projections'!$AI$2:$AI$72,0),MATCH('Campus Enrol Disaggregation'!P$2,'College Enrollment Projections'!$AJ$1:$AP$1,0)),50)</f>
        <v>30550</v>
      </c>
      <c r="Q11" s="114">
        <f>MROUND(Q$3*INDEX('College Enrollment Projections'!$AJ$2:$AP$72,MATCH('Campus Enrol Disaggregation'!$O11,'College Enrollment Projections'!$AI$2:$AI$72,0),MATCH('Campus Enrol Disaggregation'!Q$2,'College Enrollment Projections'!$AJ$1:$AP$1,0)),50)</f>
        <v>0</v>
      </c>
      <c r="R11" s="114">
        <f>MROUND(R$3*INDEX('College Enrollment Projections'!$AJ$2:$AP$72,MATCH('Campus Enrol Disaggregation'!$O11,'College Enrollment Projections'!$AI$2:$AI$72,0),MATCH('Campus Enrol Disaggregation'!R$2,'College Enrollment Projections'!$AJ$1:$AP$1,0)),50)</f>
        <v>15300</v>
      </c>
      <c r="S11" s="114">
        <f>MROUND(S$3*INDEX('College Enrollment Projections'!$AJ$2:$AP$72,MATCH('Campus Enrol Disaggregation'!$O11,'College Enrollment Projections'!$AI$2:$AI$72,0),MATCH('Campus Enrol Disaggregation'!S$2,'College Enrollment Projections'!$AJ$1:$AP$1,0)),50)</f>
        <v>3000</v>
      </c>
      <c r="T11" s="114">
        <f>MROUND(T$3*INDEX('College Enrollment Projections'!$AJ$2:$AP$72,MATCH('Campus Enrol Disaggregation'!$O11,'College Enrollment Projections'!$AI$2:$AI$72,0),MATCH('Campus Enrol Disaggregation'!T$2,'College Enrollment Projections'!$AJ$1:$AP$1,0)),50)</f>
        <v>350</v>
      </c>
      <c r="U11" s="114">
        <f>MROUND(U$3*INDEX('College Enrollment Projections'!$AJ$2:$AP$72,MATCH('Campus Enrol Disaggregation'!$O11,'College Enrollment Projections'!$AI$2:$AI$72,0),MATCH('Campus Enrol Disaggregation'!U$2,'College Enrollment Projections'!$AJ$1:$AP$1,0)),50)</f>
        <v>2300</v>
      </c>
      <c r="V11" s="114">
        <f>MROUND(V$3*INDEX('College Enrollment Projections'!$AJ$2:$AP$72,MATCH('Campus Enrol Disaggregation'!$O11,'College Enrollment Projections'!$AI$2:$AI$72,0),MATCH('Campus Enrol Disaggregation'!V$2,'College Enrollment Projections'!$AJ$1:$AP$1,0)),50)</f>
        <v>25250</v>
      </c>
      <c r="W11" s="115">
        <f>MROUND(INDEX('MAG College Enrollment Forecast'!$B$4:$H$74,MATCH($O11,'MAG College Enrollment Forecast'!$A$4:$A$74,0),MATCH(W$4,'MAG College Enrollment Forecast'!$B$1:$H$1,0)),50)</f>
        <v>14750</v>
      </c>
      <c r="X11" s="115">
        <f>MROUND(INDEX('MAG College Enrollment Forecast'!$B$4:$H$74,MATCH($O11,'MAG College Enrollment Forecast'!$A$4:$A$74,0),MATCH(X$4,'MAG College Enrollment Forecast'!$B$1:$H$1,0)),50)</f>
        <v>0</v>
      </c>
      <c r="Y11" s="115">
        <f>MROUND(INDEX('MAG College Enrollment Forecast'!$B$4:$H$74,MATCH($O11,'MAG College Enrollment Forecast'!$A$4:$A$74,0),MATCH(Y$4,'MAG College Enrollment Forecast'!$B$1:$H$1,0)),50)</f>
        <v>0</v>
      </c>
      <c r="Z11" s="115">
        <f>MROUND(INDEX('MAG College Enrollment Forecast'!$B$4:$H$74,MATCH($O11,'MAG College Enrollment Forecast'!$A$4:$A$74,0),MATCH(Z$4,'MAG College Enrollment Forecast'!$B$1:$H$1,0)),50)</f>
        <v>0</v>
      </c>
      <c r="AA11" s="116">
        <f>MROUND(AA$3*INDEX('College Enrollment Projections'!$AJ$2:$AP$72,MATCH('Campus Enrol Disaggregation'!$O11,'College Enrollment Projections'!$AI$2:$AI$72,0),MATCH('Campus Enrol Disaggregation'!AA$2,'College Enrollment Projections'!$AJ$1:$AP$1,0)),50)</f>
        <v>11300</v>
      </c>
      <c r="AB11" s="116">
        <f>MROUND(AB$3*INDEX('College Enrollment Projections'!$AJ$2:$AP$72,MATCH('Campus Enrol Disaggregation'!$O11,'College Enrollment Projections'!$AI$2:$AI$72,0),MATCH('Campus Enrol Disaggregation'!AB$2,'College Enrollment Projections'!$AJ$1:$AP$1,0)),50)</f>
        <v>2250</v>
      </c>
      <c r="AC11" s="116">
        <f>MROUND(AC$3*INDEX('College Enrollment Projections'!$AJ$2:$AP$72,MATCH('Campus Enrol Disaggregation'!$O11,'College Enrollment Projections'!$AI$2:$AI$72,0),MATCH('Campus Enrol Disaggregation'!AC$2,'College Enrollment Projections'!$AJ$1:$AP$1,0)),50)</f>
        <v>0</v>
      </c>
      <c r="AD11" s="117">
        <f t="shared" si="0"/>
        <v>105050</v>
      </c>
    </row>
    <row r="12" spans="15:30">
      <c r="O12" s="3">
        <v>1997</v>
      </c>
      <c r="P12" s="114">
        <f>MROUND(P$3*INDEX('College Enrollment Projections'!$AJ$2:$AP$72,MATCH('Campus Enrol Disaggregation'!$O12,'College Enrollment Projections'!$AI$2:$AI$72,0),MATCH('Campus Enrol Disaggregation'!P$2,'College Enrollment Projections'!$AJ$1:$AP$1,0)),50)</f>
        <v>31250</v>
      </c>
      <c r="Q12" s="114">
        <f>MROUND(Q$3*INDEX('College Enrollment Projections'!$AJ$2:$AP$72,MATCH('Campus Enrol Disaggregation'!$O12,'College Enrollment Projections'!$AI$2:$AI$72,0),MATCH('Campus Enrol Disaggregation'!Q$2,'College Enrollment Projections'!$AJ$1:$AP$1,0)),50)</f>
        <v>0</v>
      </c>
      <c r="R12" s="114">
        <f>MROUND(R$3*INDEX('College Enrollment Projections'!$AJ$2:$AP$72,MATCH('Campus Enrol Disaggregation'!$O12,'College Enrollment Projections'!$AI$2:$AI$72,0),MATCH('Campus Enrol Disaggregation'!R$2,'College Enrollment Projections'!$AJ$1:$AP$1,0)),50)</f>
        <v>16650</v>
      </c>
      <c r="S12" s="114">
        <f>MROUND(S$3*INDEX('College Enrollment Projections'!$AJ$2:$AP$72,MATCH('Campus Enrol Disaggregation'!$O12,'College Enrollment Projections'!$AI$2:$AI$72,0),MATCH('Campus Enrol Disaggregation'!S$2,'College Enrollment Projections'!$AJ$1:$AP$1,0)),50)</f>
        <v>3250</v>
      </c>
      <c r="T12" s="114">
        <f>MROUND(T$3*INDEX('College Enrollment Projections'!$AJ$2:$AP$72,MATCH('Campus Enrol Disaggregation'!$O12,'College Enrollment Projections'!$AI$2:$AI$72,0),MATCH('Campus Enrol Disaggregation'!T$2,'College Enrollment Projections'!$AJ$1:$AP$1,0)),50)</f>
        <v>400</v>
      </c>
      <c r="U12" s="114">
        <f>MROUND(U$3*INDEX('College Enrollment Projections'!$AJ$2:$AP$72,MATCH('Campus Enrol Disaggregation'!$O12,'College Enrollment Projections'!$AI$2:$AI$72,0),MATCH('Campus Enrol Disaggregation'!U$2,'College Enrollment Projections'!$AJ$1:$AP$1,0)),50)</f>
        <v>2450</v>
      </c>
      <c r="V12" s="114">
        <f>MROUND(V$3*INDEX('College Enrollment Projections'!$AJ$2:$AP$72,MATCH('Campus Enrol Disaggregation'!$O12,'College Enrollment Projections'!$AI$2:$AI$72,0),MATCH('Campus Enrol Disaggregation'!V$2,'College Enrollment Projections'!$AJ$1:$AP$1,0)),50)</f>
        <v>25050</v>
      </c>
      <c r="W12" s="115">
        <f>MROUND(INDEX('MAG College Enrollment Forecast'!$B$4:$H$74,MATCH($O12,'MAG College Enrollment Forecast'!$A$4:$A$74,0),MATCH(W$4,'MAG College Enrollment Forecast'!$B$1:$H$1,0)),50)</f>
        <v>16000</v>
      </c>
      <c r="X12" s="115">
        <f>MROUND(INDEX('MAG College Enrollment Forecast'!$B$4:$H$74,MATCH($O12,'MAG College Enrollment Forecast'!$A$4:$A$74,0),MATCH(X$4,'MAG College Enrollment Forecast'!$B$1:$H$1,0)),50)</f>
        <v>0</v>
      </c>
      <c r="Y12" s="115">
        <f>MROUND(INDEX('MAG College Enrollment Forecast'!$B$4:$H$74,MATCH($O12,'MAG College Enrollment Forecast'!$A$4:$A$74,0),MATCH(Y$4,'MAG College Enrollment Forecast'!$B$1:$H$1,0)),50)</f>
        <v>0</v>
      </c>
      <c r="Z12" s="115">
        <f>MROUND(INDEX('MAG College Enrollment Forecast'!$B$4:$H$74,MATCH($O12,'MAG College Enrollment Forecast'!$A$4:$A$74,0),MATCH(Z$4,'MAG College Enrollment Forecast'!$B$1:$H$1,0)),50)</f>
        <v>0</v>
      </c>
      <c r="AA12" s="116">
        <f>MROUND(AA$3*INDEX('College Enrollment Projections'!$AJ$2:$AP$72,MATCH('Campus Enrol Disaggregation'!$O12,'College Enrollment Projections'!$AI$2:$AI$72,0),MATCH('Campus Enrol Disaggregation'!AA$2,'College Enrollment Projections'!$AJ$1:$AP$1,0)),50)</f>
        <v>11850</v>
      </c>
      <c r="AB12" s="116">
        <f>MROUND(AB$3*INDEX('College Enrollment Projections'!$AJ$2:$AP$72,MATCH('Campus Enrol Disaggregation'!$O12,'College Enrollment Projections'!$AI$2:$AI$72,0),MATCH('Campus Enrol Disaggregation'!AB$2,'College Enrollment Projections'!$AJ$1:$AP$1,0)),50)</f>
        <v>2400</v>
      </c>
      <c r="AC12" s="116">
        <f>MROUND(AC$3*INDEX('College Enrollment Projections'!$AJ$2:$AP$72,MATCH('Campus Enrol Disaggregation'!$O12,'College Enrollment Projections'!$AI$2:$AI$72,0),MATCH('Campus Enrol Disaggregation'!AC$2,'College Enrollment Projections'!$AJ$1:$AP$1,0)),50)</f>
        <v>0</v>
      </c>
      <c r="AD12" s="117">
        <f t="shared" si="0"/>
        <v>109300</v>
      </c>
    </row>
    <row r="13" spans="15:30">
      <c r="O13" s="3">
        <v>1998</v>
      </c>
      <c r="P13" s="114">
        <f>MROUND(P$3*INDEX('College Enrollment Projections'!$AJ$2:$AP$72,MATCH('Campus Enrol Disaggregation'!$O13,'College Enrollment Projections'!$AI$2:$AI$72,0),MATCH('Campus Enrol Disaggregation'!P$2,'College Enrollment Projections'!$AJ$1:$AP$1,0)),50)</f>
        <v>32200</v>
      </c>
      <c r="Q13" s="114">
        <f>MROUND(Q$3*INDEX('College Enrollment Projections'!$AJ$2:$AP$72,MATCH('Campus Enrol Disaggregation'!$O13,'College Enrollment Projections'!$AI$2:$AI$72,0),MATCH('Campus Enrol Disaggregation'!Q$2,'College Enrollment Projections'!$AJ$1:$AP$1,0)),50)</f>
        <v>0</v>
      </c>
      <c r="R13" s="114">
        <f>MROUND(R$3*INDEX('College Enrollment Projections'!$AJ$2:$AP$72,MATCH('Campus Enrol Disaggregation'!$O13,'College Enrollment Projections'!$AI$2:$AI$72,0),MATCH('Campus Enrol Disaggregation'!R$2,'College Enrollment Projections'!$AJ$1:$AP$1,0)),50)</f>
        <v>13500</v>
      </c>
      <c r="S13" s="114">
        <f>MROUND(S$3*INDEX('College Enrollment Projections'!$AJ$2:$AP$72,MATCH('Campus Enrol Disaggregation'!$O13,'College Enrollment Projections'!$AI$2:$AI$72,0),MATCH('Campus Enrol Disaggregation'!S$2,'College Enrollment Projections'!$AJ$1:$AP$1,0)),50)</f>
        <v>2650</v>
      </c>
      <c r="T13" s="114">
        <f>MROUND(T$3*INDEX('College Enrollment Projections'!$AJ$2:$AP$72,MATCH('Campus Enrol Disaggregation'!$O13,'College Enrollment Projections'!$AI$2:$AI$72,0),MATCH('Campus Enrol Disaggregation'!T$2,'College Enrollment Projections'!$AJ$1:$AP$1,0)),50)</f>
        <v>300</v>
      </c>
      <c r="U13" s="114">
        <f>MROUND(U$3*INDEX('College Enrollment Projections'!$AJ$2:$AP$72,MATCH('Campus Enrol Disaggregation'!$O13,'College Enrollment Projections'!$AI$2:$AI$72,0),MATCH('Campus Enrol Disaggregation'!U$2,'College Enrollment Projections'!$AJ$1:$AP$1,0)),50)</f>
        <v>2000</v>
      </c>
      <c r="V13" s="114">
        <f>MROUND(V$3*INDEX('College Enrollment Projections'!$AJ$2:$AP$72,MATCH('Campus Enrol Disaggregation'!$O13,'College Enrollment Projections'!$AI$2:$AI$72,0),MATCH('Campus Enrol Disaggregation'!V$2,'College Enrollment Projections'!$AJ$1:$AP$1,0)),50)</f>
        <v>24200</v>
      </c>
      <c r="W13" s="115">
        <f>MROUND(INDEX('MAG College Enrollment Forecast'!$B$4:$H$74,MATCH($O13,'MAG College Enrollment Forecast'!$A$4:$A$74,0),MATCH(W$4,'MAG College Enrollment Forecast'!$B$1:$H$1,0)),50)</f>
        <v>18150</v>
      </c>
      <c r="X13" s="115">
        <f>MROUND(INDEX('MAG College Enrollment Forecast'!$B$4:$H$74,MATCH($O13,'MAG College Enrollment Forecast'!$A$4:$A$74,0),MATCH(X$4,'MAG College Enrollment Forecast'!$B$1:$H$1,0)),50)</f>
        <v>0</v>
      </c>
      <c r="Y13" s="115">
        <f>MROUND(INDEX('MAG College Enrollment Forecast'!$B$4:$H$74,MATCH($O13,'MAG College Enrollment Forecast'!$A$4:$A$74,0),MATCH(Y$4,'MAG College Enrollment Forecast'!$B$1:$H$1,0)),50)</f>
        <v>0</v>
      </c>
      <c r="Z13" s="115">
        <f>MROUND(INDEX('MAG College Enrollment Forecast'!$B$4:$H$74,MATCH($O13,'MAG College Enrollment Forecast'!$A$4:$A$74,0),MATCH(Z$4,'MAG College Enrollment Forecast'!$B$1:$H$1,0)),50)</f>
        <v>0</v>
      </c>
      <c r="AA13" s="116">
        <f>MROUND(AA$3*INDEX('College Enrollment Projections'!$AJ$2:$AP$72,MATCH('Campus Enrol Disaggregation'!$O13,'College Enrollment Projections'!$AI$2:$AI$72,0),MATCH('Campus Enrol Disaggregation'!AA$2,'College Enrollment Projections'!$AJ$1:$AP$1,0)),50)</f>
        <v>11300</v>
      </c>
      <c r="AB13" s="116">
        <f>MROUND(AB$3*INDEX('College Enrollment Projections'!$AJ$2:$AP$72,MATCH('Campus Enrol Disaggregation'!$O13,'College Enrollment Projections'!$AI$2:$AI$72,0),MATCH('Campus Enrol Disaggregation'!AB$2,'College Enrollment Projections'!$AJ$1:$AP$1,0)),50)</f>
        <v>2250</v>
      </c>
      <c r="AC13" s="116">
        <f>MROUND(AC$3*INDEX('College Enrollment Projections'!$AJ$2:$AP$72,MATCH('Campus Enrol Disaggregation'!$O13,'College Enrollment Projections'!$AI$2:$AI$72,0),MATCH('Campus Enrol Disaggregation'!AC$2,'College Enrollment Projections'!$AJ$1:$AP$1,0)),50)</f>
        <v>0</v>
      </c>
      <c r="AD13" s="117">
        <f t="shared" si="0"/>
        <v>106550</v>
      </c>
    </row>
    <row r="14" spans="15:30">
      <c r="O14" s="3">
        <v>1999</v>
      </c>
      <c r="P14" s="114">
        <f>MROUND(P$3*INDEX('College Enrollment Projections'!$AJ$2:$AP$72,MATCH('Campus Enrol Disaggregation'!$O14,'College Enrollment Projections'!$AI$2:$AI$72,0),MATCH('Campus Enrol Disaggregation'!P$2,'College Enrollment Projections'!$AJ$1:$AP$1,0)),50)</f>
        <v>32750</v>
      </c>
      <c r="Q14" s="114">
        <f>MROUND(Q$3*INDEX('College Enrollment Projections'!$AJ$2:$AP$72,MATCH('Campus Enrol Disaggregation'!$O14,'College Enrollment Projections'!$AI$2:$AI$72,0),MATCH('Campus Enrol Disaggregation'!Q$2,'College Enrollment Projections'!$AJ$1:$AP$1,0)),50)</f>
        <v>0</v>
      </c>
      <c r="R14" s="114">
        <f>MROUND(R$3*INDEX('College Enrollment Projections'!$AJ$2:$AP$72,MATCH('Campus Enrol Disaggregation'!$O14,'College Enrollment Projections'!$AI$2:$AI$72,0),MATCH('Campus Enrol Disaggregation'!R$2,'College Enrollment Projections'!$AJ$1:$AP$1,0)),50)</f>
        <v>14550</v>
      </c>
      <c r="S14" s="114">
        <f>MROUND(S$3*INDEX('College Enrollment Projections'!$AJ$2:$AP$72,MATCH('Campus Enrol Disaggregation'!$O14,'College Enrollment Projections'!$AI$2:$AI$72,0),MATCH('Campus Enrol Disaggregation'!S$2,'College Enrollment Projections'!$AJ$1:$AP$1,0)),50)</f>
        <v>2850</v>
      </c>
      <c r="T14" s="114">
        <f>MROUND(T$3*INDEX('College Enrollment Projections'!$AJ$2:$AP$72,MATCH('Campus Enrol Disaggregation'!$O14,'College Enrollment Projections'!$AI$2:$AI$72,0),MATCH('Campus Enrol Disaggregation'!T$2,'College Enrollment Projections'!$AJ$1:$AP$1,0)),50)</f>
        <v>350</v>
      </c>
      <c r="U14" s="114">
        <f>MROUND(U$3*INDEX('College Enrollment Projections'!$AJ$2:$AP$72,MATCH('Campus Enrol Disaggregation'!$O14,'College Enrollment Projections'!$AI$2:$AI$72,0),MATCH('Campus Enrol Disaggregation'!U$2,'College Enrollment Projections'!$AJ$1:$AP$1,0)),50)</f>
        <v>2150</v>
      </c>
      <c r="V14" s="114">
        <f>MROUND(V$3*INDEX('College Enrollment Projections'!$AJ$2:$AP$72,MATCH('Campus Enrol Disaggregation'!$O14,'College Enrollment Projections'!$AI$2:$AI$72,0),MATCH('Campus Enrol Disaggregation'!V$2,'College Enrollment Projections'!$AJ$1:$AP$1,0)),50)</f>
        <v>24950</v>
      </c>
      <c r="W14" s="115">
        <f>MROUND(INDEX('MAG College Enrollment Forecast'!$B$4:$H$74,MATCH($O14,'MAG College Enrollment Forecast'!$A$4:$A$74,0),MATCH(W$4,'MAG College Enrollment Forecast'!$B$1:$H$1,0)),50)</f>
        <v>20050</v>
      </c>
      <c r="X14" s="115">
        <f>MROUND(INDEX('MAG College Enrollment Forecast'!$B$4:$H$74,MATCH($O14,'MAG College Enrollment Forecast'!$A$4:$A$74,0),MATCH(X$4,'MAG College Enrollment Forecast'!$B$1:$H$1,0)),50)</f>
        <v>0</v>
      </c>
      <c r="Y14" s="115">
        <f>MROUND(INDEX('MAG College Enrollment Forecast'!$B$4:$H$74,MATCH($O14,'MAG College Enrollment Forecast'!$A$4:$A$74,0),MATCH(Y$4,'MAG College Enrollment Forecast'!$B$1:$H$1,0)),50)</f>
        <v>0</v>
      </c>
      <c r="Z14" s="115">
        <f>MROUND(INDEX('MAG College Enrollment Forecast'!$B$4:$H$74,MATCH($O14,'MAG College Enrollment Forecast'!$A$4:$A$74,0),MATCH(Z$4,'MAG College Enrollment Forecast'!$B$1:$H$1,0)),50)</f>
        <v>0</v>
      </c>
      <c r="AA14" s="116">
        <f>MROUND(AA$3*INDEX('College Enrollment Projections'!$AJ$2:$AP$72,MATCH('Campus Enrol Disaggregation'!$O14,'College Enrollment Projections'!$AI$2:$AI$72,0),MATCH('Campus Enrol Disaggregation'!AA$2,'College Enrollment Projections'!$AJ$1:$AP$1,0)),50)</f>
        <v>12150</v>
      </c>
      <c r="AB14" s="116">
        <f>MROUND(AB$3*INDEX('College Enrollment Projections'!$AJ$2:$AP$72,MATCH('Campus Enrol Disaggregation'!$O14,'College Enrollment Projections'!$AI$2:$AI$72,0),MATCH('Campus Enrol Disaggregation'!AB$2,'College Enrollment Projections'!$AJ$1:$AP$1,0)),50)</f>
        <v>2450</v>
      </c>
      <c r="AC14" s="116">
        <f>MROUND(AC$3*INDEX('College Enrollment Projections'!$AJ$2:$AP$72,MATCH('Campus Enrol Disaggregation'!$O14,'College Enrollment Projections'!$AI$2:$AI$72,0),MATCH('Campus Enrol Disaggregation'!AC$2,'College Enrollment Projections'!$AJ$1:$AP$1,0)),50)</f>
        <v>0</v>
      </c>
      <c r="AD14" s="117">
        <f t="shared" si="0"/>
        <v>112250</v>
      </c>
    </row>
    <row r="15" spans="15:30">
      <c r="O15" s="3">
        <v>2000</v>
      </c>
      <c r="P15" s="114">
        <f>MROUND(P$3*INDEX('College Enrollment Projections'!$AJ$2:$AP$72,MATCH('Campus Enrol Disaggregation'!$O15,'College Enrollment Projections'!$AI$2:$AI$72,0),MATCH('Campus Enrol Disaggregation'!P$2,'College Enrollment Projections'!$AJ$1:$AP$1,0)),50)</f>
        <v>32550</v>
      </c>
      <c r="Q15" s="114">
        <f>MROUND(Q$3*INDEX('College Enrollment Projections'!$AJ$2:$AP$72,MATCH('Campus Enrol Disaggregation'!$O15,'College Enrollment Projections'!$AI$2:$AI$72,0),MATCH('Campus Enrol Disaggregation'!Q$2,'College Enrollment Projections'!$AJ$1:$AP$1,0)),50)</f>
        <v>800</v>
      </c>
      <c r="R15" s="114">
        <f>MROUND(R$3*INDEX('College Enrollment Projections'!$AJ$2:$AP$72,MATCH('Campus Enrol Disaggregation'!$O15,'College Enrollment Projections'!$AI$2:$AI$72,0),MATCH('Campus Enrol Disaggregation'!R$2,'College Enrollment Projections'!$AJ$1:$AP$1,0)),50)</f>
        <v>14750</v>
      </c>
      <c r="S15" s="114">
        <f>MROUND(S$3*INDEX('College Enrollment Projections'!$AJ$2:$AP$72,MATCH('Campus Enrol Disaggregation'!$O15,'College Enrollment Projections'!$AI$2:$AI$72,0),MATCH('Campus Enrol Disaggregation'!S$2,'College Enrollment Projections'!$AJ$1:$AP$1,0)),50)</f>
        <v>2900</v>
      </c>
      <c r="T15" s="114">
        <f>MROUND(T$3*INDEX('College Enrollment Projections'!$AJ$2:$AP$72,MATCH('Campus Enrol Disaggregation'!$O15,'College Enrollment Projections'!$AI$2:$AI$72,0),MATCH('Campus Enrol Disaggregation'!T$2,'College Enrollment Projections'!$AJ$1:$AP$1,0)),50)</f>
        <v>350</v>
      </c>
      <c r="U15" s="114">
        <f>MROUND(U$3*INDEX('College Enrollment Projections'!$AJ$2:$AP$72,MATCH('Campus Enrol Disaggregation'!$O15,'College Enrollment Projections'!$AI$2:$AI$72,0),MATCH('Campus Enrol Disaggregation'!U$2,'College Enrollment Projections'!$AJ$1:$AP$1,0)),50)</f>
        <v>2200</v>
      </c>
      <c r="V15" s="114">
        <f>MROUND(V$3*INDEX('College Enrollment Projections'!$AJ$2:$AP$72,MATCH('Campus Enrol Disaggregation'!$O15,'College Enrollment Projections'!$AI$2:$AI$72,0),MATCH('Campus Enrol Disaggregation'!V$2,'College Enrollment Projections'!$AJ$1:$AP$1,0)),50)</f>
        <v>24150</v>
      </c>
      <c r="W15" s="115">
        <f>MROUND(INDEX('MAG College Enrollment Forecast'!$B$4:$H$74,MATCH($O15,'MAG College Enrollment Forecast'!$A$4:$A$74,0),MATCH(W$4,'MAG College Enrollment Forecast'!$B$1:$H$1,0)),50)</f>
        <v>20950</v>
      </c>
      <c r="X15" s="115">
        <f>MROUND(INDEX('MAG College Enrollment Forecast'!$B$4:$H$74,MATCH($O15,'MAG College Enrollment Forecast'!$A$4:$A$74,0),MATCH(X$4,'MAG College Enrollment Forecast'!$B$1:$H$1,0)),50)</f>
        <v>0</v>
      </c>
      <c r="Y15" s="115">
        <f>MROUND(INDEX('MAG College Enrollment Forecast'!$B$4:$H$74,MATCH($O15,'MAG College Enrollment Forecast'!$A$4:$A$74,0),MATCH(Y$4,'MAG College Enrollment Forecast'!$B$1:$H$1,0)),50)</f>
        <v>0</v>
      </c>
      <c r="Z15" s="115">
        <f>MROUND(INDEX('MAG College Enrollment Forecast'!$B$4:$H$74,MATCH($O15,'MAG College Enrollment Forecast'!$A$4:$A$74,0),MATCH(Z$4,'MAG College Enrollment Forecast'!$B$1:$H$1,0)),50)</f>
        <v>0</v>
      </c>
      <c r="AA15" s="116">
        <f>MROUND(AA$3*INDEX('College Enrollment Projections'!$AJ$2:$AP$72,MATCH('Campus Enrol Disaggregation'!$O15,'College Enrollment Projections'!$AI$2:$AI$72,0),MATCH('Campus Enrol Disaggregation'!AA$2,'College Enrollment Projections'!$AJ$1:$AP$1,0)),50)</f>
        <v>13000</v>
      </c>
      <c r="AB15" s="116">
        <f>MROUND(AB$3*INDEX('College Enrollment Projections'!$AJ$2:$AP$72,MATCH('Campus Enrol Disaggregation'!$O15,'College Enrollment Projections'!$AI$2:$AI$72,0),MATCH('Campus Enrol Disaggregation'!AB$2,'College Enrollment Projections'!$AJ$1:$AP$1,0)),50)</f>
        <v>2600</v>
      </c>
      <c r="AC15" s="116">
        <f>MROUND(AC$3*INDEX('College Enrollment Projections'!$AJ$2:$AP$72,MATCH('Campus Enrol Disaggregation'!$O15,'College Enrollment Projections'!$AI$2:$AI$72,0),MATCH('Campus Enrol Disaggregation'!AC$2,'College Enrollment Projections'!$AJ$1:$AP$1,0)),50)</f>
        <v>2400</v>
      </c>
      <c r="AD15" s="117">
        <f t="shared" si="0"/>
        <v>116650</v>
      </c>
    </row>
    <row r="16" spans="15:30">
      <c r="O16" s="3">
        <v>2001</v>
      </c>
      <c r="P16" s="114">
        <f>MROUND(P$3*INDEX('College Enrollment Projections'!$AJ$2:$AP$72,MATCH('Campus Enrol Disaggregation'!$O16,'College Enrollment Projections'!$AI$2:$AI$72,0),MATCH('Campus Enrol Disaggregation'!P$2,'College Enrollment Projections'!$AJ$1:$AP$1,0)),50)</f>
        <v>32750</v>
      </c>
      <c r="Q16" s="114">
        <f>MROUND(Q$3*INDEX('College Enrollment Projections'!$AJ$2:$AP$72,MATCH('Campus Enrol Disaggregation'!$O16,'College Enrollment Projections'!$AI$2:$AI$72,0),MATCH('Campus Enrol Disaggregation'!Q$2,'College Enrollment Projections'!$AJ$1:$AP$1,0)),50)</f>
        <v>1050</v>
      </c>
      <c r="R16" s="114">
        <f>MROUND(R$3*INDEX('College Enrollment Projections'!$AJ$2:$AP$72,MATCH('Campus Enrol Disaggregation'!$O16,'College Enrollment Projections'!$AI$2:$AI$72,0),MATCH('Campus Enrol Disaggregation'!R$2,'College Enrollment Projections'!$AJ$1:$AP$1,0)),50)</f>
        <v>16200</v>
      </c>
      <c r="S16" s="114">
        <f>MROUND(S$3*INDEX('College Enrollment Projections'!$AJ$2:$AP$72,MATCH('Campus Enrol Disaggregation'!$O16,'College Enrollment Projections'!$AI$2:$AI$72,0),MATCH('Campus Enrol Disaggregation'!S$2,'College Enrollment Projections'!$AJ$1:$AP$1,0)),50)</f>
        <v>3150</v>
      </c>
      <c r="T16" s="114">
        <f>MROUND(T$3*INDEX('College Enrollment Projections'!$AJ$2:$AP$72,MATCH('Campus Enrol Disaggregation'!$O16,'College Enrollment Projections'!$AI$2:$AI$72,0),MATCH('Campus Enrol Disaggregation'!T$2,'College Enrollment Projections'!$AJ$1:$AP$1,0)),50)</f>
        <v>400</v>
      </c>
      <c r="U16" s="114">
        <f>MROUND(U$3*INDEX('College Enrollment Projections'!$AJ$2:$AP$72,MATCH('Campus Enrol Disaggregation'!$O16,'College Enrollment Projections'!$AI$2:$AI$72,0),MATCH('Campus Enrol Disaggregation'!U$2,'College Enrollment Projections'!$AJ$1:$AP$1,0)),50)</f>
        <v>2400</v>
      </c>
      <c r="V16" s="114">
        <f>MROUND(V$3*INDEX('College Enrollment Projections'!$AJ$2:$AP$72,MATCH('Campus Enrol Disaggregation'!$O16,'College Enrollment Projections'!$AI$2:$AI$72,0),MATCH('Campus Enrol Disaggregation'!V$2,'College Enrollment Projections'!$AJ$1:$AP$1,0)),50)</f>
        <v>26800</v>
      </c>
      <c r="W16" s="115">
        <f>MROUND(INDEX('MAG College Enrollment Forecast'!$B$4:$H$74,MATCH($O16,'MAG College Enrollment Forecast'!$A$4:$A$74,0),MATCH(W$4,'MAG College Enrollment Forecast'!$B$1:$H$1,0)),50)</f>
        <v>22600</v>
      </c>
      <c r="X16" s="115">
        <f>MROUND(INDEX('MAG College Enrollment Forecast'!$B$4:$H$74,MATCH($O16,'MAG College Enrollment Forecast'!$A$4:$A$74,0),MATCH(X$4,'MAG College Enrollment Forecast'!$B$1:$H$1,0)),50)</f>
        <v>0</v>
      </c>
      <c r="Y16" s="115">
        <f>MROUND(INDEX('MAG College Enrollment Forecast'!$B$4:$H$74,MATCH($O16,'MAG College Enrollment Forecast'!$A$4:$A$74,0),MATCH(Y$4,'MAG College Enrollment Forecast'!$B$1:$H$1,0)),50)</f>
        <v>0</v>
      </c>
      <c r="Z16" s="115">
        <f>MROUND(INDEX('MAG College Enrollment Forecast'!$B$4:$H$74,MATCH($O16,'MAG College Enrollment Forecast'!$A$4:$A$74,0),MATCH(Z$4,'MAG College Enrollment Forecast'!$B$1:$H$1,0)),50)</f>
        <v>0</v>
      </c>
      <c r="AA16" s="116">
        <f>MROUND(AA$3*INDEX('College Enrollment Projections'!$AJ$2:$AP$72,MATCH('Campus Enrol Disaggregation'!$O16,'College Enrollment Projections'!$AI$2:$AI$72,0),MATCH('Campus Enrol Disaggregation'!AA$2,'College Enrollment Projections'!$AJ$1:$AP$1,0)),50)</f>
        <v>13700</v>
      </c>
      <c r="AB16" s="116">
        <f>MROUND(AB$3*INDEX('College Enrollment Projections'!$AJ$2:$AP$72,MATCH('Campus Enrol Disaggregation'!$O16,'College Enrollment Projections'!$AI$2:$AI$72,0),MATCH('Campus Enrol Disaggregation'!AB$2,'College Enrollment Projections'!$AJ$1:$AP$1,0)),50)</f>
        <v>2750</v>
      </c>
      <c r="AC16" s="116">
        <f>MROUND(AC$3*INDEX('College Enrollment Projections'!$AJ$2:$AP$72,MATCH('Campus Enrol Disaggregation'!$O16,'College Enrollment Projections'!$AI$2:$AI$72,0),MATCH('Campus Enrol Disaggregation'!AC$2,'College Enrollment Projections'!$AJ$1:$AP$1,0)),50)</f>
        <v>2450</v>
      </c>
      <c r="AD16" s="117">
        <f t="shared" si="0"/>
        <v>124250</v>
      </c>
    </row>
    <row r="17" spans="15:30">
      <c r="O17" s="3">
        <v>2002</v>
      </c>
      <c r="P17" s="114">
        <f>MROUND(P$3*INDEX('College Enrollment Projections'!$AJ$2:$AP$72,MATCH('Campus Enrol Disaggregation'!$O17,'College Enrollment Projections'!$AI$2:$AI$72,0),MATCH('Campus Enrol Disaggregation'!P$2,'College Enrollment Projections'!$AJ$1:$AP$1,0)),50)</f>
        <v>32400</v>
      </c>
      <c r="Q17" s="114">
        <f>MROUND(Q$3*INDEX('College Enrollment Projections'!$AJ$2:$AP$72,MATCH('Campus Enrol Disaggregation'!$O17,'College Enrollment Projections'!$AI$2:$AI$72,0),MATCH('Campus Enrol Disaggregation'!Q$2,'College Enrollment Projections'!$AJ$1:$AP$1,0)),50)</f>
        <v>1100</v>
      </c>
      <c r="R17" s="114">
        <f>MROUND(R$3*INDEX('College Enrollment Projections'!$AJ$2:$AP$72,MATCH('Campus Enrol Disaggregation'!$O17,'College Enrollment Projections'!$AI$2:$AI$72,0),MATCH('Campus Enrol Disaggregation'!R$2,'College Enrollment Projections'!$AJ$1:$AP$1,0)),50)</f>
        <v>15950</v>
      </c>
      <c r="S17" s="114">
        <f>MROUND(S$3*INDEX('College Enrollment Projections'!$AJ$2:$AP$72,MATCH('Campus Enrol Disaggregation'!$O17,'College Enrollment Projections'!$AI$2:$AI$72,0),MATCH('Campus Enrol Disaggregation'!S$2,'College Enrollment Projections'!$AJ$1:$AP$1,0)),50)</f>
        <v>3100</v>
      </c>
      <c r="T17" s="114">
        <f>MROUND(T$3*INDEX('College Enrollment Projections'!$AJ$2:$AP$72,MATCH('Campus Enrol Disaggregation'!$O17,'College Enrollment Projections'!$AI$2:$AI$72,0),MATCH('Campus Enrol Disaggregation'!T$2,'College Enrollment Projections'!$AJ$1:$AP$1,0)),50)</f>
        <v>400</v>
      </c>
      <c r="U17" s="114">
        <f>MROUND(U$3*INDEX('College Enrollment Projections'!$AJ$2:$AP$72,MATCH('Campus Enrol Disaggregation'!$O17,'College Enrollment Projections'!$AI$2:$AI$72,0),MATCH('Campus Enrol Disaggregation'!U$2,'College Enrollment Projections'!$AJ$1:$AP$1,0)),50)</f>
        <v>2400</v>
      </c>
      <c r="V17" s="114">
        <f>MROUND(V$3*INDEX('College Enrollment Projections'!$AJ$2:$AP$72,MATCH('Campus Enrol Disaggregation'!$O17,'College Enrollment Projections'!$AI$2:$AI$72,0),MATCH('Campus Enrol Disaggregation'!V$2,'College Enrollment Projections'!$AJ$1:$AP$1,0)),50)</f>
        <v>27450</v>
      </c>
      <c r="W17" s="115">
        <f>MROUND(INDEX('MAG College Enrollment Forecast'!$B$4:$H$74,MATCH($O17,'MAG College Enrollment Forecast'!$A$4:$A$74,0),MATCH(W$4,'MAG College Enrollment Forecast'!$B$1:$H$1,0)),50)</f>
        <v>23600</v>
      </c>
      <c r="X17" s="115">
        <f>MROUND(INDEX('MAG College Enrollment Forecast'!$B$4:$H$74,MATCH($O17,'MAG College Enrollment Forecast'!$A$4:$A$74,0),MATCH(X$4,'MAG College Enrollment Forecast'!$B$1:$H$1,0)),50)</f>
        <v>0</v>
      </c>
      <c r="Y17" s="115">
        <f>MROUND(INDEX('MAG College Enrollment Forecast'!$B$4:$H$74,MATCH($O17,'MAG College Enrollment Forecast'!$A$4:$A$74,0),MATCH(Y$4,'MAG College Enrollment Forecast'!$B$1:$H$1,0)),50)</f>
        <v>0</v>
      </c>
      <c r="Z17" s="115">
        <f>MROUND(INDEX('MAG College Enrollment Forecast'!$B$4:$H$74,MATCH($O17,'MAG College Enrollment Forecast'!$A$4:$A$74,0),MATCH(Z$4,'MAG College Enrollment Forecast'!$B$1:$H$1,0)),50)</f>
        <v>0</v>
      </c>
      <c r="AA17" s="116">
        <f>MROUND(AA$3*INDEX('College Enrollment Projections'!$AJ$2:$AP$72,MATCH('Campus Enrol Disaggregation'!$O17,'College Enrollment Projections'!$AI$2:$AI$72,0),MATCH('Campus Enrol Disaggregation'!AA$2,'College Enrollment Projections'!$AJ$1:$AP$1,0)),50)</f>
        <v>14650</v>
      </c>
      <c r="AB17" s="116">
        <f>MROUND(AB$3*INDEX('College Enrollment Projections'!$AJ$2:$AP$72,MATCH('Campus Enrol Disaggregation'!$O17,'College Enrollment Projections'!$AI$2:$AI$72,0),MATCH('Campus Enrol Disaggregation'!AB$2,'College Enrollment Projections'!$AJ$1:$AP$1,0)),50)</f>
        <v>2950</v>
      </c>
      <c r="AC17" s="116">
        <f>MROUND(AC$3*INDEX('College Enrollment Projections'!$AJ$2:$AP$72,MATCH('Campus Enrol Disaggregation'!$O17,'College Enrollment Projections'!$AI$2:$AI$72,0),MATCH('Campus Enrol Disaggregation'!AC$2,'College Enrollment Projections'!$AJ$1:$AP$1,0)),50)</f>
        <v>2350</v>
      </c>
      <c r="AD17" s="117">
        <f t="shared" si="0"/>
        <v>126350</v>
      </c>
    </row>
    <row r="18" spans="15:30">
      <c r="O18" s="3">
        <v>2003</v>
      </c>
      <c r="P18" s="114">
        <f>MROUND(P$3*INDEX('College Enrollment Projections'!$AJ$2:$AP$72,MATCH('Campus Enrol Disaggregation'!$O18,'College Enrollment Projections'!$AI$2:$AI$72,0),MATCH('Campus Enrol Disaggregation'!P$2,'College Enrollment Projections'!$AJ$1:$AP$1,0)),50)</f>
        <v>33000</v>
      </c>
      <c r="Q18" s="114">
        <f>MROUND(Q$3*INDEX('College Enrollment Projections'!$AJ$2:$AP$72,MATCH('Campus Enrol Disaggregation'!$O18,'College Enrollment Projections'!$AI$2:$AI$72,0),MATCH('Campus Enrol Disaggregation'!Q$2,'College Enrollment Projections'!$AJ$1:$AP$1,0)),50)</f>
        <v>1250</v>
      </c>
      <c r="R18" s="114">
        <f>MROUND(R$3*INDEX('College Enrollment Projections'!$AJ$2:$AP$72,MATCH('Campus Enrol Disaggregation'!$O18,'College Enrollment Projections'!$AI$2:$AI$72,0),MATCH('Campus Enrol Disaggregation'!R$2,'College Enrollment Projections'!$AJ$1:$AP$1,0)),50)</f>
        <v>16450</v>
      </c>
      <c r="S18" s="114">
        <f>MROUND(S$3*INDEX('College Enrollment Projections'!$AJ$2:$AP$72,MATCH('Campus Enrol Disaggregation'!$O18,'College Enrollment Projections'!$AI$2:$AI$72,0),MATCH('Campus Enrol Disaggregation'!S$2,'College Enrollment Projections'!$AJ$1:$AP$1,0)),50)</f>
        <v>3200</v>
      </c>
      <c r="T18" s="114">
        <f>MROUND(T$3*INDEX('College Enrollment Projections'!$AJ$2:$AP$72,MATCH('Campus Enrol Disaggregation'!$O18,'College Enrollment Projections'!$AI$2:$AI$72,0),MATCH('Campus Enrol Disaggregation'!T$2,'College Enrollment Projections'!$AJ$1:$AP$1,0)),50)</f>
        <v>400</v>
      </c>
      <c r="U18" s="114">
        <f>MROUND(U$3*INDEX('College Enrollment Projections'!$AJ$2:$AP$72,MATCH('Campus Enrol Disaggregation'!$O18,'College Enrollment Projections'!$AI$2:$AI$72,0),MATCH('Campus Enrol Disaggregation'!U$2,'College Enrollment Projections'!$AJ$1:$AP$1,0)),50)</f>
        <v>2450</v>
      </c>
      <c r="V18" s="114">
        <f>MROUND(V$3*INDEX('College Enrollment Projections'!$AJ$2:$AP$72,MATCH('Campus Enrol Disaggregation'!$O18,'College Enrollment Projections'!$AI$2:$AI$72,0),MATCH('Campus Enrol Disaggregation'!V$2,'College Enrollment Projections'!$AJ$1:$AP$1,0)),50)</f>
        <v>27550</v>
      </c>
      <c r="W18" s="115">
        <f>MROUND(INDEX('MAG College Enrollment Forecast'!$B$4:$H$74,MATCH($O18,'MAG College Enrollment Forecast'!$A$4:$A$74,0),MATCH(W$4,'MAG College Enrollment Forecast'!$B$1:$H$1,0)),50)</f>
        <v>23800</v>
      </c>
      <c r="X18" s="115">
        <f>MROUND(INDEX('MAG College Enrollment Forecast'!$B$4:$H$74,MATCH($O18,'MAG College Enrollment Forecast'!$A$4:$A$74,0),MATCH(X$4,'MAG College Enrollment Forecast'!$B$1:$H$1,0)),50)</f>
        <v>0</v>
      </c>
      <c r="Y18" s="115">
        <f>MROUND(INDEX('MAG College Enrollment Forecast'!$B$4:$H$74,MATCH($O18,'MAG College Enrollment Forecast'!$A$4:$A$74,0),MATCH(Y$4,'MAG College Enrollment Forecast'!$B$1:$H$1,0)),50)</f>
        <v>0</v>
      </c>
      <c r="Z18" s="115">
        <f>MROUND(INDEX('MAG College Enrollment Forecast'!$B$4:$H$74,MATCH($O18,'MAG College Enrollment Forecast'!$A$4:$A$74,0),MATCH(Z$4,'MAG College Enrollment Forecast'!$B$1:$H$1,0)),50)</f>
        <v>0</v>
      </c>
      <c r="AA18" s="116">
        <f>MROUND(AA$3*INDEX('College Enrollment Projections'!$AJ$2:$AP$72,MATCH('Campus Enrol Disaggregation'!$O18,'College Enrollment Projections'!$AI$2:$AI$72,0),MATCH('Campus Enrol Disaggregation'!AA$2,'College Enrollment Projections'!$AJ$1:$AP$1,0)),50)</f>
        <v>15250</v>
      </c>
      <c r="AB18" s="116">
        <f>MROUND(AB$3*INDEX('College Enrollment Projections'!$AJ$2:$AP$72,MATCH('Campus Enrol Disaggregation'!$O18,'College Enrollment Projections'!$AI$2:$AI$72,0),MATCH('Campus Enrol Disaggregation'!AB$2,'College Enrollment Projections'!$AJ$1:$AP$1,0)),50)</f>
        <v>3050</v>
      </c>
      <c r="AC18" s="116">
        <f>MROUND(AC$3*INDEX('College Enrollment Projections'!$AJ$2:$AP$72,MATCH('Campus Enrol Disaggregation'!$O18,'College Enrollment Projections'!$AI$2:$AI$72,0),MATCH('Campus Enrol Disaggregation'!AC$2,'College Enrollment Projections'!$AJ$1:$AP$1,0)),50)</f>
        <v>2450</v>
      </c>
      <c r="AD18" s="117">
        <f t="shared" si="0"/>
        <v>128850</v>
      </c>
    </row>
    <row r="19" spans="15:30">
      <c r="O19" s="3">
        <v>2004</v>
      </c>
      <c r="P19" s="114">
        <f>MROUND(P$3*INDEX('College Enrollment Projections'!$AJ$2:$AP$72,MATCH('Campus Enrol Disaggregation'!$O19,'College Enrollment Projections'!$AI$2:$AI$72,0),MATCH('Campus Enrol Disaggregation'!P$2,'College Enrollment Projections'!$AJ$1:$AP$1,0)),50)</f>
        <v>34350</v>
      </c>
      <c r="Q19" s="114">
        <f>MROUND(Q$3*INDEX('College Enrollment Projections'!$AJ$2:$AP$72,MATCH('Campus Enrol Disaggregation'!$O19,'College Enrollment Projections'!$AI$2:$AI$72,0),MATCH('Campus Enrol Disaggregation'!Q$2,'College Enrollment Projections'!$AJ$1:$AP$1,0)),50)</f>
        <v>1250</v>
      </c>
      <c r="R19" s="114">
        <f>MROUND(R$3*INDEX('College Enrollment Projections'!$AJ$2:$AP$72,MATCH('Campus Enrol Disaggregation'!$O19,'College Enrollment Projections'!$AI$2:$AI$72,0),MATCH('Campus Enrol Disaggregation'!R$2,'College Enrollment Projections'!$AJ$1:$AP$1,0)),50)</f>
        <v>16900</v>
      </c>
      <c r="S19" s="114">
        <f>MROUND(S$3*INDEX('College Enrollment Projections'!$AJ$2:$AP$72,MATCH('Campus Enrol Disaggregation'!$O19,'College Enrollment Projections'!$AI$2:$AI$72,0),MATCH('Campus Enrol Disaggregation'!S$2,'College Enrollment Projections'!$AJ$1:$AP$1,0)),50)</f>
        <v>3300</v>
      </c>
      <c r="T19" s="114">
        <f>MROUND(T$3*INDEX('College Enrollment Projections'!$AJ$2:$AP$72,MATCH('Campus Enrol Disaggregation'!$O19,'College Enrollment Projections'!$AI$2:$AI$72,0),MATCH('Campus Enrol Disaggregation'!T$2,'College Enrollment Projections'!$AJ$1:$AP$1,0)),50)</f>
        <v>400</v>
      </c>
      <c r="U19" s="114">
        <f>MROUND(U$3*INDEX('College Enrollment Projections'!$AJ$2:$AP$72,MATCH('Campus Enrol Disaggregation'!$O19,'College Enrollment Projections'!$AI$2:$AI$72,0),MATCH('Campus Enrol Disaggregation'!U$2,'College Enrollment Projections'!$AJ$1:$AP$1,0)),50)</f>
        <v>2500</v>
      </c>
      <c r="V19" s="114">
        <f>MROUND(V$3*INDEX('College Enrollment Projections'!$AJ$2:$AP$72,MATCH('Campus Enrol Disaggregation'!$O19,'College Enrollment Projections'!$AI$2:$AI$72,0),MATCH('Campus Enrol Disaggregation'!V$2,'College Enrollment Projections'!$AJ$1:$AP$1,0)),50)</f>
        <v>28000</v>
      </c>
      <c r="W19" s="115">
        <f>MROUND(INDEX('MAG College Enrollment Forecast'!$B$4:$H$74,MATCH($O19,'MAG College Enrollment Forecast'!$A$4:$A$74,0),MATCH(W$4,'MAG College Enrollment Forecast'!$B$1:$H$1,0)),50)</f>
        <v>24150</v>
      </c>
      <c r="X19" s="115">
        <f>MROUND(INDEX('MAG College Enrollment Forecast'!$B$4:$H$74,MATCH($O19,'MAG College Enrollment Forecast'!$A$4:$A$74,0),MATCH(X$4,'MAG College Enrollment Forecast'!$B$1:$H$1,0)),50)</f>
        <v>0</v>
      </c>
      <c r="Y19" s="115">
        <f>MROUND(INDEX('MAG College Enrollment Forecast'!$B$4:$H$74,MATCH($O19,'MAG College Enrollment Forecast'!$A$4:$A$74,0),MATCH(Y$4,'MAG College Enrollment Forecast'!$B$1:$H$1,0)),50)</f>
        <v>0</v>
      </c>
      <c r="Z19" s="115">
        <f>MROUND(INDEX('MAG College Enrollment Forecast'!$B$4:$H$74,MATCH($O19,'MAG College Enrollment Forecast'!$A$4:$A$74,0),MATCH(Z$4,'MAG College Enrollment Forecast'!$B$1:$H$1,0)),50)</f>
        <v>0</v>
      </c>
      <c r="AA19" s="116">
        <f>MROUND(AA$3*INDEX('College Enrollment Projections'!$AJ$2:$AP$72,MATCH('Campus Enrol Disaggregation'!$O19,'College Enrollment Projections'!$AI$2:$AI$72,0),MATCH('Campus Enrol Disaggregation'!AA$2,'College Enrollment Projections'!$AJ$1:$AP$1,0)),50)</f>
        <v>15000</v>
      </c>
      <c r="AB19" s="116">
        <f>MROUND(AB$3*INDEX('College Enrollment Projections'!$AJ$2:$AP$72,MATCH('Campus Enrol Disaggregation'!$O19,'College Enrollment Projections'!$AI$2:$AI$72,0),MATCH('Campus Enrol Disaggregation'!AB$2,'College Enrollment Projections'!$AJ$1:$AP$1,0)),50)</f>
        <v>3000</v>
      </c>
      <c r="AC19" s="116">
        <f>MROUND(AC$3*INDEX('College Enrollment Projections'!$AJ$2:$AP$72,MATCH('Campus Enrol Disaggregation'!$O19,'College Enrollment Projections'!$AI$2:$AI$72,0),MATCH('Campus Enrol Disaggregation'!AC$2,'College Enrollment Projections'!$AJ$1:$AP$1,0)),50)</f>
        <v>2400</v>
      </c>
      <c r="AD19" s="117">
        <f t="shared" si="0"/>
        <v>131250</v>
      </c>
    </row>
    <row r="20" spans="15:30">
      <c r="O20" s="3">
        <v>2005</v>
      </c>
      <c r="P20" s="114">
        <f>MROUND(P$3*INDEX('College Enrollment Projections'!$AJ$2:$AP$72,MATCH('Campus Enrol Disaggregation'!$O20,'College Enrollment Projections'!$AI$2:$AI$72,0),MATCH('Campus Enrol Disaggregation'!P$2,'College Enrollment Projections'!$AJ$1:$AP$1,0)),50)</f>
        <v>34050</v>
      </c>
      <c r="Q20" s="114">
        <f>MROUND(Q$3*INDEX('College Enrollment Projections'!$AJ$2:$AP$72,MATCH('Campus Enrol Disaggregation'!$O20,'College Enrollment Projections'!$AI$2:$AI$72,0),MATCH('Campus Enrol Disaggregation'!Q$2,'College Enrollment Projections'!$AJ$1:$AP$1,0)),50)</f>
        <v>1250</v>
      </c>
      <c r="R20" s="114">
        <f>MROUND(R$3*INDEX('College Enrollment Projections'!$AJ$2:$AP$72,MATCH('Campus Enrol Disaggregation'!$O20,'College Enrollment Projections'!$AI$2:$AI$72,0),MATCH('Campus Enrol Disaggregation'!R$2,'College Enrollment Projections'!$AJ$1:$AP$1,0)),50)</f>
        <v>16500</v>
      </c>
      <c r="S20" s="114">
        <f>MROUND(S$3*INDEX('College Enrollment Projections'!$AJ$2:$AP$72,MATCH('Campus Enrol Disaggregation'!$O20,'College Enrollment Projections'!$AI$2:$AI$72,0),MATCH('Campus Enrol Disaggregation'!S$2,'College Enrollment Projections'!$AJ$1:$AP$1,0)),50)</f>
        <v>3200</v>
      </c>
      <c r="T20" s="114">
        <f>MROUND(T$3*INDEX('College Enrollment Projections'!$AJ$2:$AP$72,MATCH('Campus Enrol Disaggregation'!$O20,'College Enrollment Projections'!$AI$2:$AI$72,0),MATCH('Campus Enrol Disaggregation'!T$2,'College Enrollment Projections'!$AJ$1:$AP$1,0)),50)</f>
        <v>400</v>
      </c>
      <c r="U20" s="114">
        <f>MROUND(U$3*INDEX('College Enrollment Projections'!$AJ$2:$AP$72,MATCH('Campus Enrol Disaggregation'!$O20,'College Enrollment Projections'!$AI$2:$AI$72,0),MATCH('Campus Enrol Disaggregation'!U$2,'College Enrollment Projections'!$AJ$1:$AP$1,0)),50)</f>
        <v>2450</v>
      </c>
      <c r="V20" s="114">
        <f>MROUND(V$3*INDEX('College Enrollment Projections'!$AJ$2:$AP$72,MATCH('Campus Enrol Disaggregation'!$O20,'College Enrollment Projections'!$AI$2:$AI$72,0),MATCH('Campus Enrol Disaggregation'!V$2,'College Enrollment Projections'!$AJ$1:$AP$1,0)),50)</f>
        <v>29600</v>
      </c>
      <c r="W20" s="115">
        <f>MROUND(INDEX('MAG College Enrollment Forecast'!$B$4:$H$74,MATCH($O20,'MAG College Enrollment Forecast'!$A$4:$A$74,0),MATCH(W$4,'MAG College Enrollment Forecast'!$B$1:$H$1,0)),50)</f>
        <v>24500</v>
      </c>
      <c r="X20" s="115">
        <f>MROUND(INDEX('MAG College Enrollment Forecast'!$B$4:$H$74,MATCH($O20,'MAG College Enrollment Forecast'!$A$4:$A$74,0),MATCH(X$4,'MAG College Enrollment Forecast'!$B$1:$H$1,0)),50)</f>
        <v>0</v>
      </c>
      <c r="Y20" s="115">
        <f>MROUND(INDEX('MAG College Enrollment Forecast'!$B$4:$H$74,MATCH($O20,'MAG College Enrollment Forecast'!$A$4:$A$74,0),MATCH(Y$4,'MAG College Enrollment Forecast'!$B$1:$H$1,0)),50)</f>
        <v>0</v>
      </c>
      <c r="Z20" s="115">
        <f>MROUND(INDEX('MAG College Enrollment Forecast'!$B$4:$H$74,MATCH($O20,'MAG College Enrollment Forecast'!$A$4:$A$74,0),MATCH(Z$4,'MAG College Enrollment Forecast'!$B$1:$H$1,0)),50)</f>
        <v>0</v>
      </c>
      <c r="AA20" s="116">
        <f>MROUND(AA$3*INDEX('College Enrollment Projections'!$AJ$2:$AP$72,MATCH('Campus Enrol Disaggregation'!$O20,'College Enrollment Projections'!$AI$2:$AI$72,0),MATCH('Campus Enrol Disaggregation'!AA$2,'College Enrollment Projections'!$AJ$1:$AP$1,0)),50)</f>
        <v>14700</v>
      </c>
      <c r="AB20" s="116">
        <f>MROUND(AB$3*INDEX('College Enrollment Projections'!$AJ$2:$AP$72,MATCH('Campus Enrol Disaggregation'!$O20,'College Enrollment Projections'!$AI$2:$AI$72,0),MATCH('Campus Enrol Disaggregation'!AB$2,'College Enrollment Projections'!$AJ$1:$AP$1,0)),50)</f>
        <v>2950</v>
      </c>
      <c r="AC20" s="116">
        <f>MROUND(AC$3*INDEX('College Enrollment Projections'!$AJ$2:$AP$72,MATCH('Campus Enrol Disaggregation'!$O20,'College Enrollment Projections'!$AI$2:$AI$72,0),MATCH('Campus Enrol Disaggregation'!AC$2,'College Enrollment Projections'!$AJ$1:$AP$1,0)),50)</f>
        <v>2450</v>
      </c>
      <c r="AD20" s="117">
        <f t="shared" si="0"/>
        <v>132050</v>
      </c>
    </row>
    <row r="21" spans="15:30">
      <c r="O21" s="3">
        <v>2006</v>
      </c>
      <c r="P21" s="114">
        <f>MROUND(P$3*INDEX('College Enrollment Projections'!$AJ$2:$AP$72,MATCH('Campus Enrol Disaggregation'!$O21,'College Enrollment Projections'!$AI$2:$AI$72,0),MATCH('Campus Enrol Disaggregation'!P$2,'College Enrollment Projections'!$AJ$1:$AP$1,0)),50)</f>
        <v>34200</v>
      </c>
      <c r="Q21" s="114">
        <f>MROUND(Q$3*INDEX('College Enrollment Projections'!$AJ$2:$AP$72,MATCH('Campus Enrol Disaggregation'!$O21,'College Enrollment Projections'!$AI$2:$AI$72,0),MATCH('Campus Enrol Disaggregation'!Q$2,'College Enrollment Projections'!$AJ$1:$AP$1,0)),50)</f>
        <v>1300</v>
      </c>
      <c r="R21" s="114">
        <f>MROUND(R$3*INDEX('College Enrollment Projections'!$AJ$2:$AP$72,MATCH('Campus Enrol Disaggregation'!$O21,'College Enrollment Projections'!$AI$2:$AI$72,0),MATCH('Campus Enrol Disaggregation'!R$2,'College Enrollment Projections'!$AJ$1:$AP$1,0)),50)</f>
        <v>16600</v>
      </c>
      <c r="S21" s="114">
        <f>MROUND(S$3*INDEX('College Enrollment Projections'!$AJ$2:$AP$72,MATCH('Campus Enrol Disaggregation'!$O21,'College Enrollment Projections'!$AI$2:$AI$72,0),MATCH('Campus Enrol Disaggregation'!S$2,'College Enrollment Projections'!$AJ$1:$AP$1,0)),50)</f>
        <v>3250</v>
      </c>
      <c r="T21" s="114">
        <f>MROUND(T$3*INDEX('College Enrollment Projections'!$AJ$2:$AP$72,MATCH('Campus Enrol Disaggregation'!$O21,'College Enrollment Projections'!$AI$2:$AI$72,0),MATCH('Campus Enrol Disaggregation'!T$2,'College Enrollment Projections'!$AJ$1:$AP$1,0)),50)</f>
        <v>400</v>
      </c>
      <c r="U21" s="114">
        <f>MROUND(U$3*INDEX('College Enrollment Projections'!$AJ$2:$AP$72,MATCH('Campus Enrol Disaggregation'!$O21,'College Enrollment Projections'!$AI$2:$AI$72,0),MATCH('Campus Enrol Disaggregation'!U$2,'College Enrollment Projections'!$AJ$1:$AP$1,0)),50)</f>
        <v>2450</v>
      </c>
      <c r="V21" s="114">
        <f>MROUND(V$3*INDEX('College Enrollment Projections'!$AJ$2:$AP$72,MATCH('Campus Enrol Disaggregation'!$O21,'College Enrollment Projections'!$AI$2:$AI$72,0),MATCH('Campus Enrol Disaggregation'!V$2,'College Enrollment Projections'!$AJ$1:$AP$1,0)),50)</f>
        <v>29550</v>
      </c>
      <c r="W21" s="115">
        <f>MROUND(INDEX('MAG College Enrollment Forecast'!$B$4:$H$74,MATCH($O21,'MAG College Enrollment Forecast'!$A$4:$A$74,0),MATCH(W$4,'MAG College Enrollment Forecast'!$B$1:$H$1,0)),50)</f>
        <v>23300</v>
      </c>
      <c r="X21" s="115">
        <f>MROUND(INDEX('MAG College Enrollment Forecast'!$B$4:$H$74,MATCH($O21,'MAG College Enrollment Forecast'!$A$4:$A$74,0),MATCH(X$4,'MAG College Enrollment Forecast'!$B$1:$H$1,0)),50)</f>
        <v>0</v>
      </c>
      <c r="Y21" s="115">
        <f>MROUND(INDEX('MAG College Enrollment Forecast'!$B$4:$H$74,MATCH($O21,'MAG College Enrollment Forecast'!$A$4:$A$74,0),MATCH(Y$4,'MAG College Enrollment Forecast'!$B$1:$H$1,0)),50)</f>
        <v>0</v>
      </c>
      <c r="Z21" s="115">
        <f>MROUND(INDEX('MAG College Enrollment Forecast'!$B$4:$H$74,MATCH($O21,'MAG College Enrollment Forecast'!$A$4:$A$74,0),MATCH(Z$4,'MAG College Enrollment Forecast'!$B$1:$H$1,0)),50)</f>
        <v>0</v>
      </c>
      <c r="AA21" s="116">
        <f>MROUND(AA$3*INDEX('College Enrollment Projections'!$AJ$2:$AP$72,MATCH('Campus Enrol Disaggregation'!$O21,'College Enrollment Projections'!$AI$2:$AI$72,0),MATCH('Campus Enrol Disaggregation'!AA$2,'College Enrollment Projections'!$AJ$1:$AP$1,0)),50)</f>
        <v>14850</v>
      </c>
      <c r="AB21" s="116">
        <f>MROUND(AB$3*INDEX('College Enrollment Projections'!$AJ$2:$AP$72,MATCH('Campus Enrol Disaggregation'!$O21,'College Enrollment Projections'!$AI$2:$AI$72,0),MATCH('Campus Enrol Disaggregation'!AB$2,'College Enrollment Projections'!$AJ$1:$AP$1,0)),50)</f>
        <v>3000</v>
      </c>
      <c r="AC21" s="116">
        <f>MROUND(AC$3*INDEX('College Enrollment Projections'!$AJ$2:$AP$72,MATCH('Campus Enrol Disaggregation'!$O21,'College Enrollment Projections'!$AI$2:$AI$72,0),MATCH('Campus Enrol Disaggregation'!AC$2,'College Enrollment Projections'!$AJ$1:$AP$1,0)),50)</f>
        <v>2500</v>
      </c>
      <c r="AD21" s="117">
        <f t="shared" si="0"/>
        <v>131400</v>
      </c>
    </row>
    <row r="22" spans="15:30">
      <c r="O22" s="3">
        <v>2007</v>
      </c>
      <c r="P22" s="114">
        <f>MROUND(P$3*INDEX('College Enrollment Projections'!$AJ$2:$AP$72,MATCH('Campus Enrol Disaggregation'!$O22,'College Enrollment Projections'!$AI$2:$AI$72,0),MATCH('Campus Enrol Disaggregation'!P$2,'College Enrollment Projections'!$AJ$1:$AP$1,0)),50)</f>
        <v>34150</v>
      </c>
      <c r="Q22" s="114">
        <f>MROUND(Q$3*INDEX('College Enrollment Projections'!$AJ$2:$AP$72,MATCH('Campus Enrol Disaggregation'!$O22,'College Enrollment Projections'!$AI$2:$AI$72,0),MATCH('Campus Enrol Disaggregation'!Q$2,'College Enrollment Projections'!$AJ$1:$AP$1,0)),50)</f>
        <v>1300</v>
      </c>
      <c r="R22" s="114">
        <f>MROUND(R$3*INDEX('College Enrollment Projections'!$AJ$2:$AP$72,MATCH('Campus Enrol Disaggregation'!$O22,'College Enrollment Projections'!$AI$2:$AI$72,0),MATCH('Campus Enrol Disaggregation'!R$2,'College Enrollment Projections'!$AJ$1:$AP$1,0)),50)</f>
        <v>17250</v>
      </c>
      <c r="S22" s="114">
        <f>MROUND(S$3*INDEX('College Enrollment Projections'!$AJ$2:$AP$72,MATCH('Campus Enrol Disaggregation'!$O22,'College Enrollment Projections'!$AI$2:$AI$72,0),MATCH('Campus Enrol Disaggregation'!S$2,'College Enrollment Projections'!$AJ$1:$AP$1,0)),50)</f>
        <v>3350</v>
      </c>
      <c r="T22" s="114">
        <f>MROUND(T$3*INDEX('College Enrollment Projections'!$AJ$2:$AP$72,MATCH('Campus Enrol Disaggregation'!$O22,'College Enrollment Projections'!$AI$2:$AI$72,0),MATCH('Campus Enrol Disaggregation'!T$2,'College Enrollment Projections'!$AJ$1:$AP$1,0)),50)</f>
        <v>400</v>
      </c>
      <c r="U22" s="114">
        <f>MROUND(U$3*INDEX('College Enrollment Projections'!$AJ$2:$AP$72,MATCH('Campus Enrol Disaggregation'!$O22,'College Enrollment Projections'!$AI$2:$AI$72,0),MATCH('Campus Enrol Disaggregation'!U$2,'College Enrollment Projections'!$AJ$1:$AP$1,0)),50)</f>
        <v>2550</v>
      </c>
      <c r="V22" s="114">
        <f>MROUND(V$3*INDEX('College Enrollment Projections'!$AJ$2:$AP$72,MATCH('Campus Enrol Disaggregation'!$O22,'College Enrollment Projections'!$AI$2:$AI$72,0),MATCH('Campus Enrol Disaggregation'!V$2,'College Enrollment Projections'!$AJ$1:$AP$1,0)),50)</f>
        <v>27150</v>
      </c>
      <c r="W22" s="115">
        <f>MROUND(INDEX('MAG College Enrollment Forecast'!$B$4:$H$74,MATCH($O22,'MAG College Enrollment Forecast'!$A$4:$A$74,0),MATCH(W$4,'MAG College Enrollment Forecast'!$B$1:$H$1,0)),50)</f>
        <v>23850</v>
      </c>
      <c r="X22" s="115">
        <f>MROUND(INDEX('MAG College Enrollment Forecast'!$B$4:$H$74,MATCH($O22,'MAG College Enrollment Forecast'!$A$4:$A$74,0),MATCH(X$4,'MAG College Enrollment Forecast'!$B$1:$H$1,0)),50)</f>
        <v>0</v>
      </c>
      <c r="Y22" s="115">
        <f>MROUND(INDEX('MAG College Enrollment Forecast'!$B$4:$H$74,MATCH($O22,'MAG College Enrollment Forecast'!$A$4:$A$74,0),MATCH(Y$4,'MAG College Enrollment Forecast'!$B$1:$H$1,0)),50)</f>
        <v>0</v>
      </c>
      <c r="Z22" s="115">
        <f>MROUND(INDEX('MAG College Enrollment Forecast'!$B$4:$H$74,MATCH($O22,'MAG College Enrollment Forecast'!$A$4:$A$74,0),MATCH(Z$4,'MAG College Enrollment Forecast'!$B$1:$H$1,0)),50)</f>
        <v>0</v>
      </c>
      <c r="AA22" s="116">
        <f>MROUND(AA$3*INDEX('College Enrollment Projections'!$AJ$2:$AP$72,MATCH('Campus Enrol Disaggregation'!$O22,'College Enrollment Projections'!$AI$2:$AI$72,0),MATCH('Campus Enrol Disaggregation'!AA$2,'College Enrollment Projections'!$AJ$1:$AP$1,0)),50)</f>
        <v>14650</v>
      </c>
      <c r="AB22" s="116">
        <f>MROUND(AB$3*INDEX('College Enrollment Projections'!$AJ$2:$AP$72,MATCH('Campus Enrol Disaggregation'!$O22,'College Enrollment Projections'!$AI$2:$AI$72,0),MATCH('Campus Enrol Disaggregation'!AB$2,'College Enrollment Projections'!$AJ$1:$AP$1,0)),50)</f>
        <v>2950</v>
      </c>
      <c r="AC22" s="116">
        <f>MROUND(AC$3*INDEX('College Enrollment Projections'!$AJ$2:$AP$72,MATCH('Campus Enrol Disaggregation'!$O22,'College Enrollment Projections'!$AI$2:$AI$72,0),MATCH('Campus Enrol Disaggregation'!AC$2,'College Enrollment Projections'!$AJ$1:$AP$1,0)),50)</f>
        <v>2650</v>
      </c>
      <c r="AD22" s="117">
        <f t="shared" si="0"/>
        <v>130250</v>
      </c>
    </row>
    <row r="23" spans="15:30">
      <c r="O23" s="3">
        <v>2008</v>
      </c>
      <c r="P23" s="114">
        <f>MROUND(P$3*INDEX('College Enrollment Projections'!$AJ$2:$AP$72,MATCH('Campus Enrol Disaggregation'!$O23,'College Enrollment Projections'!$AI$2:$AI$72,0),MATCH('Campus Enrol Disaggregation'!P$2,'College Enrollment Projections'!$AJ$1:$AP$1,0)),50)</f>
        <v>34250</v>
      </c>
      <c r="Q23" s="114">
        <f>MROUND(Q$3*INDEX('College Enrollment Projections'!$AJ$2:$AP$72,MATCH('Campus Enrol Disaggregation'!$O23,'College Enrollment Projections'!$AI$2:$AI$72,0),MATCH('Campus Enrol Disaggregation'!Q$2,'College Enrollment Projections'!$AJ$1:$AP$1,0)),50)</f>
        <v>1400</v>
      </c>
      <c r="R23" s="114">
        <f>MROUND(R$3*INDEX('College Enrollment Projections'!$AJ$2:$AP$72,MATCH('Campus Enrol Disaggregation'!$O23,'College Enrollment Projections'!$AI$2:$AI$72,0),MATCH('Campus Enrol Disaggregation'!R$2,'College Enrollment Projections'!$AJ$1:$AP$1,0)),50)</f>
        <v>20100</v>
      </c>
      <c r="S23" s="114">
        <f>MROUND(S$3*INDEX('College Enrollment Projections'!$AJ$2:$AP$72,MATCH('Campus Enrol Disaggregation'!$O23,'College Enrollment Projections'!$AI$2:$AI$72,0),MATCH('Campus Enrol Disaggregation'!S$2,'College Enrollment Projections'!$AJ$1:$AP$1,0)),50)</f>
        <v>3900</v>
      </c>
      <c r="T23" s="114">
        <f>MROUND(T$3*INDEX('College Enrollment Projections'!$AJ$2:$AP$72,MATCH('Campus Enrol Disaggregation'!$O23,'College Enrollment Projections'!$AI$2:$AI$72,0),MATCH('Campus Enrol Disaggregation'!T$2,'College Enrollment Projections'!$AJ$1:$AP$1,0)),50)</f>
        <v>500</v>
      </c>
      <c r="U23" s="114">
        <f>MROUND(U$3*INDEX('College Enrollment Projections'!$AJ$2:$AP$72,MATCH('Campus Enrol Disaggregation'!$O23,'College Enrollment Projections'!$AI$2:$AI$72,0),MATCH('Campus Enrol Disaggregation'!U$2,'College Enrollment Projections'!$AJ$1:$AP$1,0)),50)</f>
        <v>3000</v>
      </c>
      <c r="V23" s="114">
        <f>MROUND(V$3*INDEX('College Enrollment Projections'!$AJ$2:$AP$72,MATCH('Campus Enrol Disaggregation'!$O23,'College Enrollment Projections'!$AI$2:$AI$72,0),MATCH('Campus Enrol Disaggregation'!V$2,'College Enrollment Projections'!$AJ$1:$AP$1,0)),50)</f>
        <v>27300</v>
      </c>
      <c r="W23" s="115">
        <f>MROUND(INDEX('MAG College Enrollment Forecast'!$B$4:$H$74,MATCH($O23,'MAG College Enrollment Forecast'!$A$4:$A$74,0),MATCH(W$4,'MAG College Enrollment Forecast'!$B$1:$H$1,0)),50)</f>
        <v>27050</v>
      </c>
      <c r="X23" s="115">
        <f>MROUND(INDEX('MAG College Enrollment Forecast'!$B$4:$H$74,MATCH($O23,'MAG College Enrollment Forecast'!$A$4:$A$74,0),MATCH(X$4,'MAG College Enrollment Forecast'!$B$1:$H$1,0)),50)</f>
        <v>0</v>
      </c>
      <c r="Y23" s="115">
        <f>MROUND(INDEX('MAG College Enrollment Forecast'!$B$4:$H$74,MATCH($O23,'MAG College Enrollment Forecast'!$A$4:$A$74,0),MATCH(Y$4,'MAG College Enrollment Forecast'!$B$1:$H$1,0)),50)</f>
        <v>0</v>
      </c>
      <c r="Z23" s="115">
        <f>MROUND(INDEX('MAG College Enrollment Forecast'!$B$4:$H$74,MATCH($O23,'MAG College Enrollment Forecast'!$A$4:$A$74,0),MATCH(Z$4,'MAG College Enrollment Forecast'!$B$1:$H$1,0)),50)</f>
        <v>0</v>
      </c>
      <c r="AA23" s="116">
        <f>MROUND(AA$3*INDEX('College Enrollment Projections'!$AJ$2:$AP$72,MATCH('Campus Enrol Disaggregation'!$O23,'College Enrollment Projections'!$AI$2:$AI$72,0),MATCH('Campus Enrol Disaggregation'!AA$2,'College Enrollment Projections'!$AJ$1:$AP$1,0)),50)</f>
        <v>17350</v>
      </c>
      <c r="AB23" s="116">
        <f>MROUND(AB$3*INDEX('College Enrollment Projections'!$AJ$2:$AP$72,MATCH('Campus Enrol Disaggregation'!$O23,'College Enrollment Projections'!$AI$2:$AI$72,0),MATCH('Campus Enrol Disaggregation'!AB$2,'College Enrollment Projections'!$AJ$1:$AP$1,0)),50)</f>
        <v>3500</v>
      </c>
      <c r="AC23" s="116">
        <f>MROUND(AC$3*INDEX('College Enrollment Projections'!$AJ$2:$AP$72,MATCH('Campus Enrol Disaggregation'!$O23,'College Enrollment Projections'!$AI$2:$AI$72,0),MATCH('Campus Enrol Disaggregation'!AC$2,'College Enrollment Projections'!$AJ$1:$AP$1,0)),50)</f>
        <v>2850</v>
      </c>
      <c r="AD23" s="117">
        <f t="shared" si="0"/>
        <v>141200</v>
      </c>
    </row>
    <row r="24" spans="15:30">
      <c r="O24" s="3">
        <v>2009</v>
      </c>
      <c r="P24" s="114">
        <f>MROUND(P$3*INDEX('College Enrollment Projections'!$AJ$2:$AP$72,MATCH('Campus Enrol Disaggregation'!$O24,'College Enrollment Projections'!$AI$2:$AI$72,0),MATCH('Campus Enrol Disaggregation'!P$2,'College Enrollment Projections'!$AJ$1:$AP$1,0)),50)</f>
        <v>34150</v>
      </c>
      <c r="Q24" s="114">
        <f>MROUND(Q$3*INDEX('College Enrollment Projections'!$AJ$2:$AP$72,MATCH('Campus Enrol Disaggregation'!$O24,'College Enrollment Projections'!$AI$2:$AI$72,0),MATCH('Campus Enrol Disaggregation'!Q$2,'College Enrollment Projections'!$AJ$1:$AP$1,0)),50)</f>
        <v>1600</v>
      </c>
      <c r="R24" s="114">
        <f>MROUND(R$3*INDEX('College Enrollment Projections'!$AJ$2:$AP$72,MATCH('Campus Enrol Disaggregation'!$O24,'College Enrollment Projections'!$AI$2:$AI$72,0),MATCH('Campus Enrol Disaggregation'!R$2,'College Enrollment Projections'!$AJ$1:$AP$1,0)),50)</f>
        <v>23900</v>
      </c>
      <c r="S24" s="114">
        <f>MROUND(S$3*INDEX('College Enrollment Projections'!$AJ$2:$AP$72,MATCH('Campus Enrol Disaggregation'!$O24,'College Enrollment Projections'!$AI$2:$AI$72,0),MATCH('Campus Enrol Disaggregation'!S$2,'College Enrollment Projections'!$AJ$1:$AP$1,0)),50)</f>
        <v>4650</v>
      </c>
      <c r="T24" s="114">
        <f>MROUND(T$3*INDEX('College Enrollment Projections'!$AJ$2:$AP$72,MATCH('Campus Enrol Disaggregation'!$O24,'College Enrollment Projections'!$AI$2:$AI$72,0),MATCH('Campus Enrol Disaggregation'!T$2,'College Enrollment Projections'!$AJ$1:$AP$1,0)),50)</f>
        <v>550</v>
      </c>
      <c r="U24" s="114">
        <f>MROUND(U$3*INDEX('College Enrollment Projections'!$AJ$2:$AP$72,MATCH('Campus Enrol Disaggregation'!$O24,'College Enrollment Projections'!$AI$2:$AI$72,0),MATCH('Campus Enrol Disaggregation'!U$2,'College Enrollment Projections'!$AJ$1:$AP$1,0)),50)</f>
        <v>3550</v>
      </c>
      <c r="V24" s="114">
        <f>MROUND(V$3*INDEX('College Enrollment Projections'!$AJ$2:$AP$72,MATCH('Campus Enrol Disaggregation'!$O24,'College Enrollment Projections'!$AI$2:$AI$72,0),MATCH('Campus Enrol Disaggregation'!V$2,'College Enrollment Projections'!$AJ$1:$AP$1,0)),50)</f>
        <v>28350</v>
      </c>
      <c r="W24" s="115">
        <f>MROUND(INDEX('MAG College Enrollment Forecast'!$B$4:$H$74,MATCH($O24,'MAG College Enrollment Forecast'!$A$4:$A$74,0),MATCH(W$4,'MAG College Enrollment Forecast'!$B$1:$H$1,0)),50)</f>
        <v>29050</v>
      </c>
      <c r="X24" s="115">
        <f>MROUND(INDEX('MAG College Enrollment Forecast'!$B$4:$H$74,MATCH($O24,'MAG College Enrollment Forecast'!$A$4:$A$74,0),MATCH(X$4,'MAG College Enrollment Forecast'!$B$1:$H$1,0)),50)</f>
        <v>0</v>
      </c>
      <c r="Y24" s="115">
        <f>MROUND(INDEX('MAG College Enrollment Forecast'!$B$4:$H$74,MATCH($O24,'MAG College Enrollment Forecast'!$A$4:$A$74,0),MATCH(Y$4,'MAG College Enrollment Forecast'!$B$1:$H$1,0)),50)</f>
        <v>0</v>
      </c>
      <c r="Z24" s="115">
        <f>MROUND(INDEX('MAG College Enrollment Forecast'!$B$4:$H$74,MATCH($O24,'MAG College Enrollment Forecast'!$A$4:$A$74,0),MATCH(Z$4,'MAG College Enrollment Forecast'!$B$1:$H$1,0)),50)</f>
        <v>0</v>
      </c>
      <c r="AA24" s="116">
        <f>MROUND(AA$3*INDEX('College Enrollment Projections'!$AJ$2:$AP$72,MATCH('Campus Enrol Disaggregation'!$O24,'College Enrollment Projections'!$AI$2:$AI$72,0),MATCH('Campus Enrol Disaggregation'!AA$2,'College Enrollment Projections'!$AJ$1:$AP$1,0)),50)</f>
        <v>18650</v>
      </c>
      <c r="AB24" s="116">
        <f>MROUND(AB$3*INDEX('College Enrollment Projections'!$AJ$2:$AP$72,MATCH('Campus Enrol Disaggregation'!$O24,'College Enrollment Projections'!$AI$2:$AI$72,0),MATCH('Campus Enrol Disaggregation'!AB$2,'College Enrollment Projections'!$AJ$1:$AP$1,0)),50)</f>
        <v>3750</v>
      </c>
      <c r="AC24" s="116">
        <f>MROUND(AC$3*INDEX('College Enrollment Projections'!$AJ$2:$AP$72,MATCH('Campus Enrol Disaggregation'!$O24,'College Enrollment Projections'!$AI$2:$AI$72,0),MATCH('Campus Enrol Disaggregation'!AC$2,'College Enrollment Projections'!$AJ$1:$AP$1,0)),50)</f>
        <v>3050</v>
      </c>
      <c r="AD24" s="117">
        <f t="shared" si="0"/>
        <v>151250</v>
      </c>
    </row>
    <row r="25" spans="15:30">
      <c r="O25" s="3">
        <v>2010</v>
      </c>
      <c r="P25" s="114">
        <f>MROUND(P$3*INDEX('College Enrollment Projections'!$AJ$2:$AP$72,MATCH('Campus Enrol Disaggregation'!$O25,'College Enrollment Projections'!$AI$2:$AI$72,0),MATCH('Campus Enrol Disaggregation'!P$2,'College Enrollment Projections'!$AJ$1:$AP$1,0)),50)</f>
        <v>33850</v>
      </c>
      <c r="Q25" s="114">
        <f>MROUND(Q$3*INDEX('College Enrollment Projections'!$AJ$2:$AP$72,MATCH('Campus Enrol Disaggregation'!$O25,'College Enrollment Projections'!$AI$2:$AI$72,0),MATCH('Campus Enrol Disaggregation'!Q$2,'College Enrollment Projections'!$AJ$1:$AP$1,0)),50)</f>
        <v>1800</v>
      </c>
      <c r="R25" s="114">
        <f>MROUND(R$3*INDEX('College Enrollment Projections'!$AJ$2:$AP$72,MATCH('Campus Enrol Disaggregation'!$O25,'College Enrollment Projections'!$AI$2:$AI$72,0),MATCH('Campus Enrol Disaggregation'!R$2,'College Enrollment Projections'!$AJ$1:$AP$1,0)),50)</f>
        <v>23700</v>
      </c>
      <c r="S25" s="114">
        <f>MROUND(S$3*INDEX('College Enrollment Projections'!$AJ$2:$AP$72,MATCH('Campus Enrol Disaggregation'!$O25,'College Enrollment Projections'!$AI$2:$AI$72,0),MATCH('Campus Enrol Disaggregation'!S$2,'College Enrollment Projections'!$AJ$1:$AP$1,0)),50)</f>
        <v>4600</v>
      </c>
      <c r="T25" s="114">
        <f>MROUND(T$3*INDEX('College Enrollment Projections'!$AJ$2:$AP$72,MATCH('Campus Enrol Disaggregation'!$O25,'College Enrollment Projections'!$AI$2:$AI$72,0),MATCH('Campus Enrol Disaggregation'!T$2,'College Enrollment Projections'!$AJ$1:$AP$1,0)),50)</f>
        <v>550</v>
      </c>
      <c r="U25" s="114">
        <f>MROUND(U$3*INDEX('College Enrollment Projections'!$AJ$2:$AP$72,MATCH('Campus Enrol Disaggregation'!$O25,'College Enrollment Projections'!$AI$2:$AI$72,0),MATCH('Campus Enrol Disaggregation'!U$2,'College Enrollment Projections'!$AJ$1:$AP$1,0)),50)</f>
        <v>3550</v>
      </c>
      <c r="V25" s="114">
        <f>MROUND(V$3*INDEX('College Enrollment Projections'!$AJ$2:$AP$72,MATCH('Campus Enrol Disaggregation'!$O25,'College Enrollment Projections'!$AI$2:$AI$72,0),MATCH('Campus Enrol Disaggregation'!V$2,'College Enrollment Projections'!$AJ$1:$AP$1,0)),50)</f>
        <v>29850</v>
      </c>
      <c r="W25" s="115">
        <f>MROUND(INDEX('MAG College Enrollment Forecast'!$B$4:$H$74,MATCH($O25,'MAG College Enrollment Forecast'!$A$4:$A$74,0),MATCH(W$4,'MAG College Enrollment Forecast'!$B$1:$H$1,0)),50)</f>
        <v>31750</v>
      </c>
      <c r="X25" s="115">
        <f>MROUND(INDEX('MAG College Enrollment Forecast'!$B$4:$H$74,MATCH($O25,'MAG College Enrollment Forecast'!$A$4:$A$74,0),MATCH(X$4,'MAG College Enrollment Forecast'!$B$1:$H$1,0)),50)</f>
        <v>0</v>
      </c>
      <c r="Y25" s="115">
        <f>MROUND(INDEX('MAG College Enrollment Forecast'!$B$4:$H$74,MATCH($O25,'MAG College Enrollment Forecast'!$A$4:$A$74,0),MATCH(Y$4,'MAG College Enrollment Forecast'!$B$1:$H$1,0)),50)</f>
        <v>0</v>
      </c>
      <c r="Z25" s="115">
        <f>MROUND(INDEX('MAG College Enrollment Forecast'!$B$4:$H$74,MATCH($O25,'MAG College Enrollment Forecast'!$A$4:$A$74,0),MATCH(Z$4,'MAG College Enrollment Forecast'!$B$1:$H$1,0)),50)</f>
        <v>0</v>
      </c>
      <c r="AA25" s="116">
        <f>MROUND(AA$3*INDEX('College Enrollment Projections'!$AJ$2:$AP$72,MATCH('Campus Enrol Disaggregation'!$O25,'College Enrollment Projections'!$AI$2:$AI$72,0),MATCH('Campus Enrol Disaggregation'!AA$2,'College Enrollment Projections'!$AJ$1:$AP$1,0)),50)</f>
        <v>19500</v>
      </c>
      <c r="AB25" s="116">
        <f>MROUND(AB$3*INDEX('College Enrollment Projections'!$AJ$2:$AP$72,MATCH('Campus Enrol Disaggregation'!$O25,'College Enrollment Projections'!$AI$2:$AI$72,0),MATCH('Campus Enrol Disaggregation'!AB$2,'College Enrollment Projections'!$AJ$1:$AP$1,0)),50)</f>
        <v>3900</v>
      </c>
      <c r="AC25" s="116">
        <f>MROUND(AC$3*INDEX('College Enrollment Projections'!$AJ$2:$AP$72,MATCH('Campus Enrol Disaggregation'!$O25,'College Enrollment Projections'!$AI$2:$AI$72,0),MATCH('Campus Enrol Disaggregation'!AC$2,'College Enrollment Projections'!$AJ$1:$AP$1,0)),50)</f>
        <v>3150</v>
      </c>
      <c r="AD25" s="117">
        <f t="shared" si="0"/>
        <v>156200</v>
      </c>
    </row>
    <row r="26" spans="15:30">
      <c r="O26" s="3">
        <v>2011</v>
      </c>
      <c r="P26" s="114">
        <f>MROUND(P$3*INDEX('College Enrollment Projections'!$AJ$2:$AP$72,MATCH('Campus Enrol Disaggregation'!$O26,'College Enrollment Projections'!$AI$2:$AI$72,0),MATCH('Campus Enrol Disaggregation'!P$2,'College Enrollment Projections'!$AJ$1:$AP$1,0)),50)</f>
        <v>34100</v>
      </c>
      <c r="Q26" s="114">
        <f>MROUND(Q$3*INDEX('College Enrollment Projections'!$AJ$2:$AP$72,MATCH('Campus Enrol Disaggregation'!$O26,'College Enrollment Projections'!$AI$2:$AI$72,0),MATCH('Campus Enrol Disaggregation'!Q$2,'College Enrollment Projections'!$AJ$1:$AP$1,0)),50)</f>
        <v>2000</v>
      </c>
      <c r="R26" s="114">
        <f>MROUND(R$3*INDEX('College Enrollment Projections'!$AJ$2:$AP$72,MATCH('Campus Enrol Disaggregation'!$O26,'College Enrollment Projections'!$AI$2:$AI$72,0),MATCH('Campus Enrol Disaggregation'!R$2,'College Enrollment Projections'!$AJ$1:$AP$1,0)),50)</f>
        <v>22850</v>
      </c>
      <c r="S26" s="114">
        <f>MROUND(S$3*INDEX('College Enrollment Projections'!$AJ$2:$AP$72,MATCH('Campus Enrol Disaggregation'!$O26,'College Enrollment Projections'!$AI$2:$AI$72,0),MATCH('Campus Enrol Disaggregation'!S$2,'College Enrollment Projections'!$AJ$1:$AP$1,0)),50)</f>
        <v>4450</v>
      </c>
      <c r="T26" s="114">
        <f>MROUND(T$3*INDEX('College Enrollment Projections'!$AJ$2:$AP$72,MATCH('Campus Enrol Disaggregation'!$O26,'College Enrollment Projections'!$AI$2:$AI$72,0),MATCH('Campus Enrol Disaggregation'!T$2,'College Enrollment Projections'!$AJ$1:$AP$1,0)),50)</f>
        <v>550</v>
      </c>
      <c r="U26" s="114">
        <f>MROUND(U$3*INDEX('College Enrollment Projections'!$AJ$2:$AP$72,MATCH('Campus Enrol Disaggregation'!$O26,'College Enrollment Projections'!$AI$2:$AI$72,0),MATCH('Campus Enrol Disaggregation'!U$2,'College Enrollment Projections'!$AJ$1:$AP$1,0)),50)</f>
        <v>3400</v>
      </c>
      <c r="V26" s="114">
        <f>MROUND(V$3*INDEX('College Enrollment Projections'!$AJ$2:$AP$72,MATCH('Campus Enrol Disaggregation'!$O26,'College Enrollment Projections'!$AI$2:$AI$72,0),MATCH('Campus Enrol Disaggregation'!V$2,'College Enrollment Projections'!$AJ$1:$AP$1,0)),50)</f>
        <v>30650</v>
      </c>
      <c r="W26" s="115">
        <f>MROUND(INDEX('MAG College Enrollment Forecast'!$B$4:$H$74,MATCH($O26,'MAG College Enrollment Forecast'!$A$4:$A$74,0),MATCH(W$4,'MAG College Enrollment Forecast'!$B$1:$H$1,0)),50)</f>
        <v>32750</v>
      </c>
      <c r="X26" s="115">
        <f>MROUND(INDEX('MAG College Enrollment Forecast'!$B$4:$H$74,MATCH($O26,'MAG College Enrollment Forecast'!$A$4:$A$74,0),MATCH(X$4,'MAG College Enrollment Forecast'!$B$1:$H$1,0)),50)</f>
        <v>0</v>
      </c>
      <c r="Y26" s="115">
        <f>MROUND(INDEX('MAG College Enrollment Forecast'!$B$4:$H$74,MATCH($O26,'MAG College Enrollment Forecast'!$A$4:$A$74,0),MATCH(Y$4,'MAG College Enrollment Forecast'!$B$1:$H$1,0)),50)</f>
        <v>0</v>
      </c>
      <c r="Z26" s="115">
        <f>MROUND(INDEX('MAG College Enrollment Forecast'!$B$4:$H$74,MATCH($O26,'MAG College Enrollment Forecast'!$A$4:$A$74,0),MATCH(Z$4,'MAG College Enrollment Forecast'!$B$1:$H$1,0)),50)</f>
        <v>0</v>
      </c>
      <c r="AA26" s="116">
        <f>MROUND(AA$3*INDEX('College Enrollment Projections'!$AJ$2:$AP$72,MATCH('Campus Enrol Disaggregation'!$O26,'College Enrollment Projections'!$AI$2:$AI$72,0),MATCH('Campus Enrol Disaggregation'!AA$2,'College Enrollment Projections'!$AJ$1:$AP$1,0)),50)</f>
        <v>20550</v>
      </c>
      <c r="AB26" s="116">
        <f>MROUND(AB$3*INDEX('College Enrollment Projections'!$AJ$2:$AP$72,MATCH('Campus Enrol Disaggregation'!$O26,'College Enrollment Projections'!$AI$2:$AI$72,0),MATCH('Campus Enrol Disaggregation'!AB$2,'College Enrollment Projections'!$AJ$1:$AP$1,0)),50)</f>
        <v>4100</v>
      </c>
      <c r="AC26" s="116">
        <f>MROUND(AC$3*INDEX('College Enrollment Projections'!$AJ$2:$AP$72,MATCH('Campus Enrol Disaggregation'!$O26,'College Enrollment Projections'!$AI$2:$AI$72,0),MATCH('Campus Enrol Disaggregation'!AC$2,'College Enrollment Projections'!$AJ$1:$AP$1,0)),50)</f>
        <v>3350</v>
      </c>
      <c r="AD26" s="117">
        <f t="shared" si="0"/>
        <v>158750</v>
      </c>
    </row>
    <row r="27" spans="15:30">
      <c r="O27" s="3">
        <v>2012</v>
      </c>
      <c r="P27" s="114">
        <f>MROUND(P$3*INDEX('College Enrollment Projections'!$AJ$2:$AP$72,MATCH('Campus Enrol Disaggregation'!$O27,'College Enrollment Projections'!$AI$2:$AI$72,0),MATCH('Campus Enrol Disaggregation'!P$2,'College Enrollment Projections'!$AJ$1:$AP$1,0)),50)</f>
        <v>34400</v>
      </c>
      <c r="Q27" s="114">
        <f>MROUND(Q$3*INDEX('College Enrollment Projections'!$AJ$2:$AP$72,MATCH('Campus Enrol Disaggregation'!$O27,'College Enrollment Projections'!$AI$2:$AI$72,0),MATCH('Campus Enrol Disaggregation'!Q$2,'College Enrollment Projections'!$AJ$1:$AP$1,0)),50)</f>
        <v>2200</v>
      </c>
      <c r="R27" s="114">
        <f>MROUND(R$3*INDEX('College Enrollment Projections'!$AJ$2:$AP$72,MATCH('Campus Enrol Disaggregation'!$O27,'College Enrollment Projections'!$AI$2:$AI$72,0),MATCH('Campus Enrol Disaggregation'!R$2,'College Enrollment Projections'!$AJ$1:$AP$1,0)),50)</f>
        <v>20500</v>
      </c>
      <c r="S27" s="114">
        <f>MROUND(S$3*INDEX('College Enrollment Projections'!$AJ$2:$AP$72,MATCH('Campus Enrol Disaggregation'!$O27,'College Enrollment Projections'!$AI$2:$AI$72,0),MATCH('Campus Enrol Disaggregation'!S$2,'College Enrollment Projections'!$AJ$1:$AP$1,0)),50)</f>
        <v>4000</v>
      </c>
      <c r="T27" s="114">
        <f>MROUND(T$3*INDEX('College Enrollment Projections'!$AJ$2:$AP$72,MATCH('Campus Enrol Disaggregation'!$O27,'College Enrollment Projections'!$AI$2:$AI$72,0),MATCH('Campus Enrol Disaggregation'!T$2,'College Enrollment Projections'!$AJ$1:$AP$1,0)),50)</f>
        <v>500</v>
      </c>
      <c r="U27" s="114">
        <f>MROUND(U$3*INDEX('College Enrollment Projections'!$AJ$2:$AP$72,MATCH('Campus Enrol Disaggregation'!$O27,'College Enrollment Projections'!$AI$2:$AI$72,0),MATCH('Campus Enrol Disaggregation'!U$2,'College Enrollment Projections'!$AJ$1:$AP$1,0)),50)</f>
        <v>3050</v>
      </c>
      <c r="V27" s="114">
        <f>MROUND(V$3*INDEX('College Enrollment Projections'!$AJ$2:$AP$72,MATCH('Campus Enrol Disaggregation'!$O27,'College Enrollment Projections'!$AI$2:$AI$72,0),MATCH('Campus Enrol Disaggregation'!V$2,'College Enrollment Projections'!$AJ$1:$AP$1,0)),50)</f>
        <v>31350</v>
      </c>
      <c r="W27" s="115">
        <f>MROUND(INDEX('MAG College Enrollment Forecast'!$B$4:$H$74,MATCH($O27,'MAG College Enrollment Forecast'!$A$4:$A$74,0),MATCH(W$4,'MAG College Enrollment Forecast'!$B$1:$H$1,0)),50)</f>
        <v>31800</v>
      </c>
      <c r="X27" s="115">
        <f>MROUND(INDEX('MAG College Enrollment Forecast'!$B$4:$H$74,MATCH($O27,'MAG College Enrollment Forecast'!$A$4:$A$74,0),MATCH(X$4,'MAG College Enrollment Forecast'!$B$1:$H$1,0)),50)</f>
        <v>0</v>
      </c>
      <c r="Y27" s="115">
        <f>MROUND(INDEX('MAG College Enrollment Forecast'!$B$4:$H$74,MATCH($O27,'MAG College Enrollment Forecast'!$A$4:$A$74,0),MATCH(Y$4,'MAG College Enrollment Forecast'!$B$1:$H$1,0)),50)</f>
        <v>0</v>
      </c>
      <c r="Z27" s="115">
        <f>MROUND(INDEX('MAG College Enrollment Forecast'!$B$4:$H$74,MATCH($O27,'MAG College Enrollment Forecast'!$A$4:$A$74,0),MATCH(Z$4,'MAG College Enrollment Forecast'!$B$1:$H$1,0)),50)</f>
        <v>0</v>
      </c>
      <c r="AA27" s="116">
        <f>MROUND(AA$3*INDEX('College Enrollment Projections'!$AJ$2:$AP$72,MATCH('Campus Enrol Disaggregation'!$O27,'College Enrollment Projections'!$AI$2:$AI$72,0),MATCH('Campus Enrol Disaggregation'!AA$2,'College Enrollment Projections'!$AJ$1:$AP$1,0)),50)</f>
        <v>21550</v>
      </c>
      <c r="AB27" s="116">
        <f>MROUND(AB$3*INDEX('College Enrollment Projections'!$AJ$2:$AP$72,MATCH('Campus Enrol Disaggregation'!$O27,'College Enrollment Projections'!$AI$2:$AI$72,0),MATCH('Campus Enrol Disaggregation'!AB$2,'College Enrollment Projections'!$AJ$1:$AP$1,0)),50)</f>
        <v>4300</v>
      </c>
      <c r="AC27" s="116">
        <f>MROUND(AC$3*INDEX('College Enrollment Projections'!$AJ$2:$AP$72,MATCH('Campus Enrol Disaggregation'!$O27,'College Enrollment Projections'!$AI$2:$AI$72,0),MATCH('Campus Enrol Disaggregation'!AC$2,'College Enrollment Projections'!$AJ$1:$AP$1,0)),50)</f>
        <v>3300</v>
      </c>
      <c r="AD27" s="117">
        <f t="shared" si="0"/>
        <v>156950</v>
      </c>
    </row>
    <row r="28" spans="15:30">
      <c r="O28" s="3">
        <v>2013</v>
      </c>
      <c r="P28" s="114">
        <f>MROUND(P$3*INDEX('College Enrollment Projections'!$AJ$2:$AP$72,MATCH('Campus Enrol Disaggregation'!$O28,'College Enrollment Projections'!$AI$2:$AI$72,0),MATCH('Campus Enrol Disaggregation'!P$2,'College Enrollment Projections'!$AJ$1:$AP$1,0)),50)</f>
        <v>31100</v>
      </c>
      <c r="Q28" s="114">
        <f>MROUND(Q$3*INDEX('College Enrollment Projections'!$AJ$2:$AP$72,MATCH('Campus Enrol Disaggregation'!$O28,'College Enrollment Projections'!$AI$2:$AI$72,0),MATCH('Campus Enrol Disaggregation'!Q$2,'College Enrollment Projections'!$AJ$1:$AP$1,0)),50)</f>
        <v>2050</v>
      </c>
      <c r="R28" s="114">
        <f>MROUND(R$3*INDEX('College Enrollment Projections'!$AJ$2:$AP$72,MATCH('Campus Enrol Disaggregation'!$O28,'College Enrollment Projections'!$AI$2:$AI$72,0),MATCH('Campus Enrol Disaggregation'!R$2,'College Enrollment Projections'!$AJ$1:$AP$1,0)),50)</f>
        <v>21900</v>
      </c>
      <c r="S28" s="114">
        <f>MROUND(S$3*INDEX('College Enrollment Projections'!$AJ$2:$AP$72,MATCH('Campus Enrol Disaggregation'!$O28,'College Enrollment Projections'!$AI$2:$AI$72,0),MATCH('Campus Enrol Disaggregation'!S$2,'College Enrollment Projections'!$AJ$1:$AP$1,0)),50)</f>
        <v>4250</v>
      </c>
      <c r="T28" s="114">
        <f>MROUND(T$3*INDEX('College Enrollment Projections'!$AJ$2:$AP$72,MATCH('Campus Enrol Disaggregation'!$O28,'College Enrollment Projections'!$AI$2:$AI$72,0),MATCH('Campus Enrol Disaggregation'!T$2,'College Enrollment Projections'!$AJ$1:$AP$1,0)),50)</f>
        <v>500</v>
      </c>
      <c r="U28" s="114">
        <f>MROUND(U$3*INDEX('College Enrollment Projections'!$AJ$2:$AP$72,MATCH('Campus Enrol Disaggregation'!$O28,'College Enrollment Projections'!$AI$2:$AI$72,0),MATCH('Campus Enrol Disaggregation'!U$2,'College Enrollment Projections'!$AJ$1:$AP$1,0)),50)</f>
        <v>3250</v>
      </c>
      <c r="V28" s="114">
        <f>MROUND(V$3*INDEX('College Enrollment Projections'!$AJ$2:$AP$72,MATCH('Campus Enrol Disaggregation'!$O28,'College Enrollment Projections'!$AI$2:$AI$72,0),MATCH('Campus Enrol Disaggregation'!V$2,'College Enrollment Projections'!$AJ$1:$AP$1,0)),50)</f>
        <v>31050</v>
      </c>
      <c r="W28" s="115">
        <f>MROUND(INDEX('MAG College Enrollment Forecast'!$B$4:$H$74,MATCH($O28,'MAG College Enrollment Forecast'!$A$4:$A$74,0),MATCH(W$4,'MAG College Enrollment Forecast'!$B$1:$H$1,0)),50)</f>
        <v>30900</v>
      </c>
      <c r="X28" s="115">
        <f>MROUND(INDEX('MAG College Enrollment Forecast'!$B$4:$H$74,MATCH($O28,'MAG College Enrollment Forecast'!$A$4:$A$74,0),MATCH(X$4,'MAG College Enrollment Forecast'!$B$1:$H$1,0)),50)</f>
        <v>0</v>
      </c>
      <c r="Y28" s="115">
        <f>MROUND(INDEX('MAG College Enrollment Forecast'!$B$4:$H$74,MATCH($O28,'MAG College Enrollment Forecast'!$A$4:$A$74,0),MATCH(Y$4,'MAG College Enrollment Forecast'!$B$1:$H$1,0)),50)</f>
        <v>0</v>
      </c>
      <c r="Z28" s="115">
        <f>MROUND(INDEX('MAG College Enrollment Forecast'!$B$4:$H$74,MATCH($O28,'MAG College Enrollment Forecast'!$A$4:$A$74,0),MATCH(Z$4,'MAG College Enrollment Forecast'!$B$1:$H$1,0)),50)</f>
        <v>0</v>
      </c>
      <c r="AA28" s="116">
        <f>MROUND(AA$3*INDEX('College Enrollment Projections'!$AJ$2:$AP$72,MATCH('Campus Enrol Disaggregation'!$O28,'College Enrollment Projections'!$AI$2:$AI$72,0),MATCH('Campus Enrol Disaggregation'!AA$2,'College Enrollment Projections'!$AJ$1:$AP$1,0)),50)</f>
        <v>20400</v>
      </c>
      <c r="AB28" s="116">
        <f>MROUND(AB$3*INDEX('College Enrollment Projections'!$AJ$2:$AP$72,MATCH('Campus Enrol Disaggregation'!$O28,'College Enrollment Projections'!$AI$2:$AI$72,0),MATCH('Campus Enrol Disaggregation'!AB$2,'College Enrollment Projections'!$AJ$1:$AP$1,0)),50)</f>
        <v>4100</v>
      </c>
      <c r="AC28" s="116">
        <f>MROUND(AC$3*INDEX('College Enrollment Projections'!$AJ$2:$AP$72,MATCH('Campus Enrol Disaggregation'!$O28,'College Enrollment Projections'!$AI$2:$AI$72,0),MATCH('Campus Enrol Disaggregation'!AC$2,'College Enrollment Projections'!$AJ$1:$AP$1,0)),50)</f>
        <v>3100</v>
      </c>
      <c r="AD28" s="117">
        <f t="shared" si="0"/>
        <v>152600</v>
      </c>
    </row>
    <row r="29" spans="15:30">
      <c r="O29" s="3">
        <v>2014</v>
      </c>
      <c r="P29" s="114">
        <f>MROUND(P$3*INDEX('College Enrollment Projections'!$AJ$2:$AP$72,MATCH('Campus Enrol Disaggregation'!$O29,'College Enrollment Projections'!$AI$2:$AI$72,0),MATCH('Campus Enrol Disaggregation'!P$2,'College Enrollment Projections'!$AJ$1:$AP$1,0)),50)</f>
        <v>30500</v>
      </c>
      <c r="Q29" s="114">
        <f>MROUND(Q$3*INDEX('College Enrollment Projections'!$AJ$2:$AP$72,MATCH('Campus Enrol Disaggregation'!$O29,'College Enrollment Projections'!$AI$2:$AI$72,0),MATCH('Campus Enrol Disaggregation'!Q$2,'College Enrollment Projections'!$AJ$1:$AP$1,0)),50)</f>
        <v>2000</v>
      </c>
      <c r="R29" s="114">
        <f>MROUND(R$3*INDEX('College Enrollment Projections'!$AJ$2:$AP$72,MATCH('Campus Enrol Disaggregation'!$O29,'College Enrollment Projections'!$AI$2:$AI$72,0),MATCH('Campus Enrol Disaggregation'!R$2,'College Enrollment Projections'!$AJ$1:$AP$1,0)),50)</f>
        <v>20700</v>
      </c>
      <c r="S29" s="114">
        <f>MROUND(S$3*INDEX('College Enrollment Projections'!$AJ$2:$AP$72,MATCH('Campus Enrol Disaggregation'!$O29,'College Enrollment Projections'!$AI$2:$AI$72,0),MATCH('Campus Enrol Disaggregation'!S$2,'College Enrollment Projections'!$AJ$1:$AP$1,0)),50)</f>
        <v>4050</v>
      </c>
      <c r="T29" s="114">
        <f>MROUND(T$3*INDEX('College Enrollment Projections'!$AJ$2:$AP$72,MATCH('Campus Enrol Disaggregation'!$O29,'College Enrollment Projections'!$AI$2:$AI$72,0),MATCH('Campus Enrol Disaggregation'!T$2,'College Enrollment Projections'!$AJ$1:$AP$1,0)),50)</f>
        <v>500</v>
      </c>
      <c r="U29" s="114">
        <f>MROUND(U$3*INDEX('College Enrollment Projections'!$AJ$2:$AP$72,MATCH('Campus Enrol Disaggregation'!$O29,'College Enrollment Projections'!$AI$2:$AI$72,0),MATCH('Campus Enrol Disaggregation'!U$2,'College Enrollment Projections'!$AJ$1:$AP$1,0)),50)</f>
        <v>3100</v>
      </c>
      <c r="V29" s="114">
        <f>MROUND(V$3*INDEX('College Enrollment Projections'!$AJ$2:$AP$72,MATCH('Campus Enrol Disaggregation'!$O29,'College Enrollment Projections'!$AI$2:$AI$72,0),MATCH('Campus Enrol Disaggregation'!V$2,'College Enrollment Projections'!$AJ$1:$AP$1,0)),50)</f>
        <v>30500</v>
      </c>
      <c r="W29" s="115">
        <f>MROUND(INDEX('MAG College Enrollment Forecast'!$B$4:$H$74,MATCH($O29,'MAG College Enrollment Forecast'!$A$4:$A$74,0),MATCH(W$4,'MAG College Enrollment Forecast'!$B$1:$H$1,0)),50)</f>
        <v>31600</v>
      </c>
      <c r="X29" s="115">
        <f>MROUND(INDEX('MAG College Enrollment Forecast'!$B$4:$H$74,MATCH($O29,'MAG College Enrollment Forecast'!$A$4:$A$74,0),MATCH(X$4,'MAG College Enrollment Forecast'!$B$1:$H$1,0)),50)</f>
        <v>0</v>
      </c>
      <c r="Y29" s="115">
        <f>MROUND(INDEX('MAG College Enrollment Forecast'!$B$4:$H$74,MATCH($O29,'MAG College Enrollment Forecast'!$A$4:$A$74,0),MATCH(Y$4,'MAG College Enrollment Forecast'!$B$1:$H$1,0)),50)</f>
        <v>0</v>
      </c>
      <c r="Z29" s="115">
        <f>MROUND(INDEX('MAG College Enrollment Forecast'!$B$4:$H$74,MATCH($O29,'MAG College Enrollment Forecast'!$A$4:$A$74,0),MATCH(Z$4,'MAG College Enrollment Forecast'!$B$1:$H$1,0)),50)</f>
        <v>0</v>
      </c>
      <c r="AA29" s="116">
        <f>MROUND(AA$3*INDEX('College Enrollment Projections'!$AJ$2:$AP$72,MATCH('Campus Enrol Disaggregation'!$O29,'College Enrollment Projections'!$AI$2:$AI$72,0),MATCH('Campus Enrol Disaggregation'!AA$2,'College Enrollment Projections'!$AJ$1:$AP$1,0)),50)</f>
        <v>21050</v>
      </c>
      <c r="AB29" s="116">
        <f>MROUND(AB$3*INDEX('College Enrollment Projections'!$AJ$2:$AP$72,MATCH('Campus Enrol Disaggregation'!$O29,'College Enrollment Projections'!$AI$2:$AI$72,0),MATCH('Campus Enrol Disaggregation'!AB$2,'College Enrollment Projections'!$AJ$1:$AP$1,0)),50)</f>
        <v>4250</v>
      </c>
      <c r="AC29" s="116">
        <f>MROUND(AC$3*INDEX('College Enrollment Projections'!$AJ$2:$AP$72,MATCH('Campus Enrol Disaggregation'!$O29,'College Enrollment Projections'!$AI$2:$AI$72,0),MATCH('Campus Enrol Disaggregation'!AC$2,'College Enrollment Projections'!$AJ$1:$AP$1,0)),50)</f>
        <v>3000</v>
      </c>
      <c r="AD29" s="117">
        <f t="shared" si="0"/>
        <v>151250</v>
      </c>
    </row>
    <row r="30" spans="15:30">
      <c r="O30" s="3">
        <v>2015</v>
      </c>
      <c r="P30" s="114">
        <f>MROUND(P$3*INDEX('College Enrollment Projections'!$AJ$2:$AP$72,MATCH('Campus Enrol Disaggregation'!$O30,'College Enrollment Projections'!$AI$2:$AI$72,0),MATCH('Campus Enrol Disaggregation'!P$2,'College Enrollment Projections'!$AJ$1:$AP$1,0)),50)</f>
        <v>33450</v>
      </c>
      <c r="Q30" s="114">
        <f>MROUND(Q$3*INDEX('College Enrollment Projections'!$AJ$2:$AP$72,MATCH('Campus Enrol Disaggregation'!$O30,'College Enrollment Projections'!$AI$2:$AI$72,0),MATCH('Campus Enrol Disaggregation'!Q$2,'College Enrollment Projections'!$AJ$1:$AP$1,0)),50)</f>
        <v>2150</v>
      </c>
      <c r="R30" s="114">
        <f>MROUND(R$3*INDEX('College Enrollment Projections'!$AJ$2:$AP$72,MATCH('Campus Enrol Disaggregation'!$O30,'College Enrollment Projections'!$AI$2:$AI$72,0),MATCH('Campus Enrol Disaggregation'!R$2,'College Enrollment Projections'!$AJ$1:$AP$1,0)),50)</f>
        <v>20100</v>
      </c>
      <c r="S30" s="114">
        <f>MROUND(S$3*INDEX('College Enrollment Projections'!$AJ$2:$AP$72,MATCH('Campus Enrol Disaggregation'!$O30,'College Enrollment Projections'!$AI$2:$AI$72,0),MATCH('Campus Enrol Disaggregation'!S$2,'College Enrollment Projections'!$AJ$1:$AP$1,0)),50)</f>
        <v>3900</v>
      </c>
      <c r="T30" s="114">
        <f>MROUND(T$3*INDEX('College Enrollment Projections'!$AJ$2:$AP$72,MATCH('Campus Enrol Disaggregation'!$O30,'College Enrollment Projections'!$AI$2:$AI$72,0),MATCH('Campus Enrol Disaggregation'!T$2,'College Enrollment Projections'!$AJ$1:$AP$1,0)),50)</f>
        <v>450</v>
      </c>
      <c r="U30" s="114">
        <f>MROUND(U$3*INDEX('College Enrollment Projections'!$AJ$2:$AP$72,MATCH('Campus Enrol Disaggregation'!$O30,'College Enrollment Projections'!$AI$2:$AI$72,0),MATCH('Campus Enrol Disaggregation'!U$2,'College Enrollment Projections'!$AJ$1:$AP$1,0)),50)</f>
        <v>3000</v>
      </c>
      <c r="V30" s="114">
        <f>MROUND(V$3*INDEX('College Enrollment Projections'!$AJ$2:$AP$72,MATCH('Campus Enrol Disaggregation'!$O30,'College Enrollment Projections'!$AI$2:$AI$72,0),MATCH('Campus Enrol Disaggregation'!V$2,'College Enrollment Projections'!$AJ$1:$AP$1,0)),50)</f>
        <v>30600</v>
      </c>
      <c r="W30" s="115">
        <f>MROUND(INDEX('MAG College Enrollment Forecast'!$B$4:$H$74,MATCH($O30,'MAG College Enrollment Forecast'!$A$4:$A$74,0),MATCH(W$4,'MAG College Enrollment Forecast'!$B$1:$H$1,0)),50)</f>
        <v>33550</v>
      </c>
      <c r="X30" s="115">
        <f>MROUND(INDEX('MAG College Enrollment Forecast'!$B$4:$H$74,MATCH($O30,'MAG College Enrollment Forecast'!$A$4:$A$74,0),MATCH(X$4,'MAG College Enrollment Forecast'!$B$1:$H$1,0)),50)</f>
        <v>0</v>
      </c>
      <c r="Y30" s="115">
        <f>MROUND(INDEX('MAG College Enrollment Forecast'!$B$4:$H$74,MATCH($O30,'MAG College Enrollment Forecast'!$A$4:$A$74,0),MATCH(Y$4,'MAG College Enrollment Forecast'!$B$1:$H$1,0)),50)</f>
        <v>0</v>
      </c>
      <c r="Z30" s="115">
        <f>MROUND(INDEX('MAG College Enrollment Forecast'!$B$4:$H$74,MATCH($O30,'MAG College Enrollment Forecast'!$A$4:$A$74,0),MATCH(Z$4,'MAG College Enrollment Forecast'!$B$1:$H$1,0)),50)</f>
        <v>0</v>
      </c>
      <c r="AA30" s="116">
        <f>MROUND(AA$3*INDEX('College Enrollment Projections'!$AJ$2:$AP$72,MATCH('Campus Enrol Disaggregation'!$O30,'College Enrollment Projections'!$AI$2:$AI$72,0),MATCH('Campus Enrol Disaggregation'!AA$2,'College Enrollment Projections'!$AJ$1:$AP$1,0)),50)</f>
        <v>21050</v>
      </c>
      <c r="AB30" s="116">
        <f>MROUND(AB$3*INDEX('College Enrollment Projections'!$AJ$2:$AP$72,MATCH('Campus Enrol Disaggregation'!$O30,'College Enrollment Projections'!$AI$2:$AI$72,0),MATCH('Campus Enrol Disaggregation'!AB$2,'College Enrollment Projections'!$AJ$1:$AP$1,0)),50)</f>
        <v>4250</v>
      </c>
      <c r="AC30" s="116">
        <f>MROUND(AC$3*INDEX('College Enrollment Projections'!$AJ$2:$AP$72,MATCH('Campus Enrol Disaggregation'!$O30,'College Enrollment Projections'!$AI$2:$AI$72,0),MATCH('Campus Enrol Disaggregation'!AC$2,'College Enrollment Projections'!$AJ$1:$AP$1,0)),50)</f>
        <v>2800</v>
      </c>
      <c r="AD30" s="117">
        <f t="shared" si="0"/>
        <v>155300</v>
      </c>
    </row>
    <row r="31" spans="15:30">
      <c r="O31" s="3">
        <v>2016</v>
      </c>
      <c r="P31" s="114">
        <f>MROUND(P$3*INDEX('College Enrollment Projections'!$AJ$2:$AP$72,MATCH('Campus Enrol Disaggregation'!$O31,'College Enrollment Projections'!$AI$2:$AI$72,0),MATCH('Campus Enrol Disaggregation'!P$2,'College Enrollment Projections'!$AJ$1:$AP$1,0)),50)</f>
        <v>34250</v>
      </c>
      <c r="Q31" s="114">
        <f>MROUND(Q$3*INDEX('College Enrollment Projections'!$AJ$2:$AP$72,MATCH('Campus Enrol Disaggregation'!$O31,'College Enrollment Projections'!$AI$2:$AI$72,0),MATCH('Campus Enrol Disaggregation'!Q$2,'College Enrollment Projections'!$AJ$1:$AP$1,0)),50)</f>
        <v>2100</v>
      </c>
      <c r="R31" s="114">
        <f>MROUND(R$3*INDEX('College Enrollment Projections'!$AJ$2:$AP$72,MATCH('Campus Enrol Disaggregation'!$O31,'College Enrollment Projections'!$AI$2:$AI$72,0),MATCH('Campus Enrol Disaggregation'!R$2,'College Enrollment Projections'!$AJ$1:$AP$1,0)),50)</f>
        <v>20450</v>
      </c>
      <c r="S31" s="114">
        <f>MROUND(S$3*INDEX('College Enrollment Projections'!$AJ$2:$AP$72,MATCH('Campus Enrol Disaggregation'!$O31,'College Enrollment Projections'!$AI$2:$AI$72,0),MATCH('Campus Enrol Disaggregation'!S$2,'College Enrollment Projections'!$AJ$1:$AP$1,0)),50)</f>
        <v>4000</v>
      </c>
      <c r="T31" s="114">
        <f>MROUND(T$3*INDEX('College Enrollment Projections'!$AJ$2:$AP$72,MATCH('Campus Enrol Disaggregation'!$O31,'College Enrollment Projections'!$AI$2:$AI$72,0),MATCH('Campus Enrol Disaggregation'!T$2,'College Enrollment Projections'!$AJ$1:$AP$1,0)),50)</f>
        <v>500</v>
      </c>
      <c r="U31" s="114">
        <f>MROUND(U$3*INDEX('College Enrollment Projections'!$AJ$2:$AP$72,MATCH('Campus Enrol Disaggregation'!$O31,'College Enrollment Projections'!$AI$2:$AI$72,0),MATCH('Campus Enrol Disaggregation'!U$2,'College Enrollment Projections'!$AJ$1:$AP$1,0)),50)</f>
        <v>3050</v>
      </c>
      <c r="V31" s="114">
        <f>MROUND(V$3*INDEX('College Enrollment Projections'!$AJ$2:$AP$72,MATCH('Campus Enrol Disaggregation'!$O31,'College Enrollment Projections'!$AI$2:$AI$72,0),MATCH('Campus Enrol Disaggregation'!V$2,'College Enrollment Projections'!$AJ$1:$AP$1,0)),50)</f>
        <v>30850</v>
      </c>
      <c r="W31" s="115">
        <f>MROUND(INDEX('MAG College Enrollment Forecast'!$B$4:$H$74,MATCH($O31,'MAG College Enrollment Forecast'!$A$4:$A$74,0),MATCH(W$4,'MAG College Enrollment Forecast'!$B$1:$H$1,0)),50)</f>
        <v>35150</v>
      </c>
      <c r="X31" s="115">
        <f>MROUND(INDEX('MAG College Enrollment Forecast'!$B$4:$H$74,MATCH($O31,'MAG College Enrollment Forecast'!$A$4:$A$74,0),MATCH(X$4,'MAG College Enrollment Forecast'!$B$1:$H$1,0)),50)</f>
        <v>0</v>
      </c>
      <c r="Y31" s="115">
        <f>MROUND(INDEX('MAG College Enrollment Forecast'!$B$4:$H$74,MATCH($O31,'MAG College Enrollment Forecast'!$A$4:$A$74,0),MATCH(Y$4,'MAG College Enrollment Forecast'!$B$1:$H$1,0)),50)</f>
        <v>0</v>
      </c>
      <c r="Z31" s="115">
        <f>MROUND(INDEX('MAG College Enrollment Forecast'!$B$4:$H$74,MATCH($O31,'MAG College Enrollment Forecast'!$A$4:$A$74,0),MATCH(Z$4,'MAG College Enrollment Forecast'!$B$1:$H$1,0)),50)</f>
        <v>0</v>
      </c>
      <c r="AA31" s="116">
        <f>MROUND(AA$3*INDEX('College Enrollment Projections'!$AJ$2:$AP$72,MATCH('Campus Enrol Disaggregation'!$O31,'College Enrollment Projections'!$AI$2:$AI$72,0),MATCH('Campus Enrol Disaggregation'!AA$2,'College Enrollment Projections'!$AJ$1:$AP$1,0)),50)</f>
        <v>21750</v>
      </c>
      <c r="AB31" s="116">
        <f>MROUND(AB$3*INDEX('College Enrollment Projections'!$AJ$2:$AP$72,MATCH('Campus Enrol Disaggregation'!$O31,'College Enrollment Projections'!$AI$2:$AI$72,0),MATCH('Campus Enrol Disaggregation'!AB$2,'College Enrollment Projections'!$AJ$1:$AP$1,0)),50)</f>
        <v>4350</v>
      </c>
      <c r="AC31" s="116">
        <f>MROUND(AC$3*INDEX('College Enrollment Projections'!$AJ$2:$AP$72,MATCH('Campus Enrol Disaggregation'!$O31,'College Enrollment Projections'!$AI$2:$AI$72,0),MATCH('Campus Enrol Disaggregation'!AC$2,'College Enrollment Projections'!$AJ$1:$AP$1,0)),50)</f>
        <v>2700</v>
      </c>
      <c r="AD31" s="117">
        <f t="shared" si="0"/>
        <v>159150</v>
      </c>
    </row>
    <row r="32" spans="15:30">
      <c r="O32" s="3">
        <v>2017</v>
      </c>
      <c r="P32" s="114">
        <f>MROUND(P$3*INDEX('College Enrollment Projections'!$AJ$2:$AP$72,MATCH('Campus Enrol Disaggregation'!$O32,'College Enrollment Projections'!$AI$2:$AI$72,0),MATCH('Campus Enrol Disaggregation'!P$2,'College Enrollment Projections'!$AJ$1:$AP$1,0)),50)</f>
        <v>34350</v>
      </c>
      <c r="Q32" s="114">
        <f>MROUND(Q$3*INDEX('College Enrollment Projections'!$AJ$2:$AP$72,MATCH('Campus Enrol Disaggregation'!$O32,'College Enrollment Projections'!$AI$2:$AI$72,0),MATCH('Campus Enrol Disaggregation'!Q$2,'College Enrollment Projections'!$AJ$1:$AP$1,0)),50)</f>
        <v>2050</v>
      </c>
      <c r="R32" s="114">
        <f>MROUND(R$3*INDEX('College Enrollment Projections'!$AJ$2:$AP$72,MATCH('Campus Enrol Disaggregation'!$O32,'College Enrollment Projections'!$AI$2:$AI$72,0),MATCH('Campus Enrol Disaggregation'!R$2,'College Enrollment Projections'!$AJ$1:$AP$1,0)),50)</f>
        <v>20250</v>
      </c>
      <c r="S32" s="114">
        <f>MROUND(S$3*INDEX('College Enrollment Projections'!$AJ$2:$AP$72,MATCH('Campus Enrol Disaggregation'!$O32,'College Enrollment Projections'!$AI$2:$AI$72,0),MATCH('Campus Enrol Disaggregation'!S$2,'College Enrollment Projections'!$AJ$1:$AP$1,0)),50)</f>
        <v>3950</v>
      </c>
      <c r="T32" s="114">
        <f>MROUND(T$3*INDEX('College Enrollment Projections'!$AJ$2:$AP$72,MATCH('Campus Enrol Disaggregation'!$O32,'College Enrollment Projections'!$AI$2:$AI$72,0),MATCH('Campus Enrol Disaggregation'!T$2,'College Enrollment Projections'!$AJ$1:$AP$1,0)),50)</f>
        <v>500</v>
      </c>
      <c r="U32" s="114">
        <f>MROUND(U$3*INDEX('College Enrollment Projections'!$AJ$2:$AP$72,MATCH('Campus Enrol Disaggregation'!$O32,'College Enrollment Projections'!$AI$2:$AI$72,0),MATCH('Campus Enrol Disaggregation'!U$2,'College Enrollment Projections'!$AJ$1:$AP$1,0)),50)</f>
        <v>3000</v>
      </c>
      <c r="V32" s="114">
        <f>MROUND(V$3*INDEX('College Enrollment Projections'!$AJ$2:$AP$72,MATCH('Campus Enrol Disaggregation'!$O32,'College Enrollment Projections'!$AI$2:$AI$72,0),MATCH('Campus Enrol Disaggregation'!V$2,'College Enrollment Projections'!$AJ$1:$AP$1,0)),50)</f>
        <v>31750</v>
      </c>
      <c r="W32" s="115">
        <f>MROUND(INDEX('MAG College Enrollment Forecast'!$B$4:$H$74,MATCH($O32,'MAG College Enrollment Forecast'!$A$4:$A$74,0),MATCH(W$4,'MAG College Enrollment Forecast'!$B$1:$H$1,0)),50)</f>
        <v>37800</v>
      </c>
      <c r="X32" s="115">
        <f>MROUND(INDEX('MAG College Enrollment Forecast'!$B$4:$H$74,MATCH($O32,'MAG College Enrollment Forecast'!$A$4:$A$74,0),MATCH(X$4,'MAG College Enrollment Forecast'!$B$1:$H$1,0)),50)</f>
        <v>0</v>
      </c>
      <c r="Y32" s="115">
        <f>MROUND(INDEX('MAG College Enrollment Forecast'!$B$4:$H$74,MATCH($O32,'MAG College Enrollment Forecast'!$A$4:$A$74,0),MATCH(Y$4,'MAG College Enrollment Forecast'!$B$1:$H$1,0)),50)</f>
        <v>0</v>
      </c>
      <c r="Z32" s="115">
        <f>MROUND(INDEX('MAG College Enrollment Forecast'!$B$4:$H$74,MATCH($O32,'MAG College Enrollment Forecast'!$A$4:$A$74,0),MATCH(Z$4,'MAG College Enrollment Forecast'!$B$1:$H$1,0)),50)</f>
        <v>0</v>
      </c>
      <c r="AA32" s="116">
        <f>MROUND(AA$3*INDEX('College Enrollment Projections'!$AJ$2:$AP$72,MATCH('Campus Enrol Disaggregation'!$O32,'College Enrollment Projections'!$AI$2:$AI$72,0),MATCH('Campus Enrol Disaggregation'!AA$2,'College Enrollment Projections'!$AJ$1:$AP$1,0)),50)</f>
        <v>22700</v>
      </c>
      <c r="AB32" s="116">
        <f>MROUND(AB$3*INDEX('College Enrollment Projections'!$AJ$2:$AP$72,MATCH('Campus Enrol Disaggregation'!$O32,'College Enrollment Projections'!$AI$2:$AI$72,0),MATCH('Campus Enrol Disaggregation'!AB$2,'College Enrollment Projections'!$AJ$1:$AP$1,0)),50)</f>
        <v>4550</v>
      </c>
      <c r="AC32" s="116">
        <f>MROUND(AC$3*INDEX('College Enrollment Projections'!$AJ$2:$AP$72,MATCH('Campus Enrol Disaggregation'!$O32,'College Enrollment Projections'!$AI$2:$AI$72,0),MATCH('Campus Enrol Disaggregation'!AC$2,'College Enrollment Projections'!$AJ$1:$AP$1,0)),50)</f>
        <v>2550</v>
      </c>
      <c r="AD32" s="117">
        <f t="shared" si="0"/>
        <v>163450</v>
      </c>
    </row>
    <row r="33" spans="15:30">
      <c r="O33" s="3">
        <v>2018</v>
      </c>
      <c r="P33" s="114">
        <f>MROUND(P$3*INDEX('College Enrollment Projections'!$AJ$2:$AP$72,MATCH('Campus Enrol Disaggregation'!$O33,'College Enrollment Projections'!$AI$2:$AI$72,0),MATCH('Campus Enrol Disaggregation'!P$2,'College Enrollment Projections'!$AJ$1:$AP$1,0)),50)</f>
        <v>34500</v>
      </c>
      <c r="Q33" s="114">
        <f>MROUND(Q$3*INDEX('College Enrollment Projections'!$AJ$2:$AP$72,MATCH('Campus Enrol Disaggregation'!$O33,'College Enrollment Projections'!$AI$2:$AI$72,0),MATCH('Campus Enrol Disaggregation'!Q$2,'College Enrollment Projections'!$AJ$1:$AP$1,0)),50)</f>
        <v>2000</v>
      </c>
      <c r="R33" s="114">
        <f>MROUND(R$3*INDEX('College Enrollment Projections'!$AJ$2:$AP$72,MATCH('Campus Enrol Disaggregation'!$O33,'College Enrollment Projections'!$AI$2:$AI$72,0),MATCH('Campus Enrol Disaggregation'!R$2,'College Enrollment Projections'!$AJ$1:$AP$1,0)),50)</f>
        <v>19950</v>
      </c>
      <c r="S33" s="114">
        <f>MROUND(S$3*INDEX('College Enrollment Projections'!$AJ$2:$AP$72,MATCH('Campus Enrol Disaggregation'!$O33,'College Enrollment Projections'!$AI$2:$AI$72,0),MATCH('Campus Enrol Disaggregation'!S$2,'College Enrollment Projections'!$AJ$1:$AP$1,0)),50)</f>
        <v>3900</v>
      </c>
      <c r="T33" s="114">
        <f>MROUND(T$3*INDEX('College Enrollment Projections'!$AJ$2:$AP$72,MATCH('Campus Enrol Disaggregation'!$O33,'College Enrollment Projections'!$AI$2:$AI$72,0),MATCH('Campus Enrol Disaggregation'!T$2,'College Enrollment Projections'!$AJ$1:$AP$1,0)),50)</f>
        <v>450</v>
      </c>
      <c r="U33" s="114">
        <f>MROUND(U$3*INDEX('College Enrollment Projections'!$AJ$2:$AP$72,MATCH('Campus Enrol Disaggregation'!$O33,'College Enrollment Projections'!$AI$2:$AI$72,0),MATCH('Campus Enrol Disaggregation'!U$2,'College Enrollment Projections'!$AJ$1:$AP$1,0)),50)</f>
        <v>2950</v>
      </c>
      <c r="V33" s="114">
        <f>MROUND(V$3*INDEX('College Enrollment Projections'!$AJ$2:$AP$72,MATCH('Campus Enrol Disaggregation'!$O33,'College Enrollment Projections'!$AI$2:$AI$72,0),MATCH('Campus Enrol Disaggregation'!V$2,'College Enrollment Projections'!$AJ$1:$AP$1,0)),50)</f>
        <v>31950</v>
      </c>
      <c r="W33" s="115">
        <f>MROUND(INDEX('MAG College Enrollment Forecast'!$B$4:$H$74,MATCH($O33,'MAG College Enrollment Forecast'!$A$4:$A$74,0),MATCH(W$4,'MAG College Enrollment Forecast'!$B$1:$H$1,0)),50)</f>
        <v>39950</v>
      </c>
      <c r="X33" s="115">
        <f>MROUND(INDEX('MAG College Enrollment Forecast'!$B$4:$H$74,MATCH($O33,'MAG College Enrollment Forecast'!$A$4:$A$74,0),MATCH(X$4,'MAG College Enrollment Forecast'!$B$1:$H$1,0)),50)</f>
        <v>0</v>
      </c>
      <c r="Y33" s="115">
        <f>MROUND(INDEX('MAG College Enrollment Forecast'!$B$4:$H$74,MATCH($O33,'MAG College Enrollment Forecast'!$A$4:$A$74,0),MATCH(Y$4,'MAG College Enrollment Forecast'!$B$1:$H$1,0)),50)</f>
        <v>0</v>
      </c>
      <c r="Z33" s="115">
        <f>MROUND(INDEX('MAG College Enrollment Forecast'!$B$4:$H$74,MATCH($O33,'MAG College Enrollment Forecast'!$A$4:$A$74,0),MATCH(Z$4,'MAG College Enrollment Forecast'!$B$1:$H$1,0)),50)</f>
        <v>0</v>
      </c>
      <c r="AA33" s="116">
        <f>MROUND(AA$3*INDEX('College Enrollment Projections'!$AJ$2:$AP$72,MATCH('Campus Enrol Disaggregation'!$O33,'College Enrollment Projections'!$AI$2:$AI$72,0),MATCH('Campus Enrol Disaggregation'!AA$2,'College Enrollment Projections'!$AJ$1:$AP$1,0)),50)</f>
        <v>22900</v>
      </c>
      <c r="AB33" s="116">
        <f>MROUND(AB$3*INDEX('College Enrollment Projections'!$AJ$2:$AP$72,MATCH('Campus Enrol Disaggregation'!$O33,'College Enrollment Projections'!$AI$2:$AI$72,0),MATCH('Campus Enrol Disaggregation'!AB$2,'College Enrollment Projections'!$AJ$1:$AP$1,0)),50)</f>
        <v>4600</v>
      </c>
      <c r="AC33" s="116">
        <f>MROUND(AC$3*INDEX('College Enrollment Projections'!$AJ$2:$AP$72,MATCH('Campus Enrol Disaggregation'!$O33,'College Enrollment Projections'!$AI$2:$AI$72,0),MATCH('Campus Enrol Disaggregation'!AC$2,'College Enrollment Projections'!$AJ$1:$AP$1,0)),50)</f>
        <v>2500</v>
      </c>
      <c r="AD33" s="117">
        <f t="shared" si="0"/>
        <v>165650</v>
      </c>
    </row>
    <row r="34" spans="15:30">
      <c r="O34" s="3">
        <v>2019</v>
      </c>
      <c r="P34" s="114">
        <f>MROUND(P$3*INDEX('College Enrollment Projections'!$AJ$2:$AP$72,MATCH('Campus Enrol Disaggregation'!$O34,'College Enrollment Projections'!$AI$2:$AI$72,0),MATCH('Campus Enrol Disaggregation'!P$2,'College Enrollment Projections'!$AJ$1:$AP$1,0)),50)</f>
        <v>34300</v>
      </c>
      <c r="Q34" s="114">
        <f>MROUND(Q$3*INDEX('College Enrollment Projections'!$AJ$2:$AP$72,MATCH('Campus Enrol Disaggregation'!$O34,'College Enrollment Projections'!$AI$2:$AI$72,0),MATCH('Campus Enrol Disaggregation'!Q$2,'College Enrollment Projections'!$AJ$1:$AP$1,0)),50)</f>
        <v>1950</v>
      </c>
      <c r="R34" s="114">
        <f>MROUND(R$3*INDEX('College Enrollment Projections'!$AJ$2:$AP$72,MATCH('Campus Enrol Disaggregation'!$O34,'College Enrollment Projections'!$AI$2:$AI$72,0),MATCH('Campus Enrol Disaggregation'!R$2,'College Enrollment Projections'!$AJ$1:$AP$1,0)),50)</f>
        <v>20200</v>
      </c>
      <c r="S34" s="114">
        <f>MROUND(S$3*INDEX('College Enrollment Projections'!$AJ$2:$AP$72,MATCH('Campus Enrol Disaggregation'!$O34,'College Enrollment Projections'!$AI$2:$AI$72,0),MATCH('Campus Enrol Disaggregation'!S$2,'College Enrollment Projections'!$AJ$1:$AP$1,0)),50)</f>
        <v>3950</v>
      </c>
      <c r="T34" s="114">
        <f>MROUND(T$3*INDEX('College Enrollment Projections'!$AJ$2:$AP$72,MATCH('Campus Enrol Disaggregation'!$O34,'College Enrollment Projections'!$AI$2:$AI$72,0),MATCH('Campus Enrol Disaggregation'!T$2,'College Enrollment Projections'!$AJ$1:$AP$1,0)),50)</f>
        <v>500</v>
      </c>
      <c r="U34" s="114">
        <f>MROUND(U$3*INDEX('College Enrollment Projections'!$AJ$2:$AP$72,MATCH('Campus Enrol Disaggregation'!$O34,'College Enrollment Projections'!$AI$2:$AI$72,0),MATCH('Campus Enrol Disaggregation'!U$2,'College Enrollment Projections'!$AJ$1:$AP$1,0)),50)</f>
        <v>3000</v>
      </c>
      <c r="V34" s="114">
        <f>MROUND(V$3*INDEX('College Enrollment Projections'!$AJ$2:$AP$72,MATCH('Campus Enrol Disaggregation'!$O34,'College Enrollment Projections'!$AI$2:$AI$72,0),MATCH('Campus Enrol Disaggregation'!V$2,'College Enrollment Projections'!$AJ$1:$AP$1,0)),50)</f>
        <v>31800</v>
      </c>
      <c r="W34" s="115">
        <f>MROUND(INDEX('MAG College Enrollment Forecast'!$B$4:$H$74,MATCH($O34,'MAG College Enrollment Forecast'!$A$4:$A$74,0),MATCH(W$4,'MAG College Enrollment Forecast'!$B$1:$H$1,0)),50)</f>
        <v>40300</v>
      </c>
      <c r="X34" s="115">
        <f>MROUND(INDEX('MAG College Enrollment Forecast'!$B$4:$H$74,MATCH($O34,'MAG College Enrollment Forecast'!$A$4:$A$74,0),MATCH(X$4,'MAG College Enrollment Forecast'!$B$1:$H$1,0)),50)</f>
        <v>1300</v>
      </c>
      <c r="Y34" s="115">
        <f>MROUND(INDEX('MAG College Enrollment Forecast'!$B$4:$H$74,MATCH($O34,'MAG College Enrollment Forecast'!$A$4:$A$74,0),MATCH(Y$4,'MAG College Enrollment Forecast'!$B$1:$H$1,0)),50)</f>
        <v>0</v>
      </c>
      <c r="Z34" s="115">
        <f>MROUND(INDEX('MAG College Enrollment Forecast'!$B$4:$H$74,MATCH($O34,'MAG College Enrollment Forecast'!$A$4:$A$74,0),MATCH(Z$4,'MAG College Enrollment Forecast'!$B$1:$H$1,0)),50)</f>
        <v>0</v>
      </c>
      <c r="AA34" s="116">
        <f>MROUND(AA$3*INDEX('College Enrollment Projections'!$AJ$2:$AP$72,MATCH('Campus Enrol Disaggregation'!$O34,'College Enrollment Projections'!$AI$2:$AI$72,0),MATCH('Campus Enrol Disaggregation'!AA$2,'College Enrollment Projections'!$AJ$1:$AP$1,0)),50)</f>
        <v>24050</v>
      </c>
      <c r="AB34" s="116">
        <f>MROUND(AB$3*INDEX('College Enrollment Projections'!$AJ$2:$AP$72,MATCH('Campus Enrol Disaggregation'!$O34,'College Enrollment Projections'!$AI$2:$AI$72,0),MATCH('Campus Enrol Disaggregation'!AB$2,'College Enrollment Projections'!$AJ$1:$AP$1,0)),50)</f>
        <v>4850</v>
      </c>
      <c r="AC34" s="116">
        <f>MROUND(AC$3*INDEX('College Enrollment Projections'!$AJ$2:$AP$72,MATCH('Campus Enrol Disaggregation'!$O34,'College Enrollment Projections'!$AI$2:$AI$72,0),MATCH('Campus Enrol Disaggregation'!AC$2,'College Enrollment Projections'!$AJ$1:$AP$1,0)),50)</f>
        <v>2200</v>
      </c>
      <c r="AD34" s="117">
        <f t="shared" si="0"/>
        <v>168400</v>
      </c>
    </row>
    <row r="35" spans="15:30">
      <c r="O35" s="3">
        <v>2020</v>
      </c>
      <c r="P35" s="114">
        <f>MROUND(P$3*INDEX('College Enrollment Projections'!$AJ$2:$AP$72,MATCH('Campus Enrol Disaggregation'!$O35,'College Enrollment Projections'!$AI$2:$AI$72,0),MATCH('Campus Enrol Disaggregation'!P$2,'College Enrollment Projections'!$AJ$1:$AP$1,0)),50)</f>
        <v>36450</v>
      </c>
      <c r="Q35" s="114">
        <f>MROUND(Q$3*INDEX('College Enrollment Projections'!$AJ$2:$AP$72,MATCH('Campus Enrol Disaggregation'!$O35,'College Enrollment Projections'!$AI$2:$AI$72,0),MATCH('Campus Enrol Disaggregation'!Q$2,'College Enrollment Projections'!$AJ$1:$AP$1,0)),50)</f>
        <v>1850</v>
      </c>
      <c r="R35" s="114">
        <f>MROUND(R$3*INDEX('College Enrollment Projections'!$AJ$2:$AP$72,MATCH('Campus Enrol Disaggregation'!$O35,'College Enrollment Projections'!$AI$2:$AI$72,0),MATCH('Campus Enrol Disaggregation'!R$2,'College Enrollment Projections'!$AJ$1:$AP$1,0)),50)</f>
        <v>18650</v>
      </c>
      <c r="S35" s="114">
        <f>MROUND(S$3*INDEX('College Enrollment Projections'!$AJ$2:$AP$72,MATCH('Campus Enrol Disaggregation'!$O35,'College Enrollment Projections'!$AI$2:$AI$72,0),MATCH('Campus Enrol Disaggregation'!S$2,'College Enrollment Projections'!$AJ$1:$AP$1,0)),50)</f>
        <v>3650</v>
      </c>
      <c r="T35" s="114">
        <f>MROUND(T$3*INDEX('College Enrollment Projections'!$AJ$2:$AP$72,MATCH('Campus Enrol Disaggregation'!$O35,'College Enrollment Projections'!$AI$2:$AI$72,0),MATCH('Campus Enrol Disaggregation'!T$2,'College Enrollment Projections'!$AJ$1:$AP$1,0)),50)</f>
        <v>450</v>
      </c>
      <c r="U35" s="114">
        <f>MROUND(U$3*INDEX('College Enrollment Projections'!$AJ$2:$AP$72,MATCH('Campus Enrol Disaggregation'!$O35,'College Enrollment Projections'!$AI$2:$AI$72,0),MATCH('Campus Enrol Disaggregation'!U$2,'College Enrollment Projections'!$AJ$1:$AP$1,0)),50)</f>
        <v>2800</v>
      </c>
      <c r="V35" s="114">
        <f>MROUND(V$3*INDEX('College Enrollment Projections'!$AJ$2:$AP$72,MATCH('Campus Enrol Disaggregation'!$O35,'College Enrollment Projections'!$AI$2:$AI$72,0),MATCH('Campus Enrol Disaggregation'!V$2,'College Enrollment Projections'!$AJ$1:$AP$1,0)),50)</f>
        <v>32050</v>
      </c>
      <c r="W35" s="115">
        <f>MROUND(INDEX('MAG College Enrollment Forecast'!$B$4:$H$74,MATCH($O35,'MAG College Enrollment Forecast'!$A$4:$A$74,0),MATCH(W$4,'MAG College Enrollment Forecast'!$B$1:$H$1,0)),50)</f>
        <v>39450</v>
      </c>
      <c r="X35" s="115">
        <f>MROUND(INDEX('MAG College Enrollment Forecast'!$B$4:$H$74,MATCH($O35,'MAG College Enrollment Forecast'!$A$4:$A$74,0),MATCH(X$4,'MAG College Enrollment Forecast'!$B$1:$H$1,0)),50)</f>
        <v>1350</v>
      </c>
      <c r="Y35" s="115">
        <f>MROUND(INDEX('MAG College Enrollment Forecast'!$B$4:$H$74,MATCH($O35,'MAG College Enrollment Forecast'!$A$4:$A$74,0),MATCH(Y$4,'MAG College Enrollment Forecast'!$B$1:$H$1,0)),50)</f>
        <v>0</v>
      </c>
      <c r="Z35" s="115">
        <f>MROUND(INDEX('MAG College Enrollment Forecast'!$B$4:$H$74,MATCH($O35,'MAG College Enrollment Forecast'!$A$4:$A$74,0),MATCH(Z$4,'MAG College Enrollment Forecast'!$B$1:$H$1,0)),50)</f>
        <v>0</v>
      </c>
      <c r="AA35" s="116">
        <f>MROUND(AA$3*INDEX('College Enrollment Projections'!$AJ$2:$AP$72,MATCH('Campus Enrol Disaggregation'!$O35,'College Enrollment Projections'!$AI$2:$AI$72,0),MATCH('Campus Enrol Disaggregation'!AA$2,'College Enrollment Projections'!$AJ$1:$AP$1,0)),50)</f>
        <v>24000</v>
      </c>
      <c r="AB35" s="116">
        <f>MROUND(AB$3*INDEX('College Enrollment Projections'!$AJ$2:$AP$72,MATCH('Campus Enrol Disaggregation'!$O35,'College Enrollment Projections'!$AI$2:$AI$72,0),MATCH('Campus Enrol Disaggregation'!AB$2,'College Enrollment Projections'!$AJ$1:$AP$1,0)),50)</f>
        <v>4800</v>
      </c>
      <c r="AC35" s="116">
        <f>MROUND(AC$3*INDEX('College Enrollment Projections'!$AJ$2:$AP$72,MATCH('Campus Enrol Disaggregation'!$O35,'College Enrollment Projections'!$AI$2:$AI$72,0),MATCH('Campus Enrol Disaggregation'!AC$2,'College Enrollment Projections'!$AJ$1:$AP$1,0)),50)</f>
        <v>1850</v>
      </c>
      <c r="AD35" s="117">
        <f t="shared" si="0"/>
        <v>167350</v>
      </c>
    </row>
    <row r="36" spans="15:30">
      <c r="O36" s="3">
        <v>2021</v>
      </c>
      <c r="P36" s="114">
        <f>MROUND(P$3*INDEX('College Enrollment Projections'!$AJ$2:$AP$72,MATCH('Campus Enrol Disaggregation'!$O36,'College Enrollment Projections'!$AI$2:$AI$72,0),MATCH('Campus Enrol Disaggregation'!P$2,'College Enrollment Projections'!$AJ$1:$AP$1,0)),50)</f>
        <v>34800</v>
      </c>
      <c r="Q36" s="114">
        <f>MROUND(Q$3*INDEX('College Enrollment Projections'!$AJ$2:$AP$72,MATCH('Campus Enrol Disaggregation'!$O36,'College Enrollment Projections'!$AI$2:$AI$72,0),MATCH('Campus Enrol Disaggregation'!Q$2,'College Enrollment Projections'!$AJ$1:$AP$1,0)),50)</f>
        <v>1750</v>
      </c>
      <c r="R36" s="114">
        <f>MROUND(R$3*INDEX('College Enrollment Projections'!$AJ$2:$AP$72,MATCH('Campus Enrol Disaggregation'!$O36,'College Enrollment Projections'!$AI$2:$AI$72,0),MATCH('Campus Enrol Disaggregation'!R$2,'College Enrollment Projections'!$AJ$1:$AP$1,0)),50)</f>
        <v>18600</v>
      </c>
      <c r="S36" s="114">
        <f>MROUND(S$3*INDEX('College Enrollment Projections'!$AJ$2:$AP$72,MATCH('Campus Enrol Disaggregation'!$O36,'College Enrollment Projections'!$AI$2:$AI$72,0),MATCH('Campus Enrol Disaggregation'!S$2,'College Enrollment Projections'!$AJ$1:$AP$1,0)),50)</f>
        <v>3650</v>
      </c>
      <c r="T36" s="114">
        <f>MROUND(T$3*INDEX('College Enrollment Projections'!$AJ$2:$AP$72,MATCH('Campus Enrol Disaggregation'!$O36,'College Enrollment Projections'!$AI$2:$AI$72,0),MATCH('Campus Enrol Disaggregation'!T$2,'College Enrollment Projections'!$AJ$1:$AP$1,0)),50)</f>
        <v>450</v>
      </c>
      <c r="U36" s="114">
        <f>MROUND(U$3*INDEX('College Enrollment Projections'!$AJ$2:$AP$72,MATCH('Campus Enrol Disaggregation'!$O36,'College Enrollment Projections'!$AI$2:$AI$72,0),MATCH('Campus Enrol Disaggregation'!U$2,'College Enrollment Projections'!$AJ$1:$AP$1,0)),50)</f>
        <v>2750</v>
      </c>
      <c r="V36" s="114">
        <f>MROUND(V$3*INDEX('College Enrollment Projections'!$AJ$2:$AP$72,MATCH('Campus Enrol Disaggregation'!$O36,'College Enrollment Projections'!$AI$2:$AI$72,0),MATCH('Campus Enrol Disaggregation'!V$2,'College Enrollment Projections'!$AJ$1:$AP$1,0)),50)</f>
        <v>33350</v>
      </c>
      <c r="W36" s="115">
        <f>MROUND(INDEX('MAG College Enrollment Forecast'!$B$4:$H$74,MATCH($O36,'MAG College Enrollment Forecast'!$A$4:$A$74,0),MATCH(W$4,'MAG College Enrollment Forecast'!$B$1:$H$1,0)),50)</f>
        <v>39700</v>
      </c>
      <c r="X36" s="115">
        <f>MROUND(INDEX('MAG College Enrollment Forecast'!$B$4:$H$74,MATCH($O36,'MAG College Enrollment Forecast'!$A$4:$A$74,0),MATCH(X$4,'MAG College Enrollment Forecast'!$B$1:$H$1,0)),50)</f>
        <v>1400</v>
      </c>
      <c r="Y36" s="115">
        <f>MROUND(INDEX('MAG College Enrollment Forecast'!$B$4:$H$74,MATCH($O36,'MAG College Enrollment Forecast'!$A$4:$A$74,0),MATCH(Y$4,'MAG College Enrollment Forecast'!$B$1:$H$1,0)),50)</f>
        <v>0</v>
      </c>
      <c r="Z36" s="115">
        <f>MROUND(INDEX('MAG College Enrollment Forecast'!$B$4:$H$74,MATCH($O36,'MAG College Enrollment Forecast'!$A$4:$A$74,0),MATCH(Z$4,'MAG College Enrollment Forecast'!$B$1:$H$1,0)),50)</f>
        <v>0</v>
      </c>
      <c r="AA36" s="116">
        <f>MROUND(AA$3*INDEX('College Enrollment Projections'!$AJ$2:$AP$72,MATCH('Campus Enrol Disaggregation'!$O36,'College Enrollment Projections'!$AI$2:$AI$72,0),MATCH('Campus Enrol Disaggregation'!AA$2,'College Enrollment Projections'!$AJ$1:$AP$1,0)),50)</f>
        <v>24150</v>
      </c>
      <c r="AB36" s="116">
        <f>MROUND(AB$3*INDEX('College Enrollment Projections'!$AJ$2:$AP$72,MATCH('Campus Enrol Disaggregation'!$O36,'College Enrollment Projections'!$AI$2:$AI$72,0),MATCH('Campus Enrol Disaggregation'!AB$2,'College Enrollment Projections'!$AJ$1:$AP$1,0)),50)</f>
        <v>4850</v>
      </c>
      <c r="AC36" s="116">
        <f>MROUND(AC$3*INDEX('College Enrollment Projections'!$AJ$2:$AP$72,MATCH('Campus Enrol Disaggregation'!$O36,'College Enrollment Projections'!$AI$2:$AI$72,0),MATCH('Campus Enrol Disaggregation'!AC$2,'College Enrollment Projections'!$AJ$1:$AP$1,0)),50)</f>
        <v>1550</v>
      </c>
      <c r="AD36" s="117">
        <f t="shared" si="0"/>
        <v>167000</v>
      </c>
    </row>
    <row r="37" spans="15:30">
      <c r="O37" s="3">
        <v>2022</v>
      </c>
      <c r="P37" s="114">
        <f>MROUND(P$3*INDEX('College Enrollment Projections'!$AJ$2:$AP$72,MATCH('Campus Enrol Disaggregation'!$O37,'College Enrollment Projections'!$AI$2:$AI$72,0),MATCH('Campus Enrol Disaggregation'!P$2,'College Enrollment Projections'!$AJ$1:$AP$1,0)),50)</f>
        <v>34450</v>
      </c>
      <c r="Q37" s="114">
        <f>MROUND(Q$3*INDEX('College Enrollment Projections'!$AJ$2:$AP$72,MATCH('Campus Enrol Disaggregation'!$O37,'College Enrollment Projections'!$AI$2:$AI$72,0),MATCH('Campus Enrol Disaggregation'!Q$2,'College Enrollment Projections'!$AJ$1:$AP$1,0)),50)</f>
        <v>1600</v>
      </c>
      <c r="R37" s="114">
        <f>MROUND(R$3*INDEX('College Enrollment Projections'!$AJ$2:$AP$72,MATCH('Campus Enrol Disaggregation'!$O37,'College Enrollment Projections'!$AI$2:$AI$72,0),MATCH('Campus Enrol Disaggregation'!R$2,'College Enrollment Projections'!$AJ$1:$AP$1,0)),50)</f>
        <v>18000</v>
      </c>
      <c r="S37" s="114">
        <f>MROUND(S$3*INDEX('College Enrollment Projections'!$AJ$2:$AP$72,MATCH('Campus Enrol Disaggregation'!$O37,'College Enrollment Projections'!$AI$2:$AI$72,0),MATCH('Campus Enrol Disaggregation'!S$2,'College Enrollment Projections'!$AJ$1:$AP$1,0)),50)</f>
        <v>3500</v>
      </c>
      <c r="T37" s="114">
        <f>MROUND(T$3*INDEX('College Enrollment Projections'!$AJ$2:$AP$72,MATCH('Campus Enrol Disaggregation'!$O37,'College Enrollment Projections'!$AI$2:$AI$72,0),MATCH('Campus Enrol Disaggregation'!T$2,'College Enrollment Projections'!$AJ$1:$AP$1,0)),50)</f>
        <v>450</v>
      </c>
      <c r="U37" s="114">
        <f>MROUND(U$3*INDEX('College Enrollment Projections'!$AJ$2:$AP$72,MATCH('Campus Enrol Disaggregation'!$O37,'College Enrollment Projections'!$AI$2:$AI$72,0),MATCH('Campus Enrol Disaggregation'!U$2,'College Enrollment Projections'!$AJ$1:$AP$1,0)),50)</f>
        <v>2700</v>
      </c>
      <c r="V37" s="114">
        <f>MROUND(V$3*INDEX('College Enrollment Projections'!$AJ$2:$AP$72,MATCH('Campus Enrol Disaggregation'!$O37,'College Enrollment Projections'!$AI$2:$AI$72,0),MATCH('Campus Enrol Disaggregation'!V$2,'College Enrollment Projections'!$AJ$1:$AP$1,0)),50)</f>
        <v>33650</v>
      </c>
      <c r="W37" s="115">
        <f>MROUND(INDEX('MAG College Enrollment Forecast'!$B$4:$H$74,MATCH($O37,'MAG College Enrollment Forecast'!$A$4:$A$74,0),MATCH(W$4,'MAG College Enrollment Forecast'!$B$1:$H$1,0)),50)</f>
        <v>41500</v>
      </c>
      <c r="X37" s="115">
        <f>MROUND(INDEX('MAG College Enrollment Forecast'!$B$4:$H$74,MATCH($O37,'MAG College Enrollment Forecast'!$A$4:$A$74,0),MATCH(X$4,'MAG College Enrollment Forecast'!$B$1:$H$1,0)),50)</f>
        <v>1450</v>
      </c>
      <c r="Y37" s="115">
        <f>MROUND(INDEX('MAG College Enrollment Forecast'!$B$4:$H$74,MATCH($O37,'MAG College Enrollment Forecast'!$A$4:$A$74,0),MATCH(Y$4,'MAG College Enrollment Forecast'!$B$1:$H$1,0)),50)</f>
        <v>0</v>
      </c>
      <c r="Z37" s="115">
        <f>MROUND(INDEX('MAG College Enrollment Forecast'!$B$4:$H$74,MATCH($O37,'MAG College Enrollment Forecast'!$A$4:$A$74,0),MATCH(Z$4,'MAG College Enrollment Forecast'!$B$1:$H$1,0)),50)</f>
        <v>0</v>
      </c>
      <c r="AA37" s="116">
        <f>MROUND(AA$3*INDEX('College Enrollment Projections'!$AJ$2:$AP$72,MATCH('Campus Enrol Disaggregation'!$O37,'College Enrollment Projections'!$AI$2:$AI$72,0),MATCH('Campus Enrol Disaggregation'!AA$2,'College Enrollment Projections'!$AJ$1:$AP$1,0)),50)</f>
        <v>24250</v>
      </c>
      <c r="AB37" s="116">
        <f>MROUND(AB$3*INDEX('College Enrollment Projections'!$AJ$2:$AP$72,MATCH('Campus Enrol Disaggregation'!$O37,'College Enrollment Projections'!$AI$2:$AI$72,0),MATCH('Campus Enrol Disaggregation'!AB$2,'College Enrollment Projections'!$AJ$1:$AP$1,0)),50)</f>
        <v>4850</v>
      </c>
      <c r="AC37" s="116">
        <f>MROUND(AC$3*INDEX('College Enrollment Projections'!$AJ$2:$AP$72,MATCH('Campus Enrol Disaggregation'!$O37,'College Enrollment Projections'!$AI$2:$AI$72,0),MATCH('Campus Enrol Disaggregation'!AC$2,'College Enrollment Projections'!$AJ$1:$AP$1,0)),50)</f>
        <v>1300</v>
      </c>
      <c r="AD37" s="117">
        <f t="shared" si="0"/>
        <v>167700</v>
      </c>
    </row>
    <row r="38" spans="15:30">
      <c r="O38" s="3">
        <v>2023</v>
      </c>
      <c r="P38" s="114">
        <f>MROUND(P$3*INDEX('College Enrollment Projections'!$AJ$2:$AP$72,MATCH('Campus Enrol Disaggregation'!$O38,'College Enrollment Projections'!$AI$2:$AI$72,0),MATCH('Campus Enrol Disaggregation'!P$2,'College Enrollment Projections'!$AJ$1:$AP$1,0)),50)</f>
        <v>35050</v>
      </c>
      <c r="Q38" s="114">
        <f>MROUND(Q$3*INDEX('College Enrollment Projections'!$AJ$2:$AP$72,MATCH('Campus Enrol Disaggregation'!$O38,'College Enrollment Projections'!$AI$2:$AI$72,0),MATCH('Campus Enrol Disaggregation'!Q$2,'College Enrollment Projections'!$AJ$1:$AP$1,0)),50)</f>
        <v>1850</v>
      </c>
      <c r="R38" s="114">
        <f>MROUND(R$3*INDEX('College Enrollment Projections'!$AJ$2:$AP$72,MATCH('Campus Enrol Disaggregation'!$O38,'College Enrollment Projections'!$AI$2:$AI$72,0),MATCH('Campus Enrol Disaggregation'!R$2,'College Enrollment Projections'!$AJ$1:$AP$1,0)),50)</f>
        <v>18300</v>
      </c>
      <c r="S38" s="114">
        <f>MROUND(S$3*INDEX('College Enrollment Projections'!$AJ$2:$AP$72,MATCH('Campus Enrol Disaggregation'!$O38,'College Enrollment Projections'!$AI$2:$AI$72,0),MATCH('Campus Enrol Disaggregation'!S$2,'College Enrollment Projections'!$AJ$1:$AP$1,0)),50)</f>
        <v>3550</v>
      </c>
      <c r="T38" s="114">
        <f>MROUND(T$3*INDEX('College Enrollment Projections'!$AJ$2:$AP$72,MATCH('Campus Enrol Disaggregation'!$O38,'College Enrollment Projections'!$AI$2:$AI$72,0),MATCH('Campus Enrol Disaggregation'!T$2,'College Enrollment Projections'!$AJ$1:$AP$1,0)),50)</f>
        <v>450</v>
      </c>
      <c r="U38" s="114">
        <f>MROUND(U$3*INDEX('College Enrollment Projections'!$AJ$2:$AP$72,MATCH('Campus Enrol Disaggregation'!$O38,'College Enrollment Projections'!$AI$2:$AI$72,0),MATCH('Campus Enrol Disaggregation'!U$2,'College Enrollment Projections'!$AJ$1:$AP$1,0)),50)</f>
        <v>2700</v>
      </c>
      <c r="V38" s="114">
        <f>MROUND(V$3*INDEX('College Enrollment Projections'!$AJ$2:$AP$72,MATCH('Campus Enrol Disaggregation'!$O38,'College Enrollment Projections'!$AI$2:$AI$72,0),MATCH('Campus Enrol Disaggregation'!V$2,'College Enrollment Projections'!$AJ$1:$AP$1,0)),50)</f>
        <v>34150</v>
      </c>
      <c r="W38" s="115">
        <f>MROUND(INDEX('MAG College Enrollment Forecast'!$B$4:$H$74,MATCH($O38,'MAG College Enrollment Forecast'!$A$4:$A$74,0),MATCH(W$4,'MAG College Enrollment Forecast'!$B$1:$H$1,0)),50)</f>
        <v>43100</v>
      </c>
      <c r="X38" s="115">
        <f>MROUND(INDEX('MAG College Enrollment Forecast'!$B$4:$H$74,MATCH($O38,'MAG College Enrollment Forecast'!$A$4:$A$74,0),MATCH(X$4,'MAG College Enrollment Forecast'!$B$1:$H$1,0)),50)</f>
        <v>1450</v>
      </c>
      <c r="Y38" s="115">
        <f>MROUND(INDEX('MAG College Enrollment Forecast'!$B$4:$H$74,MATCH($O38,'MAG College Enrollment Forecast'!$A$4:$A$74,0),MATCH(Y$4,'MAG College Enrollment Forecast'!$B$1:$H$1,0)),50)</f>
        <v>0</v>
      </c>
      <c r="Z38" s="115">
        <f>MROUND(INDEX('MAG College Enrollment Forecast'!$B$4:$H$74,MATCH($O38,'MAG College Enrollment Forecast'!$A$4:$A$74,0),MATCH(Z$4,'MAG College Enrollment Forecast'!$B$1:$H$1,0)),50)</f>
        <v>0</v>
      </c>
      <c r="AA38" s="116">
        <f>MROUND(AA$3*INDEX('College Enrollment Projections'!$AJ$2:$AP$72,MATCH('Campus Enrol Disaggregation'!$O38,'College Enrollment Projections'!$AI$2:$AI$72,0),MATCH('Campus Enrol Disaggregation'!AA$2,'College Enrollment Projections'!$AJ$1:$AP$1,0)),50)</f>
        <v>24800</v>
      </c>
      <c r="AB38" s="116">
        <f>MROUND(AB$3*INDEX('College Enrollment Projections'!$AJ$2:$AP$72,MATCH('Campus Enrol Disaggregation'!$O38,'College Enrollment Projections'!$AI$2:$AI$72,0),MATCH('Campus Enrol Disaggregation'!AB$2,'College Enrollment Projections'!$AJ$1:$AP$1,0)),50)</f>
        <v>4950</v>
      </c>
      <c r="AC38" s="116">
        <f>MROUND(AC$3*INDEX('College Enrollment Projections'!$AJ$2:$AP$72,MATCH('Campus Enrol Disaggregation'!$O38,'College Enrollment Projections'!$AI$2:$AI$72,0),MATCH('Campus Enrol Disaggregation'!AC$2,'College Enrollment Projections'!$AJ$1:$AP$1,0)),50)</f>
        <v>1200</v>
      </c>
      <c r="AD38" s="117">
        <f t="shared" si="0"/>
        <v>171550</v>
      </c>
    </row>
    <row r="39" spans="15:30">
      <c r="O39" s="3">
        <v>2024</v>
      </c>
      <c r="P39" s="114">
        <f>MROUND(P$3*INDEX('College Enrollment Projections'!$AJ$2:$AP$72,MATCH('Campus Enrol Disaggregation'!$O39,'College Enrollment Projections'!$AI$2:$AI$72,0),MATCH('Campus Enrol Disaggregation'!P$2,'College Enrollment Projections'!$AJ$1:$AP$1,0)),50)</f>
        <v>36900</v>
      </c>
      <c r="Q39" s="114">
        <f>MROUND(Q$3*INDEX('College Enrollment Projections'!$AJ$2:$AP$72,MATCH('Campus Enrol Disaggregation'!$O39,'College Enrollment Projections'!$AI$2:$AI$72,0),MATCH('Campus Enrol Disaggregation'!Q$2,'College Enrollment Projections'!$AJ$1:$AP$1,0)),50)</f>
        <v>1950</v>
      </c>
      <c r="R39" s="114">
        <f>MROUND(R$3*INDEX('College Enrollment Projections'!$AJ$2:$AP$72,MATCH('Campus Enrol Disaggregation'!$O39,'College Enrollment Projections'!$AI$2:$AI$72,0),MATCH('Campus Enrol Disaggregation'!R$2,'College Enrollment Projections'!$AJ$1:$AP$1,0)),50)</f>
        <v>22250</v>
      </c>
      <c r="S39" s="114">
        <f>MROUND(S$3*INDEX('College Enrollment Projections'!$AJ$2:$AP$72,MATCH('Campus Enrol Disaggregation'!$O39,'College Enrollment Projections'!$AI$2:$AI$72,0),MATCH('Campus Enrol Disaggregation'!S$2,'College Enrollment Projections'!$AJ$1:$AP$1,0)),50)</f>
        <v>4350</v>
      </c>
      <c r="T39" s="114">
        <f>MROUND(T$3*INDEX('College Enrollment Projections'!$AJ$2:$AP$72,MATCH('Campus Enrol Disaggregation'!$O39,'College Enrollment Projections'!$AI$2:$AI$72,0),MATCH('Campus Enrol Disaggregation'!T$2,'College Enrollment Projections'!$AJ$1:$AP$1,0)),50)</f>
        <v>550</v>
      </c>
      <c r="U39" s="114">
        <f>MROUND(U$3*INDEX('College Enrollment Projections'!$AJ$2:$AP$72,MATCH('Campus Enrol Disaggregation'!$O39,'College Enrollment Projections'!$AI$2:$AI$72,0),MATCH('Campus Enrol Disaggregation'!U$2,'College Enrollment Projections'!$AJ$1:$AP$1,0)),50)</f>
        <v>3300</v>
      </c>
      <c r="V39" s="114">
        <f>MROUND(V$3*INDEX('College Enrollment Projections'!$AJ$2:$AP$72,MATCH('Campus Enrol Disaggregation'!$O39,'College Enrollment Projections'!$AI$2:$AI$72,0),MATCH('Campus Enrol Disaggregation'!V$2,'College Enrollment Projections'!$AJ$1:$AP$1,0)),50)</f>
        <v>35400</v>
      </c>
      <c r="W39" s="115">
        <f>MROUND(INDEX('MAG College Enrollment Forecast'!$B$4:$H$74,MATCH($O39,'MAG College Enrollment Forecast'!$A$4:$A$74,0),MATCH(W$4,'MAG College Enrollment Forecast'!$B$1:$H$1,0)),50)</f>
        <v>44700</v>
      </c>
      <c r="X39" s="115">
        <f>MROUND(INDEX('MAG College Enrollment Forecast'!$B$4:$H$74,MATCH($O39,'MAG College Enrollment Forecast'!$A$4:$A$74,0),MATCH(X$4,'MAG College Enrollment Forecast'!$B$1:$H$1,0)),50)</f>
        <v>1500</v>
      </c>
      <c r="Y39" s="115">
        <f>MROUND(INDEX('MAG College Enrollment Forecast'!$B$4:$H$74,MATCH($O39,'MAG College Enrollment Forecast'!$A$4:$A$74,0),MATCH(Y$4,'MAG College Enrollment Forecast'!$B$1:$H$1,0)),50)</f>
        <v>0</v>
      </c>
      <c r="Z39" s="115">
        <f>MROUND(INDEX('MAG College Enrollment Forecast'!$B$4:$H$74,MATCH($O39,'MAG College Enrollment Forecast'!$A$4:$A$74,0),MATCH(Z$4,'MAG College Enrollment Forecast'!$B$1:$H$1,0)),50)</f>
        <v>0</v>
      </c>
      <c r="AA39" s="116">
        <f>MROUND(AA$3*INDEX('College Enrollment Projections'!$AJ$2:$AP$72,MATCH('Campus Enrol Disaggregation'!$O39,'College Enrollment Projections'!$AI$2:$AI$72,0),MATCH('Campus Enrol Disaggregation'!AA$2,'College Enrollment Projections'!$AJ$1:$AP$1,0)),50)</f>
        <v>25800</v>
      </c>
      <c r="AB39" s="116">
        <f>MROUND(AB$3*INDEX('College Enrollment Projections'!$AJ$2:$AP$72,MATCH('Campus Enrol Disaggregation'!$O39,'College Enrollment Projections'!$AI$2:$AI$72,0),MATCH('Campus Enrol Disaggregation'!AB$2,'College Enrollment Projections'!$AJ$1:$AP$1,0)),50)</f>
        <v>5200</v>
      </c>
      <c r="AC39" s="116">
        <f>MROUND(AC$3*INDEX('College Enrollment Projections'!$AJ$2:$AP$72,MATCH('Campus Enrol Disaggregation'!$O39,'College Enrollment Projections'!$AI$2:$AI$72,0),MATCH('Campus Enrol Disaggregation'!AC$2,'College Enrollment Projections'!$AJ$1:$AP$1,0)),50)</f>
        <v>1300</v>
      </c>
      <c r="AD39" s="117">
        <f t="shared" si="0"/>
        <v>183200</v>
      </c>
    </row>
    <row r="40" spans="15:30">
      <c r="O40" s="3">
        <v>2025</v>
      </c>
      <c r="P40" s="114">
        <f>MROUND(P$3*INDEX('College Enrollment Projections'!$AJ$2:$AP$72,MATCH('Campus Enrol Disaggregation'!$O40,'College Enrollment Projections'!$AI$2:$AI$72,0),MATCH('Campus Enrol Disaggregation'!P$2,'College Enrollment Projections'!$AJ$1:$AP$1,0)),50)</f>
        <v>37500</v>
      </c>
      <c r="Q40" s="114">
        <f>MROUND(Q$3*INDEX('College Enrollment Projections'!$AJ$2:$AP$72,MATCH('Campus Enrol Disaggregation'!$O40,'College Enrollment Projections'!$AI$2:$AI$72,0),MATCH('Campus Enrol Disaggregation'!Q$2,'College Enrollment Projections'!$AJ$1:$AP$1,0)),50)</f>
        <v>1950</v>
      </c>
      <c r="R40" s="114">
        <f>MROUND(R$3*INDEX('College Enrollment Projections'!$AJ$2:$AP$72,MATCH('Campus Enrol Disaggregation'!$O40,'College Enrollment Projections'!$AI$2:$AI$72,0),MATCH('Campus Enrol Disaggregation'!R$2,'College Enrollment Projections'!$AJ$1:$AP$1,0)),50)</f>
        <v>22250</v>
      </c>
      <c r="S40" s="114">
        <f>MROUND(S$3*INDEX('College Enrollment Projections'!$AJ$2:$AP$72,MATCH('Campus Enrol Disaggregation'!$O40,'College Enrollment Projections'!$AI$2:$AI$72,0),MATCH('Campus Enrol Disaggregation'!S$2,'College Enrollment Projections'!$AJ$1:$AP$1,0)),50)</f>
        <v>4350</v>
      </c>
      <c r="T40" s="114">
        <f>MROUND(T$3*INDEX('College Enrollment Projections'!$AJ$2:$AP$72,MATCH('Campus Enrol Disaggregation'!$O40,'College Enrollment Projections'!$AI$2:$AI$72,0),MATCH('Campus Enrol Disaggregation'!T$2,'College Enrollment Projections'!$AJ$1:$AP$1,0)),50)</f>
        <v>550</v>
      </c>
      <c r="U40" s="114">
        <f>MROUND(U$3*INDEX('College Enrollment Projections'!$AJ$2:$AP$72,MATCH('Campus Enrol Disaggregation'!$O40,'College Enrollment Projections'!$AI$2:$AI$72,0),MATCH('Campus Enrol Disaggregation'!U$2,'College Enrollment Projections'!$AJ$1:$AP$1,0)),50)</f>
        <v>3300</v>
      </c>
      <c r="V40" s="114">
        <f>MROUND(V$3*INDEX('College Enrollment Projections'!$AJ$2:$AP$72,MATCH('Campus Enrol Disaggregation'!$O40,'College Enrollment Projections'!$AI$2:$AI$72,0),MATCH('Campus Enrol Disaggregation'!V$2,'College Enrollment Projections'!$AJ$1:$AP$1,0)),50)</f>
        <v>35700</v>
      </c>
      <c r="W40" s="115">
        <f>MROUND(INDEX('MAG College Enrollment Forecast'!$B$4:$H$74,MATCH($O40,'MAG College Enrollment Forecast'!$A$4:$A$74,0),MATCH(W$4,'MAG College Enrollment Forecast'!$B$1:$H$1,0)),50)</f>
        <v>46400</v>
      </c>
      <c r="X40" s="115">
        <f>MROUND(INDEX('MAG College Enrollment Forecast'!$B$4:$H$74,MATCH($O40,'MAG College Enrollment Forecast'!$A$4:$A$74,0),MATCH(X$4,'MAG College Enrollment Forecast'!$B$1:$H$1,0)),50)</f>
        <v>1550</v>
      </c>
      <c r="Y40" s="115">
        <f>MROUND(INDEX('MAG College Enrollment Forecast'!$B$4:$H$74,MATCH($O40,'MAG College Enrollment Forecast'!$A$4:$A$74,0),MATCH(Y$4,'MAG College Enrollment Forecast'!$B$1:$H$1,0)),50)</f>
        <v>0</v>
      </c>
      <c r="Z40" s="115">
        <f>MROUND(INDEX('MAG College Enrollment Forecast'!$B$4:$H$74,MATCH($O40,'MAG College Enrollment Forecast'!$A$4:$A$74,0),MATCH(Z$4,'MAG College Enrollment Forecast'!$B$1:$H$1,0)),50)</f>
        <v>0</v>
      </c>
      <c r="AA40" s="116">
        <f>MROUND(AA$3*INDEX('College Enrollment Projections'!$AJ$2:$AP$72,MATCH('Campus Enrol Disaggregation'!$O40,'College Enrollment Projections'!$AI$2:$AI$72,0),MATCH('Campus Enrol Disaggregation'!AA$2,'College Enrollment Projections'!$AJ$1:$AP$1,0)),50)</f>
        <v>26000</v>
      </c>
      <c r="AB40" s="116">
        <f>MROUND(AB$3*INDEX('College Enrollment Projections'!$AJ$2:$AP$72,MATCH('Campus Enrol Disaggregation'!$O40,'College Enrollment Projections'!$AI$2:$AI$72,0),MATCH('Campus Enrol Disaggregation'!AB$2,'College Enrollment Projections'!$AJ$1:$AP$1,0)),50)</f>
        <v>5200</v>
      </c>
      <c r="AC40" s="116">
        <f>MROUND(AC$3*INDEX('College Enrollment Projections'!$AJ$2:$AP$72,MATCH('Campus Enrol Disaggregation'!$O40,'College Enrollment Projections'!$AI$2:$AI$72,0),MATCH('Campus Enrol Disaggregation'!AC$2,'College Enrollment Projections'!$AJ$1:$AP$1,0)),50)</f>
        <v>1350</v>
      </c>
      <c r="AD40" s="117">
        <f t="shared" si="0"/>
        <v>186100</v>
      </c>
    </row>
    <row r="41" spans="15:30">
      <c r="O41" s="3">
        <v>2026</v>
      </c>
      <c r="P41" s="114">
        <f>MROUND(P$3*INDEX('College Enrollment Projections'!$AJ$2:$AP$72,MATCH('Campus Enrol Disaggregation'!$O41,'College Enrollment Projections'!$AI$2:$AI$72,0),MATCH('Campus Enrol Disaggregation'!P$2,'College Enrollment Projections'!$AJ$1:$AP$1,0)),50)</f>
        <v>37500</v>
      </c>
      <c r="Q41" s="114">
        <f>MROUND(Q$3*INDEX('College Enrollment Projections'!$AJ$2:$AP$72,MATCH('Campus Enrol Disaggregation'!$O41,'College Enrollment Projections'!$AI$2:$AI$72,0),MATCH('Campus Enrol Disaggregation'!Q$2,'College Enrollment Projections'!$AJ$1:$AP$1,0)),50)</f>
        <v>2000</v>
      </c>
      <c r="R41" s="114">
        <f>MROUND(R$3*INDEX('College Enrollment Projections'!$AJ$2:$AP$72,MATCH('Campus Enrol Disaggregation'!$O41,'College Enrollment Projections'!$AI$2:$AI$72,0),MATCH('Campus Enrol Disaggregation'!R$2,'College Enrollment Projections'!$AJ$1:$AP$1,0)),50)</f>
        <v>22250</v>
      </c>
      <c r="S41" s="114">
        <f>MROUND(S$3*INDEX('College Enrollment Projections'!$AJ$2:$AP$72,MATCH('Campus Enrol Disaggregation'!$O41,'College Enrollment Projections'!$AI$2:$AI$72,0),MATCH('Campus Enrol Disaggregation'!S$2,'College Enrollment Projections'!$AJ$1:$AP$1,0)),50)</f>
        <v>4350</v>
      </c>
      <c r="T41" s="114">
        <f>MROUND(T$3*INDEX('College Enrollment Projections'!$AJ$2:$AP$72,MATCH('Campus Enrol Disaggregation'!$O41,'College Enrollment Projections'!$AI$2:$AI$72,0),MATCH('Campus Enrol Disaggregation'!T$2,'College Enrollment Projections'!$AJ$1:$AP$1,0)),50)</f>
        <v>550</v>
      </c>
      <c r="U41" s="114">
        <f>MROUND(U$3*INDEX('College Enrollment Projections'!$AJ$2:$AP$72,MATCH('Campus Enrol Disaggregation'!$O41,'College Enrollment Projections'!$AI$2:$AI$72,0),MATCH('Campus Enrol Disaggregation'!U$2,'College Enrollment Projections'!$AJ$1:$AP$1,0)),50)</f>
        <v>3300</v>
      </c>
      <c r="V41" s="114">
        <f>MROUND(V$3*INDEX('College Enrollment Projections'!$AJ$2:$AP$72,MATCH('Campus Enrol Disaggregation'!$O41,'College Enrollment Projections'!$AI$2:$AI$72,0),MATCH('Campus Enrol Disaggregation'!V$2,'College Enrollment Projections'!$AJ$1:$AP$1,0)),50)</f>
        <v>35900</v>
      </c>
      <c r="W41" s="115">
        <f>MROUND(INDEX('MAG College Enrollment Forecast'!$B$4:$H$74,MATCH($O41,'MAG College Enrollment Forecast'!$A$4:$A$74,0),MATCH(W$4,'MAG College Enrollment Forecast'!$B$1:$H$1,0)),50)</f>
        <v>47150</v>
      </c>
      <c r="X41" s="115">
        <f>MROUND(INDEX('MAG College Enrollment Forecast'!$B$4:$H$74,MATCH($O41,'MAG College Enrollment Forecast'!$A$4:$A$74,0),MATCH(X$4,'MAG College Enrollment Forecast'!$B$1:$H$1,0)),50)</f>
        <v>1600</v>
      </c>
      <c r="Y41" s="115">
        <f>MROUND(INDEX('MAG College Enrollment Forecast'!$B$4:$H$74,MATCH($O41,'MAG College Enrollment Forecast'!$A$4:$A$74,0),MATCH(Y$4,'MAG College Enrollment Forecast'!$B$1:$H$1,0)),50)</f>
        <v>0</v>
      </c>
      <c r="Z41" s="115">
        <f>MROUND(INDEX('MAG College Enrollment Forecast'!$B$4:$H$74,MATCH($O41,'MAG College Enrollment Forecast'!$A$4:$A$74,0),MATCH(Z$4,'MAG College Enrollment Forecast'!$B$1:$H$1,0)),50)</f>
        <v>550</v>
      </c>
      <c r="AA41" s="116">
        <f>MROUND(AA$3*INDEX('College Enrollment Projections'!$AJ$2:$AP$72,MATCH('Campus Enrol Disaggregation'!$O41,'College Enrollment Projections'!$AI$2:$AI$72,0),MATCH('Campus Enrol Disaggregation'!AA$2,'College Enrollment Projections'!$AJ$1:$AP$1,0)),50)</f>
        <v>26250</v>
      </c>
      <c r="AB41" s="116">
        <f>MROUND(AB$3*INDEX('College Enrollment Projections'!$AJ$2:$AP$72,MATCH('Campus Enrol Disaggregation'!$O41,'College Enrollment Projections'!$AI$2:$AI$72,0),MATCH('Campus Enrol Disaggregation'!AB$2,'College Enrollment Projections'!$AJ$1:$AP$1,0)),50)</f>
        <v>5250</v>
      </c>
      <c r="AC41" s="116">
        <f>MROUND(AC$3*INDEX('College Enrollment Projections'!$AJ$2:$AP$72,MATCH('Campus Enrol Disaggregation'!$O41,'College Enrollment Projections'!$AI$2:$AI$72,0),MATCH('Campus Enrol Disaggregation'!AC$2,'College Enrollment Projections'!$AJ$1:$AP$1,0)),50)</f>
        <v>1400</v>
      </c>
      <c r="AD41" s="117">
        <f t="shared" si="0"/>
        <v>188050</v>
      </c>
    </row>
    <row r="42" spans="15:30">
      <c r="O42" s="3">
        <v>2027</v>
      </c>
      <c r="P42" s="114">
        <f>MROUND(P$3*INDEX('College Enrollment Projections'!$AJ$2:$AP$72,MATCH('Campus Enrol Disaggregation'!$O42,'College Enrollment Projections'!$AI$2:$AI$72,0),MATCH('Campus Enrol Disaggregation'!P$2,'College Enrollment Projections'!$AJ$1:$AP$1,0)),50)</f>
        <v>37550</v>
      </c>
      <c r="Q42" s="114">
        <f>MROUND(Q$3*INDEX('College Enrollment Projections'!$AJ$2:$AP$72,MATCH('Campus Enrol Disaggregation'!$O42,'College Enrollment Projections'!$AI$2:$AI$72,0),MATCH('Campus Enrol Disaggregation'!Q$2,'College Enrollment Projections'!$AJ$1:$AP$1,0)),50)</f>
        <v>2050</v>
      </c>
      <c r="R42" s="114">
        <f>MROUND(R$3*INDEX('College Enrollment Projections'!$AJ$2:$AP$72,MATCH('Campus Enrol Disaggregation'!$O42,'College Enrollment Projections'!$AI$2:$AI$72,0),MATCH('Campus Enrol Disaggregation'!R$2,'College Enrollment Projections'!$AJ$1:$AP$1,0)),50)</f>
        <v>22150</v>
      </c>
      <c r="S42" s="114">
        <f>MROUND(S$3*INDEX('College Enrollment Projections'!$AJ$2:$AP$72,MATCH('Campus Enrol Disaggregation'!$O42,'College Enrollment Projections'!$AI$2:$AI$72,0),MATCH('Campus Enrol Disaggregation'!S$2,'College Enrollment Projections'!$AJ$1:$AP$1,0)),50)</f>
        <v>4300</v>
      </c>
      <c r="T42" s="114">
        <f>MROUND(T$3*INDEX('College Enrollment Projections'!$AJ$2:$AP$72,MATCH('Campus Enrol Disaggregation'!$O42,'College Enrollment Projections'!$AI$2:$AI$72,0),MATCH('Campus Enrol Disaggregation'!T$2,'College Enrollment Projections'!$AJ$1:$AP$1,0)),50)</f>
        <v>500</v>
      </c>
      <c r="U42" s="114">
        <f>MROUND(U$3*INDEX('College Enrollment Projections'!$AJ$2:$AP$72,MATCH('Campus Enrol Disaggregation'!$O42,'College Enrollment Projections'!$AI$2:$AI$72,0),MATCH('Campus Enrol Disaggregation'!U$2,'College Enrollment Projections'!$AJ$1:$AP$1,0)),50)</f>
        <v>3300</v>
      </c>
      <c r="V42" s="114">
        <f>MROUND(V$3*INDEX('College Enrollment Projections'!$AJ$2:$AP$72,MATCH('Campus Enrol Disaggregation'!$O42,'College Enrollment Projections'!$AI$2:$AI$72,0),MATCH('Campus Enrol Disaggregation'!V$2,'College Enrollment Projections'!$AJ$1:$AP$1,0)),50)</f>
        <v>36100</v>
      </c>
      <c r="W42" s="115">
        <f>MROUND(INDEX('MAG College Enrollment Forecast'!$B$4:$H$74,MATCH($O42,'MAG College Enrollment Forecast'!$A$4:$A$74,0),MATCH(W$4,'MAG College Enrollment Forecast'!$B$1:$H$1,0)),50)</f>
        <v>48100</v>
      </c>
      <c r="X42" s="115">
        <f>MROUND(INDEX('MAG College Enrollment Forecast'!$B$4:$H$74,MATCH($O42,'MAG College Enrollment Forecast'!$A$4:$A$74,0),MATCH(X$4,'MAG College Enrollment Forecast'!$B$1:$H$1,0)),50)</f>
        <v>1650</v>
      </c>
      <c r="Y42" s="115">
        <f>MROUND(INDEX('MAG College Enrollment Forecast'!$B$4:$H$74,MATCH($O42,'MAG College Enrollment Forecast'!$A$4:$A$74,0),MATCH(Y$4,'MAG College Enrollment Forecast'!$B$1:$H$1,0)),50)</f>
        <v>0</v>
      </c>
      <c r="Z42" s="115">
        <f>MROUND(INDEX('MAG College Enrollment Forecast'!$B$4:$H$74,MATCH($O42,'MAG College Enrollment Forecast'!$A$4:$A$74,0),MATCH(Z$4,'MAG College Enrollment Forecast'!$B$1:$H$1,0)),50)</f>
        <v>750</v>
      </c>
      <c r="AA42" s="116">
        <f>MROUND(AA$3*INDEX('College Enrollment Projections'!$AJ$2:$AP$72,MATCH('Campus Enrol Disaggregation'!$O42,'College Enrollment Projections'!$AI$2:$AI$72,0),MATCH('Campus Enrol Disaggregation'!AA$2,'College Enrollment Projections'!$AJ$1:$AP$1,0)),50)</f>
        <v>26550</v>
      </c>
      <c r="AB42" s="116">
        <f>MROUND(AB$3*INDEX('College Enrollment Projections'!$AJ$2:$AP$72,MATCH('Campus Enrol Disaggregation'!$O42,'College Enrollment Projections'!$AI$2:$AI$72,0),MATCH('Campus Enrol Disaggregation'!AB$2,'College Enrollment Projections'!$AJ$1:$AP$1,0)),50)</f>
        <v>5350</v>
      </c>
      <c r="AC42" s="116">
        <f>MROUND(AC$3*INDEX('College Enrollment Projections'!$AJ$2:$AP$72,MATCH('Campus Enrol Disaggregation'!$O42,'College Enrollment Projections'!$AI$2:$AI$72,0),MATCH('Campus Enrol Disaggregation'!AC$2,'College Enrollment Projections'!$AJ$1:$AP$1,0)),50)</f>
        <v>1450</v>
      </c>
      <c r="AD42" s="117">
        <f t="shared" si="0"/>
        <v>189800</v>
      </c>
    </row>
    <row r="43" spans="15:30">
      <c r="O43" s="3">
        <v>2028</v>
      </c>
      <c r="P43" s="114">
        <f>MROUND(P$3*INDEX('College Enrollment Projections'!$AJ$2:$AP$72,MATCH('Campus Enrol Disaggregation'!$O43,'College Enrollment Projections'!$AI$2:$AI$72,0),MATCH('Campus Enrol Disaggregation'!P$2,'College Enrollment Projections'!$AJ$1:$AP$1,0)),50)</f>
        <v>37600</v>
      </c>
      <c r="Q43" s="114">
        <f>MROUND(Q$3*INDEX('College Enrollment Projections'!$AJ$2:$AP$72,MATCH('Campus Enrol Disaggregation'!$O43,'College Enrollment Projections'!$AI$2:$AI$72,0),MATCH('Campus Enrol Disaggregation'!Q$2,'College Enrollment Projections'!$AJ$1:$AP$1,0)),50)</f>
        <v>2100</v>
      </c>
      <c r="R43" s="114">
        <f>MROUND(R$3*INDEX('College Enrollment Projections'!$AJ$2:$AP$72,MATCH('Campus Enrol Disaggregation'!$O43,'College Enrollment Projections'!$AI$2:$AI$72,0),MATCH('Campus Enrol Disaggregation'!R$2,'College Enrollment Projections'!$AJ$1:$AP$1,0)),50)</f>
        <v>22050</v>
      </c>
      <c r="S43" s="114">
        <f>MROUND(S$3*INDEX('College Enrollment Projections'!$AJ$2:$AP$72,MATCH('Campus Enrol Disaggregation'!$O43,'College Enrollment Projections'!$AI$2:$AI$72,0),MATCH('Campus Enrol Disaggregation'!S$2,'College Enrollment Projections'!$AJ$1:$AP$1,0)),50)</f>
        <v>4300</v>
      </c>
      <c r="T43" s="114">
        <f>MROUND(T$3*INDEX('College Enrollment Projections'!$AJ$2:$AP$72,MATCH('Campus Enrol Disaggregation'!$O43,'College Enrollment Projections'!$AI$2:$AI$72,0),MATCH('Campus Enrol Disaggregation'!T$2,'College Enrollment Projections'!$AJ$1:$AP$1,0)),50)</f>
        <v>500</v>
      </c>
      <c r="U43" s="114">
        <f>MROUND(U$3*INDEX('College Enrollment Projections'!$AJ$2:$AP$72,MATCH('Campus Enrol Disaggregation'!$O43,'College Enrollment Projections'!$AI$2:$AI$72,0),MATCH('Campus Enrol Disaggregation'!U$2,'College Enrollment Projections'!$AJ$1:$AP$1,0)),50)</f>
        <v>3300</v>
      </c>
      <c r="V43" s="114">
        <f>MROUND(V$3*INDEX('College Enrollment Projections'!$AJ$2:$AP$72,MATCH('Campus Enrol Disaggregation'!$O43,'College Enrollment Projections'!$AI$2:$AI$72,0),MATCH('Campus Enrol Disaggregation'!V$2,'College Enrollment Projections'!$AJ$1:$AP$1,0)),50)</f>
        <v>36150</v>
      </c>
      <c r="W43" s="115">
        <f>MROUND(INDEX('MAG College Enrollment Forecast'!$B$4:$H$74,MATCH($O43,'MAG College Enrollment Forecast'!$A$4:$A$74,0),MATCH(W$4,'MAG College Enrollment Forecast'!$B$1:$H$1,0)),50)</f>
        <v>48850</v>
      </c>
      <c r="X43" s="115">
        <f>MROUND(INDEX('MAG College Enrollment Forecast'!$B$4:$H$74,MATCH($O43,'MAG College Enrollment Forecast'!$A$4:$A$74,0),MATCH(X$4,'MAG College Enrollment Forecast'!$B$1:$H$1,0)),50)</f>
        <v>1700</v>
      </c>
      <c r="Y43" s="115">
        <f>MROUND(INDEX('MAG College Enrollment Forecast'!$B$4:$H$74,MATCH($O43,'MAG College Enrollment Forecast'!$A$4:$A$74,0),MATCH(Y$4,'MAG College Enrollment Forecast'!$B$1:$H$1,0)),50)</f>
        <v>0</v>
      </c>
      <c r="Z43" s="115">
        <f>MROUND(INDEX('MAG College Enrollment Forecast'!$B$4:$H$74,MATCH($O43,'MAG College Enrollment Forecast'!$A$4:$A$74,0),MATCH(Z$4,'MAG College Enrollment Forecast'!$B$1:$H$1,0)),50)</f>
        <v>900</v>
      </c>
      <c r="AA43" s="116">
        <f>MROUND(AA$3*INDEX('College Enrollment Projections'!$AJ$2:$AP$72,MATCH('Campus Enrol Disaggregation'!$O43,'College Enrollment Projections'!$AI$2:$AI$72,0),MATCH('Campus Enrol Disaggregation'!AA$2,'College Enrollment Projections'!$AJ$1:$AP$1,0)),50)</f>
        <v>26850</v>
      </c>
      <c r="AB43" s="116">
        <f>MROUND(AB$3*INDEX('College Enrollment Projections'!$AJ$2:$AP$72,MATCH('Campus Enrol Disaggregation'!$O43,'College Enrollment Projections'!$AI$2:$AI$72,0),MATCH('Campus Enrol Disaggregation'!AB$2,'College Enrollment Projections'!$AJ$1:$AP$1,0)),50)</f>
        <v>5400</v>
      </c>
      <c r="AC43" s="116">
        <f>MROUND(AC$3*INDEX('College Enrollment Projections'!$AJ$2:$AP$72,MATCH('Campus Enrol Disaggregation'!$O43,'College Enrollment Projections'!$AI$2:$AI$72,0),MATCH('Campus Enrol Disaggregation'!AC$2,'College Enrollment Projections'!$AJ$1:$AP$1,0)),50)</f>
        <v>1500</v>
      </c>
      <c r="AD43" s="117">
        <f t="shared" si="0"/>
        <v>191200</v>
      </c>
    </row>
    <row r="44" spans="15:30">
      <c r="O44" s="3">
        <v>2029</v>
      </c>
      <c r="P44" s="114">
        <f>MROUND(P$3*INDEX('College Enrollment Projections'!$AJ$2:$AP$72,MATCH('Campus Enrol Disaggregation'!$O44,'College Enrollment Projections'!$AI$2:$AI$72,0),MATCH('Campus Enrol Disaggregation'!P$2,'College Enrollment Projections'!$AJ$1:$AP$1,0)),50)</f>
        <v>37650</v>
      </c>
      <c r="Q44" s="114">
        <f>MROUND(Q$3*INDEX('College Enrollment Projections'!$AJ$2:$AP$72,MATCH('Campus Enrol Disaggregation'!$O44,'College Enrollment Projections'!$AI$2:$AI$72,0),MATCH('Campus Enrol Disaggregation'!Q$2,'College Enrollment Projections'!$AJ$1:$AP$1,0)),50)</f>
        <v>2100</v>
      </c>
      <c r="R44" s="114">
        <f>MROUND(R$3*INDEX('College Enrollment Projections'!$AJ$2:$AP$72,MATCH('Campus Enrol Disaggregation'!$O44,'College Enrollment Projections'!$AI$2:$AI$72,0),MATCH('Campus Enrol Disaggregation'!R$2,'College Enrollment Projections'!$AJ$1:$AP$1,0)),50)</f>
        <v>22250</v>
      </c>
      <c r="S44" s="114">
        <f>MROUND(S$3*INDEX('College Enrollment Projections'!$AJ$2:$AP$72,MATCH('Campus Enrol Disaggregation'!$O44,'College Enrollment Projections'!$AI$2:$AI$72,0),MATCH('Campus Enrol Disaggregation'!S$2,'College Enrollment Projections'!$AJ$1:$AP$1,0)),50)</f>
        <v>4350</v>
      </c>
      <c r="T44" s="114">
        <f>MROUND(T$3*INDEX('College Enrollment Projections'!$AJ$2:$AP$72,MATCH('Campus Enrol Disaggregation'!$O44,'College Enrollment Projections'!$AI$2:$AI$72,0),MATCH('Campus Enrol Disaggregation'!T$2,'College Enrollment Projections'!$AJ$1:$AP$1,0)),50)</f>
        <v>550</v>
      </c>
      <c r="U44" s="114">
        <f>MROUND(U$3*INDEX('College Enrollment Projections'!$AJ$2:$AP$72,MATCH('Campus Enrol Disaggregation'!$O44,'College Enrollment Projections'!$AI$2:$AI$72,0),MATCH('Campus Enrol Disaggregation'!U$2,'College Enrollment Projections'!$AJ$1:$AP$1,0)),50)</f>
        <v>3300</v>
      </c>
      <c r="V44" s="114">
        <f>MROUND(V$3*INDEX('College Enrollment Projections'!$AJ$2:$AP$72,MATCH('Campus Enrol Disaggregation'!$O44,'College Enrollment Projections'!$AI$2:$AI$72,0),MATCH('Campus Enrol Disaggregation'!V$2,'College Enrollment Projections'!$AJ$1:$AP$1,0)),50)</f>
        <v>36450</v>
      </c>
      <c r="W44" s="115">
        <f>MROUND(INDEX('MAG College Enrollment Forecast'!$B$4:$H$74,MATCH($O44,'MAG College Enrollment Forecast'!$A$4:$A$74,0),MATCH(W$4,'MAG College Enrollment Forecast'!$B$1:$H$1,0)),50)</f>
        <v>48850</v>
      </c>
      <c r="X44" s="115">
        <f>MROUND(INDEX('MAG College Enrollment Forecast'!$B$4:$H$74,MATCH($O44,'MAG College Enrollment Forecast'!$A$4:$A$74,0),MATCH(X$4,'MAG College Enrollment Forecast'!$B$1:$H$1,0)),50)</f>
        <v>1700</v>
      </c>
      <c r="Y44" s="115">
        <f>MROUND(INDEX('MAG College Enrollment Forecast'!$B$4:$H$74,MATCH($O44,'MAG College Enrollment Forecast'!$A$4:$A$74,0),MATCH(Y$4,'MAG College Enrollment Forecast'!$B$1:$H$1,0)),50)</f>
        <v>650</v>
      </c>
      <c r="Z44" s="115">
        <f>MROUND(INDEX('MAG College Enrollment Forecast'!$B$4:$H$74,MATCH($O44,'MAG College Enrollment Forecast'!$A$4:$A$74,0),MATCH(Z$4,'MAG College Enrollment Forecast'!$B$1:$H$1,0)),50)</f>
        <v>1050</v>
      </c>
      <c r="AA44" s="116">
        <f>MROUND(AA$3*INDEX('College Enrollment Projections'!$AJ$2:$AP$72,MATCH('Campus Enrol Disaggregation'!$O44,'College Enrollment Projections'!$AI$2:$AI$72,0),MATCH('Campus Enrol Disaggregation'!AA$2,'College Enrollment Projections'!$AJ$1:$AP$1,0)),50)</f>
        <v>27200</v>
      </c>
      <c r="AB44" s="116">
        <f>MROUND(AB$3*INDEX('College Enrollment Projections'!$AJ$2:$AP$72,MATCH('Campus Enrol Disaggregation'!$O44,'College Enrollment Projections'!$AI$2:$AI$72,0),MATCH('Campus Enrol Disaggregation'!AB$2,'College Enrollment Projections'!$AJ$1:$AP$1,0)),50)</f>
        <v>5450</v>
      </c>
      <c r="AC44" s="116">
        <f>MROUND(AC$3*INDEX('College Enrollment Projections'!$AJ$2:$AP$72,MATCH('Campus Enrol Disaggregation'!$O44,'College Enrollment Projections'!$AI$2:$AI$72,0),MATCH('Campus Enrol Disaggregation'!AC$2,'College Enrollment Projections'!$AJ$1:$AP$1,0)),50)</f>
        <v>1600</v>
      </c>
      <c r="AD44" s="117">
        <f t="shared" si="0"/>
        <v>193150</v>
      </c>
    </row>
    <row r="45" spans="15:30">
      <c r="O45" s="3">
        <v>2030</v>
      </c>
      <c r="P45" s="114">
        <f>MROUND(P$3*INDEX('College Enrollment Projections'!$AJ$2:$AP$72,MATCH('Campus Enrol Disaggregation'!$O45,'College Enrollment Projections'!$AI$2:$AI$72,0),MATCH('Campus Enrol Disaggregation'!P$2,'College Enrollment Projections'!$AJ$1:$AP$1,0)),50)</f>
        <v>37650</v>
      </c>
      <c r="Q45" s="114">
        <f>MROUND(Q$3*INDEX('College Enrollment Projections'!$AJ$2:$AP$72,MATCH('Campus Enrol Disaggregation'!$O45,'College Enrollment Projections'!$AI$2:$AI$72,0),MATCH('Campus Enrol Disaggregation'!Q$2,'College Enrollment Projections'!$AJ$1:$AP$1,0)),50)</f>
        <v>2150</v>
      </c>
      <c r="R45" s="114">
        <f>MROUND(R$3*INDEX('College Enrollment Projections'!$AJ$2:$AP$72,MATCH('Campus Enrol Disaggregation'!$O45,'College Enrollment Projections'!$AI$2:$AI$72,0),MATCH('Campus Enrol Disaggregation'!R$2,'College Enrollment Projections'!$AJ$1:$AP$1,0)),50)</f>
        <v>22500</v>
      </c>
      <c r="S45" s="114">
        <f>MROUND(S$3*INDEX('College Enrollment Projections'!$AJ$2:$AP$72,MATCH('Campus Enrol Disaggregation'!$O45,'College Enrollment Projections'!$AI$2:$AI$72,0),MATCH('Campus Enrol Disaggregation'!S$2,'College Enrollment Projections'!$AJ$1:$AP$1,0)),50)</f>
        <v>4400</v>
      </c>
      <c r="T45" s="114">
        <f>MROUND(T$3*INDEX('College Enrollment Projections'!$AJ$2:$AP$72,MATCH('Campus Enrol Disaggregation'!$O45,'College Enrollment Projections'!$AI$2:$AI$72,0),MATCH('Campus Enrol Disaggregation'!T$2,'College Enrollment Projections'!$AJ$1:$AP$1,0)),50)</f>
        <v>550</v>
      </c>
      <c r="U45" s="114">
        <f>MROUND(U$3*INDEX('College Enrollment Projections'!$AJ$2:$AP$72,MATCH('Campus Enrol Disaggregation'!$O45,'College Enrollment Projections'!$AI$2:$AI$72,0),MATCH('Campus Enrol Disaggregation'!U$2,'College Enrollment Projections'!$AJ$1:$AP$1,0)),50)</f>
        <v>3350</v>
      </c>
      <c r="V45" s="114">
        <f>MROUND(V$3*INDEX('College Enrollment Projections'!$AJ$2:$AP$72,MATCH('Campus Enrol Disaggregation'!$O45,'College Enrollment Projections'!$AI$2:$AI$72,0),MATCH('Campus Enrol Disaggregation'!V$2,'College Enrollment Projections'!$AJ$1:$AP$1,0)),50)</f>
        <v>36700</v>
      </c>
      <c r="W45" s="115">
        <f>MROUND(INDEX('MAG College Enrollment Forecast'!$B$4:$H$74,MATCH($O45,'MAG College Enrollment Forecast'!$A$4:$A$74,0),MATCH(W$4,'MAG College Enrollment Forecast'!$B$1:$H$1,0)),50)</f>
        <v>49750</v>
      </c>
      <c r="X45" s="115">
        <f>MROUND(INDEX('MAG College Enrollment Forecast'!$B$4:$H$74,MATCH($O45,'MAG College Enrollment Forecast'!$A$4:$A$74,0),MATCH(X$4,'MAG College Enrollment Forecast'!$B$1:$H$1,0)),50)</f>
        <v>1750</v>
      </c>
      <c r="Y45" s="115">
        <f>MROUND(INDEX('MAG College Enrollment Forecast'!$B$4:$H$74,MATCH($O45,'MAG College Enrollment Forecast'!$A$4:$A$74,0),MATCH(Y$4,'MAG College Enrollment Forecast'!$B$1:$H$1,0)),50)</f>
        <v>750</v>
      </c>
      <c r="Z45" s="115">
        <f>MROUND(INDEX('MAG College Enrollment Forecast'!$B$4:$H$74,MATCH($O45,'MAG College Enrollment Forecast'!$A$4:$A$74,0),MATCH(Z$4,'MAG College Enrollment Forecast'!$B$1:$H$1,0)),50)</f>
        <v>1200</v>
      </c>
      <c r="AA45" s="116">
        <f>MROUND(AA$3*INDEX('College Enrollment Projections'!$AJ$2:$AP$72,MATCH('Campus Enrol Disaggregation'!$O45,'College Enrollment Projections'!$AI$2:$AI$72,0),MATCH('Campus Enrol Disaggregation'!AA$2,'College Enrollment Projections'!$AJ$1:$AP$1,0)),50)</f>
        <v>27600</v>
      </c>
      <c r="AB45" s="116">
        <f>MROUND(AB$3*INDEX('College Enrollment Projections'!$AJ$2:$AP$72,MATCH('Campus Enrol Disaggregation'!$O45,'College Enrollment Projections'!$AI$2:$AI$72,0),MATCH('Campus Enrol Disaggregation'!AB$2,'College Enrollment Projections'!$AJ$1:$AP$1,0)),50)</f>
        <v>5550</v>
      </c>
      <c r="AC45" s="116">
        <f>MROUND(AC$3*INDEX('College Enrollment Projections'!$AJ$2:$AP$72,MATCH('Campus Enrol Disaggregation'!$O45,'College Enrollment Projections'!$AI$2:$AI$72,0),MATCH('Campus Enrol Disaggregation'!AC$2,'College Enrollment Projections'!$AJ$1:$AP$1,0)),50)</f>
        <v>1650</v>
      </c>
      <c r="AD45" s="117">
        <f t="shared" si="0"/>
        <v>195550</v>
      </c>
    </row>
    <row r="46" spans="15:30">
      <c r="O46" s="3">
        <v>2031</v>
      </c>
      <c r="P46" s="114">
        <f>MROUND(P$3*INDEX('College Enrollment Projections'!$AJ$2:$AP$72,MATCH('Campus Enrol Disaggregation'!$O46,'College Enrollment Projections'!$AI$2:$AI$72,0),MATCH('Campus Enrol Disaggregation'!P$2,'College Enrollment Projections'!$AJ$1:$AP$1,0)),50)</f>
        <v>37700</v>
      </c>
      <c r="Q46" s="114">
        <f>MROUND(Q$3*INDEX('College Enrollment Projections'!$AJ$2:$AP$72,MATCH('Campus Enrol Disaggregation'!$O46,'College Enrollment Projections'!$AI$2:$AI$72,0),MATCH('Campus Enrol Disaggregation'!Q$2,'College Enrollment Projections'!$AJ$1:$AP$1,0)),50)</f>
        <v>2200</v>
      </c>
      <c r="R46" s="114">
        <f>MROUND(R$3*INDEX('College Enrollment Projections'!$AJ$2:$AP$72,MATCH('Campus Enrol Disaggregation'!$O46,'College Enrollment Projections'!$AI$2:$AI$72,0),MATCH('Campus Enrol Disaggregation'!R$2,'College Enrollment Projections'!$AJ$1:$AP$1,0)),50)</f>
        <v>22750</v>
      </c>
      <c r="S46" s="114">
        <f>MROUND(S$3*INDEX('College Enrollment Projections'!$AJ$2:$AP$72,MATCH('Campus Enrol Disaggregation'!$O46,'College Enrollment Projections'!$AI$2:$AI$72,0),MATCH('Campus Enrol Disaggregation'!S$2,'College Enrollment Projections'!$AJ$1:$AP$1,0)),50)</f>
        <v>4450</v>
      </c>
      <c r="T46" s="114">
        <f>MROUND(T$3*INDEX('College Enrollment Projections'!$AJ$2:$AP$72,MATCH('Campus Enrol Disaggregation'!$O46,'College Enrollment Projections'!$AI$2:$AI$72,0),MATCH('Campus Enrol Disaggregation'!T$2,'College Enrollment Projections'!$AJ$1:$AP$1,0)),50)</f>
        <v>550</v>
      </c>
      <c r="U46" s="114">
        <f>MROUND(U$3*INDEX('College Enrollment Projections'!$AJ$2:$AP$72,MATCH('Campus Enrol Disaggregation'!$O46,'College Enrollment Projections'!$AI$2:$AI$72,0),MATCH('Campus Enrol Disaggregation'!U$2,'College Enrollment Projections'!$AJ$1:$AP$1,0)),50)</f>
        <v>3400</v>
      </c>
      <c r="V46" s="114">
        <f>MROUND(V$3*INDEX('College Enrollment Projections'!$AJ$2:$AP$72,MATCH('Campus Enrol Disaggregation'!$O46,'College Enrollment Projections'!$AI$2:$AI$72,0),MATCH('Campus Enrol Disaggregation'!V$2,'College Enrollment Projections'!$AJ$1:$AP$1,0)),50)</f>
        <v>37000</v>
      </c>
      <c r="W46" s="115">
        <f>MROUND(INDEX('MAG College Enrollment Forecast'!$B$4:$H$74,MATCH($O46,'MAG College Enrollment Forecast'!$A$4:$A$74,0),MATCH(W$4,'MAG College Enrollment Forecast'!$B$1:$H$1,0)),50)</f>
        <v>50650</v>
      </c>
      <c r="X46" s="115">
        <f>MROUND(INDEX('MAG College Enrollment Forecast'!$B$4:$H$74,MATCH($O46,'MAG College Enrollment Forecast'!$A$4:$A$74,0),MATCH(X$4,'MAG College Enrollment Forecast'!$B$1:$H$1,0)),50)</f>
        <v>1800</v>
      </c>
      <c r="Y46" s="115">
        <f>MROUND(INDEX('MAG College Enrollment Forecast'!$B$4:$H$74,MATCH($O46,'MAG College Enrollment Forecast'!$A$4:$A$74,0),MATCH(Y$4,'MAG College Enrollment Forecast'!$B$1:$H$1,0)),50)</f>
        <v>850</v>
      </c>
      <c r="Z46" s="115">
        <f>MROUND(INDEX('MAG College Enrollment Forecast'!$B$4:$H$74,MATCH($O46,'MAG College Enrollment Forecast'!$A$4:$A$74,0),MATCH(Z$4,'MAG College Enrollment Forecast'!$B$1:$H$1,0)),50)</f>
        <v>1350</v>
      </c>
      <c r="AA46" s="116">
        <f>MROUND(AA$3*INDEX('College Enrollment Projections'!$AJ$2:$AP$72,MATCH('Campus Enrol Disaggregation'!$O46,'College Enrollment Projections'!$AI$2:$AI$72,0),MATCH('Campus Enrol Disaggregation'!AA$2,'College Enrollment Projections'!$AJ$1:$AP$1,0)),50)</f>
        <v>27950</v>
      </c>
      <c r="AB46" s="116">
        <f>MROUND(AB$3*INDEX('College Enrollment Projections'!$AJ$2:$AP$72,MATCH('Campus Enrol Disaggregation'!$O46,'College Enrollment Projections'!$AI$2:$AI$72,0),MATCH('Campus Enrol Disaggregation'!AB$2,'College Enrollment Projections'!$AJ$1:$AP$1,0)),50)</f>
        <v>5600</v>
      </c>
      <c r="AC46" s="116">
        <f>MROUND(AC$3*INDEX('College Enrollment Projections'!$AJ$2:$AP$72,MATCH('Campus Enrol Disaggregation'!$O46,'College Enrollment Projections'!$AI$2:$AI$72,0),MATCH('Campus Enrol Disaggregation'!AC$2,'College Enrollment Projections'!$AJ$1:$AP$1,0)),50)</f>
        <v>1700</v>
      </c>
      <c r="AD46" s="117">
        <f t="shared" si="0"/>
        <v>197950</v>
      </c>
    </row>
    <row r="47" spans="15:30">
      <c r="O47" s="3">
        <v>2032</v>
      </c>
      <c r="P47" s="114">
        <f>MROUND(P$3*INDEX('College Enrollment Projections'!$AJ$2:$AP$72,MATCH('Campus Enrol Disaggregation'!$O47,'College Enrollment Projections'!$AI$2:$AI$72,0),MATCH('Campus Enrol Disaggregation'!P$2,'College Enrollment Projections'!$AJ$1:$AP$1,0)),50)</f>
        <v>37750</v>
      </c>
      <c r="Q47" s="114">
        <f>MROUND(Q$3*INDEX('College Enrollment Projections'!$AJ$2:$AP$72,MATCH('Campus Enrol Disaggregation'!$O47,'College Enrollment Projections'!$AI$2:$AI$72,0),MATCH('Campus Enrol Disaggregation'!Q$2,'College Enrollment Projections'!$AJ$1:$AP$1,0)),50)</f>
        <v>2200</v>
      </c>
      <c r="R47" s="114">
        <f>MROUND(R$3*INDEX('College Enrollment Projections'!$AJ$2:$AP$72,MATCH('Campus Enrol Disaggregation'!$O47,'College Enrollment Projections'!$AI$2:$AI$72,0),MATCH('Campus Enrol Disaggregation'!R$2,'College Enrollment Projections'!$AJ$1:$AP$1,0)),50)</f>
        <v>22950</v>
      </c>
      <c r="S47" s="114">
        <f>MROUND(S$3*INDEX('College Enrollment Projections'!$AJ$2:$AP$72,MATCH('Campus Enrol Disaggregation'!$O47,'College Enrollment Projections'!$AI$2:$AI$72,0),MATCH('Campus Enrol Disaggregation'!S$2,'College Enrollment Projections'!$AJ$1:$AP$1,0)),50)</f>
        <v>4500</v>
      </c>
      <c r="T47" s="114">
        <f>MROUND(T$3*INDEX('College Enrollment Projections'!$AJ$2:$AP$72,MATCH('Campus Enrol Disaggregation'!$O47,'College Enrollment Projections'!$AI$2:$AI$72,0),MATCH('Campus Enrol Disaggregation'!T$2,'College Enrollment Projections'!$AJ$1:$AP$1,0)),50)</f>
        <v>550</v>
      </c>
      <c r="U47" s="114">
        <f>MROUND(U$3*INDEX('College Enrollment Projections'!$AJ$2:$AP$72,MATCH('Campus Enrol Disaggregation'!$O47,'College Enrollment Projections'!$AI$2:$AI$72,0),MATCH('Campus Enrol Disaggregation'!U$2,'College Enrollment Projections'!$AJ$1:$AP$1,0)),50)</f>
        <v>3400</v>
      </c>
      <c r="V47" s="114">
        <f>MROUND(V$3*INDEX('College Enrollment Projections'!$AJ$2:$AP$72,MATCH('Campus Enrol Disaggregation'!$O47,'College Enrollment Projections'!$AI$2:$AI$72,0),MATCH('Campus Enrol Disaggregation'!V$2,'College Enrollment Projections'!$AJ$1:$AP$1,0)),50)</f>
        <v>37300</v>
      </c>
      <c r="W47" s="115">
        <f>MROUND(INDEX('MAG College Enrollment Forecast'!$B$4:$H$74,MATCH($O47,'MAG College Enrollment Forecast'!$A$4:$A$74,0),MATCH(W$4,'MAG College Enrollment Forecast'!$B$1:$H$1,0)),50)</f>
        <v>51600</v>
      </c>
      <c r="X47" s="115">
        <f>MROUND(INDEX('MAG College Enrollment Forecast'!$B$4:$H$74,MATCH($O47,'MAG College Enrollment Forecast'!$A$4:$A$74,0),MATCH(X$4,'MAG College Enrollment Forecast'!$B$1:$H$1,0)),50)</f>
        <v>1850</v>
      </c>
      <c r="Y47" s="115">
        <f>MROUND(INDEX('MAG College Enrollment Forecast'!$B$4:$H$74,MATCH($O47,'MAG College Enrollment Forecast'!$A$4:$A$74,0),MATCH(Y$4,'MAG College Enrollment Forecast'!$B$1:$H$1,0)),50)</f>
        <v>1000</v>
      </c>
      <c r="Z47" s="115">
        <f>MROUND(INDEX('MAG College Enrollment Forecast'!$B$4:$H$74,MATCH($O47,'MAG College Enrollment Forecast'!$A$4:$A$74,0),MATCH(Z$4,'MAG College Enrollment Forecast'!$B$1:$H$1,0)),50)</f>
        <v>1500</v>
      </c>
      <c r="AA47" s="116">
        <f>MROUND(AA$3*INDEX('College Enrollment Projections'!$AJ$2:$AP$72,MATCH('Campus Enrol Disaggregation'!$O47,'College Enrollment Projections'!$AI$2:$AI$72,0),MATCH('Campus Enrol Disaggregation'!AA$2,'College Enrollment Projections'!$AJ$1:$AP$1,0)),50)</f>
        <v>28350</v>
      </c>
      <c r="AB47" s="116">
        <f>MROUND(AB$3*INDEX('College Enrollment Projections'!$AJ$2:$AP$72,MATCH('Campus Enrol Disaggregation'!$O47,'College Enrollment Projections'!$AI$2:$AI$72,0),MATCH('Campus Enrol Disaggregation'!AB$2,'College Enrollment Projections'!$AJ$1:$AP$1,0)),50)</f>
        <v>5700</v>
      </c>
      <c r="AC47" s="116">
        <f>MROUND(AC$3*INDEX('College Enrollment Projections'!$AJ$2:$AP$72,MATCH('Campus Enrol Disaggregation'!$O47,'College Enrollment Projections'!$AI$2:$AI$72,0),MATCH('Campus Enrol Disaggregation'!AC$2,'College Enrollment Projections'!$AJ$1:$AP$1,0)),50)</f>
        <v>1750</v>
      </c>
      <c r="AD47" s="117">
        <f t="shared" si="0"/>
        <v>200400</v>
      </c>
    </row>
    <row r="48" spans="15:30">
      <c r="O48" s="3">
        <v>2033</v>
      </c>
      <c r="P48" s="114">
        <f>MROUND(P$3*INDEX('College Enrollment Projections'!$AJ$2:$AP$72,MATCH('Campus Enrol Disaggregation'!$O48,'College Enrollment Projections'!$AI$2:$AI$72,0),MATCH('Campus Enrol Disaggregation'!P$2,'College Enrollment Projections'!$AJ$1:$AP$1,0)),50)</f>
        <v>37750</v>
      </c>
      <c r="Q48" s="114">
        <f>MROUND(Q$3*INDEX('College Enrollment Projections'!$AJ$2:$AP$72,MATCH('Campus Enrol Disaggregation'!$O48,'College Enrollment Projections'!$AI$2:$AI$72,0),MATCH('Campus Enrol Disaggregation'!Q$2,'College Enrollment Projections'!$AJ$1:$AP$1,0)),50)</f>
        <v>2250</v>
      </c>
      <c r="R48" s="114">
        <f>MROUND(R$3*INDEX('College Enrollment Projections'!$AJ$2:$AP$72,MATCH('Campus Enrol Disaggregation'!$O48,'College Enrollment Projections'!$AI$2:$AI$72,0),MATCH('Campus Enrol Disaggregation'!R$2,'College Enrollment Projections'!$AJ$1:$AP$1,0)),50)</f>
        <v>23200</v>
      </c>
      <c r="S48" s="114">
        <f>MROUND(S$3*INDEX('College Enrollment Projections'!$AJ$2:$AP$72,MATCH('Campus Enrol Disaggregation'!$O48,'College Enrollment Projections'!$AI$2:$AI$72,0),MATCH('Campus Enrol Disaggregation'!S$2,'College Enrollment Projections'!$AJ$1:$AP$1,0)),50)</f>
        <v>4500</v>
      </c>
      <c r="T48" s="114">
        <f>MROUND(T$3*INDEX('College Enrollment Projections'!$AJ$2:$AP$72,MATCH('Campus Enrol Disaggregation'!$O48,'College Enrollment Projections'!$AI$2:$AI$72,0),MATCH('Campus Enrol Disaggregation'!T$2,'College Enrollment Projections'!$AJ$1:$AP$1,0)),50)</f>
        <v>550</v>
      </c>
      <c r="U48" s="114">
        <f>MROUND(U$3*INDEX('College Enrollment Projections'!$AJ$2:$AP$72,MATCH('Campus Enrol Disaggregation'!$O48,'College Enrollment Projections'!$AI$2:$AI$72,0),MATCH('Campus Enrol Disaggregation'!U$2,'College Enrollment Projections'!$AJ$1:$AP$1,0)),50)</f>
        <v>3450</v>
      </c>
      <c r="V48" s="114">
        <f>MROUND(V$3*INDEX('College Enrollment Projections'!$AJ$2:$AP$72,MATCH('Campus Enrol Disaggregation'!$O48,'College Enrollment Projections'!$AI$2:$AI$72,0),MATCH('Campus Enrol Disaggregation'!V$2,'College Enrollment Projections'!$AJ$1:$AP$1,0)),50)</f>
        <v>37600</v>
      </c>
      <c r="W48" s="115">
        <f>MROUND(INDEX('MAG College Enrollment Forecast'!$B$4:$H$74,MATCH($O48,'MAG College Enrollment Forecast'!$A$4:$A$74,0),MATCH(W$4,'MAG College Enrollment Forecast'!$B$1:$H$1,0)),50)</f>
        <v>52500</v>
      </c>
      <c r="X48" s="115">
        <f>MROUND(INDEX('MAG College Enrollment Forecast'!$B$4:$H$74,MATCH($O48,'MAG College Enrollment Forecast'!$A$4:$A$74,0),MATCH(X$4,'MAG College Enrollment Forecast'!$B$1:$H$1,0)),50)</f>
        <v>1900</v>
      </c>
      <c r="Y48" s="115">
        <f>MROUND(INDEX('MAG College Enrollment Forecast'!$B$4:$H$74,MATCH($O48,'MAG College Enrollment Forecast'!$A$4:$A$74,0),MATCH(Y$4,'MAG College Enrollment Forecast'!$B$1:$H$1,0)),50)</f>
        <v>1100</v>
      </c>
      <c r="Z48" s="115">
        <f>MROUND(INDEX('MAG College Enrollment Forecast'!$B$4:$H$74,MATCH($O48,'MAG College Enrollment Forecast'!$A$4:$A$74,0),MATCH(Z$4,'MAG College Enrollment Forecast'!$B$1:$H$1,0)),50)</f>
        <v>1650</v>
      </c>
      <c r="AA48" s="116">
        <f>MROUND(AA$3*INDEX('College Enrollment Projections'!$AJ$2:$AP$72,MATCH('Campus Enrol Disaggregation'!$O48,'College Enrollment Projections'!$AI$2:$AI$72,0),MATCH('Campus Enrol Disaggregation'!AA$2,'College Enrollment Projections'!$AJ$1:$AP$1,0)),50)</f>
        <v>28750</v>
      </c>
      <c r="AB48" s="116">
        <f>MROUND(AB$3*INDEX('College Enrollment Projections'!$AJ$2:$AP$72,MATCH('Campus Enrol Disaggregation'!$O48,'College Enrollment Projections'!$AI$2:$AI$72,0),MATCH('Campus Enrol Disaggregation'!AB$2,'College Enrollment Projections'!$AJ$1:$AP$1,0)),50)</f>
        <v>5750</v>
      </c>
      <c r="AC48" s="116">
        <f>MROUND(AC$3*INDEX('College Enrollment Projections'!$AJ$2:$AP$72,MATCH('Campus Enrol Disaggregation'!$O48,'College Enrollment Projections'!$AI$2:$AI$72,0),MATCH('Campus Enrol Disaggregation'!AC$2,'College Enrollment Projections'!$AJ$1:$AP$1,0)),50)</f>
        <v>1850</v>
      </c>
      <c r="AD48" s="117">
        <f t="shared" si="0"/>
        <v>202800</v>
      </c>
    </row>
    <row r="49" spans="15:30">
      <c r="O49" s="3">
        <v>2034</v>
      </c>
      <c r="P49" s="114">
        <f>MROUND(P$3*INDEX('College Enrollment Projections'!$AJ$2:$AP$72,MATCH('Campus Enrol Disaggregation'!$O49,'College Enrollment Projections'!$AI$2:$AI$72,0),MATCH('Campus Enrol Disaggregation'!P$2,'College Enrollment Projections'!$AJ$1:$AP$1,0)),50)</f>
        <v>37800</v>
      </c>
      <c r="Q49" s="114">
        <f>MROUND(Q$3*INDEX('College Enrollment Projections'!$AJ$2:$AP$72,MATCH('Campus Enrol Disaggregation'!$O49,'College Enrollment Projections'!$AI$2:$AI$72,0),MATCH('Campus Enrol Disaggregation'!Q$2,'College Enrollment Projections'!$AJ$1:$AP$1,0)),50)</f>
        <v>2300</v>
      </c>
      <c r="R49" s="114">
        <f>MROUND(R$3*INDEX('College Enrollment Projections'!$AJ$2:$AP$72,MATCH('Campus Enrol Disaggregation'!$O49,'College Enrollment Projections'!$AI$2:$AI$72,0),MATCH('Campus Enrol Disaggregation'!R$2,'College Enrollment Projections'!$AJ$1:$AP$1,0)),50)</f>
        <v>23400</v>
      </c>
      <c r="S49" s="114">
        <f>MROUND(S$3*INDEX('College Enrollment Projections'!$AJ$2:$AP$72,MATCH('Campus Enrol Disaggregation'!$O49,'College Enrollment Projections'!$AI$2:$AI$72,0),MATCH('Campus Enrol Disaggregation'!S$2,'College Enrollment Projections'!$AJ$1:$AP$1,0)),50)</f>
        <v>4550</v>
      </c>
      <c r="T49" s="114">
        <f>MROUND(T$3*INDEX('College Enrollment Projections'!$AJ$2:$AP$72,MATCH('Campus Enrol Disaggregation'!$O49,'College Enrollment Projections'!$AI$2:$AI$72,0),MATCH('Campus Enrol Disaggregation'!T$2,'College Enrollment Projections'!$AJ$1:$AP$1,0)),50)</f>
        <v>550</v>
      </c>
      <c r="U49" s="114">
        <f>MROUND(U$3*INDEX('College Enrollment Projections'!$AJ$2:$AP$72,MATCH('Campus Enrol Disaggregation'!$O49,'College Enrollment Projections'!$AI$2:$AI$72,0),MATCH('Campus Enrol Disaggregation'!U$2,'College Enrollment Projections'!$AJ$1:$AP$1,0)),50)</f>
        <v>3500</v>
      </c>
      <c r="V49" s="114">
        <f>MROUND(V$3*INDEX('College Enrollment Projections'!$AJ$2:$AP$72,MATCH('Campus Enrol Disaggregation'!$O49,'College Enrollment Projections'!$AI$2:$AI$72,0),MATCH('Campus Enrol Disaggregation'!V$2,'College Enrollment Projections'!$AJ$1:$AP$1,0)),50)</f>
        <v>37900</v>
      </c>
      <c r="W49" s="115">
        <f>MROUND(INDEX('MAG College Enrollment Forecast'!$B$4:$H$74,MATCH($O49,'MAG College Enrollment Forecast'!$A$4:$A$74,0),MATCH(W$4,'MAG College Enrollment Forecast'!$B$1:$H$1,0)),50)</f>
        <v>53400</v>
      </c>
      <c r="X49" s="115">
        <f>MROUND(INDEX('MAG College Enrollment Forecast'!$B$4:$H$74,MATCH($O49,'MAG College Enrollment Forecast'!$A$4:$A$74,0),MATCH(X$4,'MAG College Enrollment Forecast'!$B$1:$H$1,0)),50)</f>
        <v>1950</v>
      </c>
      <c r="Y49" s="115">
        <f>MROUND(INDEX('MAG College Enrollment Forecast'!$B$4:$H$74,MATCH($O49,'MAG College Enrollment Forecast'!$A$4:$A$74,0),MATCH(Y$4,'MAG College Enrollment Forecast'!$B$1:$H$1,0)),50)</f>
        <v>1200</v>
      </c>
      <c r="Z49" s="115">
        <f>MROUND(INDEX('MAG College Enrollment Forecast'!$B$4:$H$74,MATCH($O49,'MAG College Enrollment Forecast'!$A$4:$A$74,0),MATCH(Z$4,'MAG College Enrollment Forecast'!$B$1:$H$1,0)),50)</f>
        <v>1800</v>
      </c>
      <c r="AA49" s="116">
        <f>MROUND(AA$3*INDEX('College Enrollment Projections'!$AJ$2:$AP$72,MATCH('Campus Enrol Disaggregation'!$O49,'College Enrollment Projections'!$AI$2:$AI$72,0),MATCH('Campus Enrol Disaggregation'!AA$2,'College Enrollment Projections'!$AJ$1:$AP$1,0)),50)</f>
        <v>29100</v>
      </c>
      <c r="AB49" s="116">
        <f>MROUND(AB$3*INDEX('College Enrollment Projections'!$AJ$2:$AP$72,MATCH('Campus Enrol Disaggregation'!$O49,'College Enrollment Projections'!$AI$2:$AI$72,0),MATCH('Campus Enrol Disaggregation'!AB$2,'College Enrollment Projections'!$AJ$1:$AP$1,0)),50)</f>
        <v>5850</v>
      </c>
      <c r="AC49" s="116">
        <f>MROUND(AC$3*INDEX('College Enrollment Projections'!$AJ$2:$AP$72,MATCH('Campus Enrol Disaggregation'!$O49,'College Enrollment Projections'!$AI$2:$AI$72,0),MATCH('Campus Enrol Disaggregation'!AC$2,'College Enrollment Projections'!$AJ$1:$AP$1,0)),50)</f>
        <v>1900</v>
      </c>
      <c r="AD49" s="117">
        <f t="shared" si="0"/>
        <v>205200</v>
      </c>
    </row>
    <row r="50" spans="15:30">
      <c r="O50" s="3">
        <v>2035</v>
      </c>
      <c r="P50" s="114">
        <f>MROUND(P$3*INDEX('College Enrollment Projections'!$AJ$2:$AP$72,MATCH('Campus Enrol Disaggregation'!$O50,'College Enrollment Projections'!$AI$2:$AI$72,0),MATCH('Campus Enrol Disaggregation'!P$2,'College Enrollment Projections'!$AJ$1:$AP$1,0)),50)</f>
        <v>37850</v>
      </c>
      <c r="Q50" s="114">
        <f>MROUND(Q$3*INDEX('College Enrollment Projections'!$AJ$2:$AP$72,MATCH('Campus Enrol Disaggregation'!$O50,'College Enrollment Projections'!$AI$2:$AI$72,0),MATCH('Campus Enrol Disaggregation'!Q$2,'College Enrollment Projections'!$AJ$1:$AP$1,0)),50)</f>
        <v>2300</v>
      </c>
      <c r="R50" s="114">
        <f>MROUND(R$3*INDEX('College Enrollment Projections'!$AJ$2:$AP$72,MATCH('Campus Enrol Disaggregation'!$O50,'College Enrollment Projections'!$AI$2:$AI$72,0),MATCH('Campus Enrol Disaggregation'!R$2,'College Enrollment Projections'!$AJ$1:$AP$1,0)),50)</f>
        <v>23650</v>
      </c>
      <c r="S50" s="114">
        <f>MROUND(S$3*INDEX('College Enrollment Projections'!$AJ$2:$AP$72,MATCH('Campus Enrol Disaggregation'!$O50,'College Enrollment Projections'!$AI$2:$AI$72,0),MATCH('Campus Enrol Disaggregation'!S$2,'College Enrollment Projections'!$AJ$1:$AP$1,0)),50)</f>
        <v>4600</v>
      </c>
      <c r="T50" s="114">
        <f>MROUND(T$3*INDEX('College Enrollment Projections'!$AJ$2:$AP$72,MATCH('Campus Enrol Disaggregation'!$O50,'College Enrollment Projections'!$AI$2:$AI$72,0),MATCH('Campus Enrol Disaggregation'!T$2,'College Enrollment Projections'!$AJ$1:$AP$1,0)),50)</f>
        <v>550</v>
      </c>
      <c r="U50" s="114">
        <f>MROUND(U$3*INDEX('College Enrollment Projections'!$AJ$2:$AP$72,MATCH('Campus Enrol Disaggregation'!$O50,'College Enrollment Projections'!$AI$2:$AI$72,0),MATCH('Campus Enrol Disaggregation'!U$2,'College Enrollment Projections'!$AJ$1:$AP$1,0)),50)</f>
        <v>3500</v>
      </c>
      <c r="V50" s="114">
        <f>MROUND(V$3*INDEX('College Enrollment Projections'!$AJ$2:$AP$72,MATCH('Campus Enrol Disaggregation'!$O50,'College Enrollment Projections'!$AI$2:$AI$72,0),MATCH('Campus Enrol Disaggregation'!V$2,'College Enrollment Projections'!$AJ$1:$AP$1,0)),50)</f>
        <v>38200</v>
      </c>
      <c r="W50" s="115">
        <f>MROUND(INDEX('MAG College Enrollment Forecast'!$B$4:$H$74,MATCH($O50,'MAG College Enrollment Forecast'!$A$4:$A$74,0),MATCH(W$4,'MAG College Enrollment Forecast'!$B$1:$H$1,0)),50)</f>
        <v>54300</v>
      </c>
      <c r="X50" s="115">
        <f>MROUND(INDEX('MAG College Enrollment Forecast'!$B$4:$H$74,MATCH($O50,'MAG College Enrollment Forecast'!$A$4:$A$74,0),MATCH(X$4,'MAG College Enrollment Forecast'!$B$1:$H$1,0)),50)</f>
        <v>1950</v>
      </c>
      <c r="Y50" s="115">
        <f>MROUND(INDEX('MAG College Enrollment Forecast'!$B$4:$H$74,MATCH($O50,'MAG College Enrollment Forecast'!$A$4:$A$74,0),MATCH(Y$4,'MAG College Enrollment Forecast'!$B$1:$H$1,0)),50)</f>
        <v>1300</v>
      </c>
      <c r="Z50" s="115">
        <f>MROUND(INDEX('MAG College Enrollment Forecast'!$B$4:$H$74,MATCH($O50,'MAG College Enrollment Forecast'!$A$4:$A$74,0),MATCH(Z$4,'MAG College Enrollment Forecast'!$B$1:$H$1,0)),50)</f>
        <v>1950</v>
      </c>
      <c r="AA50" s="116">
        <f>MROUND(AA$3*INDEX('College Enrollment Projections'!$AJ$2:$AP$72,MATCH('Campus Enrol Disaggregation'!$O50,'College Enrollment Projections'!$AI$2:$AI$72,0),MATCH('Campus Enrol Disaggregation'!AA$2,'College Enrollment Projections'!$AJ$1:$AP$1,0)),50)</f>
        <v>29500</v>
      </c>
      <c r="AB50" s="116">
        <f>MROUND(AB$3*INDEX('College Enrollment Projections'!$AJ$2:$AP$72,MATCH('Campus Enrol Disaggregation'!$O50,'College Enrollment Projections'!$AI$2:$AI$72,0),MATCH('Campus Enrol Disaggregation'!AB$2,'College Enrollment Projections'!$AJ$1:$AP$1,0)),50)</f>
        <v>5900</v>
      </c>
      <c r="AC50" s="116">
        <f>MROUND(AC$3*INDEX('College Enrollment Projections'!$AJ$2:$AP$72,MATCH('Campus Enrol Disaggregation'!$O50,'College Enrollment Projections'!$AI$2:$AI$72,0),MATCH('Campus Enrol Disaggregation'!AC$2,'College Enrollment Projections'!$AJ$1:$AP$1,0)),50)</f>
        <v>1950</v>
      </c>
      <c r="AD50" s="117">
        <f t="shared" si="0"/>
        <v>207500</v>
      </c>
    </row>
    <row r="51" spans="15:30">
      <c r="O51" s="3">
        <v>2036</v>
      </c>
      <c r="P51" s="114">
        <f>MROUND(P$3*INDEX('College Enrollment Projections'!$AJ$2:$AP$72,MATCH('Campus Enrol Disaggregation'!$O51,'College Enrollment Projections'!$AI$2:$AI$72,0),MATCH('Campus Enrol Disaggregation'!P$2,'College Enrollment Projections'!$AJ$1:$AP$1,0)),50)</f>
        <v>37900</v>
      </c>
      <c r="Q51" s="114">
        <f>MROUND(Q$3*INDEX('College Enrollment Projections'!$AJ$2:$AP$72,MATCH('Campus Enrol Disaggregation'!$O51,'College Enrollment Projections'!$AI$2:$AI$72,0),MATCH('Campus Enrol Disaggregation'!Q$2,'College Enrollment Projections'!$AJ$1:$AP$1,0)),50)</f>
        <v>2350</v>
      </c>
      <c r="R51" s="114">
        <f>MROUND(R$3*INDEX('College Enrollment Projections'!$AJ$2:$AP$72,MATCH('Campus Enrol Disaggregation'!$O51,'College Enrollment Projections'!$AI$2:$AI$72,0),MATCH('Campus Enrol Disaggregation'!R$2,'College Enrollment Projections'!$AJ$1:$AP$1,0)),50)</f>
        <v>23900</v>
      </c>
      <c r="S51" s="114">
        <f>MROUND(S$3*INDEX('College Enrollment Projections'!$AJ$2:$AP$72,MATCH('Campus Enrol Disaggregation'!$O51,'College Enrollment Projections'!$AI$2:$AI$72,0),MATCH('Campus Enrol Disaggregation'!S$2,'College Enrollment Projections'!$AJ$1:$AP$1,0)),50)</f>
        <v>4650</v>
      </c>
      <c r="T51" s="114">
        <f>MROUND(T$3*INDEX('College Enrollment Projections'!$AJ$2:$AP$72,MATCH('Campus Enrol Disaggregation'!$O51,'College Enrollment Projections'!$AI$2:$AI$72,0),MATCH('Campus Enrol Disaggregation'!T$2,'College Enrollment Projections'!$AJ$1:$AP$1,0)),50)</f>
        <v>550</v>
      </c>
      <c r="U51" s="114">
        <f>MROUND(U$3*INDEX('College Enrollment Projections'!$AJ$2:$AP$72,MATCH('Campus Enrol Disaggregation'!$O51,'College Enrollment Projections'!$AI$2:$AI$72,0),MATCH('Campus Enrol Disaggregation'!U$2,'College Enrollment Projections'!$AJ$1:$AP$1,0)),50)</f>
        <v>3550</v>
      </c>
      <c r="V51" s="114">
        <f>MROUND(V$3*INDEX('College Enrollment Projections'!$AJ$2:$AP$72,MATCH('Campus Enrol Disaggregation'!$O51,'College Enrollment Projections'!$AI$2:$AI$72,0),MATCH('Campus Enrol Disaggregation'!V$2,'College Enrollment Projections'!$AJ$1:$AP$1,0)),50)</f>
        <v>38500</v>
      </c>
      <c r="W51" s="115">
        <f>MROUND(INDEX('MAG College Enrollment Forecast'!$B$4:$H$74,MATCH($O51,'MAG College Enrollment Forecast'!$A$4:$A$74,0),MATCH(W$4,'MAG College Enrollment Forecast'!$B$1:$H$1,0)),50)</f>
        <v>55250</v>
      </c>
      <c r="X51" s="115">
        <f>MROUND(INDEX('MAG College Enrollment Forecast'!$B$4:$H$74,MATCH($O51,'MAG College Enrollment Forecast'!$A$4:$A$74,0),MATCH(X$4,'MAG College Enrollment Forecast'!$B$1:$H$1,0)),50)</f>
        <v>2000</v>
      </c>
      <c r="Y51" s="115">
        <f>MROUND(INDEX('MAG College Enrollment Forecast'!$B$4:$H$74,MATCH($O51,'MAG College Enrollment Forecast'!$A$4:$A$74,0),MATCH(Y$4,'MAG College Enrollment Forecast'!$B$1:$H$1,0)),50)</f>
        <v>1450</v>
      </c>
      <c r="Z51" s="115">
        <f>MROUND(INDEX('MAG College Enrollment Forecast'!$B$4:$H$74,MATCH($O51,'MAG College Enrollment Forecast'!$A$4:$A$74,0),MATCH(Z$4,'MAG College Enrollment Forecast'!$B$1:$H$1,0)),50)</f>
        <v>2100</v>
      </c>
      <c r="AA51" s="116">
        <f>MROUND(AA$3*INDEX('College Enrollment Projections'!$AJ$2:$AP$72,MATCH('Campus Enrol Disaggregation'!$O51,'College Enrollment Projections'!$AI$2:$AI$72,0),MATCH('Campus Enrol Disaggregation'!AA$2,'College Enrollment Projections'!$AJ$1:$AP$1,0)),50)</f>
        <v>29850</v>
      </c>
      <c r="AB51" s="116">
        <f>MROUND(AB$3*INDEX('College Enrollment Projections'!$AJ$2:$AP$72,MATCH('Campus Enrol Disaggregation'!$O51,'College Enrollment Projections'!$AI$2:$AI$72,0),MATCH('Campus Enrol Disaggregation'!AB$2,'College Enrollment Projections'!$AJ$1:$AP$1,0)),50)</f>
        <v>6000</v>
      </c>
      <c r="AC51" s="116">
        <f>MROUND(AC$3*INDEX('College Enrollment Projections'!$AJ$2:$AP$72,MATCH('Campus Enrol Disaggregation'!$O51,'College Enrollment Projections'!$AI$2:$AI$72,0),MATCH('Campus Enrol Disaggregation'!AC$2,'College Enrollment Projections'!$AJ$1:$AP$1,0)),50)</f>
        <v>2000</v>
      </c>
      <c r="AD51" s="117">
        <f t="shared" si="0"/>
        <v>210050</v>
      </c>
    </row>
    <row r="52" spans="15:30">
      <c r="O52" s="3">
        <v>2037</v>
      </c>
      <c r="P52" s="114">
        <f>MROUND(P$3*INDEX('College Enrollment Projections'!$AJ$2:$AP$72,MATCH('Campus Enrol Disaggregation'!$O52,'College Enrollment Projections'!$AI$2:$AI$72,0),MATCH('Campus Enrol Disaggregation'!P$2,'College Enrollment Projections'!$AJ$1:$AP$1,0)),50)</f>
        <v>37900</v>
      </c>
      <c r="Q52" s="114">
        <f>MROUND(Q$3*INDEX('College Enrollment Projections'!$AJ$2:$AP$72,MATCH('Campus Enrol Disaggregation'!$O52,'College Enrollment Projections'!$AI$2:$AI$72,0),MATCH('Campus Enrol Disaggregation'!Q$2,'College Enrollment Projections'!$AJ$1:$AP$1,0)),50)</f>
        <v>2400</v>
      </c>
      <c r="R52" s="114">
        <f>MROUND(R$3*INDEX('College Enrollment Projections'!$AJ$2:$AP$72,MATCH('Campus Enrol Disaggregation'!$O52,'College Enrollment Projections'!$AI$2:$AI$72,0),MATCH('Campus Enrol Disaggregation'!R$2,'College Enrollment Projections'!$AJ$1:$AP$1,0)),50)</f>
        <v>24100</v>
      </c>
      <c r="S52" s="114">
        <f>MROUND(S$3*INDEX('College Enrollment Projections'!$AJ$2:$AP$72,MATCH('Campus Enrol Disaggregation'!$O52,'College Enrollment Projections'!$AI$2:$AI$72,0),MATCH('Campus Enrol Disaggregation'!S$2,'College Enrollment Projections'!$AJ$1:$AP$1,0)),50)</f>
        <v>4700</v>
      </c>
      <c r="T52" s="114">
        <f>MROUND(T$3*INDEX('College Enrollment Projections'!$AJ$2:$AP$72,MATCH('Campus Enrol Disaggregation'!$O52,'College Enrollment Projections'!$AI$2:$AI$72,0),MATCH('Campus Enrol Disaggregation'!T$2,'College Enrollment Projections'!$AJ$1:$AP$1,0)),50)</f>
        <v>550</v>
      </c>
      <c r="U52" s="114">
        <f>MROUND(U$3*INDEX('College Enrollment Projections'!$AJ$2:$AP$72,MATCH('Campus Enrol Disaggregation'!$O52,'College Enrollment Projections'!$AI$2:$AI$72,0),MATCH('Campus Enrol Disaggregation'!U$2,'College Enrollment Projections'!$AJ$1:$AP$1,0)),50)</f>
        <v>3600</v>
      </c>
      <c r="V52" s="114">
        <f>MROUND(V$3*INDEX('College Enrollment Projections'!$AJ$2:$AP$72,MATCH('Campus Enrol Disaggregation'!$O52,'College Enrollment Projections'!$AI$2:$AI$72,0),MATCH('Campus Enrol Disaggregation'!V$2,'College Enrollment Projections'!$AJ$1:$AP$1,0)),50)</f>
        <v>38750</v>
      </c>
      <c r="W52" s="115">
        <f>MROUND(INDEX('MAG College Enrollment Forecast'!$B$4:$H$74,MATCH($O52,'MAG College Enrollment Forecast'!$A$4:$A$74,0),MATCH(W$4,'MAG College Enrollment Forecast'!$B$1:$H$1,0)),50)</f>
        <v>56150</v>
      </c>
      <c r="X52" s="115">
        <f>MROUND(INDEX('MAG College Enrollment Forecast'!$B$4:$H$74,MATCH($O52,'MAG College Enrollment Forecast'!$A$4:$A$74,0),MATCH(X$4,'MAG College Enrollment Forecast'!$B$1:$H$1,0)),50)</f>
        <v>2050</v>
      </c>
      <c r="Y52" s="115">
        <f>MROUND(INDEX('MAG College Enrollment Forecast'!$B$4:$H$74,MATCH($O52,'MAG College Enrollment Forecast'!$A$4:$A$74,0),MATCH(Y$4,'MAG College Enrollment Forecast'!$B$1:$H$1,0)),50)</f>
        <v>1550</v>
      </c>
      <c r="Z52" s="115">
        <f>MROUND(INDEX('MAG College Enrollment Forecast'!$B$4:$H$74,MATCH($O52,'MAG College Enrollment Forecast'!$A$4:$A$74,0),MATCH(Z$4,'MAG College Enrollment Forecast'!$B$1:$H$1,0)),50)</f>
        <v>2250</v>
      </c>
      <c r="AA52" s="116">
        <f>MROUND(AA$3*INDEX('College Enrollment Projections'!$AJ$2:$AP$72,MATCH('Campus Enrol Disaggregation'!$O52,'College Enrollment Projections'!$AI$2:$AI$72,0),MATCH('Campus Enrol Disaggregation'!AA$2,'College Enrollment Projections'!$AJ$1:$AP$1,0)),50)</f>
        <v>30250</v>
      </c>
      <c r="AB52" s="116">
        <f>MROUND(AB$3*INDEX('College Enrollment Projections'!$AJ$2:$AP$72,MATCH('Campus Enrol Disaggregation'!$O52,'College Enrollment Projections'!$AI$2:$AI$72,0),MATCH('Campus Enrol Disaggregation'!AB$2,'College Enrollment Projections'!$AJ$1:$AP$1,0)),50)</f>
        <v>6050</v>
      </c>
      <c r="AC52" s="116">
        <f>MROUND(AC$3*INDEX('College Enrollment Projections'!$AJ$2:$AP$72,MATCH('Campus Enrol Disaggregation'!$O52,'College Enrollment Projections'!$AI$2:$AI$72,0),MATCH('Campus Enrol Disaggregation'!AC$2,'College Enrollment Projections'!$AJ$1:$AP$1,0)),50)</f>
        <v>2100</v>
      </c>
      <c r="AD52" s="117">
        <f t="shared" si="0"/>
        <v>212400</v>
      </c>
    </row>
    <row r="53" spans="15:30">
      <c r="O53" s="3">
        <v>2038</v>
      </c>
      <c r="P53" s="114">
        <f>MROUND(P$3*INDEX('College Enrollment Projections'!$AJ$2:$AP$72,MATCH('Campus Enrol Disaggregation'!$O53,'College Enrollment Projections'!$AI$2:$AI$72,0),MATCH('Campus Enrol Disaggregation'!P$2,'College Enrollment Projections'!$AJ$1:$AP$1,0)),50)</f>
        <v>37950</v>
      </c>
      <c r="Q53" s="114">
        <f>MROUND(Q$3*INDEX('College Enrollment Projections'!$AJ$2:$AP$72,MATCH('Campus Enrol Disaggregation'!$O53,'College Enrollment Projections'!$AI$2:$AI$72,0),MATCH('Campus Enrol Disaggregation'!Q$2,'College Enrollment Projections'!$AJ$1:$AP$1,0)),50)</f>
        <v>2450</v>
      </c>
      <c r="R53" s="114">
        <f>MROUND(R$3*INDEX('College Enrollment Projections'!$AJ$2:$AP$72,MATCH('Campus Enrol Disaggregation'!$O53,'College Enrollment Projections'!$AI$2:$AI$72,0),MATCH('Campus Enrol Disaggregation'!R$2,'College Enrollment Projections'!$AJ$1:$AP$1,0)),50)</f>
        <v>24350</v>
      </c>
      <c r="S53" s="114">
        <f>MROUND(S$3*INDEX('College Enrollment Projections'!$AJ$2:$AP$72,MATCH('Campus Enrol Disaggregation'!$O53,'College Enrollment Projections'!$AI$2:$AI$72,0),MATCH('Campus Enrol Disaggregation'!S$2,'College Enrollment Projections'!$AJ$1:$AP$1,0)),50)</f>
        <v>4750</v>
      </c>
      <c r="T53" s="114">
        <f>MROUND(T$3*INDEX('College Enrollment Projections'!$AJ$2:$AP$72,MATCH('Campus Enrol Disaggregation'!$O53,'College Enrollment Projections'!$AI$2:$AI$72,0),MATCH('Campus Enrol Disaggregation'!T$2,'College Enrollment Projections'!$AJ$1:$AP$1,0)),50)</f>
        <v>600</v>
      </c>
      <c r="U53" s="114">
        <f>MROUND(U$3*INDEX('College Enrollment Projections'!$AJ$2:$AP$72,MATCH('Campus Enrol Disaggregation'!$O53,'College Enrollment Projections'!$AI$2:$AI$72,0),MATCH('Campus Enrol Disaggregation'!U$2,'College Enrollment Projections'!$AJ$1:$AP$1,0)),50)</f>
        <v>3600</v>
      </c>
      <c r="V53" s="114">
        <f>MROUND(V$3*INDEX('College Enrollment Projections'!$AJ$2:$AP$72,MATCH('Campus Enrol Disaggregation'!$O53,'College Enrollment Projections'!$AI$2:$AI$72,0),MATCH('Campus Enrol Disaggregation'!V$2,'College Enrollment Projections'!$AJ$1:$AP$1,0)),50)</f>
        <v>39050</v>
      </c>
      <c r="W53" s="115">
        <f>MROUND(INDEX('MAG College Enrollment Forecast'!$B$4:$H$74,MATCH($O53,'MAG College Enrollment Forecast'!$A$4:$A$74,0),MATCH(W$4,'MAG College Enrollment Forecast'!$B$1:$H$1,0)),50)</f>
        <v>57050</v>
      </c>
      <c r="X53" s="115">
        <f>MROUND(INDEX('MAG College Enrollment Forecast'!$B$4:$H$74,MATCH($O53,'MAG College Enrollment Forecast'!$A$4:$A$74,0),MATCH(X$4,'MAG College Enrollment Forecast'!$B$1:$H$1,0)),50)</f>
        <v>2100</v>
      </c>
      <c r="Y53" s="115">
        <f>MROUND(INDEX('MAG College Enrollment Forecast'!$B$4:$H$74,MATCH($O53,'MAG College Enrollment Forecast'!$A$4:$A$74,0),MATCH(Y$4,'MAG College Enrollment Forecast'!$B$1:$H$1,0)),50)</f>
        <v>1650</v>
      </c>
      <c r="Z53" s="115">
        <f>MROUND(INDEX('MAG College Enrollment Forecast'!$B$4:$H$74,MATCH($O53,'MAG College Enrollment Forecast'!$A$4:$A$74,0),MATCH(Z$4,'MAG College Enrollment Forecast'!$B$1:$H$1,0)),50)</f>
        <v>2400</v>
      </c>
      <c r="AA53" s="116">
        <f>MROUND(AA$3*INDEX('College Enrollment Projections'!$AJ$2:$AP$72,MATCH('Campus Enrol Disaggregation'!$O53,'College Enrollment Projections'!$AI$2:$AI$72,0),MATCH('Campus Enrol Disaggregation'!AA$2,'College Enrollment Projections'!$AJ$1:$AP$1,0)),50)</f>
        <v>30600</v>
      </c>
      <c r="AB53" s="116">
        <f>MROUND(AB$3*INDEX('College Enrollment Projections'!$AJ$2:$AP$72,MATCH('Campus Enrol Disaggregation'!$O53,'College Enrollment Projections'!$AI$2:$AI$72,0),MATCH('Campus Enrol Disaggregation'!AB$2,'College Enrollment Projections'!$AJ$1:$AP$1,0)),50)</f>
        <v>6150</v>
      </c>
      <c r="AC53" s="116">
        <f>MROUND(AC$3*INDEX('College Enrollment Projections'!$AJ$2:$AP$72,MATCH('Campus Enrol Disaggregation'!$O53,'College Enrollment Projections'!$AI$2:$AI$72,0),MATCH('Campus Enrol Disaggregation'!AC$2,'College Enrollment Projections'!$AJ$1:$AP$1,0)),50)</f>
        <v>2150</v>
      </c>
      <c r="AD53" s="117">
        <f t="shared" si="0"/>
        <v>214850</v>
      </c>
    </row>
    <row r="54" spans="15:30">
      <c r="O54" s="3">
        <v>2039</v>
      </c>
      <c r="P54" s="114">
        <f>MROUND(P$3*INDEX('College Enrollment Projections'!$AJ$2:$AP$72,MATCH('Campus Enrol Disaggregation'!$O54,'College Enrollment Projections'!$AI$2:$AI$72,0),MATCH('Campus Enrol Disaggregation'!P$2,'College Enrollment Projections'!$AJ$1:$AP$1,0)),50)</f>
        <v>38000</v>
      </c>
      <c r="Q54" s="114">
        <f>MROUND(Q$3*INDEX('College Enrollment Projections'!$AJ$2:$AP$72,MATCH('Campus Enrol Disaggregation'!$O54,'College Enrollment Projections'!$AI$2:$AI$72,0),MATCH('Campus Enrol Disaggregation'!Q$2,'College Enrollment Projections'!$AJ$1:$AP$1,0)),50)</f>
        <v>2450</v>
      </c>
      <c r="R54" s="114">
        <f>MROUND(R$3*INDEX('College Enrollment Projections'!$AJ$2:$AP$72,MATCH('Campus Enrol Disaggregation'!$O54,'College Enrollment Projections'!$AI$2:$AI$72,0),MATCH('Campus Enrol Disaggregation'!R$2,'College Enrollment Projections'!$AJ$1:$AP$1,0)),50)</f>
        <v>24600</v>
      </c>
      <c r="S54" s="114">
        <f>MROUND(S$3*INDEX('College Enrollment Projections'!$AJ$2:$AP$72,MATCH('Campus Enrol Disaggregation'!$O54,'College Enrollment Projections'!$AI$2:$AI$72,0),MATCH('Campus Enrol Disaggregation'!S$2,'College Enrollment Projections'!$AJ$1:$AP$1,0)),50)</f>
        <v>4800</v>
      </c>
      <c r="T54" s="114">
        <f>MROUND(T$3*INDEX('College Enrollment Projections'!$AJ$2:$AP$72,MATCH('Campus Enrol Disaggregation'!$O54,'College Enrollment Projections'!$AI$2:$AI$72,0),MATCH('Campus Enrol Disaggregation'!T$2,'College Enrollment Projections'!$AJ$1:$AP$1,0)),50)</f>
        <v>600</v>
      </c>
      <c r="U54" s="114">
        <f>MROUND(U$3*INDEX('College Enrollment Projections'!$AJ$2:$AP$72,MATCH('Campus Enrol Disaggregation'!$O54,'College Enrollment Projections'!$AI$2:$AI$72,0),MATCH('Campus Enrol Disaggregation'!U$2,'College Enrollment Projections'!$AJ$1:$AP$1,0)),50)</f>
        <v>3650</v>
      </c>
      <c r="V54" s="114">
        <f>MROUND(V$3*INDEX('College Enrollment Projections'!$AJ$2:$AP$72,MATCH('Campus Enrol Disaggregation'!$O54,'College Enrollment Projections'!$AI$2:$AI$72,0),MATCH('Campus Enrol Disaggregation'!V$2,'College Enrollment Projections'!$AJ$1:$AP$1,0)),50)</f>
        <v>39350</v>
      </c>
      <c r="W54" s="115">
        <f>MROUND(INDEX('MAG College Enrollment Forecast'!$B$4:$H$74,MATCH($O54,'MAG College Enrollment Forecast'!$A$4:$A$74,0),MATCH(W$4,'MAG College Enrollment Forecast'!$B$1:$H$1,0)),50)</f>
        <v>57950</v>
      </c>
      <c r="X54" s="115">
        <f>MROUND(INDEX('MAG College Enrollment Forecast'!$B$4:$H$74,MATCH($O54,'MAG College Enrollment Forecast'!$A$4:$A$74,0),MATCH(X$4,'MAG College Enrollment Forecast'!$B$1:$H$1,0)),50)</f>
        <v>2150</v>
      </c>
      <c r="Y54" s="115">
        <f>MROUND(INDEX('MAG College Enrollment Forecast'!$B$4:$H$74,MATCH($O54,'MAG College Enrollment Forecast'!$A$4:$A$74,0),MATCH(Y$4,'MAG College Enrollment Forecast'!$B$1:$H$1,0)),50)</f>
        <v>1750</v>
      </c>
      <c r="Z54" s="115">
        <f>MROUND(INDEX('MAG College Enrollment Forecast'!$B$4:$H$74,MATCH($O54,'MAG College Enrollment Forecast'!$A$4:$A$74,0),MATCH(Z$4,'MAG College Enrollment Forecast'!$B$1:$H$1,0)),50)</f>
        <v>2600</v>
      </c>
      <c r="AA54" s="116">
        <f>MROUND(AA$3*INDEX('College Enrollment Projections'!$AJ$2:$AP$72,MATCH('Campus Enrol Disaggregation'!$O54,'College Enrollment Projections'!$AI$2:$AI$72,0),MATCH('Campus Enrol Disaggregation'!AA$2,'College Enrollment Projections'!$AJ$1:$AP$1,0)),50)</f>
        <v>31000</v>
      </c>
      <c r="AB54" s="116">
        <f>MROUND(AB$3*INDEX('College Enrollment Projections'!$AJ$2:$AP$72,MATCH('Campus Enrol Disaggregation'!$O54,'College Enrollment Projections'!$AI$2:$AI$72,0),MATCH('Campus Enrol Disaggregation'!AB$2,'College Enrollment Projections'!$AJ$1:$AP$1,0)),50)</f>
        <v>6200</v>
      </c>
      <c r="AC54" s="116">
        <f>MROUND(AC$3*INDEX('College Enrollment Projections'!$AJ$2:$AP$72,MATCH('Campus Enrol Disaggregation'!$O54,'College Enrollment Projections'!$AI$2:$AI$72,0),MATCH('Campus Enrol Disaggregation'!AC$2,'College Enrollment Projections'!$AJ$1:$AP$1,0)),50)</f>
        <v>2200</v>
      </c>
      <c r="AD54" s="117">
        <f t="shared" si="0"/>
        <v>217300</v>
      </c>
    </row>
    <row r="55" spans="15:30">
      <c r="O55" s="3">
        <v>2040</v>
      </c>
      <c r="P55" s="114">
        <f>MROUND(P$3*INDEX('College Enrollment Projections'!$AJ$2:$AP$72,MATCH('Campus Enrol Disaggregation'!$O55,'College Enrollment Projections'!$AI$2:$AI$72,0),MATCH('Campus Enrol Disaggregation'!P$2,'College Enrollment Projections'!$AJ$1:$AP$1,0)),50)</f>
        <v>38050</v>
      </c>
      <c r="Q55" s="114">
        <f>MROUND(Q$3*INDEX('College Enrollment Projections'!$AJ$2:$AP$72,MATCH('Campus Enrol Disaggregation'!$O55,'College Enrollment Projections'!$AI$2:$AI$72,0),MATCH('Campus Enrol Disaggregation'!Q$2,'College Enrollment Projections'!$AJ$1:$AP$1,0)),50)</f>
        <v>2500</v>
      </c>
      <c r="R55" s="114">
        <f>MROUND(R$3*INDEX('College Enrollment Projections'!$AJ$2:$AP$72,MATCH('Campus Enrol Disaggregation'!$O55,'College Enrollment Projections'!$AI$2:$AI$72,0),MATCH('Campus Enrol Disaggregation'!R$2,'College Enrollment Projections'!$AJ$1:$AP$1,0)),50)</f>
        <v>24800</v>
      </c>
      <c r="S55" s="114">
        <f>MROUND(S$3*INDEX('College Enrollment Projections'!$AJ$2:$AP$72,MATCH('Campus Enrol Disaggregation'!$O55,'College Enrollment Projections'!$AI$2:$AI$72,0),MATCH('Campus Enrol Disaggregation'!S$2,'College Enrollment Projections'!$AJ$1:$AP$1,0)),50)</f>
        <v>4850</v>
      </c>
      <c r="T55" s="114">
        <f>MROUND(T$3*INDEX('College Enrollment Projections'!$AJ$2:$AP$72,MATCH('Campus Enrol Disaggregation'!$O55,'College Enrollment Projections'!$AI$2:$AI$72,0),MATCH('Campus Enrol Disaggregation'!T$2,'College Enrollment Projections'!$AJ$1:$AP$1,0)),50)</f>
        <v>600</v>
      </c>
      <c r="U55" s="114">
        <f>MROUND(U$3*INDEX('College Enrollment Projections'!$AJ$2:$AP$72,MATCH('Campus Enrol Disaggregation'!$O55,'College Enrollment Projections'!$AI$2:$AI$72,0),MATCH('Campus Enrol Disaggregation'!U$2,'College Enrollment Projections'!$AJ$1:$AP$1,0)),50)</f>
        <v>3700</v>
      </c>
      <c r="V55" s="114">
        <f>MROUND(V$3*INDEX('College Enrollment Projections'!$AJ$2:$AP$72,MATCH('Campus Enrol Disaggregation'!$O55,'College Enrollment Projections'!$AI$2:$AI$72,0),MATCH('Campus Enrol Disaggregation'!V$2,'College Enrollment Projections'!$AJ$1:$AP$1,0)),50)</f>
        <v>39650</v>
      </c>
      <c r="W55" s="115">
        <f>MROUND(INDEX('MAG College Enrollment Forecast'!$B$4:$H$74,MATCH($O55,'MAG College Enrollment Forecast'!$A$4:$A$74,0),MATCH(W$4,'MAG College Enrollment Forecast'!$B$1:$H$1,0)),50)</f>
        <v>58850</v>
      </c>
      <c r="X55" s="115">
        <f>MROUND(INDEX('MAG College Enrollment Forecast'!$B$4:$H$74,MATCH($O55,'MAG College Enrollment Forecast'!$A$4:$A$74,0),MATCH(X$4,'MAG College Enrollment Forecast'!$B$1:$H$1,0)),50)</f>
        <v>2200</v>
      </c>
      <c r="Y55" s="115">
        <f>MROUND(INDEX('MAG College Enrollment Forecast'!$B$4:$H$74,MATCH($O55,'MAG College Enrollment Forecast'!$A$4:$A$74,0),MATCH(Y$4,'MAG College Enrollment Forecast'!$B$1:$H$1,0)),50)</f>
        <v>1900</v>
      </c>
      <c r="Z55" s="115">
        <f>MROUND(INDEX('MAG College Enrollment Forecast'!$B$4:$H$74,MATCH($O55,'MAG College Enrollment Forecast'!$A$4:$A$74,0),MATCH(Z$4,'MAG College Enrollment Forecast'!$B$1:$H$1,0)),50)</f>
        <v>2750</v>
      </c>
      <c r="AA55" s="116">
        <f>MROUND(AA$3*INDEX('College Enrollment Projections'!$AJ$2:$AP$72,MATCH('Campus Enrol Disaggregation'!$O55,'College Enrollment Projections'!$AI$2:$AI$72,0),MATCH('Campus Enrol Disaggregation'!AA$2,'College Enrollment Projections'!$AJ$1:$AP$1,0)),50)</f>
        <v>31400</v>
      </c>
      <c r="AB55" s="116">
        <f>MROUND(AB$3*INDEX('College Enrollment Projections'!$AJ$2:$AP$72,MATCH('Campus Enrol Disaggregation'!$O55,'College Enrollment Projections'!$AI$2:$AI$72,0),MATCH('Campus Enrol Disaggregation'!AB$2,'College Enrollment Projections'!$AJ$1:$AP$1,0)),50)</f>
        <v>6300</v>
      </c>
      <c r="AC55" s="116">
        <f>MROUND(AC$3*INDEX('College Enrollment Projections'!$AJ$2:$AP$72,MATCH('Campus Enrol Disaggregation'!$O55,'College Enrollment Projections'!$AI$2:$AI$72,0),MATCH('Campus Enrol Disaggregation'!AC$2,'College Enrollment Projections'!$AJ$1:$AP$1,0)),50)</f>
        <v>2250</v>
      </c>
      <c r="AD55" s="117">
        <f t="shared" si="0"/>
        <v>219800</v>
      </c>
    </row>
    <row r="56" spans="15:30">
      <c r="O56" s="3">
        <v>2041</v>
      </c>
      <c r="P56" s="114">
        <f>MROUND(P$3*INDEX('College Enrollment Projections'!$AJ$2:$AP$72,MATCH('Campus Enrol Disaggregation'!$O56,'College Enrollment Projections'!$AI$2:$AI$72,0),MATCH('Campus Enrol Disaggregation'!P$2,'College Enrollment Projections'!$AJ$1:$AP$1,0)),50)</f>
        <v>38050</v>
      </c>
      <c r="Q56" s="114">
        <f>MROUND(Q$3*INDEX('College Enrollment Projections'!$AJ$2:$AP$72,MATCH('Campus Enrol Disaggregation'!$O56,'College Enrollment Projections'!$AI$2:$AI$72,0),MATCH('Campus Enrol Disaggregation'!Q$2,'College Enrollment Projections'!$AJ$1:$AP$1,0)),50)</f>
        <v>2550</v>
      </c>
      <c r="R56" s="114">
        <f>MROUND(R$3*INDEX('College Enrollment Projections'!$AJ$2:$AP$72,MATCH('Campus Enrol Disaggregation'!$O56,'College Enrollment Projections'!$AI$2:$AI$72,0),MATCH('Campus Enrol Disaggregation'!R$2,'College Enrollment Projections'!$AJ$1:$AP$1,0)),50)</f>
        <v>25050</v>
      </c>
      <c r="S56" s="114">
        <f>MROUND(S$3*INDEX('College Enrollment Projections'!$AJ$2:$AP$72,MATCH('Campus Enrol Disaggregation'!$O56,'College Enrollment Projections'!$AI$2:$AI$72,0),MATCH('Campus Enrol Disaggregation'!S$2,'College Enrollment Projections'!$AJ$1:$AP$1,0)),50)</f>
        <v>4900</v>
      </c>
      <c r="T56" s="114">
        <f>MROUND(T$3*INDEX('College Enrollment Projections'!$AJ$2:$AP$72,MATCH('Campus Enrol Disaggregation'!$O56,'College Enrollment Projections'!$AI$2:$AI$72,0),MATCH('Campus Enrol Disaggregation'!T$2,'College Enrollment Projections'!$AJ$1:$AP$1,0)),50)</f>
        <v>600</v>
      </c>
      <c r="U56" s="114">
        <f>MROUND(U$3*INDEX('College Enrollment Projections'!$AJ$2:$AP$72,MATCH('Campus Enrol Disaggregation'!$O56,'College Enrollment Projections'!$AI$2:$AI$72,0),MATCH('Campus Enrol Disaggregation'!U$2,'College Enrollment Projections'!$AJ$1:$AP$1,0)),50)</f>
        <v>3700</v>
      </c>
      <c r="V56" s="114">
        <f>MROUND(V$3*INDEX('College Enrollment Projections'!$AJ$2:$AP$72,MATCH('Campus Enrol Disaggregation'!$O56,'College Enrollment Projections'!$AI$2:$AI$72,0),MATCH('Campus Enrol Disaggregation'!V$2,'College Enrollment Projections'!$AJ$1:$AP$1,0)),50)</f>
        <v>39950</v>
      </c>
      <c r="W56" s="115">
        <f>MROUND(INDEX('MAG College Enrollment Forecast'!$B$4:$H$74,MATCH($O56,'MAG College Enrollment Forecast'!$A$4:$A$74,0),MATCH(W$4,'MAG College Enrollment Forecast'!$B$1:$H$1,0)),50)</f>
        <v>59800</v>
      </c>
      <c r="X56" s="115">
        <f>MROUND(INDEX('MAG College Enrollment Forecast'!$B$4:$H$74,MATCH($O56,'MAG College Enrollment Forecast'!$A$4:$A$74,0),MATCH(X$4,'MAG College Enrollment Forecast'!$B$1:$H$1,0)),50)</f>
        <v>2200</v>
      </c>
      <c r="Y56" s="115">
        <f>MROUND(INDEX('MAG College Enrollment Forecast'!$B$4:$H$74,MATCH($O56,'MAG College Enrollment Forecast'!$A$4:$A$74,0),MATCH(Y$4,'MAG College Enrollment Forecast'!$B$1:$H$1,0)),50)</f>
        <v>2000</v>
      </c>
      <c r="Z56" s="115">
        <f>MROUND(INDEX('MAG College Enrollment Forecast'!$B$4:$H$74,MATCH($O56,'MAG College Enrollment Forecast'!$A$4:$A$74,0),MATCH(Z$4,'MAG College Enrollment Forecast'!$B$1:$H$1,0)),50)</f>
        <v>2900</v>
      </c>
      <c r="AA56" s="116">
        <f>MROUND(AA$3*INDEX('College Enrollment Projections'!$AJ$2:$AP$72,MATCH('Campus Enrol Disaggregation'!$O56,'College Enrollment Projections'!$AI$2:$AI$72,0),MATCH('Campus Enrol Disaggregation'!AA$2,'College Enrollment Projections'!$AJ$1:$AP$1,0)),50)</f>
        <v>31750</v>
      </c>
      <c r="AB56" s="116">
        <f>MROUND(AB$3*INDEX('College Enrollment Projections'!$AJ$2:$AP$72,MATCH('Campus Enrol Disaggregation'!$O56,'College Enrollment Projections'!$AI$2:$AI$72,0),MATCH('Campus Enrol Disaggregation'!AB$2,'College Enrollment Projections'!$AJ$1:$AP$1,0)),50)</f>
        <v>6350</v>
      </c>
      <c r="AC56" s="116">
        <f>MROUND(AC$3*INDEX('College Enrollment Projections'!$AJ$2:$AP$72,MATCH('Campus Enrol Disaggregation'!$O56,'College Enrollment Projections'!$AI$2:$AI$72,0),MATCH('Campus Enrol Disaggregation'!AC$2,'College Enrollment Projections'!$AJ$1:$AP$1,0)),50)</f>
        <v>2350</v>
      </c>
      <c r="AD56" s="117">
        <f t="shared" si="0"/>
        <v>222150</v>
      </c>
    </row>
    <row r="57" spans="15:30">
      <c r="O57" s="3">
        <v>2042</v>
      </c>
      <c r="P57" s="114">
        <f>MROUND(P$3*INDEX('College Enrollment Projections'!$AJ$2:$AP$72,MATCH('Campus Enrol Disaggregation'!$O57,'College Enrollment Projections'!$AI$2:$AI$72,0),MATCH('Campus Enrol Disaggregation'!P$2,'College Enrollment Projections'!$AJ$1:$AP$1,0)),50)</f>
        <v>38100</v>
      </c>
      <c r="Q57" s="114">
        <f>MROUND(Q$3*INDEX('College Enrollment Projections'!$AJ$2:$AP$72,MATCH('Campus Enrol Disaggregation'!$O57,'College Enrollment Projections'!$AI$2:$AI$72,0),MATCH('Campus Enrol Disaggregation'!Q$2,'College Enrollment Projections'!$AJ$1:$AP$1,0)),50)</f>
        <v>2550</v>
      </c>
      <c r="R57" s="114">
        <f>MROUND(R$3*INDEX('College Enrollment Projections'!$AJ$2:$AP$72,MATCH('Campus Enrol Disaggregation'!$O57,'College Enrollment Projections'!$AI$2:$AI$72,0),MATCH('Campus Enrol Disaggregation'!R$2,'College Enrollment Projections'!$AJ$1:$AP$1,0)),50)</f>
        <v>25250</v>
      </c>
      <c r="S57" s="114">
        <f>MROUND(S$3*INDEX('College Enrollment Projections'!$AJ$2:$AP$72,MATCH('Campus Enrol Disaggregation'!$O57,'College Enrollment Projections'!$AI$2:$AI$72,0),MATCH('Campus Enrol Disaggregation'!S$2,'College Enrollment Projections'!$AJ$1:$AP$1,0)),50)</f>
        <v>4950</v>
      </c>
      <c r="T57" s="114">
        <f>MROUND(T$3*INDEX('College Enrollment Projections'!$AJ$2:$AP$72,MATCH('Campus Enrol Disaggregation'!$O57,'College Enrollment Projections'!$AI$2:$AI$72,0),MATCH('Campus Enrol Disaggregation'!T$2,'College Enrollment Projections'!$AJ$1:$AP$1,0)),50)</f>
        <v>600</v>
      </c>
      <c r="U57" s="114">
        <f>MROUND(U$3*INDEX('College Enrollment Projections'!$AJ$2:$AP$72,MATCH('Campus Enrol Disaggregation'!$O57,'College Enrollment Projections'!$AI$2:$AI$72,0),MATCH('Campus Enrol Disaggregation'!U$2,'College Enrollment Projections'!$AJ$1:$AP$1,0)),50)</f>
        <v>3750</v>
      </c>
      <c r="V57" s="114">
        <f>MROUND(V$3*INDEX('College Enrollment Projections'!$AJ$2:$AP$72,MATCH('Campus Enrol Disaggregation'!$O57,'College Enrollment Projections'!$AI$2:$AI$72,0),MATCH('Campus Enrol Disaggregation'!V$2,'College Enrollment Projections'!$AJ$1:$AP$1,0)),50)</f>
        <v>40250</v>
      </c>
      <c r="W57" s="115">
        <f>MROUND(INDEX('MAG College Enrollment Forecast'!$B$4:$H$74,MATCH($O57,'MAG College Enrollment Forecast'!$A$4:$A$74,0),MATCH(W$4,'MAG College Enrollment Forecast'!$B$1:$H$1,0)),50)</f>
        <v>60700</v>
      </c>
      <c r="X57" s="115">
        <f>MROUND(INDEX('MAG College Enrollment Forecast'!$B$4:$H$74,MATCH($O57,'MAG College Enrollment Forecast'!$A$4:$A$74,0),MATCH(X$4,'MAG College Enrollment Forecast'!$B$1:$H$1,0)),50)</f>
        <v>2250</v>
      </c>
      <c r="Y57" s="115">
        <f>MROUND(INDEX('MAG College Enrollment Forecast'!$B$4:$H$74,MATCH($O57,'MAG College Enrollment Forecast'!$A$4:$A$74,0),MATCH(Y$4,'MAG College Enrollment Forecast'!$B$1:$H$1,0)),50)</f>
        <v>2100</v>
      </c>
      <c r="Z57" s="115">
        <f>MROUND(INDEX('MAG College Enrollment Forecast'!$B$4:$H$74,MATCH($O57,'MAG College Enrollment Forecast'!$A$4:$A$74,0),MATCH(Z$4,'MAG College Enrollment Forecast'!$B$1:$H$1,0)),50)</f>
        <v>3050</v>
      </c>
      <c r="AA57" s="116">
        <f>MROUND(AA$3*INDEX('College Enrollment Projections'!$AJ$2:$AP$72,MATCH('Campus Enrol Disaggregation'!$O57,'College Enrollment Projections'!$AI$2:$AI$72,0),MATCH('Campus Enrol Disaggregation'!AA$2,'College Enrollment Projections'!$AJ$1:$AP$1,0)),50)</f>
        <v>32150</v>
      </c>
      <c r="AB57" s="116">
        <f>MROUND(AB$3*INDEX('College Enrollment Projections'!$AJ$2:$AP$72,MATCH('Campus Enrol Disaggregation'!$O57,'College Enrollment Projections'!$AI$2:$AI$72,0),MATCH('Campus Enrol Disaggregation'!AB$2,'College Enrollment Projections'!$AJ$1:$AP$1,0)),50)</f>
        <v>6450</v>
      </c>
      <c r="AC57" s="116">
        <f>MROUND(AC$3*INDEX('College Enrollment Projections'!$AJ$2:$AP$72,MATCH('Campus Enrol Disaggregation'!$O57,'College Enrollment Projections'!$AI$2:$AI$72,0),MATCH('Campus Enrol Disaggregation'!AC$2,'College Enrollment Projections'!$AJ$1:$AP$1,0)),50)</f>
        <v>2400</v>
      </c>
      <c r="AD57" s="117">
        <f t="shared" si="0"/>
        <v>224550</v>
      </c>
    </row>
    <row r="58" spans="15:30">
      <c r="O58" s="3">
        <v>2043</v>
      </c>
      <c r="P58" s="114">
        <f>MROUND(P$3*INDEX('College Enrollment Projections'!$AJ$2:$AP$72,MATCH('Campus Enrol Disaggregation'!$O58,'College Enrollment Projections'!$AI$2:$AI$72,0),MATCH('Campus Enrol Disaggregation'!P$2,'College Enrollment Projections'!$AJ$1:$AP$1,0)),50)</f>
        <v>38150</v>
      </c>
      <c r="Q58" s="114">
        <f>MROUND(Q$3*INDEX('College Enrollment Projections'!$AJ$2:$AP$72,MATCH('Campus Enrol Disaggregation'!$O58,'College Enrollment Projections'!$AI$2:$AI$72,0),MATCH('Campus Enrol Disaggregation'!Q$2,'College Enrollment Projections'!$AJ$1:$AP$1,0)),50)</f>
        <v>2600</v>
      </c>
      <c r="R58" s="114">
        <f>MROUND(R$3*INDEX('College Enrollment Projections'!$AJ$2:$AP$72,MATCH('Campus Enrol Disaggregation'!$O58,'College Enrollment Projections'!$AI$2:$AI$72,0),MATCH('Campus Enrol Disaggregation'!R$2,'College Enrollment Projections'!$AJ$1:$AP$1,0)),50)</f>
        <v>25500</v>
      </c>
      <c r="S58" s="114">
        <f>MROUND(S$3*INDEX('College Enrollment Projections'!$AJ$2:$AP$72,MATCH('Campus Enrol Disaggregation'!$O58,'College Enrollment Projections'!$AI$2:$AI$72,0),MATCH('Campus Enrol Disaggregation'!S$2,'College Enrollment Projections'!$AJ$1:$AP$1,0)),50)</f>
        <v>4950</v>
      </c>
      <c r="T58" s="114">
        <f>MROUND(T$3*INDEX('College Enrollment Projections'!$AJ$2:$AP$72,MATCH('Campus Enrol Disaggregation'!$O58,'College Enrollment Projections'!$AI$2:$AI$72,0),MATCH('Campus Enrol Disaggregation'!T$2,'College Enrollment Projections'!$AJ$1:$AP$1,0)),50)</f>
        <v>600</v>
      </c>
      <c r="U58" s="114">
        <f>MROUND(U$3*INDEX('College Enrollment Projections'!$AJ$2:$AP$72,MATCH('Campus Enrol Disaggregation'!$O58,'College Enrollment Projections'!$AI$2:$AI$72,0),MATCH('Campus Enrol Disaggregation'!U$2,'College Enrollment Projections'!$AJ$1:$AP$1,0)),50)</f>
        <v>3800</v>
      </c>
      <c r="V58" s="114">
        <f>MROUND(V$3*INDEX('College Enrollment Projections'!$AJ$2:$AP$72,MATCH('Campus Enrol Disaggregation'!$O58,'College Enrollment Projections'!$AI$2:$AI$72,0),MATCH('Campus Enrol Disaggregation'!V$2,'College Enrollment Projections'!$AJ$1:$AP$1,0)),50)</f>
        <v>40550</v>
      </c>
      <c r="W58" s="115">
        <f>MROUND(INDEX('MAG College Enrollment Forecast'!$B$4:$H$74,MATCH($O58,'MAG College Enrollment Forecast'!$A$4:$A$74,0),MATCH(W$4,'MAG College Enrollment Forecast'!$B$1:$H$1,0)),50)</f>
        <v>61600</v>
      </c>
      <c r="X58" s="115">
        <f>MROUND(INDEX('MAG College Enrollment Forecast'!$B$4:$H$74,MATCH($O58,'MAG College Enrollment Forecast'!$A$4:$A$74,0),MATCH(X$4,'MAG College Enrollment Forecast'!$B$1:$H$1,0)),50)</f>
        <v>2300</v>
      </c>
      <c r="Y58" s="115">
        <f>MROUND(INDEX('MAG College Enrollment Forecast'!$B$4:$H$74,MATCH($O58,'MAG College Enrollment Forecast'!$A$4:$A$74,0),MATCH(Y$4,'MAG College Enrollment Forecast'!$B$1:$H$1,0)),50)</f>
        <v>2200</v>
      </c>
      <c r="Z58" s="115">
        <f>MROUND(INDEX('MAG College Enrollment Forecast'!$B$4:$H$74,MATCH($O58,'MAG College Enrollment Forecast'!$A$4:$A$74,0),MATCH(Z$4,'MAG College Enrollment Forecast'!$B$1:$H$1,0)),50)</f>
        <v>3200</v>
      </c>
      <c r="AA58" s="116">
        <f>MROUND(AA$3*INDEX('College Enrollment Projections'!$AJ$2:$AP$72,MATCH('Campus Enrol Disaggregation'!$O58,'College Enrollment Projections'!$AI$2:$AI$72,0),MATCH('Campus Enrol Disaggregation'!AA$2,'College Enrollment Projections'!$AJ$1:$AP$1,0)),50)</f>
        <v>32500</v>
      </c>
      <c r="AB58" s="116">
        <f>MROUND(AB$3*INDEX('College Enrollment Projections'!$AJ$2:$AP$72,MATCH('Campus Enrol Disaggregation'!$O58,'College Enrollment Projections'!$AI$2:$AI$72,0),MATCH('Campus Enrol Disaggregation'!AB$2,'College Enrollment Projections'!$AJ$1:$AP$1,0)),50)</f>
        <v>6500</v>
      </c>
      <c r="AC58" s="116">
        <f>MROUND(AC$3*INDEX('College Enrollment Projections'!$AJ$2:$AP$72,MATCH('Campus Enrol Disaggregation'!$O58,'College Enrollment Projections'!$AI$2:$AI$72,0),MATCH('Campus Enrol Disaggregation'!AC$2,'College Enrollment Projections'!$AJ$1:$AP$1,0)),50)</f>
        <v>2450</v>
      </c>
      <c r="AD58" s="117">
        <f t="shared" si="0"/>
        <v>226900</v>
      </c>
    </row>
    <row r="59" spans="15:30">
      <c r="O59" s="3">
        <v>2044</v>
      </c>
      <c r="P59" s="114">
        <f>MROUND(P$3*INDEX('College Enrollment Projections'!$AJ$2:$AP$72,MATCH('Campus Enrol Disaggregation'!$O59,'College Enrollment Projections'!$AI$2:$AI$72,0),MATCH('Campus Enrol Disaggregation'!P$2,'College Enrollment Projections'!$AJ$1:$AP$1,0)),50)</f>
        <v>38500</v>
      </c>
      <c r="Q59" s="114">
        <f>MROUND(Q$3*INDEX('College Enrollment Projections'!$AJ$2:$AP$72,MATCH('Campus Enrol Disaggregation'!$O59,'College Enrollment Projections'!$AI$2:$AI$72,0),MATCH('Campus Enrol Disaggregation'!Q$2,'College Enrollment Projections'!$AJ$1:$AP$1,0)),50)</f>
        <v>2650</v>
      </c>
      <c r="R59" s="114">
        <f>MROUND(R$3*INDEX('College Enrollment Projections'!$AJ$2:$AP$72,MATCH('Campus Enrol Disaggregation'!$O59,'College Enrollment Projections'!$AI$2:$AI$72,0),MATCH('Campus Enrol Disaggregation'!R$2,'College Enrollment Projections'!$AJ$1:$AP$1,0)),50)</f>
        <v>25750</v>
      </c>
      <c r="S59" s="114">
        <f>MROUND(S$3*INDEX('College Enrollment Projections'!$AJ$2:$AP$72,MATCH('Campus Enrol Disaggregation'!$O59,'College Enrollment Projections'!$AI$2:$AI$72,0),MATCH('Campus Enrol Disaggregation'!S$2,'College Enrollment Projections'!$AJ$1:$AP$1,0)),50)</f>
        <v>5000</v>
      </c>
      <c r="T59" s="114">
        <f>MROUND(T$3*INDEX('College Enrollment Projections'!$AJ$2:$AP$72,MATCH('Campus Enrol Disaggregation'!$O59,'College Enrollment Projections'!$AI$2:$AI$72,0),MATCH('Campus Enrol Disaggregation'!T$2,'College Enrollment Projections'!$AJ$1:$AP$1,0)),50)</f>
        <v>600</v>
      </c>
      <c r="U59" s="114">
        <f>MROUND(U$3*INDEX('College Enrollment Projections'!$AJ$2:$AP$72,MATCH('Campus Enrol Disaggregation'!$O59,'College Enrollment Projections'!$AI$2:$AI$72,0),MATCH('Campus Enrol Disaggregation'!U$2,'College Enrollment Projections'!$AJ$1:$AP$1,0)),50)</f>
        <v>3850</v>
      </c>
      <c r="V59" s="114">
        <f>MROUND(V$3*INDEX('College Enrollment Projections'!$AJ$2:$AP$72,MATCH('Campus Enrol Disaggregation'!$O59,'College Enrollment Projections'!$AI$2:$AI$72,0),MATCH('Campus Enrol Disaggregation'!V$2,'College Enrollment Projections'!$AJ$1:$AP$1,0)),50)</f>
        <v>40800</v>
      </c>
      <c r="W59" s="115">
        <f>MROUND(INDEX('MAG College Enrollment Forecast'!$B$4:$H$74,MATCH($O59,'MAG College Enrollment Forecast'!$A$4:$A$74,0),MATCH(W$4,'MAG College Enrollment Forecast'!$B$1:$H$1,0)),50)</f>
        <v>62500</v>
      </c>
      <c r="X59" s="115">
        <f>MROUND(INDEX('MAG College Enrollment Forecast'!$B$4:$H$74,MATCH($O59,'MAG College Enrollment Forecast'!$A$4:$A$74,0),MATCH(X$4,'MAG College Enrollment Forecast'!$B$1:$H$1,0)),50)</f>
        <v>2350</v>
      </c>
      <c r="Y59" s="115">
        <f>MROUND(INDEX('MAG College Enrollment Forecast'!$B$4:$H$74,MATCH($O59,'MAG College Enrollment Forecast'!$A$4:$A$74,0),MATCH(Y$4,'MAG College Enrollment Forecast'!$B$1:$H$1,0)),50)</f>
        <v>2350</v>
      </c>
      <c r="Z59" s="115">
        <f>MROUND(INDEX('MAG College Enrollment Forecast'!$B$4:$H$74,MATCH($O59,'MAG College Enrollment Forecast'!$A$4:$A$74,0),MATCH(Z$4,'MAG College Enrollment Forecast'!$B$1:$H$1,0)),50)</f>
        <v>3350</v>
      </c>
      <c r="AA59" s="116">
        <f>MROUND(AA$3*INDEX('College Enrollment Projections'!$AJ$2:$AP$72,MATCH('Campus Enrol Disaggregation'!$O59,'College Enrollment Projections'!$AI$2:$AI$72,0),MATCH('Campus Enrol Disaggregation'!AA$2,'College Enrollment Projections'!$AJ$1:$AP$1,0)),50)</f>
        <v>32900</v>
      </c>
      <c r="AB59" s="116">
        <f>MROUND(AB$3*INDEX('College Enrollment Projections'!$AJ$2:$AP$72,MATCH('Campus Enrol Disaggregation'!$O59,'College Enrollment Projections'!$AI$2:$AI$72,0),MATCH('Campus Enrol Disaggregation'!AB$2,'College Enrollment Projections'!$AJ$1:$AP$1,0)),50)</f>
        <v>6600</v>
      </c>
      <c r="AC59" s="116">
        <f>MROUND(AC$3*INDEX('College Enrollment Projections'!$AJ$2:$AP$72,MATCH('Campus Enrol Disaggregation'!$O59,'College Enrollment Projections'!$AI$2:$AI$72,0),MATCH('Campus Enrol Disaggregation'!AC$2,'College Enrollment Projections'!$AJ$1:$AP$1,0)),50)</f>
        <v>2500</v>
      </c>
      <c r="AD59" s="117">
        <f t="shared" si="0"/>
        <v>229700</v>
      </c>
    </row>
    <row r="60" spans="15:30">
      <c r="O60" s="3">
        <v>2045</v>
      </c>
      <c r="P60" s="114">
        <f>MROUND(P$3*INDEX('College Enrollment Projections'!$AJ$2:$AP$72,MATCH('Campus Enrol Disaggregation'!$O60,'College Enrollment Projections'!$AI$2:$AI$72,0),MATCH('Campus Enrol Disaggregation'!P$2,'College Enrollment Projections'!$AJ$1:$AP$1,0)),50)</f>
        <v>38900</v>
      </c>
      <c r="Q60" s="114">
        <f>MROUND(Q$3*INDEX('College Enrollment Projections'!$AJ$2:$AP$72,MATCH('Campus Enrol Disaggregation'!$O60,'College Enrollment Projections'!$AI$2:$AI$72,0),MATCH('Campus Enrol Disaggregation'!Q$2,'College Enrollment Projections'!$AJ$1:$AP$1,0)),50)</f>
        <v>2650</v>
      </c>
      <c r="R60" s="114">
        <f>MROUND(R$3*INDEX('College Enrollment Projections'!$AJ$2:$AP$72,MATCH('Campus Enrol Disaggregation'!$O60,'College Enrollment Projections'!$AI$2:$AI$72,0),MATCH('Campus Enrol Disaggregation'!R$2,'College Enrollment Projections'!$AJ$1:$AP$1,0)),50)</f>
        <v>25950</v>
      </c>
      <c r="S60" s="114">
        <f>MROUND(S$3*INDEX('College Enrollment Projections'!$AJ$2:$AP$72,MATCH('Campus Enrol Disaggregation'!$O60,'College Enrollment Projections'!$AI$2:$AI$72,0),MATCH('Campus Enrol Disaggregation'!S$2,'College Enrollment Projections'!$AJ$1:$AP$1,0)),50)</f>
        <v>5050</v>
      </c>
      <c r="T60" s="114">
        <f>MROUND(T$3*INDEX('College Enrollment Projections'!$AJ$2:$AP$72,MATCH('Campus Enrol Disaggregation'!$O60,'College Enrollment Projections'!$AI$2:$AI$72,0),MATCH('Campus Enrol Disaggregation'!T$2,'College Enrollment Projections'!$AJ$1:$AP$1,0)),50)</f>
        <v>600</v>
      </c>
      <c r="U60" s="114">
        <f>MROUND(U$3*INDEX('College Enrollment Projections'!$AJ$2:$AP$72,MATCH('Campus Enrol Disaggregation'!$O60,'College Enrollment Projections'!$AI$2:$AI$72,0),MATCH('Campus Enrol Disaggregation'!U$2,'College Enrollment Projections'!$AJ$1:$AP$1,0)),50)</f>
        <v>3850</v>
      </c>
      <c r="V60" s="114">
        <f>MROUND(V$3*INDEX('College Enrollment Projections'!$AJ$2:$AP$72,MATCH('Campus Enrol Disaggregation'!$O60,'College Enrollment Projections'!$AI$2:$AI$72,0),MATCH('Campus Enrol Disaggregation'!V$2,'College Enrollment Projections'!$AJ$1:$AP$1,0)),50)</f>
        <v>41100</v>
      </c>
      <c r="W60" s="115">
        <f>MROUND(INDEX('MAG College Enrollment Forecast'!$B$4:$H$74,MATCH($O60,'MAG College Enrollment Forecast'!$A$4:$A$74,0),MATCH(W$4,'MAG College Enrollment Forecast'!$B$1:$H$1,0)),50)</f>
        <v>63450</v>
      </c>
      <c r="X60" s="115">
        <f>MROUND(INDEX('MAG College Enrollment Forecast'!$B$4:$H$74,MATCH($O60,'MAG College Enrollment Forecast'!$A$4:$A$74,0),MATCH(X$4,'MAG College Enrollment Forecast'!$B$1:$H$1,0)),50)</f>
        <v>2400</v>
      </c>
      <c r="Y60" s="115">
        <f>MROUND(INDEX('MAG College Enrollment Forecast'!$B$4:$H$74,MATCH($O60,'MAG College Enrollment Forecast'!$A$4:$A$74,0),MATCH(Y$4,'MAG College Enrollment Forecast'!$B$1:$H$1,0)),50)</f>
        <v>2450</v>
      </c>
      <c r="Z60" s="115">
        <f>MROUND(INDEX('MAG College Enrollment Forecast'!$B$4:$H$74,MATCH($O60,'MAG College Enrollment Forecast'!$A$4:$A$74,0),MATCH(Z$4,'MAG College Enrollment Forecast'!$B$1:$H$1,0)),50)</f>
        <v>3500</v>
      </c>
      <c r="AA60" s="116">
        <f>MROUND(AA$3*INDEX('College Enrollment Projections'!$AJ$2:$AP$72,MATCH('Campus Enrol Disaggregation'!$O60,'College Enrollment Projections'!$AI$2:$AI$72,0),MATCH('Campus Enrol Disaggregation'!AA$2,'College Enrollment Projections'!$AJ$1:$AP$1,0)),50)</f>
        <v>33250</v>
      </c>
      <c r="AB60" s="116">
        <f>MROUND(AB$3*INDEX('College Enrollment Projections'!$AJ$2:$AP$72,MATCH('Campus Enrol Disaggregation'!$O60,'College Enrollment Projections'!$AI$2:$AI$72,0),MATCH('Campus Enrol Disaggregation'!AB$2,'College Enrollment Projections'!$AJ$1:$AP$1,0)),50)</f>
        <v>6700</v>
      </c>
      <c r="AC60" s="116">
        <f>MROUND(AC$3*INDEX('College Enrollment Projections'!$AJ$2:$AP$72,MATCH('Campus Enrol Disaggregation'!$O60,'College Enrollment Projections'!$AI$2:$AI$72,0),MATCH('Campus Enrol Disaggregation'!AC$2,'College Enrollment Projections'!$AJ$1:$AP$1,0)),50)</f>
        <v>2600</v>
      </c>
      <c r="AD60" s="117">
        <f t="shared" si="0"/>
        <v>232450</v>
      </c>
    </row>
    <row r="61" spans="15:30">
      <c r="O61" s="3">
        <v>2046</v>
      </c>
      <c r="P61" s="114">
        <f>MROUND(P$3*INDEX('College Enrollment Projections'!$AJ$2:$AP$72,MATCH('Campus Enrol Disaggregation'!$O61,'College Enrollment Projections'!$AI$2:$AI$72,0),MATCH('Campus Enrol Disaggregation'!P$2,'College Enrollment Projections'!$AJ$1:$AP$1,0)),50)</f>
        <v>39300</v>
      </c>
      <c r="Q61" s="114">
        <f>MROUND(Q$3*INDEX('College Enrollment Projections'!$AJ$2:$AP$72,MATCH('Campus Enrol Disaggregation'!$O61,'College Enrollment Projections'!$AI$2:$AI$72,0),MATCH('Campus Enrol Disaggregation'!Q$2,'College Enrollment Projections'!$AJ$1:$AP$1,0)),50)</f>
        <v>2700</v>
      </c>
      <c r="R61" s="114">
        <f>MROUND(R$3*INDEX('College Enrollment Projections'!$AJ$2:$AP$72,MATCH('Campus Enrol Disaggregation'!$O61,'College Enrollment Projections'!$AI$2:$AI$72,0),MATCH('Campus Enrol Disaggregation'!R$2,'College Enrollment Projections'!$AJ$1:$AP$1,0)),50)</f>
        <v>26200</v>
      </c>
      <c r="S61" s="114">
        <f>MROUND(S$3*INDEX('College Enrollment Projections'!$AJ$2:$AP$72,MATCH('Campus Enrol Disaggregation'!$O61,'College Enrollment Projections'!$AI$2:$AI$72,0),MATCH('Campus Enrol Disaggregation'!S$2,'College Enrollment Projections'!$AJ$1:$AP$1,0)),50)</f>
        <v>5100</v>
      </c>
      <c r="T61" s="114">
        <f>MROUND(T$3*INDEX('College Enrollment Projections'!$AJ$2:$AP$72,MATCH('Campus Enrol Disaggregation'!$O61,'College Enrollment Projections'!$AI$2:$AI$72,0),MATCH('Campus Enrol Disaggregation'!T$2,'College Enrollment Projections'!$AJ$1:$AP$1,0)),50)</f>
        <v>600</v>
      </c>
      <c r="U61" s="114">
        <f>MROUND(U$3*INDEX('College Enrollment Projections'!$AJ$2:$AP$72,MATCH('Campus Enrol Disaggregation'!$O61,'College Enrollment Projections'!$AI$2:$AI$72,0),MATCH('Campus Enrol Disaggregation'!U$2,'College Enrollment Projections'!$AJ$1:$AP$1,0)),50)</f>
        <v>3900</v>
      </c>
      <c r="V61" s="114">
        <f>MROUND(V$3*INDEX('College Enrollment Projections'!$AJ$2:$AP$72,MATCH('Campus Enrol Disaggregation'!$O61,'College Enrollment Projections'!$AI$2:$AI$72,0),MATCH('Campus Enrol Disaggregation'!V$2,'College Enrollment Projections'!$AJ$1:$AP$1,0)),50)</f>
        <v>41400</v>
      </c>
      <c r="W61" s="115">
        <f>MROUND(INDEX('MAG College Enrollment Forecast'!$B$4:$H$74,MATCH($O61,'MAG College Enrollment Forecast'!$A$4:$A$74,0),MATCH(W$4,'MAG College Enrollment Forecast'!$B$1:$H$1,0)),50)</f>
        <v>64350</v>
      </c>
      <c r="X61" s="115">
        <f>MROUND(INDEX('MAG College Enrollment Forecast'!$B$4:$H$74,MATCH($O61,'MAG College Enrollment Forecast'!$A$4:$A$74,0),MATCH(X$4,'MAG College Enrollment Forecast'!$B$1:$H$1,0)),50)</f>
        <v>2450</v>
      </c>
      <c r="Y61" s="115">
        <f>MROUND(INDEX('MAG College Enrollment Forecast'!$B$4:$H$74,MATCH($O61,'MAG College Enrollment Forecast'!$A$4:$A$74,0),MATCH(Y$4,'MAG College Enrollment Forecast'!$B$1:$H$1,0)),50)</f>
        <v>2550</v>
      </c>
      <c r="Z61" s="115">
        <f>MROUND(INDEX('MAG College Enrollment Forecast'!$B$4:$H$74,MATCH($O61,'MAG College Enrollment Forecast'!$A$4:$A$74,0),MATCH(Z$4,'MAG College Enrollment Forecast'!$B$1:$H$1,0)),50)</f>
        <v>3650</v>
      </c>
      <c r="AA61" s="116">
        <f>MROUND(AA$3*INDEX('College Enrollment Projections'!$AJ$2:$AP$72,MATCH('Campus Enrol Disaggregation'!$O61,'College Enrollment Projections'!$AI$2:$AI$72,0),MATCH('Campus Enrol Disaggregation'!AA$2,'College Enrollment Projections'!$AJ$1:$AP$1,0)),50)</f>
        <v>33650</v>
      </c>
      <c r="AB61" s="116">
        <f>MROUND(AB$3*INDEX('College Enrollment Projections'!$AJ$2:$AP$72,MATCH('Campus Enrol Disaggregation'!$O61,'College Enrollment Projections'!$AI$2:$AI$72,0),MATCH('Campus Enrol Disaggregation'!AB$2,'College Enrollment Projections'!$AJ$1:$AP$1,0)),50)</f>
        <v>6750</v>
      </c>
      <c r="AC61" s="116">
        <f>MROUND(AC$3*INDEX('College Enrollment Projections'!$AJ$2:$AP$72,MATCH('Campus Enrol Disaggregation'!$O61,'College Enrollment Projections'!$AI$2:$AI$72,0),MATCH('Campus Enrol Disaggregation'!AC$2,'College Enrollment Projections'!$AJ$1:$AP$1,0)),50)</f>
        <v>2650</v>
      </c>
      <c r="AD61" s="117">
        <f t="shared" si="0"/>
        <v>235250</v>
      </c>
    </row>
    <row r="62" spans="15:30">
      <c r="O62" s="3">
        <v>2047</v>
      </c>
      <c r="P62" s="114">
        <f>MROUND(P$3*INDEX('College Enrollment Projections'!$AJ$2:$AP$72,MATCH('Campus Enrol Disaggregation'!$O62,'College Enrollment Projections'!$AI$2:$AI$72,0),MATCH('Campus Enrol Disaggregation'!P$2,'College Enrollment Projections'!$AJ$1:$AP$1,0)),50)</f>
        <v>39300</v>
      </c>
      <c r="Q62" s="114">
        <f>MROUND(Q$3*INDEX('College Enrollment Projections'!$AJ$2:$AP$72,MATCH('Campus Enrol Disaggregation'!$O62,'College Enrollment Projections'!$AI$2:$AI$72,0),MATCH('Campus Enrol Disaggregation'!Q$2,'College Enrollment Projections'!$AJ$1:$AP$1,0)),50)</f>
        <v>2750</v>
      </c>
      <c r="R62" s="114">
        <f>MROUND(R$3*INDEX('College Enrollment Projections'!$AJ$2:$AP$72,MATCH('Campus Enrol Disaggregation'!$O62,'College Enrollment Projections'!$AI$2:$AI$72,0),MATCH('Campus Enrol Disaggregation'!R$2,'College Enrollment Projections'!$AJ$1:$AP$1,0)),50)</f>
        <v>26400</v>
      </c>
      <c r="S62" s="114">
        <f>MROUND(S$3*INDEX('College Enrollment Projections'!$AJ$2:$AP$72,MATCH('Campus Enrol Disaggregation'!$O62,'College Enrollment Projections'!$AI$2:$AI$72,0),MATCH('Campus Enrol Disaggregation'!S$2,'College Enrollment Projections'!$AJ$1:$AP$1,0)),50)</f>
        <v>5150</v>
      </c>
      <c r="T62" s="114">
        <f>MROUND(T$3*INDEX('College Enrollment Projections'!$AJ$2:$AP$72,MATCH('Campus Enrol Disaggregation'!$O62,'College Enrollment Projections'!$AI$2:$AI$72,0),MATCH('Campus Enrol Disaggregation'!T$2,'College Enrollment Projections'!$AJ$1:$AP$1,0)),50)</f>
        <v>600</v>
      </c>
      <c r="U62" s="114">
        <f>MROUND(U$3*INDEX('College Enrollment Projections'!$AJ$2:$AP$72,MATCH('Campus Enrol Disaggregation'!$O62,'College Enrollment Projections'!$AI$2:$AI$72,0),MATCH('Campus Enrol Disaggregation'!U$2,'College Enrollment Projections'!$AJ$1:$AP$1,0)),50)</f>
        <v>3950</v>
      </c>
      <c r="V62" s="114">
        <f>MROUND(V$3*INDEX('College Enrollment Projections'!$AJ$2:$AP$72,MATCH('Campus Enrol Disaggregation'!$O62,'College Enrollment Projections'!$AI$2:$AI$72,0),MATCH('Campus Enrol Disaggregation'!V$2,'College Enrollment Projections'!$AJ$1:$AP$1,0)),50)</f>
        <v>41700</v>
      </c>
      <c r="W62" s="115">
        <f>MROUND(INDEX('MAG College Enrollment Forecast'!$B$4:$H$74,MATCH($O62,'MAG College Enrollment Forecast'!$A$4:$A$74,0),MATCH(W$4,'MAG College Enrollment Forecast'!$B$1:$H$1,0)),50)</f>
        <v>65250</v>
      </c>
      <c r="X62" s="115">
        <f>MROUND(INDEX('MAG College Enrollment Forecast'!$B$4:$H$74,MATCH($O62,'MAG College Enrollment Forecast'!$A$4:$A$74,0),MATCH(X$4,'MAG College Enrollment Forecast'!$B$1:$H$1,0)),50)</f>
        <v>2450</v>
      </c>
      <c r="Y62" s="115">
        <f>MROUND(INDEX('MAG College Enrollment Forecast'!$B$4:$H$74,MATCH($O62,'MAG College Enrollment Forecast'!$A$4:$A$74,0),MATCH(Y$4,'MAG College Enrollment Forecast'!$B$1:$H$1,0)),50)</f>
        <v>2650</v>
      </c>
      <c r="Z62" s="115">
        <f>MROUND(INDEX('MAG College Enrollment Forecast'!$B$4:$H$74,MATCH($O62,'MAG College Enrollment Forecast'!$A$4:$A$74,0),MATCH(Z$4,'MAG College Enrollment Forecast'!$B$1:$H$1,0)),50)</f>
        <v>3800</v>
      </c>
      <c r="AA62" s="116">
        <f>MROUND(AA$3*INDEX('College Enrollment Projections'!$AJ$2:$AP$72,MATCH('Campus Enrol Disaggregation'!$O62,'College Enrollment Projections'!$AI$2:$AI$72,0),MATCH('Campus Enrol Disaggregation'!AA$2,'College Enrollment Projections'!$AJ$1:$AP$1,0)),50)</f>
        <v>34050</v>
      </c>
      <c r="AB62" s="116">
        <f>MROUND(AB$3*INDEX('College Enrollment Projections'!$AJ$2:$AP$72,MATCH('Campus Enrol Disaggregation'!$O62,'College Enrollment Projections'!$AI$2:$AI$72,0),MATCH('Campus Enrol Disaggregation'!AB$2,'College Enrollment Projections'!$AJ$1:$AP$1,0)),50)</f>
        <v>6850</v>
      </c>
      <c r="AC62" s="116">
        <f>MROUND(AC$3*INDEX('College Enrollment Projections'!$AJ$2:$AP$72,MATCH('Campus Enrol Disaggregation'!$O62,'College Enrollment Projections'!$AI$2:$AI$72,0),MATCH('Campus Enrol Disaggregation'!AC$2,'College Enrollment Projections'!$AJ$1:$AP$1,0)),50)</f>
        <v>2700</v>
      </c>
      <c r="AD62" s="117">
        <f t="shared" si="0"/>
        <v>237600</v>
      </c>
    </row>
    <row r="63" spans="15:30">
      <c r="O63" s="3">
        <v>2048</v>
      </c>
      <c r="P63" s="114">
        <f>MROUND(P$3*INDEX('College Enrollment Projections'!$AJ$2:$AP$72,MATCH('Campus Enrol Disaggregation'!$O63,'College Enrollment Projections'!$AI$2:$AI$72,0),MATCH('Campus Enrol Disaggregation'!P$2,'College Enrollment Projections'!$AJ$1:$AP$1,0)),50)</f>
        <v>39300</v>
      </c>
      <c r="Q63" s="114">
        <f>MROUND(Q$3*INDEX('College Enrollment Projections'!$AJ$2:$AP$72,MATCH('Campus Enrol Disaggregation'!$O63,'College Enrollment Projections'!$AI$2:$AI$72,0),MATCH('Campus Enrol Disaggregation'!Q$2,'College Enrollment Projections'!$AJ$1:$AP$1,0)),50)</f>
        <v>2800</v>
      </c>
      <c r="R63" s="114">
        <f>MROUND(R$3*INDEX('College Enrollment Projections'!$AJ$2:$AP$72,MATCH('Campus Enrol Disaggregation'!$O63,'College Enrollment Projections'!$AI$2:$AI$72,0),MATCH('Campus Enrol Disaggregation'!R$2,'College Enrollment Projections'!$AJ$1:$AP$1,0)),50)</f>
        <v>26650</v>
      </c>
      <c r="S63" s="114">
        <f>MROUND(S$3*INDEX('College Enrollment Projections'!$AJ$2:$AP$72,MATCH('Campus Enrol Disaggregation'!$O63,'College Enrollment Projections'!$AI$2:$AI$72,0),MATCH('Campus Enrol Disaggregation'!S$2,'College Enrollment Projections'!$AJ$1:$AP$1,0)),50)</f>
        <v>5200</v>
      </c>
      <c r="T63" s="114">
        <f>MROUND(T$3*INDEX('College Enrollment Projections'!$AJ$2:$AP$72,MATCH('Campus Enrol Disaggregation'!$O63,'College Enrollment Projections'!$AI$2:$AI$72,0),MATCH('Campus Enrol Disaggregation'!T$2,'College Enrollment Projections'!$AJ$1:$AP$1,0)),50)</f>
        <v>650</v>
      </c>
      <c r="U63" s="114">
        <f>MROUND(U$3*INDEX('College Enrollment Projections'!$AJ$2:$AP$72,MATCH('Campus Enrol Disaggregation'!$O63,'College Enrollment Projections'!$AI$2:$AI$72,0),MATCH('Campus Enrol Disaggregation'!U$2,'College Enrollment Projections'!$AJ$1:$AP$1,0)),50)</f>
        <v>3950</v>
      </c>
      <c r="V63" s="114">
        <f>MROUND(V$3*INDEX('College Enrollment Projections'!$AJ$2:$AP$72,MATCH('Campus Enrol Disaggregation'!$O63,'College Enrollment Projections'!$AI$2:$AI$72,0),MATCH('Campus Enrol Disaggregation'!V$2,'College Enrollment Projections'!$AJ$1:$AP$1,0)),50)</f>
        <v>42000</v>
      </c>
      <c r="W63" s="115">
        <f>MROUND(INDEX('MAG College Enrollment Forecast'!$B$4:$H$74,MATCH($O63,'MAG College Enrollment Forecast'!$A$4:$A$74,0),MATCH(W$4,'MAG College Enrollment Forecast'!$B$1:$H$1,0)),50)</f>
        <v>66150</v>
      </c>
      <c r="X63" s="115">
        <f>MROUND(INDEX('MAG College Enrollment Forecast'!$B$4:$H$74,MATCH($O63,'MAG College Enrollment Forecast'!$A$4:$A$74,0),MATCH(X$4,'MAG College Enrollment Forecast'!$B$1:$H$1,0)),50)</f>
        <v>2500</v>
      </c>
      <c r="Y63" s="115">
        <f>MROUND(INDEX('MAG College Enrollment Forecast'!$B$4:$H$74,MATCH($O63,'MAG College Enrollment Forecast'!$A$4:$A$74,0),MATCH(Y$4,'MAG College Enrollment Forecast'!$B$1:$H$1,0)),50)</f>
        <v>2800</v>
      </c>
      <c r="Z63" s="115">
        <f>MROUND(INDEX('MAG College Enrollment Forecast'!$B$4:$H$74,MATCH($O63,'MAG College Enrollment Forecast'!$A$4:$A$74,0),MATCH(Z$4,'MAG College Enrollment Forecast'!$B$1:$H$1,0)),50)</f>
        <v>3950</v>
      </c>
      <c r="AA63" s="116">
        <f>MROUND(AA$3*INDEX('College Enrollment Projections'!$AJ$2:$AP$72,MATCH('Campus Enrol Disaggregation'!$O63,'College Enrollment Projections'!$AI$2:$AI$72,0),MATCH('Campus Enrol Disaggregation'!AA$2,'College Enrollment Projections'!$AJ$1:$AP$1,0)),50)</f>
        <v>34400</v>
      </c>
      <c r="AB63" s="116">
        <f>MROUND(AB$3*INDEX('College Enrollment Projections'!$AJ$2:$AP$72,MATCH('Campus Enrol Disaggregation'!$O63,'College Enrollment Projections'!$AI$2:$AI$72,0),MATCH('Campus Enrol Disaggregation'!AB$2,'College Enrollment Projections'!$AJ$1:$AP$1,0)),50)</f>
        <v>6900</v>
      </c>
      <c r="AC63" s="116">
        <f>MROUND(AC$3*INDEX('College Enrollment Projections'!$AJ$2:$AP$72,MATCH('Campus Enrol Disaggregation'!$O63,'College Enrollment Projections'!$AI$2:$AI$72,0),MATCH('Campus Enrol Disaggregation'!AC$2,'College Enrollment Projections'!$AJ$1:$AP$1,0)),50)</f>
        <v>2750</v>
      </c>
      <c r="AD63" s="117">
        <f t="shared" si="0"/>
        <v>240000</v>
      </c>
    </row>
    <row r="64" spans="15:30">
      <c r="O64" s="3">
        <v>2049</v>
      </c>
      <c r="P64" s="114">
        <f>MROUND(P$3*INDEX('College Enrollment Projections'!$AJ$2:$AP$72,MATCH('Campus Enrol Disaggregation'!$O64,'College Enrollment Projections'!$AI$2:$AI$72,0),MATCH('Campus Enrol Disaggregation'!P$2,'College Enrollment Projections'!$AJ$1:$AP$1,0)),50)</f>
        <v>39300</v>
      </c>
      <c r="Q64" s="114">
        <f>MROUND(Q$3*INDEX('College Enrollment Projections'!$AJ$2:$AP$72,MATCH('Campus Enrol Disaggregation'!$O64,'College Enrollment Projections'!$AI$2:$AI$72,0),MATCH('Campus Enrol Disaggregation'!Q$2,'College Enrollment Projections'!$AJ$1:$AP$1,0)),50)</f>
        <v>2800</v>
      </c>
      <c r="R64" s="114">
        <f>MROUND(R$3*INDEX('College Enrollment Projections'!$AJ$2:$AP$72,MATCH('Campus Enrol Disaggregation'!$O64,'College Enrollment Projections'!$AI$2:$AI$72,0),MATCH('Campus Enrol Disaggregation'!R$2,'College Enrollment Projections'!$AJ$1:$AP$1,0)),50)</f>
        <v>26900</v>
      </c>
      <c r="S64" s="114">
        <f>MROUND(S$3*INDEX('College Enrollment Projections'!$AJ$2:$AP$72,MATCH('Campus Enrol Disaggregation'!$O64,'College Enrollment Projections'!$AI$2:$AI$72,0),MATCH('Campus Enrol Disaggregation'!S$2,'College Enrollment Projections'!$AJ$1:$AP$1,0)),50)</f>
        <v>5250</v>
      </c>
      <c r="T64" s="114">
        <f>MROUND(T$3*INDEX('College Enrollment Projections'!$AJ$2:$AP$72,MATCH('Campus Enrol Disaggregation'!$O64,'College Enrollment Projections'!$AI$2:$AI$72,0),MATCH('Campus Enrol Disaggregation'!T$2,'College Enrollment Projections'!$AJ$1:$AP$1,0)),50)</f>
        <v>650</v>
      </c>
      <c r="U64" s="114">
        <f>MROUND(U$3*INDEX('College Enrollment Projections'!$AJ$2:$AP$72,MATCH('Campus Enrol Disaggregation'!$O64,'College Enrollment Projections'!$AI$2:$AI$72,0),MATCH('Campus Enrol Disaggregation'!U$2,'College Enrollment Projections'!$AJ$1:$AP$1,0)),50)</f>
        <v>4000</v>
      </c>
      <c r="V64" s="114">
        <f>MROUND(V$3*INDEX('College Enrollment Projections'!$AJ$2:$AP$72,MATCH('Campus Enrol Disaggregation'!$O64,'College Enrollment Projections'!$AI$2:$AI$72,0),MATCH('Campus Enrol Disaggregation'!V$2,'College Enrollment Projections'!$AJ$1:$AP$1,0)),50)</f>
        <v>42300</v>
      </c>
      <c r="W64" s="115">
        <f>MROUND(INDEX('MAG College Enrollment Forecast'!$B$4:$H$74,MATCH($O64,'MAG College Enrollment Forecast'!$A$4:$A$74,0),MATCH(W$4,'MAG College Enrollment Forecast'!$B$1:$H$1,0)),50)</f>
        <v>67050</v>
      </c>
      <c r="X64" s="115">
        <f>MROUND(INDEX('MAG College Enrollment Forecast'!$B$4:$H$74,MATCH($O64,'MAG College Enrollment Forecast'!$A$4:$A$74,0),MATCH(X$4,'MAG College Enrollment Forecast'!$B$1:$H$1,0)),50)</f>
        <v>2550</v>
      </c>
      <c r="Y64" s="115">
        <f>MROUND(INDEX('MAG College Enrollment Forecast'!$B$4:$H$74,MATCH($O64,'MAG College Enrollment Forecast'!$A$4:$A$74,0),MATCH(Y$4,'MAG College Enrollment Forecast'!$B$1:$H$1,0)),50)</f>
        <v>2900</v>
      </c>
      <c r="Z64" s="115">
        <f>MROUND(INDEX('MAG College Enrollment Forecast'!$B$4:$H$74,MATCH($O64,'MAG College Enrollment Forecast'!$A$4:$A$74,0),MATCH(Z$4,'MAG College Enrollment Forecast'!$B$1:$H$1,0)),50)</f>
        <v>4100</v>
      </c>
      <c r="AA64" s="116">
        <f>MROUND(AA$3*INDEX('College Enrollment Projections'!$AJ$2:$AP$72,MATCH('Campus Enrol Disaggregation'!$O64,'College Enrollment Projections'!$AI$2:$AI$72,0),MATCH('Campus Enrol Disaggregation'!AA$2,'College Enrollment Projections'!$AJ$1:$AP$1,0)),50)</f>
        <v>34800</v>
      </c>
      <c r="AB64" s="116">
        <f>MROUND(AB$3*INDEX('College Enrollment Projections'!$AJ$2:$AP$72,MATCH('Campus Enrol Disaggregation'!$O64,'College Enrollment Projections'!$AI$2:$AI$72,0),MATCH('Campus Enrol Disaggregation'!AB$2,'College Enrollment Projections'!$AJ$1:$AP$1,0)),50)</f>
        <v>7000</v>
      </c>
      <c r="AC64" s="116">
        <f>MROUND(AC$3*INDEX('College Enrollment Projections'!$AJ$2:$AP$72,MATCH('Campus Enrol Disaggregation'!$O64,'College Enrollment Projections'!$AI$2:$AI$72,0),MATCH('Campus Enrol Disaggregation'!AC$2,'College Enrollment Projections'!$AJ$1:$AP$1,0)),50)</f>
        <v>2800</v>
      </c>
      <c r="AD64" s="117">
        <f t="shared" si="0"/>
        <v>242400</v>
      </c>
    </row>
    <row r="65" spans="15:30">
      <c r="O65" s="3">
        <v>2050</v>
      </c>
      <c r="P65" s="114">
        <f>MROUND(P$3*INDEX('College Enrollment Projections'!$AJ$2:$AP$72,MATCH('Campus Enrol Disaggregation'!$O65,'College Enrollment Projections'!$AI$2:$AI$72,0),MATCH('Campus Enrol Disaggregation'!P$2,'College Enrollment Projections'!$AJ$1:$AP$1,0)),50)</f>
        <v>39300</v>
      </c>
      <c r="Q65" s="114">
        <f>MROUND(Q$3*INDEX('College Enrollment Projections'!$AJ$2:$AP$72,MATCH('Campus Enrol Disaggregation'!$O65,'College Enrollment Projections'!$AI$2:$AI$72,0),MATCH('Campus Enrol Disaggregation'!Q$2,'College Enrollment Projections'!$AJ$1:$AP$1,0)),50)</f>
        <v>2850</v>
      </c>
      <c r="R65" s="114">
        <f>MROUND(R$3*INDEX('College Enrollment Projections'!$AJ$2:$AP$72,MATCH('Campus Enrol Disaggregation'!$O65,'College Enrollment Projections'!$AI$2:$AI$72,0),MATCH('Campus Enrol Disaggregation'!R$2,'College Enrollment Projections'!$AJ$1:$AP$1,0)),50)</f>
        <v>27100</v>
      </c>
      <c r="S65" s="114">
        <f>MROUND(S$3*INDEX('College Enrollment Projections'!$AJ$2:$AP$72,MATCH('Campus Enrol Disaggregation'!$O65,'College Enrollment Projections'!$AI$2:$AI$72,0),MATCH('Campus Enrol Disaggregation'!S$2,'College Enrollment Projections'!$AJ$1:$AP$1,0)),50)</f>
        <v>5300</v>
      </c>
      <c r="T65" s="114">
        <f>MROUND(T$3*INDEX('College Enrollment Projections'!$AJ$2:$AP$72,MATCH('Campus Enrol Disaggregation'!$O65,'College Enrollment Projections'!$AI$2:$AI$72,0),MATCH('Campus Enrol Disaggregation'!T$2,'College Enrollment Projections'!$AJ$1:$AP$1,0)),50)</f>
        <v>650</v>
      </c>
      <c r="U65" s="114">
        <f>MROUND(U$3*INDEX('College Enrollment Projections'!$AJ$2:$AP$72,MATCH('Campus Enrol Disaggregation'!$O65,'College Enrollment Projections'!$AI$2:$AI$72,0),MATCH('Campus Enrol Disaggregation'!U$2,'College Enrollment Projections'!$AJ$1:$AP$1,0)),50)</f>
        <v>4050</v>
      </c>
      <c r="V65" s="114">
        <f>MROUND(V$3*INDEX('College Enrollment Projections'!$AJ$2:$AP$72,MATCH('Campus Enrol Disaggregation'!$O65,'College Enrollment Projections'!$AI$2:$AI$72,0),MATCH('Campus Enrol Disaggregation'!V$2,'College Enrollment Projections'!$AJ$1:$AP$1,0)),50)</f>
        <v>42600</v>
      </c>
      <c r="W65" s="115">
        <f>MROUND(INDEX('MAG College Enrollment Forecast'!$B$4:$H$74,MATCH($O65,'MAG College Enrollment Forecast'!$A$4:$A$74,0),MATCH(W$4,'MAG College Enrollment Forecast'!$B$1:$H$1,0)),50)</f>
        <v>68000</v>
      </c>
      <c r="X65" s="115">
        <f>MROUND(INDEX('MAG College Enrollment Forecast'!$B$4:$H$74,MATCH($O65,'MAG College Enrollment Forecast'!$A$4:$A$74,0),MATCH(X$4,'MAG College Enrollment Forecast'!$B$1:$H$1,0)),50)</f>
        <v>2600</v>
      </c>
      <c r="Y65" s="115">
        <f>MROUND(INDEX('MAG College Enrollment Forecast'!$B$4:$H$74,MATCH($O65,'MAG College Enrollment Forecast'!$A$4:$A$74,0),MATCH(Y$4,'MAG College Enrollment Forecast'!$B$1:$H$1,0)),50)</f>
        <v>3000</v>
      </c>
      <c r="Z65" s="115">
        <f>MROUND(INDEX('MAG College Enrollment Forecast'!$B$4:$H$74,MATCH($O65,'MAG College Enrollment Forecast'!$A$4:$A$74,0),MATCH(Z$4,'MAG College Enrollment Forecast'!$B$1:$H$1,0)),50)</f>
        <v>4300</v>
      </c>
      <c r="AA65" s="116">
        <f>MROUND(AA$3*INDEX('College Enrollment Projections'!$AJ$2:$AP$72,MATCH('Campus Enrol Disaggregation'!$O65,'College Enrollment Projections'!$AI$2:$AI$72,0),MATCH('Campus Enrol Disaggregation'!AA$2,'College Enrollment Projections'!$AJ$1:$AP$1,0)),50)</f>
        <v>35150</v>
      </c>
      <c r="AB65" s="116">
        <f>MROUND(AB$3*INDEX('College Enrollment Projections'!$AJ$2:$AP$72,MATCH('Campus Enrol Disaggregation'!$O65,'College Enrollment Projections'!$AI$2:$AI$72,0),MATCH('Campus Enrol Disaggregation'!AB$2,'College Enrollment Projections'!$AJ$1:$AP$1,0)),50)</f>
        <v>7050</v>
      </c>
      <c r="AC65" s="116">
        <f>MROUND(AC$3*INDEX('College Enrollment Projections'!$AJ$2:$AP$72,MATCH('Campus Enrol Disaggregation'!$O65,'College Enrollment Projections'!$AI$2:$AI$72,0),MATCH('Campus Enrol Disaggregation'!AC$2,'College Enrollment Projections'!$AJ$1:$AP$1,0)),50)</f>
        <v>2900</v>
      </c>
      <c r="AD65" s="117">
        <f t="shared" si="0"/>
        <v>244850</v>
      </c>
    </row>
    <row r="66" spans="15:30">
      <c r="O66" s="3">
        <v>2051</v>
      </c>
      <c r="P66" s="114">
        <f>MROUND(P$3*INDEX('College Enrollment Projections'!$AJ$2:$AP$72,MATCH('Campus Enrol Disaggregation'!$O66,'College Enrollment Projections'!$AI$2:$AI$72,0),MATCH('Campus Enrol Disaggregation'!P$2,'College Enrollment Projections'!$AJ$1:$AP$1,0)),50)</f>
        <v>39300</v>
      </c>
      <c r="Q66" s="114">
        <f>MROUND(Q$3*INDEX('College Enrollment Projections'!$AJ$2:$AP$72,MATCH('Campus Enrol Disaggregation'!$O66,'College Enrollment Projections'!$AI$2:$AI$72,0),MATCH('Campus Enrol Disaggregation'!Q$2,'College Enrollment Projections'!$AJ$1:$AP$1,0)),50)</f>
        <v>2900</v>
      </c>
      <c r="R66" s="114">
        <f>MROUND(R$3*INDEX('College Enrollment Projections'!$AJ$2:$AP$72,MATCH('Campus Enrol Disaggregation'!$O66,'College Enrollment Projections'!$AI$2:$AI$72,0),MATCH('Campus Enrol Disaggregation'!R$2,'College Enrollment Projections'!$AJ$1:$AP$1,0)),50)</f>
        <v>27350</v>
      </c>
      <c r="S66" s="114">
        <f>MROUND(S$3*INDEX('College Enrollment Projections'!$AJ$2:$AP$72,MATCH('Campus Enrol Disaggregation'!$O66,'College Enrollment Projections'!$AI$2:$AI$72,0),MATCH('Campus Enrol Disaggregation'!S$2,'College Enrollment Projections'!$AJ$1:$AP$1,0)),50)</f>
        <v>5350</v>
      </c>
      <c r="T66" s="114">
        <f>MROUND(T$3*INDEX('College Enrollment Projections'!$AJ$2:$AP$72,MATCH('Campus Enrol Disaggregation'!$O66,'College Enrollment Projections'!$AI$2:$AI$72,0),MATCH('Campus Enrol Disaggregation'!T$2,'College Enrollment Projections'!$AJ$1:$AP$1,0)),50)</f>
        <v>650</v>
      </c>
      <c r="U66" s="114">
        <f>MROUND(U$3*INDEX('College Enrollment Projections'!$AJ$2:$AP$72,MATCH('Campus Enrol Disaggregation'!$O66,'College Enrollment Projections'!$AI$2:$AI$72,0),MATCH('Campus Enrol Disaggregation'!U$2,'College Enrollment Projections'!$AJ$1:$AP$1,0)),50)</f>
        <v>4050</v>
      </c>
      <c r="V66" s="114">
        <f>MROUND(V$3*INDEX('College Enrollment Projections'!$AJ$2:$AP$72,MATCH('Campus Enrol Disaggregation'!$O66,'College Enrollment Projections'!$AI$2:$AI$72,0),MATCH('Campus Enrol Disaggregation'!V$2,'College Enrollment Projections'!$AJ$1:$AP$1,0)),50)</f>
        <v>42850</v>
      </c>
      <c r="W66" s="115">
        <f>MROUND(INDEX('MAG College Enrollment Forecast'!$B$4:$H$74,MATCH($O66,'MAG College Enrollment Forecast'!$A$4:$A$74,0),MATCH(W$4,'MAG College Enrollment Forecast'!$B$1:$H$1,0)),50)</f>
        <v>68000</v>
      </c>
      <c r="X66" s="115">
        <f>MROUND(INDEX('MAG College Enrollment Forecast'!$B$4:$H$74,MATCH($O66,'MAG College Enrollment Forecast'!$A$4:$A$74,0),MATCH(X$4,'MAG College Enrollment Forecast'!$B$1:$H$1,0)),50)</f>
        <v>2600</v>
      </c>
      <c r="Y66" s="115">
        <f>MROUND(INDEX('MAG College Enrollment Forecast'!$B$4:$H$74,MATCH($O66,'MAG College Enrollment Forecast'!$A$4:$A$74,0),MATCH(Y$4,'MAG College Enrollment Forecast'!$B$1:$H$1,0)),50)</f>
        <v>3000</v>
      </c>
      <c r="Z66" s="115">
        <f>MROUND(INDEX('MAG College Enrollment Forecast'!$B$4:$H$74,MATCH($O66,'MAG College Enrollment Forecast'!$A$4:$A$74,0),MATCH(Z$4,'MAG College Enrollment Forecast'!$B$1:$H$1,0)),50)</f>
        <v>4300</v>
      </c>
      <c r="AA66" s="116">
        <f>MROUND(AA$3*INDEX('College Enrollment Projections'!$AJ$2:$AP$72,MATCH('Campus Enrol Disaggregation'!$O66,'College Enrollment Projections'!$AI$2:$AI$72,0),MATCH('Campus Enrol Disaggregation'!AA$2,'College Enrollment Projections'!$AJ$1:$AP$1,0)),50)</f>
        <v>35550</v>
      </c>
      <c r="AB66" s="116">
        <f>MROUND(AB$3*INDEX('College Enrollment Projections'!$AJ$2:$AP$72,MATCH('Campus Enrol Disaggregation'!$O66,'College Enrollment Projections'!$AI$2:$AI$72,0),MATCH('Campus Enrol Disaggregation'!AB$2,'College Enrollment Projections'!$AJ$1:$AP$1,0)),50)</f>
        <v>7150</v>
      </c>
      <c r="AC66" s="116">
        <f>MROUND(AC$3*INDEX('College Enrollment Projections'!$AJ$2:$AP$72,MATCH('Campus Enrol Disaggregation'!$O66,'College Enrollment Projections'!$AI$2:$AI$72,0),MATCH('Campus Enrol Disaggregation'!AC$2,'College Enrollment Projections'!$AJ$1:$AP$1,0)),50)</f>
        <v>2950</v>
      </c>
      <c r="AD66" s="117">
        <f t="shared" si="0"/>
        <v>246000</v>
      </c>
    </row>
    <row r="67" spans="15:30">
      <c r="O67" s="3">
        <v>2052</v>
      </c>
      <c r="P67" s="114">
        <f>MROUND(P$3*INDEX('College Enrollment Projections'!$AJ$2:$AP$72,MATCH('Campus Enrol Disaggregation'!$O67,'College Enrollment Projections'!$AI$2:$AI$72,0),MATCH('Campus Enrol Disaggregation'!P$2,'College Enrollment Projections'!$AJ$1:$AP$1,0)),50)</f>
        <v>39300</v>
      </c>
      <c r="Q67" s="114">
        <f>MROUND(Q$3*INDEX('College Enrollment Projections'!$AJ$2:$AP$72,MATCH('Campus Enrol Disaggregation'!$O67,'College Enrollment Projections'!$AI$2:$AI$72,0),MATCH('Campus Enrol Disaggregation'!Q$2,'College Enrollment Projections'!$AJ$1:$AP$1,0)),50)</f>
        <v>2900</v>
      </c>
      <c r="R67" s="114">
        <f>MROUND(R$3*INDEX('College Enrollment Projections'!$AJ$2:$AP$72,MATCH('Campus Enrol Disaggregation'!$O67,'College Enrollment Projections'!$AI$2:$AI$72,0),MATCH('Campus Enrol Disaggregation'!R$2,'College Enrollment Projections'!$AJ$1:$AP$1,0)),50)</f>
        <v>27550</v>
      </c>
      <c r="S67" s="114">
        <f>MROUND(S$3*INDEX('College Enrollment Projections'!$AJ$2:$AP$72,MATCH('Campus Enrol Disaggregation'!$O67,'College Enrollment Projections'!$AI$2:$AI$72,0),MATCH('Campus Enrol Disaggregation'!S$2,'College Enrollment Projections'!$AJ$1:$AP$1,0)),50)</f>
        <v>5400</v>
      </c>
      <c r="T67" s="114">
        <f>MROUND(T$3*INDEX('College Enrollment Projections'!$AJ$2:$AP$72,MATCH('Campus Enrol Disaggregation'!$O67,'College Enrollment Projections'!$AI$2:$AI$72,0),MATCH('Campus Enrol Disaggregation'!T$2,'College Enrollment Projections'!$AJ$1:$AP$1,0)),50)</f>
        <v>650</v>
      </c>
      <c r="U67" s="114">
        <f>MROUND(U$3*INDEX('College Enrollment Projections'!$AJ$2:$AP$72,MATCH('Campus Enrol Disaggregation'!$O67,'College Enrollment Projections'!$AI$2:$AI$72,0),MATCH('Campus Enrol Disaggregation'!U$2,'College Enrollment Projections'!$AJ$1:$AP$1,0)),50)</f>
        <v>4100</v>
      </c>
      <c r="V67" s="114">
        <f>MROUND(V$3*INDEX('College Enrollment Projections'!$AJ$2:$AP$72,MATCH('Campus Enrol Disaggregation'!$O67,'College Enrollment Projections'!$AI$2:$AI$72,0),MATCH('Campus Enrol Disaggregation'!V$2,'College Enrollment Projections'!$AJ$1:$AP$1,0)),50)</f>
        <v>43150</v>
      </c>
      <c r="W67" s="115">
        <f>MROUND(INDEX('MAG College Enrollment Forecast'!$B$4:$H$74,MATCH($O67,'MAG College Enrollment Forecast'!$A$4:$A$74,0),MATCH(W$4,'MAG College Enrollment Forecast'!$B$1:$H$1,0)),50)</f>
        <v>68000</v>
      </c>
      <c r="X67" s="115">
        <f>MROUND(INDEX('MAG College Enrollment Forecast'!$B$4:$H$74,MATCH($O67,'MAG College Enrollment Forecast'!$A$4:$A$74,0),MATCH(X$4,'MAG College Enrollment Forecast'!$B$1:$H$1,0)),50)</f>
        <v>2600</v>
      </c>
      <c r="Y67" s="115">
        <f>MROUND(INDEX('MAG College Enrollment Forecast'!$B$4:$H$74,MATCH($O67,'MAG College Enrollment Forecast'!$A$4:$A$74,0),MATCH(Y$4,'MAG College Enrollment Forecast'!$B$1:$H$1,0)),50)</f>
        <v>3000</v>
      </c>
      <c r="Z67" s="115">
        <f>MROUND(INDEX('MAG College Enrollment Forecast'!$B$4:$H$74,MATCH($O67,'MAG College Enrollment Forecast'!$A$4:$A$74,0),MATCH(Z$4,'MAG College Enrollment Forecast'!$B$1:$H$1,0)),50)</f>
        <v>4300</v>
      </c>
      <c r="AA67" s="116">
        <f>MROUND(AA$3*INDEX('College Enrollment Projections'!$AJ$2:$AP$72,MATCH('Campus Enrol Disaggregation'!$O67,'College Enrollment Projections'!$AI$2:$AI$72,0),MATCH('Campus Enrol Disaggregation'!AA$2,'College Enrollment Projections'!$AJ$1:$AP$1,0)),50)</f>
        <v>35900</v>
      </c>
      <c r="AB67" s="116">
        <f>MROUND(AB$3*INDEX('College Enrollment Projections'!$AJ$2:$AP$72,MATCH('Campus Enrol Disaggregation'!$O67,'College Enrollment Projections'!$AI$2:$AI$72,0),MATCH('Campus Enrol Disaggregation'!AB$2,'College Enrollment Projections'!$AJ$1:$AP$1,0)),50)</f>
        <v>7200</v>
      </c>
      <c r="AC67" s="116">
        <f>MROUND(AC$3*INDEX('College Enrollment Projections'!$AJ$2:$AP$72,MATCH('Campus Enrol Disaggregation'!$O67,'College Enrollment Projections'!$AI$2:$AI$72,0),MATCH('Campus Enrol Disaggregation'!AC$2,'College Enrollment Projections'!$AJ$1:$AP$1,0)),50)</f>
        <v>3000</v>
      </c>
      <c r="AD67" s="117">
        <f t="shared" si="0"/>
        <v>247050</v>
      </c>
    </row>
    <row r="68" spans="15:30">
      <c r="O68" s="3">
        <v>2053</v>
      </c>
      <c r="P68" s="114">
        <f>MROUND(P$3*INDEX('College Enrollment Projections'!$AJ$2:$AP$72,MATCH('Campus Enrol Disaggregation'!$O68,'College Enrollment Projections'!$AI$2:$AI$72,0),MATCH('Campus Enrol Disaggregation'!P$2,'College Enrollment Projections'!$AJ$1:$AP$1,0)),50)</f>
        <v>39300</v>
      </c>
      <c r="Q68" s="114">
        <f>MROUND(Q$3*INDEX('College Enrollment Projections'!$AJ$2:$AP$72,MATCH('Campus Enrol Disaggregation'!$O68,'College Enrollment Projections'!$AI$2:$AI$72,0),MATCH('Campus Enrol Disaggregation'!Q$2,'College Enrollment Projections'!$AJ$1:$AP$1,0)),50)</f>
        <v>2950</v>
      </c>
      <c r="R68" s="114">
        <f>MROUND(R$3*INDEX('College Enrollment Projections'!$AJ$2:$AP$72,MATCH('Campus Enrol Disaggregation'!$O68,'College Enrollment Projections'!$AI$2:$AI$72,0),MATCH('Campus Enrol Disaggregation'!R$2,'College Enrollment Projections'!$AJ$1:$AP$1,0)),50)</f>
        <v>27800</v>
      </c>
      <c r="S68" s="114">
        <f>MROUND(S$3*INDEX('College Enrollment Projections'!$AJ$2:$AP$72,MATCH('Campus Enrol Disaggregation'!$O68,'College Enrollment Projections'!$AI$2:$AI$72,0),MATCH('Campus Enrol Disaggregation'!S$2,'College Enrollment Projections'!$AJ$1:$AP$1,0)),50)</f>
        <v>5400</v>
      </c>
      <c r="T68" s="114">
        <f>MROUND(T$3*INDEX('College Enrollment Projections'!$AJ$2:$AP$72,MATCH('Campus Enrol Disaggregation'!$O68,'College Enrollment Projections'!$AI$2:$AI$72,0),MATCH('Campus Enrol Disaggregation'!T$2,'College Enrollment Projections'!$AJ$1:$AP$1,0)),50)</f>
        <v>650</v>
      </c>
      <c r="U68" s="114">
        <f>MROUND(U$3*INDEX('College Enrollment Projections'!$AJ$2:$AP$72,MATCH('Campus Enrol Disaggregation'!$O68,'College Enrollment Projections'!$AI$2:$AI$72,0),MATCH('Campus Enrol Disaggregation'!U$2,'College Enrollment Projections'!$AJ$1:$AP$1,0)),50)</f>
        <v>4150</v>
      </c>
      <c r="V68" s="114">
        <f>MROUND(V$3*INDEX('College Enrollment Projections'!$AJ$2:$AP$72,MATCH('Campus Enrol Disaggregation'!$O68,'College Enrollment Projections'!$AI$2:$AI$72,0),MATCH('Campus Enrol Disaggregation'!V$2,'College Enrollment Projections'!$AJ$1:$AP$1,0)),50)</f>
        <v>43450</v>
      </c>
      <c r="W68" s="115">
        <f>MROUND(INDEX('MAG College Enrollment Forecast'!$B$4:$H$74,MATCH($O68,'MAG College Enrollment Forecast'!$A$4:$A$74,0),MATCH(W$4,'MAG College Enrollment Forecast'!$B$1:$H$1,0)),50)</f>
        <v>68000</v>
      </c>
      <c r="X68" s="115">
        <f>MROUND(INDEX('MAG College Enrollment Forecast'!$B$4:$H$74,MATCH($O68,'MAG College Enrollment Forecast'!$A$4:$A$74,0),MATCH(X$4,'MAG College Enrollment Forecast'!$B$1:$H$1,0)),50)</f>
        <v>2600</v>
      </c>
      <c r="Y68" s="115">
        <f>MROUND(INDEX('MAG College Enrollment Forecast'!$B$4:$H$74,MATCH($O68,'MAG College Enrollment Forecast'!$A$4:$A$74,0),MATCH(Y$4,'MAG College Enrollment Forecast'!$B$1:$H$1,0)),50)</f>
        <v>3000</v>
      </c>
      <c r="Z68" s="115">
        <f>MROUND(INDEX('MAG College Enrollment Forecast'!$B$4:$H$74,MATCH($O68,'MAG College Enrollment Forecast'!$A$4:$A$74,0),MATCH(Z$4,'MAG College Enrollment Forecast'!$B$1:$H$1,0)),50)</f>
        <v>4300</v>
      </c>
      <c r="AA68" s="116">
        <f>MROUND(AA$3*INDEX('College Enrollment Projections'!$AJ$2:$AP$72,MATCH('Campus Enrol Disaggregation'!$O68,'College Enrollment Projections'!$AI$2:$AI$72,0),MATCH('Campus Enrol Disaggregation'!AA$2,'College Enrollment Projections'!$AJ$1:$AP$1,0)),50)</f>
        <v>36300</v>
      </c>
      <c r="AB68" s="116">
        <f>MROUND(AB$3*INDEX('College Enrollment Projections'!$AJ$2:$AP$72,MATCH('Campus Enrol Disaggregation'!$O68,'College Enrollment Projections'!$AI$2:$AI$72,0),MATCH('Campus Enrol Disaggregation'!AB$2,'College Enrollment Projections'!$AJ$1:$AP$1,0)),50)</f>
        <v>7300</v>
      </c>
      <c r="AC68" s="116">
        <f>MROUND(AC$3*INDEX('College Enrollment Projections'!$AJ$2:$AP$72,MATCH('Campus Enrol Disaggregation'!$O68,'College Enrollment Projections'!$AI$2:$AI$72,0),MATCH('Campus Enrol Disaggregation'!AC$2,'College Enrollment Projections'!$AJ$1:$AP$1,0)),50)</f>
        <v>3050</v>
      </c>
      <c r="AD68" s="117">
        <f t="shared" si="0"/>
        <v>248250</v>
      </c>
    </row>
    <row r="69" spans="15:30">
      <c r="O69" s="3">
        <v>2054</v>
      </c>
      <c r="P69" s="114">
        <f>MROUND(P$3*INDEX('College Enrollment Projections'!$AJ$2:$AP$72,MATCH('Campus Enrol Disaggregation'!$O69,'College Enrollment Projections'!$AI$2:$AI$72,0),MATCH('Campus Enrol Disaggregation'!P$2,'College Enrollment Projections'!$AJ$1:$AP$1,0)),50)</f>
        <v>39300</v>
      </c>
      <c r="Q69" s="114">
        <f>MROUND(Q$3*INDEX('College Enrollment Projections'!$AJ$2:$AP$72,MATCH('Campus Enrol Disaggregation'!$O69,'College Enrollment Projections'!$AI$2:$AI$72,0),MATCH('Campus Enrol Disaggregation'!Q$2,'College Enrollment Projections'!$AJ$1:$AP$1,0)),50)</f>
        <v>3000</v>
      </c>
      <c r="R69" s="114">
        <f>MROUND(R$3*INDEX('College Enrollment Projections'!$AJ$2:$AP$72,MATCH('Campus Enrol Disaggregation'!$O69,'College Enrollment Projections'!$AI$2:$AI$72,0),MATCH('Campus Enrol Disaggregation'!R$2,'College Enrollment Projections'!$AJ$1:$AP$1,0)),50)</f>
        <v>28050</v>
      </c>
      <c r="S69" s="114">
        <f>MROUND(S$3*INDEX('College Enrollment Projections'!$AJ$2:$AP$72,MATCH('Campus Enrol Disaggregation'!$O69,'College Enrollment Projections'!$AI$2:$AI$72,0),MATCH('Campus Enrol Disaggregation'!S$2,'College Enrollment Projections'!$AJ$1:$AP$1,0)),50)</f>
        <v>5450</v>
      </c>
      <c r="T69" s="114">
        <f>MROUND(T$3*INDEX('College Enrollment Projections'!$AJ$2:$AP$72,MATCH('Campus Enrol Disaggregation'!$O69,'College Enrollment Projections'!$AI$2:$AI$72,0),MATCH('Campus Enrol Disaggregation'!T$2,'College Enrollment Projections'!$AJ$1:$AP$1,0)),50)</f>
        <v>650</v>
      </c>
      <c r="U69" s="114">
        <f>MROUND(U$3*INDEX('College Enrollment Projections'!$AJ$2:$AP$72,MATCH('Campus Enrol Disaggregation'!$O69,'College Enrollment Projections'!$AI$2:$AI$72,0),MATCH('Campus Enrol Disaggregation'!U$2,'College Enrollment Projections'!$AJ$1:$AP$1,0)),50)</f>
        <v>4150</v>
      </c>
      <c r="V69" s="114">
        <f>MROUND(V$3*INDEX('College Enrollment Projections'!$AJ$2:$AP$72,MATCH('Campus Enrol Disaggregation'!$O69,'College Enrollment Projections'!$AI$2:$AI$72,0),MATCH('Campus Enrol Disaggregation'!V$2,'College Enrollment Projections'!$AJ$1:$AP$1,0)),50)</f>
        <v>43750</v>
      </c>
      <c r="W69" s="115">
        <f>MROUND(INDEX('MAG College Enrollment Forecast'!$B$4:$H$74,MATCH($O69,'MAG College Enrollment Forecast'!$A$4:$A$74,0),MATCH(W$4,'MAG College Enrollment Forecast'!$B$1:$H$1,0)),50)</f>
        <v>68000</v>
      </c>
      <c r="X69" s="115">
        <f>MROUND(INDEX('MAG College Enrollment Forecast'!$B$4:$H$74,MATCH($O69,'MAG College Enrollment Forecast'!$A$4:$A$74,0),MATCH(X$4,'MAG College Enrollment Forecast'!$B$1:$H$1,0)),50)</f>
        <v>2600</v>
      </c>
      <c r="Y69" s="115">
        <f>MROUND(INDEX('MAG College Enrollment Forecast'!$B$4:$H$74,MATCH($O69,'MAG College Enrollment Forecast'!$A$4:$A$74,0),MATCH(Y$4,'MAG College Enrollment Forecast'!$B$1:$H$1,0)),50)</f>
        <v>3000</v>
      </c>
      <c r="Z69" s="115">
        <f>MROUND(INDEX('MAG College Enrollment Forecast'!$B$4:$H$74,MATCH($O69,'MAG College Enrollment Forecast'!$A$4:$A$74,0),MATCH(Z$4,'MAG College Enrollment Forecast'!$B$1:$H$1,0)),50)</f>
        <v>4300</v>
      </c>
      <c r="AA69" s="116">
        <f>MROUND(AA$3*INDEX('College Enrollment Projections'!$AJ$2:$AP$72,MATCH('Campus Enrol Disaggregation'!$O69,'College Enrollment Projections'!$AI$2:$AI$72,0),MATCH('Campus Enrol Disaggregation'!AA$2,'College Enrollment Projections'!$AJ$1:$AP$1,0)),50)</f>
        <v>36700</v>
      </c>
      <c r="AB69" s="116">
        <f>MROUND(AB$3*INDEX('College Enrollment Projections'!$AJ$2:$AP$72,MATCH('Campus Enrol Disaggregation'!$O69,'College Enrollment Projections'!$AI$2:$AI$72,0),MATCH('Campus Enrol Disaggregation'!AB$2,'College Enrollment Projections'!$AJ$1:$AP$1,0)),50)</f>
        <v>7350</v>
      </c>
      <c r="AC69" s="116">
        <f>MROUND(AC$3*INDEX('College Enrollment Projections'!$AJ$2:$AP$72,MATCH('Campus Enrol Disaggregation'!$O69,'College Enrollment Projections'!$AI$2:$AI$72,0),MATCH('Campus Enrol Disaggregation'!AC$2,'College Enrollment Projections'!$AJ$1:$AP$1,0)),50)</f>
        <v>3150</v>
      </c>
      <c r="AD69" s="117">
        <f t="shared" si="0"/>
        <v>249450</v>
      </c>
    </row>
    <row r="70" spans="15:30">
      <c r="O70" s="3">
        <v>2055</v>
      </c>
      <c r="P70" s="114">
        <f>MROUND(P$3*INDEX('College Enrollment Projections'!$AJ$2:$AP$72,MATCH('Campus Enrol Disaggregation'!$O70,'College Enrollment Projections'!$AI$2:$AI$72,0),MATCH('Campus Enrol Disaggregation'!P$2,'College Enrollment Projections'!$AJ$1:$AP$1,0)),50)</f>
        <v>39300</v>
      </c>
      <c r="Q70" s="114">
        <f>MROUND(Q$3*INDEX('College Enrollment Projections'!$AJ$2:$AP$72,MATCH('Campus Enrol Disaggregation'!$O70,'College Enrollment Projections'!$AI$2:$AI$72,0),MATCH('Campus Enrol Disaggregation'!Q$2,'College Enrollment Projections'!$AJ$1:$AP$1,0)),50)</f>
        <v>3000</v>
      </c>
      <c r="R70" s="114">
        <f>MROUND(R$3*INDEX('College Enrollment Projections'!$AJ$2:$AP$72,MATCH('Campus Enrol Disaggregation'!$O70,'College Enrollment Projections'!$AI$2:$AI$72,0),MATCH('Campus Enrol Disaggregation'!R$2,'College Enrollment Projections'!$AJ$1:$AP$1,0)),50)</f>
        <v>28250</v>
      </c>
      <c r="S70" s="114">
        <f>MROUND(S$3*INDEX('College Enrollment Projections'!$AJ$2:$AP$72,MATCH('Campus Enrol Disaggregation'!$O70,'College Enrollment Projections'!$AI$2:$AI$72,0),MATCH('Campus Enrol Disaggregation'!S$2,'College Enrollment Projections'!$AJ$1:$AP$1,0)),50)</f>
        <v>5500</v>
      </c>
      <c r="T70" s="114">
        <f>MROUND(T$3*INDEX('College Enrollment Projections'!$AJ$2:$AP$72,MATCH('Campus Enrol Disaggregation'!$O70,'College Enrollment Projections'!$AI$2:$AI$72,0),MATCH('Campus Enrol Disaggregation'!T$2,'College Enrollment Projections'!$AJ$1:$AP$1,0)),50)</f>
        <v>650</v>
      </c>
      <c r="U70" s="114">
        <f>MROUND(U$3*INDEX('College Enrollment Projections'!$AJ$2:$AP$72,MATCH('Campus Enrol Disaggregation'!$O70,'College Enrollment Projections'!$AI$2:$AI$72,0),MATCH('Campus Enrol Disaggregation'!U$2,'College Enrollment Projections'!$AJ$1:$AP$1,0)),50)</f>
        <v>4200</v>
      </c>
      <c r="V70" s="114">
        <f>MROUND(V$3*INDEX('College Enrollment Projections'!$AJ$2:$AP$72,MATCH('Campus Enrol Disaggregation'!$O70,'College Enrollment Projections'!$AI$2:$AI$72,0),MATCH('Campus Enrol Disaggregation'!V$2,'College Enrollment Projections'!$AJ$1:$AP$1,0)),50)</f>
        <v>44050</v>
      </c>
      <c r="W70" s="115">
        <f>MROUND(INDEX('MAG College Enrollment Forecast'!$B$4:$H$74,MATCH($O70,'MAG College Enrollment Forecast'!$A$4:$A$74,0),MATCH(W$4,'MAG College Enrollment Forecast'!$B$1:$H$1,0)),50)</f>
        <v>68000</v>
      </c>
      <c r="X70" s="115">
        <f>MROUND(INDEX('MAG College Enrollment Forecast'!$B$4:$H$74,MATCH($O70,'MAG College Enrollment Forecast'!$A$4:$A$74,0),MATCH(X$4,'MAG College Enrollment Forecast'!$B$1:$H$1,0)),50)</f>
        <v>2600</v>
      </c>
      <c r="Y70" s="115">
        <f>MROUND(INDEX('MAG College Enrollment Forecast'!$B$4:$H$74,MATCH($O70,'MAG College Enrollment Forecast'!$A$4:$A$74,0),MATCH(Y$4,'MAG College Enrollment Forecast'!$B$1:$H$1,0)),50)</f>
        <v>3000</v>
      </c>
      <c r="Z70" s="115">
        <f>MROUND(INDEX('MAG College Enrollment Forecast'!$B$4:$H$74,MATCH($O70,'MAG College Enrollment Forecast'!$A$4:$A$74,0),MATCH(Z$4,'MAG College Enrollment Forecast'!$B$1:$H$1,0)),50)</f>
        <v>4300</v>
      </c>
      <c r="AA70" s="116">
        <f>MROUND(AA$3*INDEX('College Enrollment Projections'!$AJ$2:$AP$72,MATCH('Campus Enrol Disaggregation'!$O70,'College Enrollment Projections'!$AI$2:$AI$72,0),MATCH('Campus Enrol Disaggregation'!AA$2,'College Enrollment Projections'!$AJ$1:$AP$1,0)),50)</f>
        <v>37050</v>
      </c>
      <c r="AB70" s="116">
        <f>MROUND(AB$3*INDEX('College Enrollment Projections'!$AJ$2:$AP$72,MATCH('Campus Enrol Disaggregation'!$O70,'College Enrollment Projections'!$AI$2:$AI$72,0),MATCH('Campus Enrol Disaggregation'!AB$2,'College Enrollment Projections'!$AJ$1:$AP$1,0)),50)</f>
        <v>7450</v>
      </c>
      <c r="AC70" s="116">
        <f>MROUND(AC$3*INDEX('College Enrollment Projections'!$AJ$2:$AP$72,MATCH('Campus Enrol Disaggregation'!$O70,'College Enrollment Projections'!$AI$2:$AI$72,0),MATCH('Campus Enrol Disaggregation'!AC$2,'College Enrollment Projections'!$AJ$1:$AP$1,0)),50)</f>
        <v>3200</v>
      </c>
      <c r="AD70" s="117">
        <f t="shared" ref="AD70:AD75" si="1">SUM(P70:AC70)</f>
        <v>250550</v>
      </c>
    </row>
    <row r="71" spans="15:30">
      <c r="O71" s="3">
        <v>2056</v>
      </c>
      <c r="P71" s="114">
        <f>MROUND(P$3*INDEX('College Enrollment Projections'!$AJ$2:$AP$72,MATCH('Campus Enrol Disaggregation'!$O71,'College Enrollment Projections'!$AI$2:$AI$72,0),MATCH('Campus Enrol Disaggregation'!P$2,'College Enrollment Projections'!$AJ$1:$AP$1,0)),50)</f>
        <v>39300</v>
      </c>
      <c r="Q71" s="114">
        <f>MROUND(Q$3*INDEX('College Enrollment Projections'!$AJ$2:$AP$72,MATCH('Campus Enrol Disaggregation'!$O71,'College Enrollment Projections'!$AI$2:$AI$72,0),MATCH('Campus Enrol Disaggregation'!Q$2,'College Enrollment Projections'!$AJ$1:$AP$1,0)),50)</f>
        <v>3050</v>
      </c>
      <c r="R71" s="114">
        <f>MROUND(R$3*INDEX('College Enrollment Projections'!$AJ$2:$AP$72,MATCH('Campus Enrol Disaggregation'!$O71,'College Enrollment Projections'!$AI$2:$AI$72,0),MATCH('Campus Enrol Disaggregation'!R$2,'College Enrollment Projections'!$AJ$1:$AP$1,0)),50)</f>
        <v>28500</v>
      </c>
      <c r="S71" s="114">
        <f>MROUND(S$3*INDEX('College Enrollment Projections'!$AJ$2:$AP$72,MATCH('Campus Enrol Disaggregation'!$O71,'College Enrollment Projections'!$AI$2:$AI$72,0),MATCH('Campus Enrol Disaggregation'!S$2,'College Enrollment Projections'!$AJ$1:$AP$1,0)),50)</f>
        <v>5550</v>
      </c>
      <c r="T71" s="114">
        <f>MROUND(T$3*INDEX('College Enrollment Projections'!$AJ$2:$AP$72,MATCH('Campus Enrol Disaggregation'!$O71,'College Enrollment Projections'!$AI$2:$AI$72,0),MATCH('Campus Enrol Disaggregation'!T$2,'College Enrollment Projections'!$AJ$1:$AP$1,0)),50)</f>
        <v>650</v>
      </c>
      <c r="U71" s="114">
        <f>MROUND(U$3*INDEX('College Enrollment Projections'!$AJ$2:$AP$72,MATCH('Campus Enrol Disaggregation'!$O71,'College Enrollment Projections'!$AI$2:$AI$72,0),MATCH('Campus Enrol Disaggregation'!U$2,'College Enrollment Projections'!$AJ$1:$AP$1,0)),50)</f>
        <v>4250</v>
      </c>
      <c r="V71" s="114">
        <f>MROUND(V$3*INDEX('College Enrollment Projections'!$AJ$2:$AP$72,MATCH('Campus Enrol Disaggregation'!$O71,'College Enrollment Projections'!$AI$2:$AI$72,0),MATCH('Campus Enrol Disaggregation'!V$2,'College Enrollment Projections'!$AJ$1:$AP$1,0)),50)</f>
        <v>44350</v>
      </c>
      <c r="W71" s="115">
        <f>MROUND(INDEX('MAG College Enrollment Forecast'!$B$4:$H$74,MATCH($O71,'MAG College Enrollment Forecast'!$A$4:$A$74,0),MATCH(W$4,'MAG College Enrollment Forecast'!$B$1:$H$1,0)),50)</f>
        <v>68000</v>
      </c>
      <c r="X71" s="115">
        <f>MROUND(INDEX('MAG College Enrollment Forecast'!$B$4:$H$74,MATCH($O71,'MAG College Enrollment Forecast'!$A$4:$A$74,0),MATCH(X$4,'MAG College Enrollment Forecast'!$B$1:$H$1,0)),50)</f>
        <v>2600</v>
      </c>
      <c r="Y71" s="115">
        <f>MROUND(INDEX('MAG College Enrollment Forecast'!$B$4:$H$74,MATCH($O71,'MAG College Enrollment Forecast'!$A$4:$A$74,0),MATCH(Y$4,'MAG College Enrollment Forecast'!$B$1:$H$1,0)),50)</f>
        <v>3000</v>
      </c>
      <c r="Z71" s="115">
        <f>MROUND(INDEX('MAG College Enrollment Forecast'!$B$4:$H$74,MATCH($O71,'MAG College Enrollment Forecast'!$A$4:$A$74,0),MATCH(Z$4,'MAG College Enrollment Forecast'!$B$1:$H$1,0)),50)</f>
        <v>4300</v>
      </c>
      <c r="AA71" s="116">
        <f>MROUND(AA$3*INDEX('College Enrollment Projections'!$AJ$2:$AP$72,MATCH('Campus Enrol Disaggregation'!$O71,'College Enrollment Projections'!$AI$2:$AI$72,0),MATCH('Campus Enrol Disaggregation'!AA$2,'College Enrollment Projections'!$AJ$1:$AP$1,0)),50)</f>
        <v>37450</v>
      </c>
      <c r="AB71" s="116">
        <f>MROUND(AB$3*INDEX('College Enrollment Projections'!$AJ$2:$AP$72,MATCH('Campus Enrol Disaggregation'!$O71,'College Enrollment Projections'!$AI$2:$AI$72,0),MATCH('Campus Enrol Disaggregation'!AB$2,'College Enrollment Projections'!$AJ$1:$AP$1,0)),50)</f>
        <v>7500</v>
      </c>
      <c r="AC71" s="116">
        <f>MROUND(AC$3*INDEX('College Enrollment Projections'!$AJ$2:$AP$72,MATCH('Campus Enrol Disaggregation'!$O71,'College Enrollment Projections'!$AI$2:$AI$72,0),MATCH('Campus Enrol Disaggregation'!AC$2,'College Enrollment Projections'!$AJ$1:$AP$1,0)),50)</f>
        <v>3250</v>
      </c>
      <c r="AD71" s="117">
        <f t="shared" si="1"/>
        <v>251750</v>
      </c>
    </row>
    <row r="72" spans="15:30">
      <c r="O72" s="3">
        <v>2057</v>
      </c>
      <c r="P72" s="114">
        <f>MROUND(P$3*INDEX('College Enrollment Projections'!$AJ$2:$AP$72,MATCH('Campus Enrol Disaggregation'!$O72,'College Enrollment Projections'!$AI$2:$AI$72,0),MATCH('Campus Enrol Disaggregation'!P$2,'College Enrollment Projections'!$AJ$1:$AP$1,0)),50)</f>
        <v>39300</v>
      </c>
      <c r="Q72" s="114">
        <f>MROUND(Q$3*INDEX('College Enrollment Projections'!$AJ$2:$AP$72,MATCH('Campus Enrol Disaggregation'!$O72,'College Enrollment Projections'!$AI$2:$AI$72,0),MATCH('Campus Enrol Disaggregation'!Q$2,'College Enrollment Projections'!$AJ$1:$AP$1,0)),50)</f>
        <v>3100</v>
      </c>
      <c r="R72" s="114">
        <f>MROUND(R$3*INDEX('College Enrollment Projections'!$AJ$2:$AP$72,MATCH('Campus Enrol Disaggregation'!$O72,'College Enrollment Projections'!$AI$2:$AI$72,0),MATCH('Campus Enrol Disaggregation'!R$2,'College Enrollment Projections'!$AJ$1:$AP$1,0)),50)</f>
        <v>28750</v>
      </c>
      <c r="S72" s="114">
        <f>MROUND(S$3*INDEX('College Enrollment Projections'!$AJ$2:$AP$72,MATCH('Campus Enrol Disaggregation'!$O72,'College Enrollment Projections'!$AI$2:$AI$72,0),MATCH('Campus Enrol Disaggregation'!S$2,'College Enrollment Projections'!$AJ$1:$AP$1,0)),50)</f>
        <v>5600</v>
      </c>
      <c r="T72" s="114">
        <f>MROUND(T$3*INDEX('College Enrollment Projections'!$AJ$2:$AP$72,MATCH('Campus Enrol Disaggregation'!$O72,'College Enrollment Projections'!$AI$2:$AI$72,0),MATCH('Campus Enrol Disaggregation'!T$2,'College Enrollment Projections'!$AJ$1:$AP$1,0)),50)</f>
        <v>700</v>
      </c>
      <c r="U72" s="114">
        <f>MROUND(U$3*INDEX('College Enrollment Projections'!$AJ$2:$AP$72,MATCH('Campus Enrol Disaggregation'!$O72,'College Enrollment Projections'!$AI$2:$AI$72,0),MATCH('Campus Enrol Disaggregation'!U$2,'College Enrollment Projections'!$AJ$1:$AP$1,0)),50)</f>
        <v>4250</v>
      </c>
      <c r="V72" s="114">
        <f>MROUND(V$3*INDEX('College Enrollment Projections'!$AJ$2:$AP$72,MATCH('Campus Enrol Disaggregation'!$O72,'College Enrollment Projections'!$AI$2:$AI$72,0),MATCH('Campus Enrol Disaggregation'!V$2,'College Enrollment Projections'!$AJ$1:$AP$1,0)),50)</f>
        <v>44650</v>
      </c>
      <c r="W72" s="115">
        <f>MROUND(INDEX('MAG College Enrollment Forecast'!$B$4:$H$74,MATCH($O72,'MAG College Enrollment Forecast'!$A$4:$A$74,0),MATCH(W$4,'MAG College Enrollment Forecast'!$B$1:$H$1,0)),50)</f>
        <v>68000</v>
      </c>
      <c r="X72" s="115">
        <f>MROUND(INDEX('MAG College Enrollment Forecast'!$B$4:$H$74,MATCH($O72,'MAG College Enrollment Forecast'!$A$4:$A$74,0),MATCH(X$4,'MAG College Enrollment Forecast'!$B$1:$H$1,0)),50)</f>
        <v>2600</v>
      </c>
      <c r="Y72" s="115">
        <f>MROUND(INDEX('MAG College Enrollment Forecast'!$B$4:$H$74,MATCH($O72,'MAG College Enrollment Forecast'!$A$4:$A$74,0),MATCH(Y$4,'MAG College Enrollment Forecast'!$B$1:$H$1,0)),50)</f>
        <v>3000</v>
      </c>
      <c r="Z72" s="115">
        <f>MROUND(INDEX('MAG College Enrollment Forecast'!$B$4:$H$74,MATCH($O72,'MAG College Enrollment Forecast'!$A$4:$A$74,0),MATCH(Z$4,'MAG College Enrollment Forecast'!$B$1:$H$1,0)),50)</f>
        <v>4300</v>
      </c>
      <c r="AA72" s="116">
        <f>MROUND(AA$3*INDEX('College Enrollment Projections'!$AJ$2:$AP$72,MATCH('Campus Enrol Disaggregation'!$O72,'College Enrollment Projections'!$AI$2:$AI$72,0),MATCH('Campus Enrol Disaggregation'!AA$2,'College Enrollment Projections'!$AJ$1:$AP$1,0)),50)</f>
        <v>37800</v>
      </c>
      <c r="AB72" s="116">
        <f>MROUND(AB$3*INDEX('College Enrollment Projections'!$AJ$2:$AP$72,MATCH('Campus Enrol Disaggregation'!$O72,'College Enrollment Projections'!$AI$2:$AI$72,0),MATCH('Campus Enrol Disaggregation'!AB$2,'College Enrollment Projections'!$AJ$1:$AP$1,0)),50)</f>
        <v>7600</v>
      </c>
      <c r="AC72" s="116">
        <f>MROUND(AC$3*INDEX('College Enrollment Projections'!$AJ$2:$AP$72,MATCH('Campus Enrol Disaggregation'!$O72,'College Enrollment Projections'!$AI$2:$AI$72,0),MATCH('Campus Enrol Disaggregation'!AC$2,'College Enrollment Projections'!$AJ$1:$AP$1,0)),50)</f>
        <v>3300</v>
      </c>
      <c r="AD72" s="117">
        <f t="shared" si="1"/>
        <v>252950</v>
      </c>
    </row>
    <row r="73" spans="15:30">
      <c r="O73" s="3">
        <v>2058</v>
      </c>
      <c r="P73" s="114">
        <f>MROUND(P$3*INDEX('College Enrollment Projections'!$AJ$2:$AP$72,MATCH('Campus Enrol Disaggregation'!$O73,'College Enrollment Projections'!$AI$2:$AI$72,0),MATCH('Campus Enrol Disaggregation'!P$2,'College Enrollment Projections'!$AJ$1:$AP$1,0)),50)</f>
        <v>39300</v>
      </c>
      <c r="Q73" s="114">
        <f>MROUND(Q$3*INDEX('College Enrollment Projections'!$AJ$2:$AP$72,MATCH('Campus Enrol Disaggregation'!$O73,'College Enrollment Projections'!$AI$2:$AI$72,0),MATCH('Campus Enrol Disaggregation'!Q$2,'College Enrollment Projections'!$AJ$1:$AP$1,0)),50)</f>
        <v>3150</v>
      </c>
      <c r="R73" s="114">
        <f>MROUND(R$3*INDEX('College Enrollment Projections'!$AJ$2:$AP$72,MATCH('Campus Enrol Disaggregation'!$O73,'College Enrollment Projections'!$AI$2:$AI$72,0),MATCH('Campus Enrol Disaggregation'!R$2,'College Enrollment Projections'!$AJ$1:$AP$1,0)),50)</f>
        <v>28950</v>
      </c>
      <c r="S73" s="114">
        <f>MROUND(S$3*INDEX('College Enrollment Projections'!$AJ$2:$AP$72,MATCH('Campus Enrol Disaggregation'!$O73,'College Enrollment Projections'!$AI$2:$AI$72,0),MATCH('Campus Enrol Disaggregation'!S$2,'College Enrollment Projections'!$AJ$1:$AP$1,0)),50)</f>
        <v>5650</v>
      </c>
      <c r="T73" s="114">
        <f>MROUND(T$3*INDEX('College Enrollment Projections'!$AJ$2:$AP$72,MATCH('Campus Enrol Disaggregation'!$O73,'College Enrollment Projections'!$AI$2:$AI$72,0),MATCH('Campus Enrol Disaggregation'!T$2,'College Enrollment Projections'!$AJ$1:$AP$1,0)),50)</f>
        <v>700</v>
      </c>
      <c r="U73" s="114">
        <f>MROUND(U$3*INDEX('College Enrollment Projections'!$AJ$2:$AP$72,MATCH('Campus Enrol Disaggregation'!$O73,'College Enrollment Projections'!$AI$2:$AI$72,0),MATCH('Campus Enrol Disaggregation'!U$2,'College Enrollment Projections'!$AJ$1:$AP$1,0)),50)</f>
        <v>4300</v>
      </c>
      <c r="V73" s="114">
        <f>MROUND(V$3*INDEX('College Enrollment Projections'!$AJ$2:$AP$72,MATCH('Campus Enrol Disaggregation'!$O73,'College Enrollment Projections'!$AI$2:$AI$72,0),MATCH('Campus Enrol Disaggregation'!V$2,'College Enrollment Projections'!$AJ$1:$AP$1,0)),50)</f>
        <v>44900</v>
      </c>
      <c r="W73" s="115">
        <f>MROUND(INDEX('MAG College Enrollment Forecast'!$B$4:$H$74,MATCH($O73,'MAG College Enrollment Forecast'!$A$4:$A$74,0),MATCH(W$4,'MAG College Enrollment Forecast'!$B$1:$H$1,0)),50)</f>
        <v>68000</v>
      </c>
      <c r="X73" s="115">
        <f>MROUND(INDEX('MAG College Enrollment Forecast'!$B$4:$H$74,MATCH($O73,'MAG College Enrollment Forecast'!$A$4:$A$74,0),MATCH(X$4,'MAG College Enrollment Forecast'!$B$1:$H$1,0)),50)</f>
        <v>2600</v>
      </c>
      <c r="Y73" s="115">
        <f>MROUND(INDEX('MAG College Enrollment Forecast'!$B$4:$H$74,MATCH($O73,'MAG College Enrollment Forecast'!$A$4:$A$74,0),MATCH(Y$4,'MAG College Enrollment Forecast'!$B$1:$H$1,0)),50)</f>
        <v>3000</v>
      </c>
      <c r="Z73" s="115">
        <f>MROUND(INDEX('MAG College Enrollment Forecast'!$B$4:$H$74,MATCH($O73,'MAG College Enrollment Forecast'!$A$4:$A$74,0),MATCH(Z$4,'MAG College Enrollment Forecast'!$B$1:$H$1,0)),50)</f>
        <v>4300</v>
      </c>
      <c r="AA73" s="116">
        <f>MROUND(AA$3*INDEX('College Enrollment Projections'!$AJ$2:$AP$72,MATCH('Campus Enrol Disaggregation'!$O73,'College Enrollment Projections'!$AI$2:$AI$72,0),MATCH('Campus Enrol Disaggregation'!AA$2,'College Enrollment Projections'!$AJ$1:$AP$1,0)),50)</f>
        <v>38200</v>
      </c>
      <c r="AB73" s="116">
        <f>MROUND(AB$3*INDEX('College Enrollment Projections'!$AJ$2:$AP$72,MATCH('Campus Enrol Disaggregation'!$O73,'College Enrollment Projections'!$AI$2:$AI$72,0),MATCH('Campus Enrol Disaggregation'!AB$2,'College Enrollment Projections'!$AJ$1:$AP$1,0)),50)</f>
        <v>7650</v>
      </c>
      <c r="AC73" s="116">
        <f>MROUND(AC$3*INDEX('College Enrollment Projections'!$AJ$2:$AP$72,MATCH('Campus Enrol Disaggregation'!$O73,'College Enrollment Projections'!$AI$2:$AI$72,0),MATCH('Campus Enrol Disaggregation'!AC$2,'College Enrollment Projections'!$AJ$1:$AP$1,0)),50)</f>
        <v>3400</v>
      </c>
      <c r="AD73" s="117">
        <f t="shared" si="1"/>
        <v>254100</v>
      </c>
    </row>
    <row r="74" spans="15:30">
      <c r="O74" s="3">
        <v>2059</v>
      </c>
      <c r="P74" s="114">
        <f>MROUND(P$3*INDEX('College Enrollment Projections'!$AJ$2:$AP$72,MATCH('Campus Enrol Disaggregation'!$O74,'College Enrollment Projections'!$AI$2:$AI$72,0),MATCH('Campus Enrol Disaggregation'!P$2,'College Enrollment Projections'!$AJ$1:$AP$1,0)),50)</f>
        <v>39300</v>
      </c>
      <c r="Q74" s="114">
        <f>MROUND(Q$3*INDEX('College Enrollment Projections'!$AJ$2:$AP$72,MATCH('Campus Enrol Disaggregation'!$O74,'College Enrollment Projections'!$AI$2:$AI$72,0),MATCH('Campus Enrol Disaggregation'!Q$2,'College Enrollment Projections'!$AJ$1:$AP$1,0)),50)</f>
        <v>3150</v>
      </c>
      <c r="R74" s="114">
        <f>MROUND(R$3*INDEX('College Enrollment Projections'!$AJ$2:$AP$72,MATCH('Campus Enrol Disaggregation'!$O74,'College Enrollment Projections'!$AI$2:$AI$72,0),MATCH('Campus Enrol Disaggregation'!R$2,'College Enrollment Projections'!$AJ$1:$AP$1,0)),50)</f>
        <v>29200</v>
      </c>
      <c r="S74" s="114">
        <f>MROUND(S$3*INDEX('College Enrollment Projections'!$AJ$2:$AP$72,MATCH('Campus Enrol Disaggregation'!$O74,'College Enrollment Projections'!$AI$2:$AI$72,0),MATCH('Campus Enrol Disaggregation'!S$2,'College Enrollment Projections'!$AJ$1:$AP$1,0)),50)</f>
        <v>5700</v>
      </c>
      <c r="T74" s="114">
        <f>MROUND(T$3*INDEX('College Enrollment Projections'!$AJ$2:$AP$72,MATCH('Campus Enrol Disaggregation'!$O74,'College Enrollment Projections'!$AI$2:$AI$72,0),MATCH('Campus Enrol Disaggregation'!T$2,'College Enrollment Projections'!$AJ$1:$AP$1,0)),50)</f>
        <v>700</v>
      </c>
      <c r="U74" s="114">
        <f>MROUND(U$3*INDEX('College Enrollment Projections'!$AJ$2:$AP$72,MATCH('Campus Enrol Disaggregation'!$O74,'College Enrollment Projections'!$AI$2:$AI$72,0),MATCH('Campus Enrol Disaggregation'!U$2,'College Enrollment Projections'!$AJ$1:$AP$1,0)),50)</f>
        <v>4350</v>
      </c>
      <c r="V74" s="114">
        <f>MROUND(V$3*INDEX('College Enrollment Projections'!$AJ$2:$AP$72,MATCH('Campus Enrol Disaggregation'!$O74,'College Enrollment Projections'!$AI$2:$AI$72,0),MATCH('Campus Enrol Disaggregation'!V$2,'College Enrollment Projections'!$AJ$1:$AP$1,0)),50)</f>
        <v>45200</v>
      </c>
      <c r="W74" s="115">
        <f>MROUND(INDEX('MAG College Enrollment Forecast'!$B$4:$H$74,MATCH($O74,'MAG College Enrollment Forecast'!$A$4:$A$74,0),MATCH(W$4,'MAG College Enrollment Forecast'!$B$1:$H$1,0)),50)</f>
        <v>68000</v>
      </c>
      <c r="X74" s="115">
        <f>MROUND(INDEX('MAG College Enrollment Forecast'!$B$4:$H$74,MATCH($O74,'MAG College Enrollment Forecast'!$A$4:$A$74,0),MATCH(X$4,'MAG College Enrollment Forecast'!$B$1:$H$1,0)),50)</f>
        <v>2600</v>
      </c>
      <c r="Y74" s="115">
        <f>MROUND(INDEX('MAG College Enrollment Forecast'!$B$4:$H$74,MATCH($O74,'MAG College Enrollment Forecast'!$A$4:$A$74,0),MATCH(Y$4,'MAG College Enrollment Forecast'!$B$1:$H$1,0)),50)</f>
        <v>3000</v>
      </c>
      <c r="Z74" s="115">
        <f>MROUND(INDEX('MAG College Enrollment Forecast'!$B$4:$H$74,MATCH($O74,'MAG College Enrollment Forecast'!$A$4:$A$74,0),MATCH(Z$4,'MAG College Enrollment Forecast'!$B$1:$H$1,0)),50)</f>
        <v>4300</v>
      </c>
      <c r="AA74" s="116">
        <f>MROUND(AA$3*INDEX('College Enrollment Projections'!$AJ$2:$AP$72,MATCH('Campus Enrol Disaggregation'!$O74,'College Enrollment Projections'!$AI$2:$AI$72,0),MATCH('Campus Enrol Disaggregation'!AA$2,'College Enrollment Projections'!$AJ$1:$AP$1,0)),50)</f>
        <v>38550</v>
      </c>
      <c r="AB74" s="116">
        <f>MROUND(AB$3*INDEX('College Enrollment Projections'!$AJ$2:$AP$72,MATCH('Campus Enrol Disaggregation'!$O74,'College Enrollment Projections'!$AI$2:$AI$72,0),MATCH('Campus Enrol Disaggregation'!AB$2,'College Enrollment Projections'!$AJ$1:$AP$1,0)),50)</f>
        <v>7750</v>
      </c>
      <c r="AC74" s="116">
        <f>MROUND(AC$3*INDEX('College Enrollment Projections'!$AJ$2:$AP$72,MATCH('Campus Enrol Disaggregation'!$O74,'College Enrollment Projections'!$AI$2:$AI$72,0),MATCH('Campus Enrol Disaggregation'!AC$2,'College Enrollment Projections'!$AJ$1:$AP$1,0)),50)</f>
        <v>3450</v>
      </c>
      <c r="AD74" s="117">
        <f t="shared" si="1"/>
        <v>255250</v>
      </c>
    </row>
    <row r="75" spans="15:30">
      <c r="O75" s="3">
        <v>2060</v>
      </c>
      <c r="P75" s="114">
        <f>MROUND(P$3*INDEX('College Enrollment Projections'!$AJ$2:$AP$72,MATCH('Campus Enrol Disaggregation'!$O75,'College Enrollment Projections'!$AI$2:$AI$72,0),MATCH('Campus Enrol Disaggregation'!P$2,'College Enrollment Projections'!$AJ$1:$AP$1,0)),50)</f>
        <v>39300</v>
      </c>
      <c r="Q75" s="114">
        <f>MROUND(Q$3*INDEX('College Enrollment Projections'!$AJ$2:$AP$72,MATCH('Campus Enrol Disaggregation'!$O75,'College Enrollment Projections'!$AI$2:$AI$72,0),MATCH('Campus Enrol Disaggregation'!Q$2,'College Enrollment Projections'!$AJ$1:$AP$1,0)),50)</f>
        <v>3200</v>
      </c>
      <c r="R75" s="114">
        <f>MROUND(R$3*INDEX('College Enrollment Projections'!$AJ$2:$AP$72,MATCH('Campus Enrol Disaggregation'!$O75,'College Enrollment Projections'!$AI$2:$AI$72,0),MATCH('Campus Enrol Disaggregation'!R$2,'College Enrollment Projections'!$AJ$1:$AP$1,0)),50)</f>
        <v>29400</v>
      </c>
      <c r="S75" s="114">
        <f>MROUND(S$3*INDEX('College Enrollment Projections'!$AJ$2:$AP$72,MATCH('Campus Enrol Disaggregation'!$O75,'College Enrollment Projections'!$AI$2:$AI$72,0),MATCH('Campus Enrol Disaggregation'!S$2,'College Enrollment Projections'!$AJ$1:$AP$1,0)),50)</f>
        <v>5750</v>
      </c>
      <c r="T75" s="114">
        <f>MROUND(T$3*INDEX('College Enrollment Projections'!$AJ$2:$AP$72,MATCH('Campus Enrol Disaggregation'!$O75,'College Enrollment Projections'!$AI$2:$AI$72,0),MATCH('Campus Enrol Disaggregation'!T$2,'College Enrollment Projections'!$AJ$1:$AP$1,0)),50)</f>
        <v>700</v>
      </c>
      <c r="U75" s="114">
        <f>MROUND(U$3*INDEX('College Enrollment Projections'!$AJ$2:$AP$72,MATCH('Campus Enrol Disaggregation'!$O75,'College Enrollment Projections'!$AI$2:$AI$72,0),MATCH('Campus Enrol Disaggregation'!U$2,'College Enrollment Projections'!$AJ$1:$AP$1,0)),50)</f>
        <v>4400</v>
      </c>
      <c r="V75" s="114">
        <f>MROUND(V$3*INDEX('College Enrollment Projections'!$AJ$2:$AP$72,MATCH('Campus Enrol Disaggregation'!$O75,'College Enrollment Projections'!$AI$2:$AI$72,0),MATCH('Campus Enrol Disaggregation'!V$2,'College Enrollment Projections'!$AJ$1:$AP$1,0)),50)</f>
        <v>45500</v>
      </c>
      <c r="W75" s="115">
        <f>MROUND(INDEX('MAG College Enrollment Forecast'!$B$4:$H$74,MATCH($O75,'MAG College Enrollment Forecast'!$A$4:$A$74,0),MATCH(W$4,'MAG College Enrollment Forecast'!$B$1:$H$1,0)),50)</f>
        <v>68000</v>
      </c>
      <c r="X75" s="115">
        <f>MROUND(INDEX('MAG College Enrollment Forecast'!$B$4:$H$74,MATCH($O75,'MAG College Enrollment Forecast'!$A$4:$A$74,0),MATCH(X$4,'MAG College Enrollment Forecast'!$B$1:$H$1,0)),50)</f>
        <v>2600</v>
      </c>
      <c r="Y75" s="115">
        <f>MROUND(INDEX('MAG College Enrollment Forecast'!$B$4:$H$74,MATCH($O75,'MAG College Enrollment Forecast'!$A$4:$A$74,0),MATCH(Y$4,'MAG College Enrollment Forecast'!$B$1:$H$1,0)),50)</f>
        <v>3000</v>
      </c>
      <c r="Z75" s="115">
        <f>MROUND(INDEX('MAG College Enrollment Forecast'!$B$4:$H$74,MATCH($O75,'MAG College Enrollment Forecast'!$A$4:$A$74,0),MATCH(Z$4,'MAG College Enrollment Forecast'!$B$1:$H$1,0)),50)</f>
        <v>4300</v>
      </c>
      <c r="AA75" s="116">
        <f>MROUND(AA$3*INDEX('College Enrollment Projections'!$AJ$2:$AP$72,MATCH('Campus Enrol Disaggregation'!$O75,'College Enrollment Projections'!$AI$2:$AI$72,0),MATCH('Campus Enrol Disaggregation'!AA$2,'College Enrollment Projections'!$AJ$1:$AP$1,0)),50)</f>
        <v>38950</v>
      </c>
      <c r="AB75" s="116">
        <f>MROUND(AB$3*INDEX('College Enrollment Projections'!$AJ$2:$AP$72,MATCH('Campus Enrol Disaggregation'!$O75,'College Enrollment Projections'!$AI$2:$AI$72,0),MATCH('Campus Enrol Disaggregation'!AB$2,'College Enrollment Projections'!$AJ$1:$AP$1,0)),50)</f>
        <v>7800</v>
      </c>
      <c r="AC75" s="116">
        <f>MROUND(AC$3*INDEX('College Enrollment Projections'!$AJ$2:$AP$72,MATCH('Campus Enrol Disaggregation'!$O75,'College Enrollment Projections'!$AI$2:$AI$72,0),MATCH('Campus Enrol Disaggregation'!AC$2,'College Enrollment Projections'!$AJ$1:$AP$1,0)),50)</f>
        <v>3500</v>
      </c>
      <c r="AD75" s="117">
        <f t="shared" si="1"/>
        <v>256400</v>
      </c>
    </row>
  </sheetData>
  <pageMargins left="0.7" right="0.7" top="0.75" bottom="0.75" header="0.3" footer="0.3"/>
  <pageSetup orientation="portrait"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R98"/>
  <sheetViews>
    <sheetView topLeftCell="AE70" zoomScale="160" zoomScaleNormal="160" workbookViewId="0">
      <selection activeCell="AN83" sqref="AN83"/>
    </sheetView>
  </sheetViews>
  <sheetFormatPr defaultColWidth="9" defaultRowHeight="15"/>
  <cols>
    <col min="1" max="1" width="9" style="2" customWidth="1"/>
    <col min="2" max="24" width="9" style="2"/>
    <col min="25" max="25" width="9.7109375" style="2" customWidth="1"/>
    <col min="26" max="41" width="9" style="2"/>
    <col min="42" max="42" width="10.7109375" style="2" customWidth="1"/>
    <col min="43" max="43" width="9" style="2"/>
    <col min="44" max="44" width="27.42578125" style="2" customWidth="1"/>
    <col min="45" max="16384" width="9" style="2"/>
  </cols>
  <sheetData>
    <row r="1" spans="1:43">
      <c r="A1" s="5" t="str">
        <f>$AJ$1</f>
        <v>UOFU</v>
      </c>
      <c r="B1" s="5" t="s">
        <v>103</v>
      </c>
      <c r="C1" s="5"/>
      <c r="D1" s="110" t="s">
        <v>210</v>
      </c>
      <c r="E1" s="110">
        <v>47000</v>
      </c>
      <c r="F1" s="5"/>
      <c r="G1" s="5"/>
      <c r="H1" s="5"/>
      <c r="I1" s="5" t="str">
        <f>$AL$1</f>
        <v>UVU</v>
      </c>
      <c r="J1" s="5" t="s">
        <v>103</v>
      </c>
      <c r="K1" s="5"/>
      <c r="L1" s="110" t="s">
        <v>212</v>
      </c>
      <c r="M1" s="110"/>
      <c r="N1" s="110" t="s">
        <v>209</v>
      </c>
      <c r="O1" s="5"/>
      <c r="P1" s="5"/>
      <c r="Q1" s="5" t="str">
        <f>$AN$1</f>
        <v>BYU</v>
      </c>
      <c r="R1" s="5" t="s">
        <v>103</v>
      </c>
      <c r="T1" s="110" t="s">
        <v>214</v>
      </c>
      <c r="U1" s="110"/>
      <c r="V1" s="110" t="s">
        <v>209</v>
      </c>
      <c r="Y1" s="5" t="str">
        <f>$AP$1</f>
        <v>WESTMIN</v>
      </c>
      <c r="Z1" s="5" t="s">
        <v>103</v>
      </c>
      <c r="AB1" s="110" t="s">
        <v>216</v>
      </c>
      <c r="AC1" s="110"/>
      <c r="AD1" s="110">
        <v>3500</v>
      </c>
      <c r="AI1" s="3" t="s">
        <v>5</v>
      </c>
      <c r="AJ1" s="3" t="s">
        <v>1</v>
      </c>
      <c r="AK1" s="3" t="s">
        <v>2</v>
      </c>
      <c r="AL1" s="3" t="s">
        <v>3</v>
      </c>
      <c r="AM1" s="3" t="s">
        <v>4</v>
      </c>
      <c r="AN1" s="3" t="s">
        <v>15</v>
      </c>
      <c r="AO1" s="3" t="s">
        <v>16</v>
      </c>
      <c r="AP1" s="3" t="s">
        <v>17</v>
      </c>
      <c r="AQ1" s="7"/>
    </row>
    <row r="2" spans="1:43">
      <c r="AI2" s="3">
        <v>1990</v>
      </c>
      <c r="AJ2" s="20" cm="1">
        <f t="array" ref="AJ2">ROUND(
  IF(AND(AJ$1="Ensign", $AI2&gt;=2021, $AI2&lt;=2024),
    _xlfn.XLOOKUP($AI2, Ensign!$A$2:$A$12, Ensign!$B$2:$B$12),
    _xlfn.XLOOKUP($AI2, 'Historic (IPEDS &amp; 2019 RTP)'!$A:$A, _xlfn.XLOOKUP(AJ$1, 'Historic (IPEDS &amp; 2019 RTP)'!$A$1:$H$1, 'Historic (IPEDS &amp; 2019 RTP)'!$A:$H),
      IFERROR(_xlfn.XLOOKUP($AI2, 'USHE Historic'!$A$3:$A$13, _xlfn.XLOOKUP(AJ$1, 'USHE Historic'!$A$2:$E$2, 'USHE Historic'!$A$3:$E$13)),
        _xlfn.IFS(
          AJ$1="BYU", IFERROR(_xlfn.XLOOKUP($AI2, 'MAG College Enrollment Forecast'!$A:$A, 'MAG College Enrollment Forecast'!$B:$B), (AJ$72-AJ1)/($AI$72-$AI1)*($AI2-$AI1)+AJ1),
          AJ$1="UVU", IFERROR(_xlfn.XLOOKUP($AI2, 'MAG College Enrollment Forecast'!$A:$A, 'MAG College Enrollment Forecast'!$C:$C+'MAG College Enrollment Forecast'!$D:$D+'MAG College Enrollment Forecast'!$E:$E+'MAG College Enrollment Forecast'!$F:$F+'MAG College Enrollment Forecast'!$G:$G+'MAG College Enrollment Forecast'!$H:$H), (AJ$72-AJ1)/($AI$72-$AI1)*($AI2-$AI1)+AJ1),
          TRUE, IFERROR(_xlfn.XLOOKUP($AI2, 'USHE Projections'!$A:$A, IFERROR(_xlfn.XLOOKUP(AJ$1, 'USHE Projections'!$A$1:$E$1, 'USHE Projections'!$A:$E), "NONE"), (AJ$72-AJ1)/($AI$72-$AI1)*($AI2-$AI1)+AJ1), (AJ$72-AJ1)/($AI$72-$AI1)*($AI2-$AI1)+AJ1)
        )
      )
    )
  ), 0)</f>
        <v>24311</v>
      </c>
      <c r="AK2" s="20" cm="1">
        <f t="array" ref="AK2">ROUND(
  IF(AND(AK$1="Ensign", $AI2&gt;=2021, $AI2&lt;=2024),
    _xlfn.XLOOKUP($AI2, Ensign!$A$2:$A$12, Ensign!$B$2:$B$12),
    _xlfn.XLOOKUP($AI2, 'Historic (IPEDS &amp; 2019 RTP)'!$A:$A, _xlfn.XLOOKUP(AK$1, 'Historic (IPEDS &amp; 2019 RTP)'!$A$1:$H$1, 'Historic (IPEDS &amp; 2019 RTP)'!$A:$H),
      IFERROR(_xlfn.XLOOKUP($AI2, 'USHE Historic'!$A$3:$A$13, _xlfn.XLOOKUP(AK$1, 'USHE Historic'!$A$2:$E$2, 'USHE Historic'!$A$3:$E$13)),
        _xlfn.IFS(
          AK$1="BYU", IFERROR(_xlfn.XLOOKUP($AI2, 'MAG College Enrollment Forecast'!$A:$A, 'MAG College Enrollment Forecast'!$B:$B), (AK$72-AK1)/($AI$72-$AI1)*($AI2-$AI1)+AK1),
          AK$1="UVU", IFERROR(_xlfn.XLOOKUP($AI2, 'MAG College Enrollment Forecast'!$A:$A, 'MAG College Enrollment Forecast'!$C:$C+'MAG College Enrollment Forecast'!$D:$D+'MAG College Enrollment Forecast'!$E:$E+'MAG College Enrollment Forecast'!$F:$F+'MAG College Enrollment Forecast'!$G:$G+'MAG College Enrollment Forecast'!$H:$H), (AK$72-AK1)/($AI$72-$AI1)*($AI2-$AI1)+AK1),
          TRUE, IFERROR(_xlfn.XLOOKUP($AI2, 'USHE Projections'!$A:$A, IFERROR(_xlfn.XLOOKUP(AK$1, 'USHE Projections'!$A$1:$E$1, 'USHE Projections'!$A:$E), "NONE"), (AK$72-AK1)/($AI$72-$AI1)*($AI2-$AI1)+AK1), (AK$72-AK1)/($AI$72-$AI1)*($AI2-$AI1)+AK1)
        )
      )
    )
  ), 0)</f>
        <v>13449</v>
      </c>
      <c r="AL2" s="20" cm="1">
        <f t="array" ref="AL2">ROUND(
  IF(AND(AL$1="Ensign", $AI2&gt;=2021, $AI2&lt;=2024),
    _xlfn.XLOOKUP($AI2, Ensign!$A$2:$A$12, Ensign!$B$2:$B$12),
    _xlfn.XLOOKUP($AI2, 'Historic (IPEDS &amp; 2019 RTP)'!$A:$A, _xlfn.XLOOKUP(AL$1, 'Historic (IPEDS &amp; 2019 RTP)'!$A$1:$H$1, 'Historic (IPEDS &amp; 2019 RTP)'!$A:$H),
      IFERROR(_xlfn.XLOOKUP($AI2, 'USHE Historic'!$A$3:$A$13, _xlfn.XLOOKUP(AL$1, 'USHE Historic'!$A$2:$E$2, 'USHE Historic'!$A$3:$E$13)),
        _xlfn.IFS(
          AL$1="BYU", IFERROR(_xlfn.XLOOKUP($AI2, 'MAG College Enrollment Forecast'!$A:$A, 'MAG College Enrollment Forecast'!$B:$B), (AL$72-AL1)/($AI$72-$AI1)*($AI2-$AI1)+AL1),
          AL$1="UVU", IFERROR(_xlfn.XLOOKUP($AI2, 'MAG College Enrollment Forecast'!$A:$A, 'MAG College Enrollment Forecast'!$C:$C+'MAG College Enrollment Forecast'!$D:$D+'MAG College Enrollment Forecast'!$E:$E+'MAG College Enrollment Forecast'!$F:$F+'MAG College Enrollment Forecast'!$G:$G+'MAG College Enrollment Forecast'!$H:$H), (AL$72-AL1)/($AI$72-$AI1)*($AI2-$AI1)+AL1),
          TRUE, IFERROR(_xlfn.XLOOKUP($AI2, 'USHE Projections'!$A:$A, IFERROR(_xlfn.XLOOKUP(AL$1, 'USHE Projections'!$A$1:$E$1, 'USHE Projections'!$A:$E), "NONE"), (AL$72-AL1)/($AI$72-$AI1)*($AI2-$AI1)+AL1), (AL$72-AL1)/($AI$72-$AI1)*($AI2-$AI1)+AL1)
        )
      )
    )
  ), 0)</f>
        <v>7885</v>
      </c>
      <c r="AM2" s="20" cm="1">
        <f t="array" ref="AM2">ROUND(
  IF(AND(AM$1="Ensign", $AI2&gt;=2021, $AI2&lt;=2024),
    _xlfn.XLOOKUP($AI2, Ensign!$A$2:$A$12, Ensign!$B$2:$B$12),
    _xlfn.XLOOKUP($AI2, 'Historic (IPEDS &amp; 2019 RTP)'!$A:$A, _xlfn.XLOOKUP(AM$1, 'Historic (IPEDS &amp; 2019 RTP)'!$A$1:$H$1, 'Historic (IPEDS &amp; 2019 RTP)'!$A:$H),
      IFERROR(_xlfn.XLOOKUP($AI2, 'USHE Historic'!$A$3:$A$13, _xlfn.XLOOKUP(AM$1, 'USHE Historic'!$A$2:$E$2, 'USHE Historic'!$A$3:$E$13)),
        _xlfn.IFS(
          AM$1="BYU", IFERROR(_xlfn.XLOOKUP($AI2, 'MAG College Enrollment Forecast'!$A:$A, 'MAG College Enrollment Forecast'!$B:$B), (AM$72-AM1)/($AI$72-$AI1)*($AI2-$AI1)+AM1),
          AM$1="UVU", IFERROR(_xlfn.XLOOKUP($AI2, 'MAG College Enrollment Forecast'!$A:$A, 'MAG College Enrollment Forecast'!$C:$C+'MAG College Enrollment Forecast'!$D:$D+'MAG College Enrollment Forecast'!$E:$E+'MAG College Enrollment Forecast'!$F:$F+'MAG College Enrollment Forecast'!$G:$G+'MAG College Enrollment Forecast'!$H:$H), (AM$72-AM1)/($AI$72-$AI1)*($AI2-$AI1)+AM1),
          TRUE, IFERROR(_xlfn.XLOOKUP($AI2, 'USHE Projections'!$A:$A, IFERROR(_xlfn.XLOOKUP(AM$1, 'USHE Projections'!$A$1:$E$1, 'USHE Projections'!$A:$E), "NONE"), (AM$72-AM1)/($AI$72-$AI1)*($AI2-$AI1)+AM1), (AM$72-AM1)/($AI$72-$AI1)*($AI2-$AI1)+AM1)
        )
      )
    )
  ), 0)</f>
        <v>13344</v>
      </c>
      <c r="AN2" s="20" cm="1">
        <f t="array" ref="AN2">ROUND(
  IF(AND(AN$1="Ensign", $AI2&gt;=2021, $AI2&lt;=2024),
    _xlfn.XLOOKUP($AI2, Ensign!$A$2:$A$12, Ensign!$B$2:$B$12),
    _xlfn.XLOOKUP($AI2, 'Historic (IPEDS &amp; 2019 RTP)'!$A:$A, _xlfn.XLOOKUP(AN$1, 'Historic (IPEDS &amp; 2019 RTP)'!$A$1:$H$1, 'Historic (IPEDS &amp; 2019 RTP)'!$A:$H),
      IFERROR(_xlfn.XLOOKUP($AI2, 'USHE Historic'!$A$3:$A$13, _xlfn.XLOOKUP(AN$1, 'USHE Historic'!$A$2:$E$2, 'USHE Historic'!$A$3:$E$13)),
        _xlfn.IFS(
          AN$1="BYU", IFERROR(_xlfn.XLOOKUP($AI2, 'MAG College Enrollment Forecast'!$A:$A, 'MAG College Enrollment Forecast'!$B:$B), (AN$72-AN1)/($AI$72-$AI1)*($AI2-$AI1)+AN1),
          AN$1="UVU", IFERROR(_xlfn.XLOOKUP($AI2, 'MAG College Enrollment Forecast'!$A:$A, 'MAG College Enrollment Forecast'!$C:$C+'MAG College Enrollment Forecast'!$D:$D+'MAG College Enrollment Forecast'!$E:$E+'MAG College Enrollment Forecast'!$F:$F+'MAG College Enrollment Forecast'!$G:$G+'MAG College Enrollment Forecast'!$H:$H), (AN$72-AN1)/($AI$72-$AI1)*($AI2-$AI1)+AN1),
          TRUE, IFERROR(_xlfn.XLOOKUP($AI2, 'USHE Projections'!$A:$A, IFERROR(_xlfn.XLOOKUP(AN$1, 'USHE Projections'!$A$1:$E$1, 'USHE Projections'!$A:$E), "NONE"), (AN$72-AN1)/($AI$72-$AI1)*($AI2-$AI1)+AN1), (AN$72-AN1)/($AI$72-$AI1)*($AI2-$AI1)+AN1)
        )
      )
    )
  ), 0)</f>
        <v>30465</v>
      </c>
      <c r="AO2" s="20" cm="1">
        <f t="array" ref="AO2">ROUND(
  IF(AND(AO$1="Ensign", $AI2&gt;=2021, $AI2&lt;=2024),
    _xlfn.XLOOKUP($AI2, Ensign!$A$2:$A$12, Ensign!$B$2:$B$12),
    _xlfn.XLOOKUP($AI2, 'Historic (IPEDS &amp; 2019 RTP)'!$A:$A, _xlfn.XLOOKUP(AO$1, 'Historic (IPEDS &amp; 2019 RTP)'!$A$1:$H$1, 'Historic (IPEDS &amp; 2019 RTP)'!$A:$H),
      IFERROR(_xlfn.XLOOKUP($AI2, 'USHE Historic'!$A$3:$A$13, _xlfn.XLOOKUP(AO$1, 'USHE Historic'!$A$2:$E$2, 'USHE Historic'!$A$3:$E$13)),
        _xlfn.IFS(
          AO$1="BYU", IFERROR(_xlfn.XLOOKUP($AI2, 'MAG College Enrollment Forecast'!$A:$A, 'MAG College Enrollment Forecast'!$B:$B), (AO$72-AO1)/($AI$72-$AI1)*($AI2-$AI1)+AO1),
          AO$1="UVU", IFERROR(_xlfn.XLOOKUP($AI2, 'MAG College Enrollment Forecast'!$A:$A, 'MAG College Enrollment Forecast'!$C:$C+'MAG College Enrollment Forecast'!$D:$D+'MAG College Enrollment Forecast'!$E:$E+'MAG College Enrollment Forecast'!$F:$F+'MAG College Enrollment Forecast'!$G:$G+'MAG College Enrollment Forecast'!$H:$H), (AO$72-AO1)/($AI$72-$AI1)*($AI2-$AI1)+AO1),
          TRUE, IFERROR(_xlfn.XLOOKUP($AI2, 'USHE Projections'!$A:$A, IFERROR(_xlfn.XLOOKUP(AO$1, 'USHE Projections'!$A$1:$E$1, 'USHE Projections'!$A:$E), "NONE"), (AO$72-AO1)/($AI$72-$AI1)*($AI2-$AI1)+AO1), (AO$72-AO1)/($AI$72-$AI1)*($AI2-$AI1)+AO1)
        )
      )
    )
  ), 0)</f>
        <v>0</v>
      </c>
      <c r="AP2" s="20" cm="1">
        <f t="array" ref="AP2">ROUND(
  IF(AND(AP$1="Ensign", $AI2&gt;=2021, $AI2&lt;=2024),
    _xlfn.XLOOKUP($AI2, Ensign!$A$2:$A$12, Ensign!$B$2:$B$12),
    _xlfn.XLOOKUP($AI2, 'Historic (IPEDS &amp; 2019 RTP)'!$A:$A, _xlfn.XLOOKUP(AP$1, 'Historic (IPEDS &amp; 2019 RTP)'!$A$1:$H$1, 'Historic (IPEDS &amp; 2019 RTP)'!$A:$H),
      IFERROR(_xlfn.XLOOKUP($AI2, 'USHE Historic'!$A$3:$A$13, _xlfn.XLOOKUP(AP$1, 'USHE Historic'!$A$2:$E$2, 'USHE Historic'!$A$3:$E$13)),
        _xlfn.IFS(
          AP$1="BYU", IFERROR(_xlfn.XLOOKUP($AI2, 'MAG College Enrollment Forecast'!$A:$A, 'MAG College Enrollment Forecast'!$B:$B), (AP$72-AP1)/($AI$72-$AI1)*($AI2-$AI1)+AP1),
          AP$1="UVU", IFERROR(_xlfn.XLOOKUP($AI2, 'MAG College Enrollment Forecast'!$A:$A, 'MAG College Enrollment Forecast'!$C:$C+'MAG College Enrollment Forecast'!$D:$D+'MAG College Enrollment Forecast'!$E:$E+'MAG College Enrollment Forecast'!$F:$F+'MAG College Enrollment Forecast'!$G:$G+'MAG College Enrollment Forecast'!$H:$H), (AP$72-AP1)/($AI$72-$AI1)*($AI2-$AI1)+AP1),
          TRUE, IFERROR(_xlfn.XLOOKUP($AI2, 'USHE Projections'!$A:$A, IFERROR(_xlfn.XLOOKUP(AP$1, 'USHE Projections'!$A$1:$E$1, 'USHE Projections'!$A:$E), "NONE"), (AP$72-AP1)/($AI$72-$AI1)*($AI2-$AI1)+AP1), (AP$72-AP1)/($AI$72-$AI1)*($AI2-$AI1)+AP1)
        )
      )
    )
  ), 0)</f>
        <v>0</v>
      </c>
      <c r="AQ2" s="7"/>
    </row>
    <row r="3" spans="1:43">
      <c r="AI3" s="3">
        <v>1991</v>
      </c>
      <c r="AJ3" s="20" cm="1">
        <f t="array" ref="AJ3">ROUND(
  IF(AND(AJ$1="Ensign", $AI3&gt;=2021, $AI3&lt;=2024),
    _xlfn.XLOOKUP($AI3, Ensign!$A$2:$A$12, Ensign!$B$2:$B$12),
    _xlfn.XLOOKUP($AI3, 'Historic (IPEDS &amp; 2019 RTP)'!$A:$A, _xlfn.XLOOKUP(AJ$1, 'Historic (IPEDS &amp; 2019 RTP)'!$A$1:$H$1, 'Historic (IPEDS &amp; 2019 RTP)'!$A:$H),
      IFERROR(_xlfn.XLOOKUP($AI3, 'USHE Historic'!$A$3:$A$13, _xlfn.XLOOKUP(AJ$1, 'USHE Historic'!$A$2:$E$2, 'USHE Historic'!$A$3:$E$13)),
        _xlfn.IFS(
          AJ$1="BYU", IFERROR(_xlfn.XLOOKUP($AI3, 'MAG College Enrollment Forecast'!$A:$A, 'MAG College Enrollment Forecast'!$B:$B), (AJ$72-AJ2)/($AI$72-$AI2)*($AI3-$AI2)+AJ2),
          AJ$1="UVU", IFERROR(_xlfn.XLOOKUP($AI3, 'MAG College Enrollment Forecast'!$A:$A, 'MAG College Enrollment Forecast'!$C:$C+'MAG College Enrollment Forecast'!$D:$D+'MAG College Enrollment Forecast'!$E:$E+'MAG College Enrollment Forecast'!$F:$F+'MAG College Enrollment Forecast'!$G:$G+'MAG College Enrollment Forecast'!$H:$H), (AJ$72-AJ2)/($AI$72-$AI2)*($AI3-$AI2)+AJ2),
          TRUE, IFERROR(_xlfn.XLOOKUP($AI3, 'USHE Projections'!$A:$A, IFERROR(_xlfn.XLOOKUP(AJ$1, 'USHE Projections'!$A$1:$E$1, 'USHE Projections'!$A:$E), "NONE"), (AJ$72-AJ2)/($AI$72-$AI2)*($AI3-$AI2)+AJ2), (AJ$72-AJ2)/($AI$72-$AI2)*($AI3-$AI2)+AJ2)
        )
      )
    )
  ), 0)</f>
        <v>25581</v>
      </c>
      <c r="AK3" s="20" cm="1">
        <f t="array" ref="AK3">ROUND(
  IF(AND(AK$1="Ensign", $AI3&gt;=2021, $AI3&lt;=2024),
    _xlfn.XLOOKUP($AI3, Ensign!$A$2:$A$12, Ensign!$B$2:$B$12),
    _xlfn.XLOOKUP($AI3, 'Historic (IPEDS &amp; 2019 RTP)'!$A:$A, _xlfn.XLOOKUP(AK$1, 'Historic (IPEDS &amp; 2019 RTP)'!$A$1:$H$1, 'Historic (IPEDS &amp; 2019 RTP)'!$A:$H),
      IFERROR(_xlfn.XLOOKUP($AI3, 'USHE Historic'!$A$3:$A$13, _xlfn.XLOOKUP(AK$1, 'USHE Historic'!$A$2:$E$2, 'USHE Historic'!$A$3:$E$13)),
        _xlfn.IFS(
          AK$1="BYU", IFERROR(_xlfn.XLOOKUP($AI3, 'MAG College Enrollment Forecast'!$A:$A, 'MAG College Enrollment Forecast'!$B:$B), (AK$72-AK2)/($AI$72-$AI2)*($AI3-$AI2)+AK2),
          AK$1="UVU", IFERROR(_xlfn.XLOOKUP($AI3, 'MAG College Enrollment Forecast'!$A:$A, 'MAG College Enrollment Forecast'!$C:$C+'MAG College Enrollment Forecast'!$D:$D+'MAG College Enrollment Forecast'!$E:$E+'MAG College Enrollment Forecast'!$F:$F+'MAG College Enrollment Forecast'!$G:$G+'MAG College Enrollment Forecast'!$H:$H), (AK$72-AK2)/($AI$72-$AI2)*($AI3-$AI2)+AK2),
          TRUE, IFERROR(_xlfn.XLOOKUP($AI3, 'USHE Projections'!$A:$A, IFERROR(_xlfn.XLOOKUP(AK$1, 'USHE Projections'!$A$1:$E$1, 'USHE Projections'!$A:$E), "NONE"), (AK$72-AK2)/($AI$72-$AI2)*($AI3-$AI2)+AK2), (AK$72-AK2)/($AI$72-$AI2)*($AI3-$AI2)+AK2)
        )
      )
    )
  ), 0)</f>
        <v>14495</v>
      </c>
      <c r="AL3" s="20" cm="1">
        <f t="array" ref="AL3">ROUND(
  IF(AND(AL$1="Ensign", $AI3&gt;=2021, $AI3&lt;=2024),
    _xlfn.XLOOKUP($AI3, Ensign!$A$2:$A$12, Ensign!$B$2:$B$12),
    _xlfn.XLOOKUP($AI3, 'Historic (IPEDS &amp; 2019 RTP)'!$A:$A, _xlfn.XLOOKUP(AL$1, 'Historic (IPEDS &amp; 2019 RTP)'!$A$1:$H$1, 'Historic (IPEDS &amp; 2019 RTP)'!$A:$H),
      IFERROR(_xlfn.XLOOKUP($AI3, 'USHE Historic'!$A$3:$A$13, _xlfn.XLOOKUP(AL$1, 'USHE Historic'!$A$2:$E$2, 'USHE Historic'!$A$3:$E$13)),
        _xlfn.IFS(
          AL$1="BYU", IFERROR(_xlfn.XLOOKUP($AI3, 'MAG College Enrollment Forecast'!$A:$A, 'MAG College Enrollment Forecast'!$B:$B), (AL$72-AL2)/($AI$72-$AI2)*($AI3-$AI2)+AL2),
          AL$1="UVU", IFERROR(_xlfn.XLOOKUP($AI3, 'MAG College Enrollment Forecast'!$A:$A, 'MAG College Enrollment Forecast'!$C:$C+'MAG College Enrollment Forecast'!$D:$D+'MAG College Enrollment Forecast'!$E:$E+'MAG College Enrollment Forecast'!$F:$F+'MAG College Enrollment Forecast'!$G:$G+'MAG College Enrollment Forecast'!$H:$H), (AL$72-AL2)/($AI$72-$AI2)*($AI3-$AI2)+AL2),
          TRUE, IFERROR(_xlfn.XLOOKUP($AI3, 'USHE Projections'!$A:$A, IFERROR(_xlfn.XLOOKUP(AL$1, 'USHE Projections'!$A$1:$E$1, 'USHE Projections'!$A:$E), "NONE"), (AL$72-AL2)/($AI$72-$AI2)*($AI3-$AI2)+AL2), (AL$72-AL2)/($AI$72-$AI2)*($AI3-$AI2)+AL2)
        )
      )
    )
  ), 0)</f>
        <v>8777</v>
      </c>
      <c r="AM3" s="20" cm="1">
        <f t="array" ref="AM3">ROUND(
  IF(AND(AM$1="Ensign", $AI3&gt;=2021, $AI3&lt;=2024),
    _xlfn.XLOOKUP($AI3, Ensign!$A$2:$A$12, Ensign!$B$2:$B$12),
    _xlfn.XLOOKUP($AI3, 'Historic (IPEDS &amp; 2019 RTP)'!$A:$A, _xlfn.XLOOKUP(AM$1, 'Historic (IPEDS &amp; 2019 RTP)'!$A$1:$H$1, 'Historic (IPEDS &amp; 2019 RTP)'!$A:$H),
      IFERROR(_xlfn.XLOOKUP($AI3, 'USHE Historic'!$A$3:$A$13, _xlfn.XLOOKUP(AM$1, 'USHE Historic'!$A$2:$E$2, 'USHE Historic'!$A$3:$E$13)),
        _xlfn.IFS(
          AM$1="BYU", IFERROR(_xlfn.XLOOKUP($AI3, 'MAG College Enrollment Forecast'!$A:$A, 'MAG College Enrollment Forecast'!$B:$B), (AM$72-AM2)/($AI$72-$AI2)*($AI3-$AI2)+AM2),
          AM$1="UVU", IFERROR(_xlfn.XLOOKUP($AI3, 'MAG College Enrollment Forecast'!$A:$A, 'MAG College Enrollment Forecast'!$C:$C+'MAG College Enrollment Forecast'!$D:$D+'MAG College Enrollment Forecast'!$E:$E+'MAG College Enrollment Forecast'!$F:$F+'MAG College Enrollment Forecast'!$G:$G+'MAG College Enrollment Forecast'!$H:$H), (AM$72-AM2)/($AI$72-$AI2)*($AI3-$AI2)+AM2),
          TRUE, IFERROR(_xlfn.XLOOKUP($AI3, 'USHE Projections'!$A:$A, IFERROR(_xlfn.XLOOKUP(AM$1, 'USHE Projections'!$A$1:$E$1, 'USHE Projections'!$A:$E), "NONE"), (AM$72-AM2)/($AI$72-$AI2)*($AI3-$AI2)+AM2), (AM$72-AM2)/($AI$72-$AI2)*($AI3-$AI2)+AM2)
        )
      )
    )
  ), 0)</f>
        <v>15972</v>
      </c>
      <c r="AN3" s="20" cm="1">
        <f t="array" ref="AN3">ROUND(
  IF(AND(AN$1="Ensign", $AI3&gt;=2021, $AI3&lt;=2024),
    _xlfn.XLOOKUP($AI3, Ensign!$A$2:$A$12, Ensign!$B$2:$B$12),
    _xlfn.XLOOKUP($AI3, 'Historic (IPEDS &amp; 2019 RTP)'!$A:$A, _xlfn.XLOOKUP(AN$1, 'Historic (IPEDS &amp; 2019 RTP)'!$A$1:$H$1, 'Historic (IPEDS &amp; 2019 RTP)'!$A:$H),
      IFERROR(_xlfn.XLOOKUP($AI3, 'USHE Historic'!$A$3:$A$13, _xlfn.XLOOKUP(AN$1, 'USHE Historic'!$A$2:$E$2, 'USHE Historic'!$A$3:$E$13)),
        _xlfn.IFS(
          AN$1="BYU", IFERROR(_xlfn.XLOOKUP($AI3, 'MAG College Enrollment Forecast'!$A:$A, 'MAG College Enrollment Forecast'!$B:$B), (AN$72-AN2)/($AI$72-$AI2)*($AI3-$AI2)+AN2),
          AN$1="UVU", IFERROR(_xlfn.XLOOKUP($AI3, 'MAG College Enrollment Forecast'!$A:$A, 'MAG College Enrollment Forecast'!$C:$C+'MAG College Enrollment Forecast'!$D:$D+'MAG College Enrollment Forecast'!$E:$E+'MAG College Enrollment Forecast'!$F:$F+'MAG College Enrollment Forecast'!$G:$G+'MAG College Enrollment Forecast'!$H:$H), (AN$72-AN2)/($AI$72-$AI2)*($AI3-$AI2)+AN2),
          TRUE, IFERROR(_xlfn.XLOOKUP($AI3, 'USHE Projections'!$A:$A, IFERROR(_xlfn.XLOOKUP(AN$1, 'USHE Projections'!$A$1:$E$1, 'USHE Projections'!$A:$E), "NONE"), (AN$72-AN2)/($AI$72-$AI2)*($AI3-$AI2)+AN2), (AN$72-AN2)/($AI$72-$AI2)*($AI3-$AI2)+AN2)
        )
      )
    )
  ), 0)</f>
        <v>31101</v>
      </c>
      <c r="AO3" s="20" cm="1">
        <f t="array" ref="AO3">ROUND(
  IF(AND(AO$1="Ensign", $AI3&gt;=2021, $AI3&lt;=2024),
    _xlfn.XLOOKUP($AI3, Ensign!$A$2:$A$12, Ensign!$B$2:$B$12),
    _xlfn.XLOOKUP($AI3, 'Historic (IPEDS &amp; 2019 RTP)'!$A:$A, _xlfn.XLOOKUP(AO$1, 'Historic (IPEDS &amp; 2019 RTP)'!$A$1:$H$1, 'Historic (IPEDS &amp; 2019 RTP)'!$A:$H),
      IFERROR(_xlfn.XLOOKUP($AI3, 'USHE Historic'!$A$3:$A$13, _xlfn.XLOOKUP(AO$1, 'USHE Historic'!$A$2:$E$2, 'USHE Historic'!$A$3:$E$13)),
        _xlfn.IFS(
          AO$1="BYU", IFERROR(_xlfn.XLOOKUP($AI3, 'MAG College Enrollment Forecast'!$A:$A, 'MAG College Enrollment Forecast'!$B:$B), (AO$72-AO2)/($AI$72-$AI2)*($AI3-$AI2)+AO2),
          AO$1="UVU", IFERROR(_xlfn.XLOOKUP($AI3, 'MAG College Enrollment Forecast'!$A:$A, 'MAG College Enrollment Forecast'!$C:$C+'MAG College Enrollment Forecast'!$D:$D+'MAG College Enrollment Forecast'!$E:$E+'MAG College Enrollment Forecast'!$F:$F+'MAG College Enrollment Forecast'!$G:$G+'MAG College Enrollment Forecast'!$H:$H), (AO$72-AO2)/($AI$72-$AI2)*($AI3-$AI2)+AO2),
          TRUE, IFERROR(_xlfn.XLOOKUP($AI3, 'USHE Projections'!$A:$A, IFERROR(_xlfn.XLOOKUP(AO$1, 'USHE Projections'!$A$1:$E$1, 'USHE Projections'!$A:$E), "NONE"), (AO$72-AO2)/($AI$72-$AI2)*($AI3-$AI2)+AO2), (AO$72-AO2)/($AI$72-$AI2)*($AI3-$AI2)+AO2)
        )
      )
    )
  ), 0)</f>
        <v>0</v>
      </c>
      <c r="AP3" s="20" cm="1">
        <f t="array" ref="AP3">ROUND(
  IF(AND(AP$1="Ensign", $AI3&gt;=2021, $AI3&lt;=2024),
    _xlfn.XLOOKUP($AI3, Ensign!$A$2:$A$12, Ensign!$B$2:$B$12),
    _xlfn.XLOOKUP($AI3, 'Historic (IPEDS &amp; 2019 RTP)'!$A:$A, _xlfn.XLOOKUP(AP$1, 'Historic (IPEDS &amp; 2019 RTP)'!$A$1:$H$1, 'Historic (IPEDS &amp; 2019 RTP)'!$A:$H),
      IFERROR(_xlfn.XLOOKUP($AI3, 'USHE Historic'!$A$3:$A$13, _xlfn.XLOOKUP(AP$1, 'USHE Historic'!$A$2:$E$2, 'USHE Historic'!$A$3:$E$13)),
        _xlfn.IFS(
          AP$1="BYU", IFERROR(_xlfn.XLOOKUP($AI3, 'MAG College Enrollment Forecast'!$A:$A, 'MAG College Enrollment Forecast'!$B:$B), (AP$72-AP2)/($AI$72-$AI2)*($AI3-$AI2)+AP2),
          AP$1="UVU", IFERROR(_xlfn.XLOOKUP($AI3, 'MAG College Enrollment Forecast'!$A:$A, 'MAG College Enrollment Forecast'!$C:$C+'MAG College Enrollment Forecast'!$D:$D+'MAG College Enrollment Forecast'!$E:$E+'MAG College Enrollment Forecast'!$F:$F+'MAG College Enrollment Forecast'!$G:$G+'MAG College Enrollment Forecast'!$H:$H), (AP$72-AP2)/($AI$72-$AI2)*($AI3-$AI2)+AP2),
          TRUE, IFERROR(_xlfn.XLOOKUP($AI3, 'USHE Projections'!$A:$A, IFERROR(_xlfn.XLOOKUP(AP$1, 'USHE Projections'!$A$1:$E$1, 'USHE Projections'!$A:$E), "NONE"), (AP$72-AP2)/($AI$72-$AI2)*($AI3-$AI2)+AP2), (AP$72-AP2)/($AI$72-$AI2)*($AI3-$AI2)+AP2)
        )
      )
    )
  ), 0)</f>
        <v>0</v>
      </c>
      <c r="AQ3" s="7"/>
    </row>
    <row r="4" spans="1:43">
      <c r="AI4" s="3">
        <v>1992</v>
      </c>
      <c r="AJ4" s="20" cm="1">
        <f t="array" ref="AJ4">ROUND(
  IF(AND(AJ$1="Ensign", $AI4&gt;=2021, $AI4&lt;=2024),
    _xlfn.XLOOKUP($AI4, Ensign!$A$2:$A$12, Ensign!$B$2:$B$12),
    _xlfn.XLOOKUP($AI4, 'Historic (IPEDS &amp; 2019 RTP)'!$A:$A, _xlfn.XLOOKUP(AJ$1, 'Historic (IPEDS &amp; 2019 RTP)'!$A$1:$H$1, 'Historic (IPEDS &amp; 2019 RTP)'!$A:$H),
      IFERROR(_xlfn.XLOOKUP($AI4, 'USHE Historic'!$A$3:$A$13, _xlfn.XLOOKUP(AJ$1, 'USHE Historic'!$A$2:$E$2, 'USHE Historic'!$A$3:$E$13)),
        _xlfn.IFS(
          AJ$1="BYU", IFERROR(_xlfn.XLOOKUP($AI4, 'MAG College Enrollment Forecast'!$A:$A, 'MAG College Enrollment Forecast'!$B:$B), (AJ$72-AJ3)/($AI$72-$AI3)*($AI4-$AI3)+AJ3),
          AJ$1="UVU", IFERROR(_xlfn.XLOOKUP($AI4, 'MAG College Enrollment Forecast'!$A:$A, 'MAG College Enrollment Forecast'!$C:$C+'MAG College Enrollment Forecast'!$D:$D+'MAG College Enrollment Forecast'!$E:$E+'MAG College Enrollment Forecast'!$F:$F+'MAG College Enrollment Forecast'!$G:$G+'MAG College Enrollment Forecast'!$H:$H), (AJ$72-AJ3)/($AI$72-$AI3)*($AI4-$AI3)+AJ3),
          TRUE, IFERROR(_xlfn.XLOOKUP($AI4, 'USHE Projections'!$A:$A, IFERROR(_xlfn.XLOOKUP(AJ$1, 'USHE Projections'!$A$1:$E$1, 'USHE Projections'!$A:$E), "NONE"), (AJ$72-AJ3)/($AI$72-$AI3)*($AI4-$AI3)+AJ3), (AJ$72-AJ3)/($AI$72-$AI3)*($AI4-$AI3)+AJ3)
        )
      )
    )
  ), 0)</f>
        <v>25868</v>
      </c>
      <c r="AK4" s="20" cm="1">
        <f t="array" ref="AK4">ROUND(
  IF(AND(AK$1="Ensign", $AI4&gt;=2021, $AI4&lt;=2024),
    _xlfn.XLOOKUP($AI4, Ensign!$A$2:$A$12, Ensign!$B$2:$B$12),
    _xlfn.XLOOKUP($AI4, 'Historic (IPEDS &amp; 2019 RTP)'!$A:$A, _xlfn.XLOOKUP(AK$1, 'Historic (IPEDS &amp; 2019 RTP)'!$A$1:$H$1, 'Historic (IPEDS &amp; 2019 RTP)'!$A:$H),
      IFERROR(_xlfn.XLOOKUP($AI4, 'USHE Historic'!$A$3:$A$13, _xlfn.XLOOKUP(AK$1, 'USHE Historic'!$A$2:$E$2, 'USHE Historic'!$A$3:$E$13)),
        _xlfn.IFS(
          AK$1="BYU", IFERROR(_xlfn.XLOOKUP($AI4, 'MAG College Enrollment Forecast'!$A:$A, 'MAG College Enrollment Forecast'!$B:$B), (AK$72-AK3)/($AI$72-$AI3)*($AI4-$AI3)+AK3),
          AK$1="UVU", IFERROR(_xlfn.XLOOKUP($AI4, 'MAG College Enrollment Forecast'!$A:$A, 'MAG College Enrollment Forecast'!$C:$C+'MAG College Enrollment Forecast'!$D:$D+'MAG College Enrollment Forecast'!$E:$E+'MAG College Enrollment Forecast'!$F:$F+'MAG College Enrollment Forecast'!$G:$G+'MAG College Enrollment Forecast'!$H:$H), (AK$72-AK3)/($AI$72-$AI3)*($AI4-$AI3)+AK3),
          TRUE, IFERROR(_xlfn.XLOOKUP($AI4, 'USHE Projections'!$A:$A, IFERROR(_xlfn.XLOOKUP(AK$1, 'USHE Projections'!$A$1:$E$1, 'USHE Projections'!$A:$E), "NONE"), (AK$72-AK3)/($AI$72-$AI3)*($AI4-$AI3)+AK3), (AK$72-AK3)/($AI$72-$AI3)*($AI4-$AI3)+AK3)
        )
      )
    )
  ), 0)</f>
        <v>14993</v>
      </c>
      <c r="AL4" s="20" cm="1">
        <f t="array" ref="AL4">ROUND(
  IF(AND(AL$1="Ensign", $AI4&gt;=2021, $AI4&lt;=2024),
    _xlfn.XLOOKUP($AI4, Ensign!$A$2:$A$12, Ensign!$B$2:$B$12),
    _xlfn.XLOOKUP($AI4, 'Historic (IPEDS &amp; 2019 RTP)'!$A:$A, _xlfn.XLOOKUP(AL$1, 'Historic (IPEDS &amp; 2019 RTP)'!$A$1:$H$1, 'Historic (IPEDS &amp; 2019 RTP)'!$A:$H),
      IFERROR(_xlfn.XLOOKUP($AI4, 'USHE Historic'!$A$3:$A$13, _xlfn.XLOOKUP(AL$1, 'USHE Historic'!$A$2:$E$2, 'USHE Historic'!$A$3:$E$13)),
        _xlfn.IFS(
          AL$1="BYU", IFERROR(_xlfn.XLOOKUP($AI4, 'MAG College Enrollment Forecast'!$A:$A, 'MAG College Enrollment Forecast'!$B:$B), (AL$72-AL3)/($AI$72-$AI3)*($AI4-$AI3)+AL3),
          AL$1="UVU", IFERROR(_xlfn.XLOOKUP($AI4, 'MAG College Enrollment Forecast'!$A:$A, 'MAG College Enrollment Forecast'!$C:$C+'MAG College Enrollment Forecast'!$D:$D+'MAG College Enrollment Forecast'!$E:$E+'MAG College Enrollment Forecast'!$F:$F+'MAG College Enrollment Forecast'!$G:$G+'MAG College Enrollment Forecast'!$H:$H), (AL$72-AL3)/($AI$72-$AI3)*($AI4-$AI3)+AL3),
          TRUE, IFERROR(_xlfn.XLOOKUP($AI4, 'USHE Projections'!$A:$A, IFERROR(_xlfn.XLOOKUP(AL$1, 'USHE Projections'!$A$1:$E$1, 'USHE Projections'!$A:$E), "NONE"), (AL$72-AL3)/($AI$72-$AI3)*($AI4-$AI3)+AL3), (AL$72-AL3)/($AI$72-$AI3)*($AI4-$AI3)+AL3)
        )
      )
    )
  ), 0)</f>
        <v>9623</v>
      </c>
      <c r="AM4" s="20" cm="1">
        <f t="array" ref="AM4">ROUND(
  IF(AND(AM$1="Ensign", $AI4&gt;=2021, $AI4&lt;=2024),
    _xlfn.XLOOKUP($AI4, Ensign!$A$2:$A$12, Ensign!$B$2:$B$12),
    _xlfn.XLOOKUP($AI4, 'Historic (IPEDS &amp; 2019 RTP)'!$A:$A, _xlfn.XLOOKUP(AM$1, 'Historic (IPEDS &amp; 2019 RTP)'!$A$1:$H$1, 'Historic (IPEDS &amp; 2019 RTP)'!$A:$H),
      IFERROR(_xlfn.XLOOKUP($AI4, 'USHE Historic'!$A$3:$A$13, _xlfn.XLOOKUP(AM$1, 'USHE Historic'!$A$2:$E$2, 'USHE Historic'!$A$3:$E$13)),
        _xlfn.IFS(
          AM$1="BYU", IFERROR(_xlfn.XLOOKUP($AI4, 'MAG College Enrollment Forecast'!$A:$A, 'MAG College Enrollment Forecast'!$B:$B), (AM$72-AM3)/($AI$72-$AI3)*($AI4-$AI3)+AM3),
          AM$1="UVU", IFERROR(_xlfn.XLOOKUP($AI4, 'MAG College Enrollment Forecast'!$A:$A, 'MAG College Enrollment Forecast'!$C:$C+'MAG College Enrollment Forecast'!$D:$D+'MAG College Enrollment Forecast'!$E:$E+'MAG College Enrollment Forecast'!$F:$F+'MAG College Enrollment Forecast'!$G:$G+'MAG College Enrollment Forecast'!$H:$H), (AM$72-AM3)/($AI$72-$AI3)*($AI4-$AI3)+AM3),
          TRUE, IFERROR(_xlfn.XLOOKUP($AI4, 'USHE Projections'!$A:$A, IFERROR(_xlfn.XLOOKUP(AM$1, 'USHE Projections'!$A$1:$E$1, 'USHE Projections'!$A:$E), "NONE"), (AM$72-AM3)/($AI$72-$AI3)*($AI4-$AI3)+AM3), (AM$72-AM3)/($AI$72-$AI3)*($AI4-$AI3)+AM3)
        )
      )
    )
  ), 0)</f>
        <v>17766</v>
      </c>
      <c r="AN4" s="20" cm="1">
        <f t="array" ref="AN4">ROUND(
  IF(AND(AN$1="Ensign", $AI4&gt;=2021, $AI4&lt;=2024),
    _xlfn.XLOOKUP($AI4, Ensign!$A$2:$A$12, Ensign!$B$2:$B$12),
    _xlfn.XLOOKUP($AI4, 'Historic (IPEDS &amp; 2019 RTP)'!$A:$A, _xlfn.XLOOKUP(AN$1, 'Historic (IPEDS &amp; 2019 RTP)'!$A$1:$H$1, 'Historic (IPEDS &amp; 2019 RTP)'!$A:$H),
      IFERROR(_xlfn.XLOOKUP($AI4, 'USHE Historic'!$A$3:$A$13, _xlfn.XLOOKUP(AN$1, 'USHE Historic'!$A$2:$E$2, 'USHE Historic'!$A$3:$E$13)),
        _xlfn.IFS(
          AN$1="BYU", IFERROR(_xlfn.XLOOKUP($AI4, 'MAG College Enrollment Forecast'!$A:$A, 'MAG College Enrollment Forecast'!$B:$B), (AN$72-AN3)/($AI$72-$AI3)*($AI4-$AI3)+AN3),
          AN$1="UVU", IFERROR(_xlfn.XLOOKUP($AI4, 'MAG College Enrollment Forecast'!$A:$A, 'MAG College Enrollment Forecast'!$C:$C+'MAG College Enrollment Forecast'!$D:$D+'MAG College Enrollment Forecast'!$E:$E+'MAG College Enrollment Forecast'!$F:$F+'MAG College Enrollment Forecast'!$G:$G+'MAG College Enrollment Forecast'!$H:$H), (AN$72-AN3)/($AI$72-$AI3)*($AI4-$AI3)+AN3),
          TRUE, IFERROR(_xlfn.XLOOKUP($AI4, 'USHE Projections'!$A:$A, IFERROR(_xlfn.XLOOKUP(AN$1, 'USHE Projections'!$A$1:$E$1, 'USHE Projections'!$A:$E), "NONE"), (AN$72-AN3)/($AI$72-$AI3)*($AI4-$AI3)+AN3), (AN$72-AN3)/($AI$72-$AI3)*($AI4-$AI3)+AN3)
        )
      )
    )
  ), 0)</f>
        <v>31108</v>
      </c>
      <c r="AO4" s="20" cm="1">
        <f t="array" ref="AO4">ROUND(
  IF(AND(AO$1="Ensign", $AI4&gt;=2021, $AI4&lt;=2024),
    _xlfn.XLOOKUP($AI4, Ensign!$A$2:$A$12, Ensign!$B$2:$B$12),
    _xlfn.XLOOKUP($AI4, 'Historic (IPEDS &amp; 2019 RTP)'!$A:$A, _xlfn.XLOOKUP(AO$1, 'Historic (IPEDS &amp; 2019 RTP)'!$A$1:$H$1, 'Historic (IPEDS &amp; 2019 RTP)'!$A:$H),
      IFERROR(_xlfn.XLOOKUP($AI4, 'USHE Historic'!$A$3:$A$13, _xlfn.XLOOKUP(AO$1, 'USHE Historic'!$A$2:$E$2, 'USHE Historic'!$A$3:$E$13)),
        _xlfn.IFS(
          AO$1="BYU", IFERROR(_xlfn.XLOOKUP($AI4, 'MAG College Enrollment Forecast'!$A:$A, 'MAG College Enrollment Forecast'!$B:$B), (AO$72-AO3)/($AI$72-$AI3)*($AI4-$AI3)+AO3),
          AO$1="UVU", IFERROR(_xlfn.XLOOKUP($AI4, 'MAG College Enrollment Forecast'!$A:$A, 'MAG College Enrollment Forecast'!$C:$C+'MAG College Enrollment Forecast'!$D:$D+'MAG College Enrollment Forecast'!$E:$E+'MAG College Enrollment Forecast'!$F:$F+'MAG College Enrollment Forecast'!$G:$G+'MAG College Enrollment Forecast'!$H:$H), (AO$72-AO3)/($AI$72-$AI3)*($AI4-$AI3)+AO3),
          TRUE, IFERROR(_xlfn.XLOOKUP($AI4, 'USHE Projections'!$A:$A, IFERROR(_xlfn.XLOOKUP(AO$1, 'USHE Projections'!$A$1:$E$1, 'USHE Projections'!$A:$E), "NONE"), (AO$72-AO3)/($AI$72-$AI3)*($AI4-$AI3)+AO3), (AO$72-AO3)/($AI$72-$AI3)*($AI4-$AI3)+AO3)
        )
      )
    )
  ), 0)</f>
        <v>0</v>
      </c>
      <c r="AP4" s="20" cm="1">
        <f t="array" ref="AP4">ROUND(
  IF(AND(AP$1="Ensign", $AI4&gt;=2021, $AI4&lt;=2024),
    _xlfn.XLOOKUP($AI4, Ensign!$A$2:$A$12, Ensign!$B$2:$B$12),
    _xlfn.XLOOKUP($AI4, 'Historic (IPEDS &amp; 2019 RTP)'!$A:$A, _xlfn.XLOOKUP(AP$1, 'Historic (IPEDS &amp; 2019 RTP)'!$A$1:$H$1, 'Historic (IPEDS &amp; 2019 RTP)'!$A:$H),
      IFERROR(_xlfn.XLOOKUP($AI4, 'USHE Historic'!$A$3:$A$13, _xlfn.XLOOKUP(AP$1, 'USHE Historic'!$A$2:$E$2, 'USHE Historic'!$A$3:$E$13)),
        _xlfn.IFS(
          AP$1="BYU", IFERROR(_xlfn.XLOOKUP($AI4, 'MAG College Enrollment Forecast'!$A:$A, 'MAG College Enrollment Forecast'!$B:$B), (AP$72-AP3)/($AI$72-$AI3)*($AI4-$AI3)+AP3),
          AP$1="UVU", IFERROR(_xlfn.XLOOKUP($AI4, 'MAG College Enrollment Forecast'!$A:$A, 'MAG College Enrollment Forecast'!$C:$C+'MAG College Enrollment Forecast'!$D:$D+'MAG College Enrollment Forecast'!$E:$E+'MAG College Enrollment Forecast'!$F:$F+'MAG College Enrollment Forecast'!$G:$G+'MAG College Enrollment Forecast'!$H:$H), (AP$72-AP3)/($AI$72-$AI3)*($AI4-$AI3)+AP3),
          TRUE, IFERROR(_xlfn.XLOOKUP($AI4, 'USHE Projections'!$A:$A, IFERROR(_xlfn.XLOOKUP(AP$1, 'USHE Projections'!$A$1:$E$1, 'USHE Projections'!$A:$E), "NONE"), (AP$72-AP3)/($AI$72-$AI3)*($AI4-$AI3)+AP3), (AP$72-AP3)/($AI$72-$AI3)*($AI4-$AI3)+AP3)
        )
      )
    )
  ), 0)</f>
        <v>0</v>
      </c>
      <c r="AQ4" s="7"/>
    </row>
    <row r="5" spans="1:43">
      <c r="AI5" s="3">
        <v>1993</v>
      </c>
      <c r="AJ5" s="20" cm="1">
        <f t="array" ref="AJ5">ROUND(
  IF(AND(AJ$1="Ensign", $AI5&gt;=2021, $AI5&lt;=2024),
    _xlfn.XLOOKUP($AI5, Ensign!$A$2:$A$12, Ensign!$B$2:$B$12),
    _xlfn.XLOOKUP($AI5, 'Historic (IPEDS &amp; 2019 RTP)'!$A:$A, _xlfn.XLOOKUP(AJ$1, 'Historic (IPEDS &amp; 2019 RTP)'!$A$1:$H$1, 'Historic (IPEDS &amp; 2019 RTP)'!$A:$H),
      IFERROR(_xlfn.XLOOKUP($AI5, 'USHE Historic'!$A$3:$A$13, _xlfn.XLOOKUP(AJ$1, 'USHE Historic'!$A$2:$E$2, 'USHE Historic'!$A$3:$E$13)),
        _xlfn.IFS(
          AJ$1="BYU", IFERROR(_xlfn.XLOOKUP($AI5, 'MAG College Enrollment Forecast'!$A:$A, 'MAG College Enrollment Forecast'!$B:$B), (AJ$72-AJ4)/($AI$72-$AI4)*($AI5-$AI4)+AJ4),
          AJ$1="UVU", IFERROR(_xlfn.XLOOKUP($AI5, 'MAG College Enrollment Forecast'!$A:$A, 'MAG College Enrollment Forecast'!$C:$C+'MAG College Enrollment Forecast'!$D:$D+'MAG College Enrollment Forecast'!$E:$E+'MAG College Enrollment Forecast'!$F:$F+'MAG College Enrollment Forecast'!$G:$G+'MAG College Enrollment Forecast'!$H:$H), (AJ$72-AJ4)/($AI$72-$AI4)*($AI5-$AI4)+AJ4),
          TRUE, IFERROR(_xlfn.XLOOKUP($AI5, 'USHE Projections'!$A:$A, IFERROR(_xlfn.XLOOKUP(AJ$1, 'USHE Projections'!$A$1:$E$1, 'USHE Projections'!$A:$E), "NONE"), (AJ$72-AJ4)/($AI$72-$AI4)*($AI5-$AI4)+AJ4), (AJ$72-AJ4)/($AI$72-$AI4)*($AI5-$AI4)+AJ4)
        )
      )
    )
  ), 0)</f>
        <v>25982</v>
      </c>
      <c r="AK5" s="20" cm="1">
        <f t="array" ref="AK5">ROUND(
  IF(AND(AK$1="Ensign", $AI5&gt;=2021, $AI5&lt;=2024),
    _xlfn.XLOOKUP($AI5, Ensign!$A$2:$A$12, Ensign!$B$2:$B$12),
    _xlfn.XLOOKUP($AI5, 'Historic (IPEDS &amp; 2019 RTP)'!$A:$A, _xlfn.XLOOKUP(AK$1, 'Historic (IPEDS &amp; 2019 RTP)'!$A$1:$H$1, 'Historic (IPEDS &amp; 2019 RTP)'!$A:$H),
      IFERROR(_xlfn.XLOOKUP($AI5, 'USHE Historic'!$A$3:$A$13, _xlfn.XLOOKUP(AK$1, 'USHE Historic'!$A$2:$E$2, 'USHE Historic'!$A$3:$E$13)),
        _xlfn.IFS(
          AK$1="BYU", IFERROR(_xlfn.XLOOKUP($AI5, 'MAG College Enrollment Forecast'!$A:$A, 'MAG College Enrollment Forecast'!$B:$B), (AK$72-AK4)/($AI$72-$AI4)*($AI5-$AI4)+AK4),
          AK$1="UVU", IFERROR(_xlfn.XLOOKUP($AI5, 'MAG College Enrollment Forecast'!$A:$A, 'MAG College Enrollment Forecast'!$C:$C+'MAG College Enrollment Forecast'!$D:$D+'MAG College Enrollment Forecast'!$E:$E+'MAG College Enrollment Forecast'!$F:$F+'MAG College Enrollment Forecast'!$G:$G+'MAG College Enrollment Forecast'!$H:$H), (AK$72-AK4)/($AI$72-$AI4)*($AI5-$AI4)+AK4),
          TRUE, IFERROR(_xlfn.XLOOKUP($AI5, 'USHE Projections'!$A:$A, IFERROR(_xlfn.XLOOKUP(AK$1, 'USHE Projections'!$A$1:$E$1, 'USHE Projections'!$A:$E), "NONE"), (AK$72-AK4)/($AI$72-$AI4)*($AI5-$AI4)+AK4), (AK$72-AK4)/($AI$72-$AI4)*($AI5-$AI4)+AK4)
        )
      )
    )
  ), 0)</f>
        <v>14447</v>
      </c>
      <c r="AL5" s="20" cm="1">
        <f t="array" ref="AL5">ROUND(
  IF(AND(AL$1="Ensign", $AI5&gt;=2021, $AI5&lt;=2024),
    _xlfn.XLOOKUP($AI5, Ensign!$A$2:$A$12, Ensign!$B$2:$B$12),
    _xlfn.XLOOKUP($AI5, 'Historic (IPEDS &amp; 2019 RTP)'!$A:$A, _xlfn.XLOOKUP(AL$1, 'Historic (IPEDS &amp; 2019 RTP)'!$A$1:$H$1, 'Historic (IPEDS &amp; 2019 RTP)'!$A:$H),
      IFERROR(_xlfn.XLOOKUP($AI5, 'USHE Historic'!$A$3:$A$13, _xlfn.XLOOKUP(AL$1, 'USHE Historic'!$A$2:$E$2, 'USHE Historic'!$A$3:$E$13)),
        _xlfn.IFS(
          AL$1="BYU", IFERROR(_xlfn.XLOOKUP($AI5, 'MAG College Enrollment Forecast'!$A:$A, 'MAG College Enrollment Forecast'!$B:$B), (AL$72-AL4)/($AI$72-$AI4)*($AI5-$AI4)+AL4),
          AL$1="UVU", IFERROR(_xlfn.XLOOKUP($AI5, 'MAG College Enrollment Forecast'!$A:$A, 'MAG College Enrollment Forecast'!$C:$C+'MAG College Enrollment Forecast'!$D:$D+'MAG College Enrollment Forecast'!$E:$E+'MAG College Enrollment Forecast'!$F:$F+'MAG College Enrollment Forecast'!$G:$G+'MAG College Enrollment Forecast'!$H:$H), (AL$72-AL4)/($AI$72-$AI4)*($AI5-$AI4)+AL4),
          TRUE, IFERROR(_xlfn.XLOOKUP($AI5, 'USHE Projections'!$A:$A, IFERROR(_xlfn.XLOOKUP(AL$1, 'USHE Projections'!$A$1:$E$1, 'USHE Projections'!$A:$E), "NONE"), (AL$72-AL4)/($AI$72-$AI4)*($AI5-$AI4)+AL4), (AL$72-AL4)/($AI$72-$AI4)*($AI5-$AI4)+AL4)
        )
      )
    )
  ), 0)</f>
        <v>10512</v>
      </c>
      <c r="AM5" s="20" cm="1">
        <f t="array" ref="AM5">ROUND(
  IF(AND(AM$1="Ensign", $AI5&gt;=2021, $AI5&lt;=2024),
    _xlfn.XLOOKUP($AI5, Ensign!$A$2:$A$12, Ensign!$B$2:$B$12),
    _xlfn.XLOOKUP($AI5, 'Historic (IPEDS &amp; 2019 RTP)'!$A:$A, _xlfn.XLOOKUP(AM$1, 'Historic (IPEDS &amp; 2019 RTP)'!$A$1:$H$1, 'Historic (IPEDS &amp; 2019 RTP)'!$A:$H),
      IFERROR(_xlfn.XLOOKUP($AI5, 'USHE Historic'!$A$3:$A$13, _xlfn.XLOOKUP(AM$1, 'USHE Historic'!$A$2:$E$2, 'USHE Historic'!$A$3:$E$13)),
        _xlfn.IFS(
          AM$1="BYU", IFERROR(_xlfn.XLOOKUP($AI5, 'MAG College Enrollment Forecast'!$A:$A, 'MAG College Enrollment Forecast'!$B:$B), (AM$72-AM4)/($AI$72-$AI4)*($AI5-$AI4)+AM4),
          AM$1="UVU", IFERROR(_xlfn.XLOOKUP($AI5, 'MAG College Enrollment Forecast'!$A:$A, 'MAG College Enrollment Forecast'!$C:$C+'MAG College Enrollment Forecast'!$D:$D+'MAG College Enrollment Forecast'!$E:$E+'MAG College Enrollment Forecast'!$F:$F+'MAG College Enrollment Forecast'!$G:$G+'MAG College Enrollment Forecast'!$H:$H), (AM$72-AM4)/($AI$72-$AI4)*($AI5-$AI4)+AM4),
          TRUE, IFERROR(_xlfn.XLOOKUP($AI5, 'USHE Projections'!$A:$A, IFERROR(_xlfn.XLOOKUP(AM$1, 'USHE Projections'!$A$1:$E$1, 'USHE Projections'!$A:$E), "NONE"), (AM$72-AM4)/($AI$72-$AI4)*($AI5-$AI4)+AM4), (AM$72-AM4)/($AI$72-$AI4)*($AI5-$AI4)+AM4)
        )
      )
    )
  ), 0)</f>
        <v>18311</v>
      </c>
      <c r="AN5" s="20" cm="1">
        <f t="array" ref="AN5">ROUND(
  IF(AND(AN$1="Ensign", $AI5&gt;=2021, $AI5&lt;=2024),
    _xlfn.XLOOKUP($AI5, Ensign!$A$2:$A$12, Ensign!$B$2:$B$12),
    _xlfn.XLOOKUP($AI5, 'Historic (IPEDS &amp; 2019 RTP)'!$A:$A, _xlfn.XLOOKUP(AN$1, 'Historic (IPEDS &amp; 2019 RTP)'!$A$1:$H$1, 'Historic (IPEDS &amp; 2019 RTP)'!$A:$H),
      IFERROR(_xlfn.XLOOKUP($AI5, 'USHE Historic'!$A$3:$A$13, _xlfn.XLOOKUP(AN$1, 'USHE Historic'!$A$2:$E$2, 'USHE Historic'!$A$3:$E$13)),
        _xlfn.IFS(
          AN$1="BYU", IFERROR(_xlfn.XLOOKUP($AI5, 'MAG College Enrollment Forecast'!$A:$A, 'MAG College Enrollment Forecast'!$B:$B), (AN$72-AN4)/($AI$72-$AI4)*($AI5-$AI4)+AN4),
          AN$1="UVU", IFERROR(_xlfn.XLOOKUP($AI5, 'MAG College Enrollment Forecast'!$A:$A, 'MAG College Enrollment Forecast'!$C:$C+'MAG College Enrollment Forecast'!$D:$D+'MAG College Enrollment Forecast'!$E:$E+'MAG College Enrollment Forecast'!$F:$F+'MAG College Enrollment Forecast'!$G:$G+'MAG College Enrollment Forecast'!$H:$H), (AN$72-AN4)/($AI$72-$AI4)*($AI5-$AI4)+AN4),
          TRUE, IFERROR(_xlfn.XLOOKUP($AI5, 'USHE Projections'!$A:$A, IFERROR(_xlfn.XLOOKUP(AN$1, 'USHE Projections'!$A$1:$E$1, 'USHE Projections'!$A:$E), "NONE"), (AN$72-AN4)/($AI$72-$AI4)*($AI5-$AI4)+AN4), (AN$72-AN4)/($AI$72-$AI4)*($AI5-$AI4)+AN4)
        )
      )
    )
  ), 0)</f>
        <v>30547</v>
      </c>
      <c r="AO5" s="20" cm="1">
        <f t="array" ref="AO5">ROUND(
  IF(AND(AO$1="Ensign", $AI5&gt;=2021, $AI5&lt;=2024),
    _xlfn.XLOOKUP($AI5, Ensign!$A$2:$A$12, Ensign!$B$2:$B$12),
    _xlfn.XLOOKUP($AI5, 'Historic (IPEDS &amp; 2019 RTP)'!$A:$A, _xlfn.XLOOKUP(AO$1, 'Historic (IPEDS &amp; 2019 RTP)'!$A$1:$H$1, 'Historic (IPEDS &amp; 2019 RTP)'!$A:$H),
      IFERROR(_xlfn.XLOOKUP($AI5, 'USHE Historic'!$A$3:$A$13, _xlfn.XLOOKUP(AO$1, 'USHE Historic'!$A$2:$E$2, 'USHE Historic'!$A$3:$E$13)),
        _xlfn.IFS(
          AO$1="BYU", IFERROR(_xlfn.XLOOKUP($AI5, 'MAG College Enrollment Forecast'!$A:$A, 'MAG College Enrollment Forecast'!$B:$B), (AO$72-AO4)/($AI$72-$AI4)*($AI5-$AI4)+AO4),
          AO$1="UVU", IFERROR(_xlfn.XLOOKUP($AI5, 'MAG College Enrollment Forecast'!$A:$A, 'MAG College Enrollment Forecast'!$C:$C+'MAG College Enrollment Forecast'!$D:$D+'MAG College Enrollment Forecast'!$E:$E+'MAG College Enrollment Forecast'!$F:$F+'MAG College Enrollment Forecast'!$G:$G+'MAG College Enrollment Forecast'!$H:$H), (AO$72-AO4)/($AI$72-$AI4)*($AI5-$AI4)+AO4),
          TRUE, IFERROR(_xlfn.XLOOKUP($AI5, 'USHE Projections'!$A:$A, IFERROR(_xlfn.XLOOKUP(AO$1, 'USHE Projections'!$A$1:$E$1, 'USHE Projections'!$A:$E), "NONE"), (AO$72-AO4)/($AI$72-$AI4)*($AI5-$AI4)+AO4), (AO$72-AO4)/($AI$72-$AI4)*($AI5-$AI4)+AO4)
        )
      )
    )
  ), 0)</f>
        <v>0</v>
      </c>
      <c r="AP5" s="20" cm="1">
        <f t="array" ref="AP5">ROUND(
  IF(AND(AP$1="Ensign", $AI5&gt;=2021, $AI5&lt;=2024),
    _xlfn.XLOOKUP($AI5, Ensign!$A$2:$A$12, Ensign!$B$2:$B$12),
    _xlfn.XLOOKUP($AI5, 'Historic (IPEDS &amp; 2019 RTP)'!$A:$A, _xlfn.XLOOKUP(AP$1, 'Historic (IPEDS &amp; 2019 RTP)'!$A$1:$H$1, 'Historic (IPEDS &amp; 2019 RTP)'!$A:$H),
      IFERROR(_xlfn.XLOOKUP($AI5, 'USHE Historic'!$A$3:$A$13, _xlfn.XLOOKUP(AP$1, 'USHE Historic'!$A$2:$E$2, 'USHE Historic'!$A$3:$E$13)),
        _xlfn.IFS(
          AP$1="BYU", IFERROR(_xlfn.XLOOKUP($AI5, 'MAG College Enrollment Forecast'!$A:$A, 'MAG College Enrollment Forecast'!$B:$B), (AP$72-AP4)/($AI$72-$AI4)*($AI5-$AI4)+AP4),
          AP$1="UVU", IFERROR(_xlfn.XLOOKUP($AI5, 'MAG College Enrollment Forecast'!$A:$A, 'MAG College Enrollment Forecast'!$C:$C+'MAG College Enrollment Forecast'!$D:$D+'MAG College Enrollment Forecast'!$E:$E+'MAG College Enrollment Forecast'!$F:$F+'MAG College Enrollment Forecast'!$G:$G+'MAG College Enrollment Forecast'!$H:$H), (AP$72-AP4)/($AI$72-$AI4)*($AI5-$AI4)+AP4),
          TRUE, IFERROR(_xlfn.XLOOKUP($AI5, 'USHE Projections'!$A:$A, IFERROR(_xlfn.XLOOKUP(AP$1, 'USHE Projections'!$A$1:$E$1, 'USHE Projections'!$A:$E), "NONE"), (AP$72-AP4)/($AI$72-$AI4)*($AI5-$AI4)+AP4), (AP$72-AP4)/($AI$72-$AI4)*($AI5-$AI4)+AP4)
        )
      )
    )
  ), 0)</f>
        <v>0</v>
      </c>
      <c r="AQ5" s="7"/>
    </row>
    <row r="6" spans="1:43">
      <c r="AI6" s="3">
        <v>1994</v>
      </c>
      <c r="AJ6" s="20" cm="1">
        <f t="array" ref="AJ6">ROUND(
  IF(AND(AJ$1="Ensign", $AI6&gt;=2021, $AI6&lt;=2024),
    _xlfn.XLOOKUP($AI6, Ensign!$A$2:$A$12, Ensign!$B$2:$B$12),
    _xlfn.XLOOKUP($AI6, 'Historic (IPEDS &amp; 2019 RTP)'!$A:$A, _xlfn.XLOOKUP(AJ$1, 'Historic (IPEDS &amp; 2019 RTP)'!$A$1:$H$1, 'Historic (IPEDS &amp; 2019 RTP)'!$A:$H),
      IFERROR(_xlfn.XLOOKUP($AI6, 'USHE Historic'!$A$3:$A$13, _xlfn.XLOOKUP(AJ$1, 'USHE Historic'!$A$2:$E$2, 'USHE Historic'!$A$3:$E$13)),
        _xlfn.IFS(
          AJ$1="BYU", IFERROR(_xlfn.XLOOKUP($AI6, 'MAG College Enrollment Forecast'!$A:$A, 'MAG College Enrollment Forecast'!$B:$B), (AJ$72-AJ5)/($AI$72-$AI5)*($AI6-$AI5)+AJ5),
          AJ$1="UVU", IFERROR(_xlfn.XLOOKUP($AI6, 'MAG College Enrollment Forecast'!$A:$A, 'MAG College Enrollment Forecast'!$C:$C+'MAG College Enrollment Forecast'!$D:$D+'MAG College Enrollment Forecast'!$E:$E+'MAG College Enrollment Forecast'!$F:$F+'MAG College Enrollment Forecast'!$G:$G+'MAG College Enrollment Forecast'!$H:$H), (AJ$72-AJ5)/($AI$72-$AI5)*($AI6-$AI5)+AJ5),
          TRUE, IFERROR(_xlfn.XLOOKUP($AI6, 'USHE Projections'!$A:$A, IFERROR(_xlfn.XLOOKUP(AJ$1, 'USHE Projections'!$A$1:$E$1, 'USHE Projections'!$A:$E), "NONE"), (AJ$72-AJ5)/($AI$72-$AI5)*($AI6-$AI5)+AJ5), (AJ$72-AJ5)/($AI$72-$AI5)*($AI6-$AI5)+AJ5)
        )
      )
    )
  ), 0)</f>
        <v>25645</v>
      </c>
      <c r="AK6" s="20" cm="1">
        <f t="array" ref="AK6">ROUND(
  IF(AND(AK$1="Ensign", $AI6&gt;=2021, $AI6&lt;=2024),
    _xlfn.XLOOKUP($AI6, Ensign!$A$2:$A$12, Ensign!$B$2:$B$12),
    _xlfn.XLOOKUP($AI6, 'Historic (IPEDS &amp; 2019 RTP)'!$A:$A, _xlfn.XLOOKUP(AK$1, 'Historic (IPEDS &amp; 2019 RTP)'!$A$1:$H$1, 'Historic (IPEDS &amp; 2019 RTP)'!$A:$H),
      IFERROR(_xlfn.XLOOKUP($AI6, 'USHE Historic'!$A$3:$A$13, _xlfn.XLOOKUP(AK$1, 'USHE Historic'!$A$2:$E$2, 'USHE Historic'!$A$3:$E$13)),
        _xlfn.IFS(
          AK$1="BYU", IFERROR(_xlfn.XLOOKUP($AI6, 'MAG College Enrollment Forecast'!$A:$A, 'MAG College Enrollment Forecast'!$B:$B), (AK$72-AK5)/($AI$72-$AI5)*($AI6-$AI5)+AK5),
          AK$1="UVU", IFERROR(_xlfn.XLOOKUP($AI6, 'MAG College Enrollment Forecast'!$A:$A, 'MAG College Enrollment Forecast'!$C:$C+'MAG College Enrollment Forecast'!$D:$D+'MAG College Enrollment Forecast'!$E:$E+'MAG College Enrollment Forecast'!$F:$F+'MAG College Enrollment Forecast'!$G:$G+'MAG College Enrollment Forecast'!$H:$H), (AK$72-AK5)/($AI$72-$AI5)*($AI6-$AI5)+AK5),
          TRUE, IFERROR(_xlfn.XLOOKUP($AI6, 'USHE Projections'!$A:$A, IFERROR(_xlfn.XLOOKUP(AK$1, 'USHE Projections'!$A$1:$E$1, 'USHE Projections'!$A:$E), "NONE"), (AK$72-AK5)/($AI$72-$AI5)*($AI6-$AI5)+AK5), (AK$72-AK5)/($AI$72-$AI5)*($AI6-$AI5)+AK5)
        )
      )
    )
  ), 0)</f>
        <v>14230</v>
      </c>
      <c r="AL6" s="20" cm="1">
        <f t="array" ref="AL6">ROUND(
  IF(AND(AL$1="Ensign", $AI6&gt;=2021, $AI6&lt;=2024),
    _xlfn.XLOOKUP($AI6, Ensign!$A$2:$A$12, Ensign!$B$2:$B$12),
    _xlfn.XLOOKUP($AI6, 'Historic (IPEDS &amp; 2019 RTP)'!$A:$A, _xlfn.XLOOKUP(AL$1, 'Historic (IPEDS &amp; 2019 RTP)'!$A$1:$H$1, 'Historic (IPEDS &amp; 2019 RTP)'!$A:$H),
      IFERROR(_xlfn.XLOOKUP($AI6, 'USHE Historic'!$A$3:$A$13, _xlfn.XLOOKUP(AL$1, 'USHE Historic'!$A$2:$E$2, 'USHE Historic'!$A$3:$E$13)),
        _xlfn.IFS(
          AL$1="BYU", IFERROR(_xlfn.XLOOKUP($AI6, 'MAG College Enrollment Forecast'!$A:$A, 'MAG College Enrollment Forecast'!$B:$B), (AL$72-AL5)/($AI$72-$AI5)*($AI6-$AI5)+AL5),
          AL$1="UVU", IFERROR(_xlfn.XLOOKUP($AI6, 'MAG College Enrollment Forecast'!$A:$A, 'MAG College Enrollment Forecast'!$C:$C+'MAG College Enrollment Forecast'!$D:$D+'MAG College Enrollment Forecast'!$E:$E+'MAG College Enrollment Forecast'!$F:$F+'MAG College Enrollment Forecast'!$G:$G+'MAG College Enrollment Forecast'!$H:$H), (AL$72-AL5)/($AI$72-$AI5)*($AI6-$AI5)+AL5),
          TRUE, IFERROR(_xlfn.XLOOKUP($AI6, 'USHE Projections'!$A:$A, IFERROR(_xlfn.XLOOKUP(AL$1, 'USHE Projections'!$A$1:$E$1, 'USHE Projections'!$A:$E), "NONE"), (AL$72-AL5)/($AI$72-$AI5)*($AI6-$AI5)+AL5), (AL$72-AL5)/($AI$72-$AI5)*($AI6-$AI5)+AL5)
        )
      )
    )
  ), 0)</f>
        <v>13293</v>
      </c>
      <c r="AM6" s="20" cm="1">
        <f t="array" ref="AM6">ROUND(
  IF(AND(AM$1="Ensign", $AI6&gt;=2021, $AI6&lt;=2024),
    _xlfn.XLOOKUP($AI6, Ensign!$A$2:$A$12, Ensign!$B$2:$B$12),
    _xlfn.XLOOKUP($AI6, 'Historic (IPEDS &amp; 2019 RTP)'!$A:$A, _xlfn.XLOOKUP(AM$1, 'Historic (IPEDS &amp; 2019 RTP)'!$A$1:$H$1, 'Historic (IPEDS &amp; 2019 RTP)'!$A:$H),
      IFERROR(_xlfn.XLOOKUP($AI6, 'USHE Historic'!$A$3:$A$13, _xlfn.XLOOKUP(AM$1, 'USHE Historic'!$A$2:$E$2, 'USHE Historic'!$A$3:$E$13)),
        _xlfn.IFS(
          AM$1="BYU", IFERROR(_xlfn.XLOOKUP($AI6, 'MAG College Enrollment Forecast'!$A:$A, 'MAG College Enrollment Forecast'!$B:$B), (AM$72-AM5)/($AI$72-$AI5)*($AI6-$AI5)+AM5),
          AM$1="UVU", IFERROR(_xlfn.XLOOKUP($AI6, 'MAG College Enrollment Forecast'!$A:$A, 'MAG College Enrollment Forecast'!$C:$C+'MAG College Enrollment Forecast'!$D:$D+'MAG College Enrollment Forecast'!$E:$E+'MAG College Enrollment Forecast'!$F:$F+'MAG College Enrollment Forecast'!$G:$G+'MAG College Enrollment Forecast'!$H:$H), (AM$72-AM5)/($AI$72-$AI5)*($AI6-$AI5)+AM5),
          TRUE, IFERROR(_xlfn.XLOOKUP($AI6, 'USHE Projections'!$A:$A, IFERROR(_xlfn.XLOOKUP(AM$1, 'USHE Projections'!$A$1:$E$1, 'USHE Projections'!$A:$E), "NONE"), (AM$72-AM5)/($AI$72-$AI5)*($AI6-$AI5)+AM5), (AM$72-AM5)/($AI$72-$AI5)*($AI6-$AI5)+AM5)
        )
      )
    )
  ), 0)</f>
        <v>19440</v>
      </c>
      <c r="AN6" s="20" cm="1">
        <f t="array" ref="AN6">ROUND(
  IF(AND(AN$1="Ensign", $AI6&gt;=2021, $AI6&lt;=2024),
    _xlfn.XLOOKUP($AI6, Ensign!$A$2:$A$12, Ensign!$B$2:$B$12),
    _xlfn.XLOOKUP($AI6, 'Historic (IPEDS &amp; 2019 RTP)'!$A:$A, _xlfn.XLOOKUP(AN$1, 'Historic (IPEDS &amp; 2019 RTP)'!$A$1:$H$1, 'Historic (IPEDS &amp; 2019 RTP)'!$A:$H),
      IFERROR(_xlfn.XLOOKUP($AI6, 'USHE Historic'!$A$3:$A$13, _xlfn.XLOOKUP(AN$1, 'USHE Historic'!$A$2:$E$2, 'USHE Historic'!$A$3:$E$13)),
        _xlfn.IFS(
          AN$1="BYU", IFERROR(_xlfn.XLOOKUP($AI6, 'MAG College Enrollment Forecast'!$A:$A, 'MAG College Enrollment Forecast'!$B:$B), (AN$72-AN5)/($AI$72-$AI5)*($AI6-$AI5)+AN5),
          AN$1="UVU", IFERROR(_xlfn.XLOOKUP($AI6, 'MAG College Enrollment Forecast'!$A:$A, 'MAG College Enrollment Forecast'!$C:$C+'MAG College Enrollment Forecast'!$D:$D+'MAG College Enrollment Forecast'!$E:$E+'MAG College Enrollment Forecast'!$F:$F+'MAG College Enrollment Forecast'!$G:$G+'MAG College Enrollment Forecast'!$H:$H), (AN$72-AN5)/($AI$72-$AI5)*($AI6-$AI5)+AN5),
          TRUE, IFERROR(_xlfn.XLOOKUP($AI6, 'USHE Projections'!$A:$A, IFERROR(_xlfn.XLOOKUP(AN$1, 'USHE Projections'!$A$1:$E$1, 'USHE Projections'!$A:$E), "NONE"), (AN$72-AN5)/($AI$72-$AI5)*($AI6-$AI5)+AN5), (AN$72-AN5)/($AI$72-$AI5)*($AI6-$AI5)+AN5)
        )
      )
    )
  ), 0)</f>
        <v>30413</v>
      </c>
      <c r="AO6" s="20" cm="1">
        <f t="array" ref="AO6">ROUND(
  IF(AND(AO$1="Ensign", $AI6&gt;=2021, $AI6&lt;=2024),
    _xlfn.XLOOKUP($AI6, Ensign!$A$2:$A$12, Ensign!$B$2:$B$12),
    _xlfn.XLOOKUP($AI6, 'Historic (IPEDS &amp; 2019 RTP)'!$A:$A, _xlfn.XLOOKUP(AO$1, 'Historic (IPEDS &amp; 2019 RTP)'!$A$1:$H$1, 'Historic (IPEDS &amp; 2019 RTP)'!$A:$H),
      IFERROR(_xlfn.XLOOKUP($AI6, 'USHE Historic'!$A$3:$A$13, _xlfn.XLOOKUP(AO$1, 'USHE Historic'!$A$2:$E$2, 'USHE Historic'!$A$3:$E$13)),
        _xlfn.IFS(
          AO$1="BYU", IFERROR(_xlfn.XLOOKUP($AI6, 'MAG College Enrollment Forecast'!$A:$A, 'MAG College Enrollment Forecast'!$B:$B), (AO$72-AO5)/($AI$72-$AI5)*($AI6-$AI5)+AO5),
          AO$1="UVU", IFERROR(_xlfn.XLOOKUP($AI6, 'MAG College Enrollment Forecast'!$A:$A, 'MAG College Enrollment Forecast'!$C:$C+'MAG College Enrollment Forecast'!$D:$D+'MAG College Enrollment Forecast'!$E:$E+'MAG College Enrollment Forecast'!$F:$F+'MAG College Enrollment Forecast'!$G:$G+'MAG College Enrollment Forecast'!$H:$H), (AO$72-AO5)/($AI$72-$AI5)*($AI6-$AI5)+AO5),
          TRUE, IFERROR(_xlfn.XLOOKUP($AI6, 'USHE Projections'!$A:$A, IFERROR(_xlfn.XLOOKUP(AO$1, 'USHE Projections'!$A$1:$E$1, 'USHE Projections'!$A:$E), "NONE"), (AO$72-AO5)/($AI$72-$AI5)*($AI6-$AI5)+AO5), (AO$72-AO5)/($AI$72-$AI5)*($AI6-$AI5)+AO5)
        )
      )
    )
  ), 0)</f>
        <v>0</v>
      </c>
      <c r="AP6" s="20" cm="1">
        <f t="array" ref="AP6">ROUND(
  IF(AND(AP$1="Ensign", $AI6&gt;=2021, $AI6&lt;=2024),
    _xlfn.XLOOKUP($AI6, Ensign!$A$2:$A$12, Ensign!$B$2:$B$12),
    _xlfn.XLOOKUP($AI6, 'Historic (IPEDS &amp; 2019 RTP)'!$A:$A, _xlfn.XLOOKUP(AP$1, 'Historic (IPEDS &amp; 2019 RTP)'!$A$1:$H$1, 'Historic (IPEDS &amp; 2019 RTP)'!$A:$H),
      IFERROR(_xlfn.XLOOKUP($AI6, 'USHE Historic'!$A$3:$A$13, _xlfn.XLOOKUP(AP$1, 'USHE Historic'!$A$2:$E$2, 'USHE Historic'!$A$3:$E$13)),
        _xlfn.IFS(
          AP$1="BYU", IFERROR(_xlfn.XLOOKUP($AI6, 'MAG College Enrollment Forecast'!$A:$A, 'MAG College Enrollment Forecast'!$B:$B), (AP$72-AP5)/($AI$72-$AI5)*($AI6-$AI5)+AP5),
          AP$1="UVU", IFERROR(_xlfn.XLOOKUP($AI6, 'MAG College Enrollment Forecast'!$A:$A, 'MAG College Enrollment Forecast'!$C:$C+'MAG College Enrollment Forecast'!$D:$D+'MAG College Enrollment Forecast'!$E:$E+'MAG College Enrollment Forecast'!$F:$F+'MAG College Enrollment Forecast'!$G:$G+'MAG College Enrollment Forecast'!$H:$H), (AP$72-AP5)/($AI$72-$AI5)*($AI6-$AI5)+AP5),
          TRUE, IFERROR(_xlfn.XLOOKUP($AI6, 'USHE Projections'!$A:$A, IFERROR(_xlfn.XLOOKUP(AP$1, 'USHE Projections'!$A$1:$E$1, 'USHE Projections'!$A:$E), "NONE"), (AP$72-AP5)/($AI$72-$AI5)*($AI6-$AI5)+AP5), (AP$72-AP5)/($AI$72-$AI5)*($AI6-$AI5)+AP5)
        )
      )
    )
  ), 0)</f>
        <v>0</v>
      </c>
      <c r="AQ6" s="7"/>
    </row>
    <row r="7" spans="1:43">
      <c r="AI7" s="3">
        <v>1995</v>
      </c>
      <c r="AJ7" s="20" cm="1">
        <f t="array" ref="AJ7">ROUND(
  IF(AND(AJ$1="Ensign", $AI7&gt;=2021, $AI7&lt;=2024),
    _xlfn.XLOOKUP($AI7, Ensign!$A$2:$A$12, Ensign!$B$2:$B$12),
    _xlfn.XLOOKUP($AI7, 'Historic (IPEDS &amp; 2019 RTP)'!$A:$A, _xlfn.XLOOKUP(AJ$1, 'Historic (IPEDS &amp; 2019 RTP)'!$A$1:$H$1, 'Historic (IPEDS &amp; 2019 RTP)'!$A:$H),
      IFERROR(_xlfn.XLOOKUP($AI7, 'USHE Historic'!$A$3:$A$13, _xlfn.XLOOKUP(AJ$1, 'USHE Historic'!$A$2:$E$2, 'USHE Historic'!$A$3:$E$13)),
        _xlfn.IFS(
          AJ$1="BYU", IFERROR(_xlfn.XLOOKUP($AI7, 'MAG College Enrollment Forecast'!$A:$A, 'MAG College Enrollment Forecast'!$B:$B), (AJ$72-AJ6)/($AI$72-$AI6)*($AI7-$AI6)+AJ6),
          AJ$1="UVU", IFERROR(_xlfn.XLOOKUP($AI7, 'MAG College Enrollment Forecast'!$A:$A, 'MAG College Enrollment Forecast'!$C:$C+'MAG College Enrollment Forecast'!$D:$D+'MAG College Enrollment Forecast'!$E:$E+'MAG College Enrollment Forecast'!$F:$F+'MAG College Enrollment Forecast'!$G:$G+'MAG College Enrollment Forecast'!$H:$H), (AJ$72-AJ6)/($AI$72-$AI6)*($AI7-$AI6)+AJ6),
          TRUE, IFERROR(_xlfn.XLOOKUP($AI7, 'USHE Projections'!$A:$A, IFERROR(_xlfn.XLOOKUP(AJ$1, 'USHE Projections'!$A$1:$E$1, 'USHE Projections'!$A:$E), "NONE"), (AJ$72-AJ6)/($AI$72-$AI6)*($AI7-$AI6)+AJ6), (AJ$72-AJ6)/($AI$72-$AI6)*($AI7-$AI6)+AJ6)
        )
      )
    )
  ), 0)</f>
        <v>26810</v>
      </c>
      <c r="AK7" s="20" cm="1">
        <f t="array" ref="AK7">ROUND(
  IF(AND(AK$1="Ensign", $AI7&gt;=2021, $AI7&lt;=2024),
    _xlfn.XLOOKUP($AI7, Ensign!$A$2:$A$12, Ensign!$B$2:$B$12),
    _xlfn.XLOOKUP($AI7, 'Historic (IPEDS &amp; 2019 RTP)'!$A:$A, _xlfn.XLOOKUP(AK$1, 'Historic (IPEDS &amp; 2019 RTP)'!$A$1:$H$1, 'Historic (IPEDS &amp; 2019 RTP)'!$A:$H),
      IFERROR(_xlfn.XLOOKUP($AI7, 'USHE Historic'!$A$3:$A$13, _xlfn.XLOOKUP(AK$1, 'USHE Historic'!$A$2:$E$2, 'USHE Historic'!$A$3:$E$13)),
        _xlfn.IFS(
          AK$1="BYU", IFERROR(_xlfn.XLOOKUP($AI7, 'MAG College Enrollment Forecast'!$A:$A, 'MAG College Enrollment Forecast'!$B:$B), (AK$72-AK6)/($AI$72-$AI6)*($AI7-$AI6)+AK6),
          AK$1="UVU", IFERROR(_xlfn.XLOOKUP($AI7, 'MAG College Enrollment Forecast'!$A:$A, 'MAG College Enrollment Forecast'!$C:$C+'MAG College Enrollment Forecast'!$D:$D+'MAG College Enrollment Forecast'!$E:$E+'MAG College Enrollment Forecast'!$F:$F+'MAG College Enrollment Forecast'!$G:$G+'MAG College Enrollment Forecast'!$H:$H), (AK$72-AK6)/($AI$72-$AI6)*($AI7-$AI6)+AK6),
          TRUE, IFERROR(_xlfn.XLOOKUP($AI7, 'USHE Projections'!$A:$A, IFERROR(_xlfn.XLOOKUP(AK$1, 'USHE Projections'!$A$1:$E$1, 'USHE Projections'!$A:$E), "NONE"), (AK$72-AK6)/($AI$72-$AI6)*($AI7-$AI6)+AK6), (AK$72-AK6)/($AI$72-$AI6)*($AI7-$AI6)+AK6)
        )
      )
    )
  ), 0)</f>
        <v>13996</v>
      </c>
      <c r="AL7" s="20" cm="1">
        <f t="array" ref="AL7">ROUND(
  IF(AND(AL$1="Ensign", $AI7&gt;=2021, $AI7&lt;=2024),
    _xlfn.XLOOKUP($AI7, Ensign!$A$2:$A$12, Ensign!$B$2:$B$12),
    _xlfn.XLOOKUP($AI7, 'Historic (IPEDS &amp; 2019 RTP)'!$A:$A, _xlfn.XLOOKUP(AL$1, 'Historic (IPEDS &amp; 2019 RTP)'!$A$1:$H$1, 'Historic (IPEDS &amp; 2019 RTP)'!$A:$H),
      IFERROR(_xlfn.XLOOKUP($AI7, 'USHE Historic'!$A$3:$A$13, _xlfn.XLOOKUP(AL$1, 'USHE Historic'!$A$2:$E$2, 'USHE Historic'!$A$3:$E$13)),
        _xlfn.IFS(
          AL$1="BYU", IFERROR(_xlfn.XLOOKUP($AI7, 'MAG College Enrollment Forecast'!$A:$A, 'MAG College Enrollment Forecast'!$B:$B), (AL$72-AL6)/($AI$72-$AI6)*($AI7-$AI6)+AL6),
          AL$1="UVU", IFERROR(_xlfn.XLOOKUP($AI7, 'MAG College Enrollment Forecast'!$A:$A, 'MAG College Enrollment Forecast'!$C:$C+'MAG College Enrollment Forecast'!$D:$D+'MAG College Enrollment Forecast'!$E:$E+'MAG College Enrollment Forecast'!$F:$F+'MAG College Enrollment Forecast'!$G:$G+'MAG College Enrollment Forecast'!$H:$H), (AL$72-AL6)/($AI$72-$AI6)*($AI7-$AI6)+AL6),
          TRUE, IFERROR(_xlfn.XLOOKUP($AI7, 'USHE Projections'!$A:$A, IFERROR(_xlfn.XLOOKUP(AL$1, 'USHE Projections'!$A$1:$E$1, 'USHE Projections'!$A:$E), "NONE"), (AL$72-AL6)/($AI$72-$AI6)*($AI7-$AI6)+AL6), (AL$72-AL6)/($AI$72-$AI6)*($AI7-$AI6)+AL6)
        )
      )
    )
  ), 0)</f>
        <v>14040</v>
      </c>
      <c r="AM7" s="20" cm="1">
        <f t="array" ref="AM7">ROUND(
  IF(AND(AM$1="Ensign", $AI7&gt;=2021, $AI7&lt;=2024),
    _xlfn.XLOOKUP($AI7, Ensign!$A$2:$A$12, Ensign!$B$2:$B$12),
    _xlfn.XLOOKUP($AI7, 'Historic (IPEDS &amp; 2019 RTP)'!$A:$A, _xlfn.XLOOKUP(AM$1, 'Historic (IPEDS &amp; 2019 RTP)'!$A$1:$H$1, 'Historic (IPEDS &amp; 2019 RTP)'!$A:$H),
      IFERROR(_xlfn.XLOOKUP($AI7, 'USHE Historic'!$A$3:$A$13, _xlfn.XLOOKUP(AM$1, 'USHE Historic'!$A$2:$E$2, 'USHE Historic'!$A$3:$E$13)),
        _xlfn.IFS(
          AM$1="BYU", IFERROR(_xlfn.XLOOKUP($AI7, 'MAG College Enrollment Forecast'!$A:$A, 'MAG College Enrollment Forecast'!$B:$B), (AM$72-AM6)/($AI$72-$AI6)*($AI7-$AI6)+AM6),
          AM$1="UVU", IFERROR(_xlfn.XLOOKUP($AI7, 'MAG College Enrollment Forecast'!$A:$A, 'MAG College Enrollment Forecast'!$C:$C+'MAG College Enrollment Forecast'!$D:$D+'MAG College Enrollment Forecast'!$E:$E+'MAG College Enrollment Forecast'!$F:$F+'MAG College Enrollment Forecast'!$G:$G+'MAG College Enrollment Forecast'!$H:$H), (AM$72-AM6)/($AI$72-$AI6)*($AI7-$AI6)+AM6),
          TRUE, IFERROR(_xlfn.XLOOKUP($AI7, 'USHE Projections'!$A:$A, IFERROR(_xlfn.XLOOKUP(AM$1, 'USHE Projections'!$A$1:$E$1, 'USHE Projections'!$A:$E), "NONE"), (AM$72-AM6)/($AI$72-$AI6)*($AI7-$AI6)+AM6), (AM$72-AM6)/($AI$72-$AI6)*($AI7-$AI6)+AM6)
        )
      )
    )
  ), 0)</f>
        <v>20834</v>
      </c>
      <c r="AN7" s="20" cm="1">
        <f t="array" ref="AN7">ROUND(
  IF(AND(AN$1="Ensign", $AI7&gt;=2021, $AI7&lt;=2024),
    _xlfn.XLOOKUP($AI7, Ensign!$A$2:$A$12, Ensign!$B$2:$B$12),
    _xlfn.XLOOKUP($AI7, 'Historic (IPEDS &amp; 2019 RTP)'!$A:$A, _xlfn.XLOOKUP(AN$1, 'Historic (IPEDS &amp; 2019 RTP)'!$A$1:$H$1, 'Historic (IPEDS &amp; 2019 RTP)'!$A:$H),
      IFERROR(_xlfn.XLOOKUP($AI7, 'USHE Historic'!$A$3:$A$13, _xlfn.XLOOKUP(AN$1, 'USHE Historic'!$A$2:$E$2, 'USHE Historic'!$A$3:$E$13)),
        _xlfn.IFS(
          AN$1="BYU", IFERROR(_xlfn.XLOOKUP($AI7, 'MAG College Enrollment Forecast'!$A:$A, 'MAG College Enrollment Forecast'!$B:$B), (AN$72-AN6)/($AI$72-$AI6)*($AI7-$AI6)+AN6),
          AN$1="UVU", IFERROR(_xlfn.XLOOKUP($AI7, 'MAG College Enrollment Forecast'!$A:$A, 'MAG College Enrollment Forecast'!$C:$C+'MAG College Enrollment Forecast'!$D:$D+'MAG College Enrollment Forecast'!$E:$E+'MAG College Enrollment Forecast'!$F:$F+'MAG College Enrollment Forecast'!$G:$G+'MAG College Enrollment Forecast'!$H:$H), (AN$72-AN6)/($AI$72-$AI6)*($AI7-$AI6)+AN6),
          TRUE, IFERROR(_xlfn.XLOOKUP($AI7, 'USHE Projections'!$A:$A, IFERROR(_xlfn.XLOOKUP(AN$1, 'USHE Projections'!$A$1:$E$1, 'USHE Projections'!$A:$E), "NONE"), (AN$72-AN6)/($AI$72-$AI6)*($AI7-$AI6)+AN6), (AN$72-AN6)/($AI$72-$AI6)*($AI7-$AI6)+AN6)
        )
      )
    )
  ), 0)</f>
        <v>30465</v>
      </c>
      <c r="AO7" s="20" cm="1">
        <f t="array" ref="AO7">ROUND(
  IF(AND(AO$1="Ensign", $AI7&gt;=2021, $AI7&lt;=2024),
    _xlfn.XLOOKUP($AI7, Ensign!$A$2:$A$12, Ensign!$B$2:$B$12),
    _xlfn.XLOOKUP($AI7, 'Historic (IPEDS &amp; 2019 RTP)'!$A:$A, _xlfn.XLOOKUP(AO$1, 'Historic (IPEDS &amp; 2019 RTP)'!$A$1:$H$1, 'Historic (IPEDS &amp; 2019 RTP)'!$A:$H),
      IFERROR(_xlfn.XLOOKUP($AI7, 'USHE Historic'!$A$3:$A$13, _xlfn.XLOOKUP(AO$1, 'USHE Historic'!$A$2:$E$2, 'USHE Historic'!$A$3:$E$13)),
        _xlfn.IFS(
          AO$1="BYU", IFERROR(_xlfn.XLOOKUP($AI7, 'MAG College Enrollment Forecast'!$A:$A, 'MAG College Enrollment Forecast'!$B:$B), (AO$72-AO6)/($AI$72-$AI6)*($AI7-$AI6)+AO6),
          AO$1="UVU", IFERROR(_xlfn.XLOOKUP($AI7, 'MAG College Enrollment Forecast'!$A:$A, 'MAG College Enrollment Forecast'!$C:$C+'MAG College Enrollment Forecast'!$D:$D+'MAG College Enrollment Forecast'!$E:$E+'MAG College Enrollment Forecast'!$F:$F+'MAG College Enrollment Forecast'!$G:$G+'MAG College Enrollment Forecast'!$H:$H), (AO$72-AO6)/($AI$72-$AI6)*($AI7-$AI6)+AO6),
          TRUE, IFERROR(_xlfn.XLOOKUP($AI7, 'USHE Projections'!$A:$A, IFERROR(_xlfn.XLOOKUP(AO$1, 'USHE Projections'!$A$1:$E$1, 'USHE Projections'!$A:$E), "NONE"), (AO$72-AO6)/($AI$72-$AI6)*($AI7-$AI6)+AO6), (AO$72-AO6)/($AI$72-$AI6)*($AI7-$AI6)+AO6)
        )
      )
    )
  ), 0)</f>
        <v>0</v>
      </c>
      <c r="AP7" s="20" cm="1">
        <f t="array" ref="AP7">ROUND(
  IF(AND(AP$1="Ensign", $AI7&gt;=2021, $AI7&lt;=2024),
    _xlfn.XLOOKUP($AI7, Ensign!$A$2:$A$12, Ensign!$B$2:$B$12),
    _xlfn.XLOOKUP($AI7, 'Historic (IPEDS &amp; 2019 RTP)'!$A:$A, _xlfn.XLOOKUP(AP$1, 'Historic (IPEDS &amp; 2019 RTP)'!$A$1:$H$1, 'Historic (IPEDS &amp; 2019 RTP)'!$A:$H),
      IFERROR(_xlfn.XLOOKUP($AI7, 'USHE Historic'!$A$3:$A$13, _xlfn.XLOOKUP(AP$1, 'USHE Historic'!$A$2:$E$2, 'USHE Historic'!$A$3:$E$13)),
        _xlfn.IFS(
          AP$1="BYU", IFERROR(_xlfn.XLOOKUP($AI7, 'MAG College Enrollment Forecast'!$A:$A, 'MAG College Enrollment Forecast'!$B:$B), (AP$72-AP6)/($AI$72-$AI6)*($AI7-$AI6)+AP6),
          AP$1="UVU", IFERROR(_xlfn.XLOOKUP($AI7, 'MAG College Enrollment Forecast'!$A:$A, 'MAG College Enrollment Forecast'!$C:$C+'MAG College Enrollment Forecast'!$D:$D+'MAG College Enrollment Forecast'!$E:$E+'MAG College Enrollment Forecast'!$F:$F+'MAG College Enrollment Forecast'!$G:$G+'MAG College Enrollment Forecast'!$H:$H), (AP$72-AP6)/($AI$72-$AI6)*($AI7-$AI6)+AP6),
          TRUE, IFERROR(_xlfn.XLOOKUP($AI7, 'USHE Projections'!$A:$A, IFERROR(_xlfn.XLOOKUP(AP$1, 'USHE Projections'!$A$1:$E$1, 'USHE Projections'!$A:$E), "NONE"), (AP$72-AP6)/($AI$72-$AI6)*($AI7-$AI6)+AP6), (AP$72-AP6)/($AI$72-$AI6)*($AI7-$AI6)+AP6)
        )
      )
    )
  ), 0)</f>
        <v>0</v>
      </c>
      <c r="AQ7" s="7"/>
    </row>
    <row r="8" spans="1:43">
      <c r="AI8" s="3">
        <v>1996</v>
      </c>
      <c r="AJ8" s="20" cm="1">
        <f t="array" ref="AJ8">ROUND(
  IF(AND(AJ$1="Ensign", $AI8&gt;=2021, $AI8&lt;=2024),
    _xlfn.XLOOKUP($AI8, Ensign!$A$2:$A$12, Ensign!$B$2:$B$12),
    _xlfn.XLOOKUP($AI8, 'Historic (IPEDS &amp; 2019 RTP)'!$A:$A, _xlfn.XLOOKUP(AJ$1, 'Historic (IPEDS &amp; 2019 RTP)'!$A$1:$H$1, 'Historic (IPEDS &amp; 2019 RTP)'!$A:$H),
      IFERROR(_xlfn.XLOOKUP($AI8, 'USHE Historic'!$A$3:$A$13, _xlfn.XLOOKUP(AJ$1, 'USHE Historic'!$A$2:$E$2, 'USHE Historic'!$A$3:$E$13)),
        _xlfn.IFS(
          AJ$1="BYU", IFERROR(_xlfn.XLOOKUP($AI8, 'MAG College Enrollment Forecast'!$A:$A, 'MAG College Enrollment Forecast'!$B:$B), (AJ$72-AJ7)/($AI$72-$AI7)*($AI8-$AI7)+AJ7),
          AJ$1="UVU", IFERROR(_xlfn.XLOOKUP($AI8, 'MAG College Enrollment Forecast'!$A:$A, 'MAG College Enrollment Forecast'!$C:$C+'MAG College Enrollment Forecast'!$D:$D+'MAG College Enrollment Forecast'!$E:$E+'MAG College Enrollment Forecast'!$F:$F+'MAG College Enrollment Forecast'!$G:$G+'MAG College Enrollment Forecast'!$H:$H), (AJ$72-AJ7)/($AI$72-$AI7)*($AI8-$AI7)+AJ7),
          TRUE, IFERROR(_xlfn.XLOOKUP($AI8, 'USHE Projections'!$A:$A, IFERROR(_xlfn.XLOOKUP(AJ$1, 'USHE Projections'!$A$1:$E$1, 'USHE Projections'!$A:$E), "NONE"), (AJ$72-AJ7)/($AI$72-$AI7)*($AI8-$AI7)+AJ7), (AJ$72-AJ7)/($AI$72-$AI7)*($AI8-$AI7)+AJ7)
        )
      )
    )
  ), 0)</f>
        <v>26079</v>
      </c>
      <c r="AK8" s="20" cm="1">
        <f t="array" ref="AK8">ROUND(
  IF(AND(AK$1="Ensign", $AI8&gt;=2021, $AI8&lt;=2024),
    _xlfn.XLOOKUP($AI8, Ensign!$A$2:$A$12, Ensign!$B$2:$B$12),
    _xlfn.XLOOKUP($AI8, 'Historic (IPEDS &amp; 2019 RTP)'!$A:$A, _xlfn.XLOOKUP(AK$1, 'Historic (IPEDS &amp; 2019 RTP)'!$A$1:$H$1, 'Historic (IPEDS &amp; 2019 RTP)'!$A:$H),
      IFERROR(_xlfn.XLOOKUP($AI8, 'USHE Historic'!$A$3:$A$13, _xlfn.XLOOKUP(AK$1, 'USHE Historic'!$A$2:$E$2, 'USHE Historic'!$A$3:$E$13)),
        _xlfn.IFS(
          AK$1="BYU", IFERROR(_xlfn.XLOOKUP($AI8, 'MAG College Enrollment Forecast'!$A:$A, 'MAG College Enrollment Forecast'!$B:$B), (AK$72-AK7)/($AI$72-$AI7)*($AI8-$AI7)+AK7),
          AK$1="UVU", IFERROR(_xlfn.XLOOKUP($AI8, 'MAG College Enrollment Forecast'!$A:$A, 'MAG College Enrollment Forecast'!$C:$C+'MAG College Enrollment Forecast'!$D:$D+'MAG College Enrollment Forecast'!$E:$E+'MAG College Enrollment Forecast'!$F:$F+'MAG College Enrollment Forecast'!$G:$G+'MAG College Enrollment Forecast'!$H:$H), (AK$72-AK7)/($AI$72-$AI7)*($AI8-$AI7)+AK7),
          TRUE, IFERROR(_xlfn.XLOOKUP($AI8, 'USHE Projections'!$A:$A, IFERROR(_xlfn.XLOOKUP(AK$1, 'USHE Projections'!$A$1:$E$1, 'USHE Projections'!$A:$E), "NONE"), (AK$72-AK7)/($AI$72-$AI7)*($AI8-$AI7)+AK7), (AK$72-AK7)/($AI$72-$AI7)*($AI8-$AI7)+AK7)
        )
      )
    )
  ), 0)</f>
        <v>13906</v>
      </c>
      <c r="AL8" s="20" cm="1">
        <f t="array" ref="AL8">ROUND(
  IF(AND(AL$1="Ensign", $AI8&gt;=2021, $AI8&lt;=2024),
    _xlfn.XLOOKUP($AI8, Ensign!$A$2:$A$12, Ensign!$B$2:$B$12),
    _xlfn.XLOOKUP($AI8, 'Historic (IPEDS &amp; 2019 RTP)'!$A:$A, _xlfn.XLOOKUP(AL$1, 'Historic (IPEDS &amp; 2019 RTP)'!$A$1:$H$1, 'Historic (IPEDS &amp; 2019 RTP)'!$A:$H),
      IFERROR(_xlfn.XLOOKUP($AI8, 'USHE Historic'!$A$3:$A$13, _xlfn.XLOOKUP(AL$1, 'USHE Historic'!$A$2:$E$2, 'USHE Historic'!$A$3:$E$13)),
        _xlfn.IFS(
          AL$1="BYU", IFERROR(_xlfn.XLOOKUP($AI8, 'MAG College Enrollment Forecast'!$A:$A, 'MAG College Enrollment Forecast'!$B:$B), (AL$72-AL7)/($AI$72-$AI7)*($AI8-$AI7)+AL7),
          AL$1="UVU", IFERROR(_xlfn.XLOOKUP($AI8, 'MAG College Enrollment Forecast'!$A:$A, 'MAG College Enrollment Forecast'!$C:$C+'MAG College Enrollment Forecast'!$D:$D+'MAG College Enrollment Forecast'!$E:$E+'MAG College Enrollment Forecast'!$F:$F+'MAG College Enrollment Forecast'!$G:$G+'MAG College Enrollment Forecast'!$H:$H), (AL$72-AL7)/($AI$72-$AI7)*($AI8-$AI7)+AL7),
          TRUE, IFERROR(_xlfn.XLOOKUP($AI8, 'USHE Projections'!$A:$A, IFERROR(_xlfn.XLOOKUP(AL$1, 'USHE Projections'!$A$1:$E$1, 'USHE Projections'!$A:$E), "NONE"), (AL$72-AL7)/($AI$72-$AI7)*($AI8-$AI7)+AL7), (AL$72-AL7)/($AI$72-$AI7)*($AI8-$AI7)+AL7)
        )
      )
    )
  ), 0)</f>
        <v>14756</v>
      </c>
      <c r="AM8" s="20" cm="1">
        <f t="array" ref="AM8">ROUND(
  IF(AND(AM$1="Ensign", $AI8&gt;=2021, $AI8&lt;=2024),
    _xlfn.XLOOKUP($AI8, Ensign!$A$2:$A$12, Ensign!$B$2:$B$12),
    _xlfn.XLOOKUP($AI8, 'Historic (IPEDS &amp; 2019 RTP)'!$A:$A, _xlfn.XLOOKUP(AM$1, 'Historic (IPEDS &amp; 2019 RTP)'!$A$1:$H$1, 'Historic (IPEDS &amp; 2019 RTP)'!$A:$H),
      IFERROR(_xlfn.XLOOKUP($AI8, 'USHE Historic'!$A$3:$A$13, _xlfn.XLOOKUP(AM$1, 'USHE Historic'!$A$2:$E$2, 'USHE Historic'!$A$3:$E$13)),
        _xlfn.IFS(
          AM$1="BYU", IFERROR(_xlfn.XLOOKUP($AI8, 'MAG College Enrollment Forecast'!$A:$A, 'MAG College Enrollment Forecast'!$B:$B), (AM$72-AM7)/($AI$72-$AI7)*($AI8-$AI7)+AM7),
          AM$1="UVU", IFERROR(_xlfn.XLOOKUP($AI8, 'MAG College Enrollment Forecast'!$A:$A, 'MAG College Enrollment Forecast'!$C:$C+'MAG College Enrollment Forecast'!$D:$D+'MAG College Enrollment Forecast'!$E:$E+'MAG College Enrollment Forecast'!$F:$F+'MAG College Enrollment Forecast'!$G:$G+'MAG College Enrollment Forecast'!$H:$H), (AM$72-AM7)/($AI$72-$AI7)*($AI8-$AI7)+AM7),
          TRUE, IFERROR(_xlfn.XLOOKUP($AI8, 'USHE Projections'!$A:$A, IFERROR(_xlfn.XLOOKUP(AM$1, 'USHE Projections'!$A$1:$E$1, 'USHE Projections'!$A:$E), "NONE"), (AM$72-AM7)/($AI$72-$AI7)*($AI8-$AI7)+AM7), (AM$72-AM7)/($AI$72-$AI7)*($AI8-$AI7)+AM7)
        )
      )
    )
  ), 0)</f>
        <v>22394</v>
      </c>
      <c r="AN8" s="20" cm="1">
        <f t="array" ref="AN8">ROUND(
  IF(AND(AN$1="Ensign", $AI8&gt;=2021, $AI8&lt;=2024),
    _xlfn.XLOOKUP($AI8, Ensign!$A$2:$A$12, Ensign!$B$2:$B$12),
    _xlfn.XLOOKUP($AI8, 'Historic (IPEDS &amp; 2019 RTP)'!$A:$A, _xlfn.XLOOKUP(AN$1, 'Historic (IPEDS &amp; 2019 RTP)'!$A$1:$H$1, 'Historic (IPEDS &amp; 2019 RTP)'!$A:$H),
      IFERROR(_xlfn.XLOOKUP($AI8, 'USHE Historic'!$A$3:$A$13, _xlfn.XLOOKUP(AN$1, 'USHE Historic'!$A$2:$E$2, 'USHE Historic'!$A$3:$E$13)),
        _xlfn.IFS(
          AN$1="BYU", IFERROR(_xlfn.XLOOKUP($AI8, 'MAG College Enrollment Forecast'!$A:$A, 'MAG College Enrollment Forecast'!$B:$B), (AN$72-AN7)/($AI$72-$AI7)*($AI8-$AI7)+AN7),
          AN$1="UVU", IFERROR(_xlfn.XLOOKUP($AI8, 'MAG College Enrollment Forecast'!$A:$A, 'MAG College Enrollment Forecast'!$C:$C+'MAG College Enrollment Forecast'!$D:$D+'MAG College Enrollment Forecast'!$E:$E+'MAG College Enrollment Forecast'!$F:$F+'MAG College Enrollment Forecast'!$G:$G+'MAG College Enrollment Forecast'!$H:$H), (AN$72-AN7)/($AI$72-$AI7)*($AI8-$AI7)+AN7),
          TRUE, IFERROR(_xlfn.XLOOKUP($AI8, 'USHE Projections'!$A:$A, IFERROR(_xlfn.XLOOKUP(AN$1, 'USHE Projections'!$A$1:$E$1, 'USHE Projections'!$A:$E), "NONE"), (AN$72-AN7)/($AI$72-$AI7)*($AI8-$AI7)+AN7), (AN$72-AN7)/($AI$72-$AI7)*($AI8-$AI7)+AN7)
        )
      )
    )
  ), 0)</f>
        <v>30563</v>
      </c>
      <c r="AO8" s="20" cm="1">
        <f t="array" ref="AO8">ROUND(
  IF(AND(AO$1="Ensign", $AI8&gt;=2021, $AI8&lt;=2024),
    _xlfn.XLOOKUP($AI8, Ensign!$A$2:$A$12, Ensign!$B$2:$B$12),
    _xlfn.XLOOKUP($AI8, 'Historic (IPEDS &amp; 2019 RTP)'!$A:$A, _xlfn.XLOOKUP(AO$1, 'Historic (IPEDS &amp; 2019 RTP)'!$A$1:$H$1, 'Historic (IPEDS &amp; 2019 RTP)'!$A:$H),
      IFERROR(_xlfn.XLOOKUP($AI8, 'USHE Historic'!$A$3:$A$13, _xlfn.XLOOKUP(AO$1, 'USHE Historic'!$A$2:$E$2, 'USHE Historic'!$A$3:$E$13)),
        _xlfn.IFS(
          AO$1="BYU", IFERROR(_xlfn.XLOOKUP($AI8, 'MAG College Enrollment Forecast'!$A:$A, 'MAG College Enrollment Forecast'!$B:$B), (AO$72-AO7)/($AI$72-$AI7)*($AI8-$AI7)+AO7),
          AO$1="UVU", IFERROR(_xlfn.XLOOKUP($AI8, 'MAG College Enrollment Forecast'!$A:$A, 'MAG College Enrollment Forecast'!$C:$C+'MAG College Enrollment Forecast'!$D:$D+'MAG College Enrollment Forecast'!$E:$E+'MAG College Enrollment Forecast'!$F:$F+'MAG College Enrollment Forecast'!$G:$G+'MAG College Enrollment Forecast'!$H:$H), (AO$72-AO7)/($AI$72-$AI7)*($AI8-$AI7)+AO7),
          TRUE, IFERROR(_xlfn.XLOOKUP($AI8, 'USHE Projections'!$A:$A, IFERROR(_xlfn.XLOOKUP(AO$1, 'USHE Projections'!$A$1:$E$1, 'USHE Projections'!$A:$E), "NONE"), (AO$72-AO7)/($AI$72-$AI7)*($AI8-$AI7)+AO7), (AO$72-AO7)/($AI$72-$AI7)*($AI8-$AI7)+AO7)
        )
      )
    )
  ), 0)</f>
        <v>0</v>
      </c>
      <c r="AP8" s="20" cm="1">
        <f t="array" ref="AP8">ROUND(
  IF(AND(AP$1="Ensign", $AI8&gt;=2021, $AI8&lt;=2024),
    _xlfn.XLOOKUP($AI8, Ensign!$A$2:$A$12, Ensign!$B$2:$B$12),
    _xlfn.XLOOKUP($AI8, 'Historic (IPEDS &amp; 2019 RTP)'!$A:$A, _xlfn.XLOOKUP(AP$1, 'Historic (IPEDS &amp; 2019 RTP)'!$A$1:$H$1, 'Historic (IPEDS &amp; 2019 RTP)'!$A:$H),
      IFERROR(_xlfn.XLOOKUP($AI8, 'USHE Historic'!$A$3:$A$13, _xlfn.XLOOKUP(AP$1, 'USHE Historic'!$A$2:$E$2, 'USHE Historic'!$A$3:$E$13)),
        _xlfn.IFS(
          AP$1="BYU", IFERROR(_xlfn.XLOOKUP($AI8, 'MAG College Enrollment Forecast'!$A:$A, 'MAG College Enrollment Forecast'!$B:$B), (AP$72-AP7)/($AI$72-$AI7)*($AI8-$AI7)+AP7),
          AP$1="UVU", IFERROR(_xlfn.XLOOKUP($AI8, 'MAG College Enrollment Forecast'!$A:$A, 'MAG College Enrollment Forecast'!$C:$C+'MAG College Enrollment Forecast'!$D:$D+'MAG College Enrollment Forecast'!$E:$E+'MAG College Enrollment Forecast'!$F:$F+'MAG College Enrollment Forecast'!$G:$G+'MAG College Enrollment Forecast'!$H:$H), (AP$72-AP7)/($AI$72-$AI7)*($AI8-$AI7)+AP7),
          TRUE, IFERROR(_xlfn.XLOOKUP($AI8, 'USHE Projections'!$A:$A, IFERROR(_xlfn.XLOOKUP(AP$1, 'USHE Projections'!$A$1:$E$1, 'USHE Projections'!$A:$E), "NONE"), (AP$72-AP7)/($AI$72-$AI7)*($AI8-$AI7)+AP7), (AP$72-AP7)/($AI$72-$AI7)*($AI8-$AI7)+AP7)
        )
      )
    )
  ), 0)</f>
        <v>0</v>
      </c>
      <c r="AQ8" s="7"/>
    </row>
    <row r="9" spans="1:43">
      <c r="AI9" s="3">
        <v>1997</v>
      </c>
      <c r="AJ9" s="20" cm="1">
        <f t="array" ref="AJ9">ROUND(
  IF(AND(AJ$1="Ensign", $AI9&gt;=2021, $AI9&lt;=2024),
    _xlfn.XLOOKUP($AI9, Ensign!$A$2:$A$12, Ensign!$B$2:$B$12),
    _xlfn.XLOOKUP($AI9, 'Historic (IPEDS &amp; 2019 RTP)'!$A:$A, _xlfn.XLOOKUP(AJ$1, 'Historic (IPEDS &amp; 2019 RTP)'!$A$1:$H$1, 'Historic (IPEDS &amp; 2019 RTP)'!$A:$H),
      IFERROR(_xlfn.XLOOKUP($AI9, 'USHE Historic'!$A$3:$A$13, _xlfn.XLOOKUP(AJ$1, 'USHE Historic'!$A$2:$E$2, 'USHE Historic'!$A$3:$E$13)),
        _xlfn.IFS(
          AJ$1="BYU", IFERROR(_xlfn.XLOOKUP($AI9, 'MAG College Enrollment Forecast'!$A:$A, 'MAG College Enrollment Forecast'!$B:$B), (AJ$72-AJ8)/($AI$72-$AI8)*($AI9-$AI8)+AJ8),
          AJ$1="UVU", IFERROR(_xlfn.XLOOKUP($AI9, 'MAG College Enrollment Forecast'!$A:$A, 'MAG College Enrollment Forecast'!$C:$C+'MAG College Enrollment Forecast'!$D:$D+'MAG College Enrollment Forecast'!$E:$E+'MAG College Enrollment Forecast'!$F:$F+'MAG College Enrollment Forecast'!$G:$G+'MAG College Enrollment Forecast'!$H:$H), (AJ$72-AJ8)/($AI$72-$AI8)*($AI9-$AI8)+AJ8),
          TRUE, IFERROR(_xlfn.XLOOKUP($AI9, 'USHE Projections'!$A:$A, IFERROR(_xlfn.XLOOKUP(AJ$1, 'USHE Projections'!$A$1:$E$1, 'USHE Projections'!$A:$E), "NONE"), (AJ$72-AJ8)/($AI$72-$AI8)*($AI9-$AI8)+AJ8), (AJ$72-AJ8)/($AI$72-$AI8)*($AI9-$AI8)+AJ8)
        )
      )
    )
  ), 0)</f>
        <v>25895</v>
      </c>
      <c r="AK9" s="20" cm="1">
        <f t="array" ref="AK9">ROUND(
  IF(AND(AK$1="Ensign", $AI9&gt;=2021, $AI9&lt;=2024),
    _xlfn.XLOOKUP($AI9, Ensign!$A$2:$A$12, Ensign!$B$2:$B$12),
    _xlfn.XLOOKUP($AI9, 'Historic (IPEDS &amp; 2019 RTP)'!$A:$A, _xlfn.XLOOKUP(AK$1, 'Historic (IPEDS &amp; 2019 RTP)'!$A$1:$H$1, 'Historic (IPEDS &amp; 2019 RTP)'!$A:$H),
      IFERROR(_xlfn.XLOOKUP($AI9, 'USHE Historic'!$A$3:$A$13, _xlfn.XLOOKUP(AK$1, 'USHE Historic'!$A$2:$E$2, 'USHE Historic'!$A$3:$E$13)),
        _xlfn.IFS(
          AK$1="BYU", IFERROR(_xlfn.XLOOKUP($AI9, 'MAG College Enrollment Forecast'!$A:$A, 'MAG College Enrollment Forecast'!$B:$B), (AK$72-AK8)/($AI$72-$AI8)*($AI9-$AI8)+AK8),
          AK$1="UVU", IFERROR(_xlfn.XLOOKUP($AI9, 'MAG College Enrollment Forecast'!$A:$A, 'MAG College Enrollment Forecast'!$C:$C+'MAG College Enrollment Forecast'!$D:$D+'MAG College Enrollment Forecast'!$E:$E+'MAG College Enrollment Forecast'!$F:$F+'MAG College Enrollment Forecast'!$G:$G+'MAG College Enrollment Forecast'!$H:$H), (AK$72-AK8)/($AI$72-$AI8)*($AI9-$AI8)+AK8),
          TRUE, IFERROR(_xlfn.XLOOKUP($AI9, 'USHE Projections'!$A:$A, IFERROR(_xlfn.XLOOKUP(AK$1, 'USHE Projections'!$A$1:$E$1, 'USHE Projections'!$A:$E), "NONE"), (AK$72-AK8)/($AI$72-$AI8)*($AI9-$AI8)+AK8), (AK$72-AK8)/($AI$72-$AI8)*($AI9-$AI8)+AK8)
        )
      )
    )
  ), 0)</f>
        <v>14613</v>
      </c>
      <c r="AL9" s="20" cm="1">
        <f t="array" ref="AL9">ROUND(
  IF(AND(AL$1="Ensign", $AI9&gt;=2021, $AI9&lt;=2024),
    _xlfn.XLOOKUP($AI9, Ensign!$A$2:$A$12, Ensign!$B$2:$B$12),
    _xlfn.XLOOKUP($AI9, 'Historic (IPEDS &amp; 2019 RTP)'!$A:$A, _xlfn.XLOOKUP(AL$1, 'Historic (IPEDS &amp; 2019 RTP)'!$A$1:$H$1, 'Historic (IPEDS &amp; 2019 RTP)'!$A:$H),
      IFERROR(_xlfn.XLOOKUP($AI9, 'USHE Historic'!$A$3:$A$13, _xlfn.XLOOKUP(AL$1, 'USHE Historic'!$A$2:$E$2, 'USHE Historic'!$A$3:$E$13)),
        _xlfn.IFS(
          AL$1="BYU", IFERROR(_xlfn.XLOOKUP($AI9, 'MAG College Enrollment Forecast'!$A:$A, 'MAG College Enrollment Forecast'!$B:$B), (AL$72-AL8)/($AI$72-$AI8)*($AI9-$AI8)+AL8),
          AL$1="UVU", IFERROR(_xlfn.XLOOKUP($AI9, 'MAG College Enrollment Forecast'!$A:$A, 'MAG College Enrollment Forecast'!$C:$C+'MAG College Enrollment Forecast'!$D:$D+'MAG College Enrollment Forecast'!$E:$E+'MAG College Enrollment Forecast'!$F:$F+'MAG College Enrollment Forecast'!$G:$G+'MAG College Enrollment Forecast'!$H:$H), (AL$72-AL8)/($AI$72-$AI8)*($AI9-$AI8)+AL8),
          TRUE, IFERROR(_xlfn.XLOOKUP($AI9, 'USHE Projections'!$A:$A, IFERROR(_xlfn.XLOOKUP(AL$1, 'USHE Projections'!$A$1:$E$1, 'USHE Projections'!$A:$E), "NONE"), (AL$72-AL8)/($AI$72-$AI8)*($AI9-$AI8)+AL8), (AL$72-AL8)/($AI$72-$AI8)*($AI9-$AI8)+AL8)
        )
      )
    )
  ), 0)</f>
        <v>15994</v>
      </c>
      <c r="AM9" s="20" cm="1">
        <f t="array" ref="AM9">ROUND(
  IF(AND(AM$1="Ensign", $AI9&gt;=2021, $AI9&lt;=2024),
    _xlfn.XLOOKUP($AI9, Ensign!$A$2:$A$12, Ensign!$B$2:$B$12),
    _xlfn.XLOOKUP($AI9, 'Historic (IPEDS &amp; 2019 RTP)'!$A:$A, _xlfn.XLOOKUP(AM$1, 'Historic (IPEDS &amp; 2019 RTP)'!$A$1:$H$1, 'Historic (IPEDS &amp; 2019 RTP)'!$A:$H),
      IFERROR(_xlfn.XLOOKUP($AI9, 'USHE Historic'!$A$3:$A$13, _xlfn.XLOOKUP(AM$1, 'USHE Historic'!$A$2:$E$2, 'USHE Historic'!$A$3:$E$13)),
        _xlfn.IFS(
          AM$1="BYU", IFERROR(_xlfn.XLOOKUP($AI9, 'MAG College Enrollment Forecast'!$A:$A, 'MAG College Enrollment Forecast'!$B:$B), (AM$72-AM8)/($AI$72-$AI8)*($AI9-$AI8)+AM8),
          AM$1="UVU", IFERROR(_xlfn.XLOOKUP($AI9, 'MAG College Enrollment Forecast'!$A:$A, 'MAG College Enrollment Forecast'!$C:$C+'MAG College Enrollment Forecast'!$D:$D+'MAG College Enrollment Forecast'!$E:$E+'MAG College Enrollment Forecast'!$F:$F+'MAG College Enrollment Forecast'!$G:$G+'MAG College Enrollment Forecast'!$H:$H), (AM$72-AM8)/($AI$72-$AI8)*($AI9-$AI8)+AM8),
          TRUE, IFERROR(_xlfn.XLOOKUP($AI9, 'USHE Projections'!$A:$A, IFERROR(_xlfn.XLOOKUP(AM$1, 'USHE Projections'!$A$1:$E$1, 'USHE Projections'!$A:$E), "NONE"), (AM$72-AM8)/($AI$72-$AI8)*($AI9-$AI8)+AM8), (AM$72-AM8)/($AI$72-$AI8)*($AI9-$AI8)+AM8)
        )
      )
    )
  ), 0)</f>
        <v>24307</v>
      </c>
      <c r="AN9" s="20" cm="1">
        <f t="array" ref="AN9">ROUND(
  IF(AND(AN$1="Ensign", $AI9&gt;=2021, $AI9&lt;=2024),
    _xlfn.XLOOKUP($AI9, Ensign!$A$2:$A$12, Ensign!$B$2:$B$12),
    _xlfn.XLOOKUP($AI9, 'Historic (IPEDS &amp; 2019 RTP)'!$A:$A, _xlfn.XLOOKUP(AN$1, 'Historic (IPEDS &amp; 2019 RTP)'!$A$1:$H$1, 'Historic (IPEDS &amp; 2019 RTP)'!$A:$H),
      IFERROR(_xlfn.XLOOKUP($AI9, 'USHE Historic'!$A$3:$A$13, _xlfn.XLOOKUP(AN$1, 'USHE Historic'!$A$2:$E$2, 'USHE Historic'!$A$3:$E$13)),
        _xlfn.IFS(
          AN$1="BYU", IFERROR(_xlfn.XLOOKUP($AI9, 'MAG College Enrollment Forecast'!$A:$A, 'MAG College Enrollment Forecast'!$B:$B), (AN$72-AN8)/($AI$72-$AI8)*($AI9-$AI8)+AN8),
          AN$1="UVU", IFERROR(_xlfn.XLOOKUP($AI9, 'MAG College Enrollment Forecast'!$A:$A, 'MAG College Enrollment Forecast'!$C:$C+'MAG College Enrollment Forecast'!$D:$D+'MAG College Enrollment Forecast'!$E:$E+'MAG College Enrollment Forecast'!$F:$F+'MAG College Enrollment Forecast'!$G:$G+'MAG College Enrollment Forecast'!$H:$H), (AN$72-AN8)/($AI$72-$AI8)*($AI9-$AI8)+AN8),
          TRUE, IFERROR(_xlfn.XLOOKUP($AI9, 'USHE Projections'!$A:$A, IFERROR(_xlfn.XLOOKUP(AN$1, 'USHE Projections'!$A$1:$E$1, 'USHE Projections'!$A:$E), "NONE"), (AN$72-AN8)/($AI$72-$AI8)*($AI9-$AI8)+AN8), (AN$72-AN8)/($AI$72-$AI8)*($AI9-$AI8)+AN8)
        )
      )
    )
  ), 0)</f>
        <v>31249</v>
      </c>
      <c r="AO9" s="20" cm="1">
        <f t="array" ref="AO9">ROUND(
  IF(AND(AO$1="Ensign", $AI9&gt;=2021, $AI9&lt;=2024),
    _xlfn.XLOOKUP($AI9, Ensign!$A$2:$A$12, Ensign!$B$2:$B$12),
    _xlfn.XLOOKUP($AI9, 'Historic (IPEDS &amp; 2019 RTP)'!$A:$A, _xlfn.XLOOKUP(AO$1, 'Historic (IPEDS &amp; 2019 RTP)'!$A$1:$H$1, 'Historic (IPEDS &amp; 2019 RTP)'!$A:$H),
      IFERROR(_xlfn.XLOOKUP($AI9, 'USHE Historic'!$A$3:$A$13, _xlfn.XLOOKUP(AO$1, 'USHE Historic'!$A$2:$E$2, 'USHE Historic'!$A$3:$E$13)),
        _xlfn.IFS(
          AO$1="BYU", IFERROR(_xlfn.XLOOKUP($AI9, 'MAG College Enrollment Forecast'!$A:$A, 'MAG College Enrollment Forecast'!$B:$B), (AO$72-AO8)/($AI$72-$AI8)*($AI9-$AI8)+AO8),
          AO$1="UVU", IFERROR(_xlfn.XLOOKUP($AI9, 'MAG College Enrollment Forecast'!$A:$A, 'MAG College Enrollment Forecast'!$C:$C+'MAG College Enrollment Forecast'!$D:$D+'MAG College Enrollment Forecast'!$E:$E+'MAG College Enrollment Forecast'!$F:$F+'MAG College Enrollment Forecast'!$G:$G+'MAG College Enrollment Forecast'!$H:$H), (AO$72-AO8)/($AI$72-$AI8)*($AI9-$AI8)+AO8),
          TRUE, IFERROR(_xlfn.XLOOKUP($AI9, 'USHE Projections'!$A:$A, IFERROR(_xlfn.XLOOKUP(AO$1, 'USHE Projections'!$A$1:$E$1, 'USHE Projections'!$A:$E), "NONE"), (AO$72-AO8)/($AI$72-$AI8)*($AI9-$AI8)+AO8), (AO$72-AO8)/($AI$72-$AI8)*($AI9-$AI8)+AO8)
        )
      )
    )
  ), 0)</f>
        <v>0</v>
      </c>
      <c r="AP9" s="20" cm="1">
        <f t="array" ref="AP9">ROUND(
  IF(AND(AP$1="Ensign", $AI9&gt;=2021, $AI9&lt;=2024),
    _xlfn.XLOOKUP($AI9, Ensign!$A$2:$A$12, Ensign!$B$2:$B$12),
    _xlfn.XLOOKUP($AI9, 'Historic (IPEDS &amp; 2019 RTP)'!$A:$A, _xlfn.XLOOKUP(AP$1, 'Historic (IPEDS &amp; 2019 RTP)'!$A$1:$H$1, 'Historic (IPEDS &amp; 2019 RTP)'!$A:$H),
      IFERROR(_xlfn.XLOOKUP($AI9, 'USHE Historic'!$A$3:$A$13, _xlfn.XLOOKUP(AP$1, 'USHE Historic'!$A$2:$E$2, 'USHE Historic'!$A$3:$E$13)),
        _xlfn.IFS(
          AP$1="BYU", IFERROR(_xlfn.XLOOKUP($AI9, 'MAG College Enrollment Forecast'!$A:$A, 'MAG College Enrollment Forecast'!$B:$B), (AP$72-AP8)/($AI$72-$AI8)*($AI9-$AI8)+AP8),
          AP$1="UVU", IFERROR(_xlfn.XLOOKUP($AI9, 'MAG College Enrollment Forecast'!$A:$A, 'MAG College Enrollment Forecast'!$C:$C+'MAG College Enrollment Forecast'!$D:$D+'MAG College Enrollment Forecast'!$E:$E+'MAG College Enrollment Forecast'!$F:$F+'MAG College Enrollment Forecast'!$G:$G+'MAG College Enrollment Forecast'!$H:$H), (AP$72-AP8)/($AI$72-$AI8)*($AI9-$AI8)+AP8),
          TRUE, IFERROR(_xlfn.XLOOKUP($AI9, 'USHE Projections'!$A:$A, IFERROR(_xlfn.XLOOKUP(AP$1, 'USHE Projections'!$A$1:$E$1, 'USHE Projections'!$A:$E), "NONE"), (AP$72-AP8)/($AI$72-$AI8)*($AI9-$AI8)+AP8), (AP$72-AP8)/($AI$72-$AI8)*($AI9-$AI8)+AP8)
        )
      )
    )
  ), 0)</f>
        <v>0</v>
      </c>
      <c r="AQ9" s="7"/>
    </row>
    <row r="10" spans="1:43">
      <c r="AI10" s="3">
        <v>1998</v>
      </c>
      <c r="AJ10" s="20" cm="1">
        <f t="array" ref="AJ10">ROUND(
  IF(AND(AJ$1="Ensign", $AI10&gt;=2021, $AI10&lt;=2024),
    _xlfn.XLOOKUP($AI10, Ensign!$A$2:$A$12, Ensign!$B$2:$B$12),
    _xlfn.XLOOKUP($AI10, 'Historic (IPEDS &amp; 2019 RTP)'!$A:$A, _xlfn.XLOOKUP(AJ$1, 'Historic (IPEDS &amp; 2019 RTP)'!$A$1:$H$1, 'Historic (IPEDS &amp; 2019 RTP)'!$A:$H),
      IFERROR(_xlfn.XLOOKUP($AI10, 'USHE Historic'!$A$3:$A$13, _xlfn.XLOOKUP(AJ$1, 'USHE Historic'!$A$2:$E$2, 'USHE Historic'!$A$3:$E$13)),
        _xlfn.IFS(
          AJ$1="BYU", IFERROR(_xlfn.XLOOKUP($AI10, 'MAG College Enrollment Forecast'!$A:$A, 'MAG College Enrollment Forecast'!$B:$B), (AJ$72-AJ9)/($AI$72-$AI9)*($AI10-$AI9)+AJ9),
          AJ$1="UVU", IFERROR(_xlfn.XLOOKUP($AI10, 'MAG College Enrollment Forecast'!$A:$A, 'MAG College Enrollment Forecast'!$C:$C+'MAG College Enrollment Forecast'!$D:$D+'MAG College Enrollment Forecast'!$E:$E+'MAG College Enrollment Forecast'!$F:$F+'MAG College Enrollment Forecast'!$G:$G+'MAG College Enrollment Forecast'!$H:$H), (AJ$72-AJ9)/($AI$72-$AI9)*($AI10-$AI9)+AJ9),
          TRUE, IFERROR(_xlfn.XLOOKUP($AI10, 'USHE Projections'!$A:$A, IFERROR(_xlfn.XLOOKUP(AJ$1, 'USHE Projections'!$A$1:$E$1, 'USHE Projections'!$A:$E), "NONE"), (AJ$72-AJ9)/($AI$72-$AI9)*($AI10-$AI9)+AJ9), (AJ$72-AJ9)/($AI$72-$AI9)*($AI10-$AI9)+AJ9)
        )
      )
    )
  ), 0)</f>
        <v>25018</v>
      </c>
      <c r="AK10" s="20" cm="1">
        <f t="array" ref="AK10">ROUND(
  IF(AND(AK$1="Ensign", $AI10&gt;=2021, $AI10&lt;=2024),
    _xlfn.XLOOKUP($AI10, Ensign!$A$2:$A$12, Ensign!$B$2:$B$12),
    _xlfn.XLOOKUP($AI10, 'Historic (IPEDS &amp; 2019 RTP)'!$A:$A, _xlfn.XLOOKUP(AK$1, 'Historic (IPEDS &amp; 2019 RTP)'!$A$1:$H$1, 'Historic (IPEDS &amp; 2019 RTP)'!$A:$H),
      IFERROR(_xlfn.XLOOKUP($AI10, 'USHE Historic'!$A$3:$A$13, _xlfn.XLOOKUP(AK$1, 'USHE Historic'!$A$2:$E$2, 'USHE Historic'!$A$3:$E$13)),
        _xlfn.IFS(
          AK$1="BYU", IFERROR(_xlfn.XLOOKUP($AI10, 'MAG College Enrollment Forecast'!$A:$A, 'MAG College Enrollment Forecast'!$B:$B), (AK$72-AK9)/($AI$72-$AI9)*($AI10-$AI9)+AK9),
          AK$1="UVU", IFERROR(_xlfn.XLOOKUP($AI10, 'MAG College Enrollment Forecast'!$A:$A, 'MAG College Enrollment Forecast'!$C:$C+'MAG College Enrollment Forecast'!$D:$D+'MAG College Enrollment Forecast'!$E:$E+'MAG College Enrollment Forecast'!$F:$F+'MAG College Enrollment Forecast'!$G:$G+'MAG College Enrollment Forecast'!$H:$H), (AK$72-AK9)/($AI$72-$AI9)*($AI10-$AI9)+AK9),
          TRUE, IFERROR(_xlfn.XLOOKUP($AI10, 'USHE Projections'!$A:$A, IFERROR(_xlfn.XLOOKUP(AK$1, 'USHE Projections'!$A$1:$E$1, 'USHE Projections'!$A:$E), "NONE"), (AK$72-AK9)/($AI$72-$AI9)*($AI10-$AI9)+AK9), (AK$72-AK9)/($AI$72-$AI9)*($AI10-$AI9)+AK9)
        )
      )
    )
  ), 0)</f>
        <v>13900</v>
      </c>
      <c r="AL10" s="20" cm="1">
        <f t="array" ref="AL10">ROUND(
  IF(AND(AL$1="Ensign", $AI10&gt;=2021, $AI10&lt;=2024),
    _xlfn.XLOOKUP($AI10, Ensign!$A$2:$A$12, Ensign!$B$2:$B$12),
    _xlfn.XLOOKUP($AI10, 'Historic (IPEDS &amp; 2019 RTP)'!$A:$A, _xlfn.XLOOKUP(AL$1, 'Historic (IPEDS &amp; 2019 RTP)'!$A$1:$H$1, 'Historic (IPEDS &amp; 2019 RTP)'!$A:$H),
      IFERROR(_xlfn.XLOOKUP($AI10, 'USHE Historic'!$A$3:$A$13, _xlfn.XLOOKUP(AL$1, 'USHE Historic'!$A$2:$E$2, 'USHE Historic'!$A$3:$E$13)),
        _xlfn.IFS(
          AL$1="BYU", IFERROR(_xlfn.XLOOKUP($AI10, 'MAG College Enrollment Forecast'!$A:$A, 'MAG College Enrollment Forecast'!$B:$B), (AL$72-AL9)/($AI$72-$AI9)*($AI10-$AI9)+AL9),
          AL$1="UVU", IFERROR(_xlfn.XLOOKUP($AI10, 'MAG College Enrollment Forecast'!$A:$A, 'MAG College Enrollment Forecast'!$C:$C+'MAG College Enrollment Forecast'!$D:$D+'MAG College Enrollment Forecast'!$E:$E+'MAG College Enrollment Forecast'!$F:$F+'MAG College Enrollment Forecast'!$G:$G+'MAG College Enrollment Forecast'!$H:$H), (AL$72-AL9)/($AI$72-$AI9)*($AI10-$AI9)+AL9),
          TRUE, IFERROR(_xlfn.XLOOKUP($AI10, 'USHE Projections'!$A:$A, IFERROR(_xlfn.XLOOKUP(AL$1, 'USHE Projections'!$A$1:$E$1, 'USHE Projections'!$A:$E), "NONE"), (AL$72-AL9)/($AI$72-$AI9)*($AI10-$AI9)+AL9), (AL$72-AL9)/($AI$72-$AI9)*($AI10-$AI9)+AL9)
        )
      )
    )
  ), 0)</f>
        <v>18174</v>
      </c>
      <c r="AM10" s="20" cm="1">
        <f t="array" ref="AM10">ROUND(
  IF(AND(AM$1="Ensign", $AI10&gt;=2021, $AI10&lt;=2024),
    _xlfn.XLOOKUP($AI10, Ensign!$A$2:$A$12, Ensign!$B$2:$B$12),
    _xlfn.XLOOKUP($AI10, 'Historic (IPEDS &amp; 2019 RTP)'!$A:$A, _xlfn.XLOOKUP(AM$1, 'Historic (IPEDS &amp; 2019 RTP)'!$A$1:$H$1, 'Historic (IPEDS &amp; 2019 RTP)'!$A:$H),
      IFERROR(_xlfn.XLOOKUP($AI10, 'USHE Historic'!$A$3:$A$13, _xlfn.XLOOKUP(AM$1, 'USHE Historic'!$A$2:$E$2, 'USHE Historic'!$A$3:$E$13)),
        _xlfn.IFS(
          AM$1="BYU", IFERROR(_xlfn.XLOOKUP($AI10, 'MAG College Enrollment Forecast'!$A:$A, 'MAG College Enrollment Forecast'!$B:$B), (AM$72-AM9)/($AI$72-$AI9)*($AI10-$AI9)+AM9),
          AM$1="UVU", IFERROR(_xlfn.XLOOKUP($AI10, 'MAG College Enrollment Forecast'!$A:$A, 'MAG College Enrollment Forecast'!$C:$C+'MAG College Enrollment Forecast'!$D:$D+'MAG College Enrollment Forecast'!$E:$E+'MAG College Enrollment Forecast'!$F:$F+'MAG College Enrollment Forecast'!$G:$G+'MAG College Enrollment Forecast'!$H:$H), (AM$72-AM9)/($AI$72-$AI9)*($AI10-$AI9)+AM9),
          TRUE, IFERROR(_xlfn.XLOOKUP($AI10, 'USHE Projections'!$A:$A, IFERROR(_xlfn.XLOOKUP(AM$1, 'USHE Projections'!$A$1:$E$1, 'USHE Projections'!$A:$E), "NONE"), (AM$72-AM9)/($AI$72-$AI9)*($AI10-$AI9)+AM9), (AM$72-AM9)/($AI$72-$AI9)*($AI10-$AI9)+AM9)
        )
      )
    )
  ), 0)</f>
        <v>19754</v>
      </c>
      <c r="AN10" s="20" cm="1">
        <f t="array" ref="AN10">ROUND(
  IF(AND(AN$1="Ensign", $AI10&gt;=2021, $AI10&lt;=2024),
    _xlfn.XLOOKUP($AI10, Ensign!$A$2:$A$12, Ensign!$B$2:$B$12),
    _xlfn.XLOOKUP($AI10, 'Historic (IPEDS &amp; 2019 RTP)'!$A:$A, _xlfn.XLOOKUP(AN$1, 'Historic (IPEDS &amp; 2019 RTP)'!$A$1:$H$1, 'Historic (IPEDS &amp; 2019 RTP)'!$A:$H),
      IFERROR(_xlfn.XLOOKUP($AI10, 'USHE Historic'!$A$3:$A$13, _xlfn.XLOOKUP(AN$1, 'USHE Historic'!$A$2:$E$2, 'USHE Historic'!$A$3:$E$13)),
        _xlfn.IFS(
          AN$1="BYU", IFERROR(_xlfn.XLOOKUP($AI10, 'MAG College Enrollment Forecast'!$A:$A, 'MAG College Enrollment Forecast'!$B:$B), (AN$72-AN9)/($AI$72-$AI9)*($AI10-$AI9)+AN9),
          AN$1="UVU", IFERROR(_xlfn.XLOOKUP($AI10, 'MAG College Enrollment Forecast'!$A:$A, 'MAG College Enrollment Forecast'!$C:$C+'MAG College Enrollment Forecast'!$D:$D+'MAG College Enrollment Forecast'!$E:$E+'MAG College Enrollment Forecast'!$F:$F+'MAG College Enrollment Forecast'!$G:$G+'MAG College Enrollment Forecast'!$H:$H), (AN$72-AN9)/($AI$72-$AI9)*($AI10-$AI9)+AN9),
          TRUE, IFERROR(_xlfn.XLOOKUP($AI10, 'USHE Projections'!$A:$A, IFERROR(_xlfn.XLOOKUP(AN$1, 'USHE Projections'!$A$1:$E$1, 'USHE Projections'!$A:$E), "NONE"), (AN$72-AN9)/($AI$72-$AI9)*($AI10-$AI9)+AN9), (AN$72-AN9)/($AI$72-$AI9)*($AI10-$AI9)+AN9)
        )
      )
    )
  ), 0)</f>
        <v>32202</v>
      </c>
      <c r="AO10" s="20" cm="1">
        <f t="array" ref="AO10">ROUND(
  IF(AND(AO$1="Ensign", $AI10&gt;=2021, $AI10&lt;=2024),
    _xlfn.XLOOKUP($AI10, Ensign!$A$2:$A$12, Ensign!$B$2:$B$12),
    _xlfn.XLOOKUP($AI10, 'Historic (IPEDS &amp; 2019 RTP)'!$A:$A, _xlfn.XLOOKUP(AO$1, 'Historic (IPEDS &amp; 2019 RTP)'!$A$1:$H$1, 'Historic (IPEDS &amp; 2019 RTP)'!$A:$H),
      IFERROR(_xlfn.XLOOKUP($AI10, 'USHE Historic'!$A$3:$A$13, _xlfn.XLOOKUP(AO$1, 'USHE Historic'!$A$2:$E$2, 'USHE Historic'!$A$3:$E$13)),
        _xlfn.IFS(
          AO$1="BYU", IFERROR(_xlfn.XLOOKUP($AI10, 'MAG College Enrollment Forecast'!$A:$A, 'MAG College Enrollment Forecast'!$B:$B), (AO$72-AO9)/($AI$72-$AI9)*($AI10-$AI9)+AO9),
          AO$1="UVU", IFERROR(_xlfn.XLOOKUP($AI10, 'MAG College Enrollment Forecast'!$A:$A, 'MAG College Enrollment Forecast'!$C:$C+'MAG College Enrollment Forecast'!$D:$D+'MAG College Enrollment Forecast'!$E:$E+'MAG College Enrollment Forecast'!$F:$F+'MAG College Enrollment Forecast'!$G:$G+'MAG College Enrollment Forecast'!$H:$H), (AO$72-AO9)/($AI$72-$AI9)*($AI10-$AI9)+AO9),
          TRUE, IFERROR(_xlfn.XLOOKUP($AI10, 'USHE Projections'!$A:$A, IFERROR(_xlfn.XLOOKUP(AO$1, 'USHE Projections'!$A$1:$E$1, 'USHE Projections'!$A:$E), "NONE"), (AO$72-AO9)/($AI$72-$AI9)*($AI10-$AI9)+AO9), (AO$72-AO9)/($AI$72-$AI9)*($AI10-$AI9)+AO9)
        )
      )
    )
  ), 0)</f>
        <v>0</v>
      </c>
      <c r="AP10" s="20" cm="1">
        <f t="array" ref="AP10">ROUND(
  IF(AND(AP$1="Ensign", $AI10&gt;=2021, $AI10&lt;=2024),
    _xlfn.XLOOKUP($AI10, Ensign!$A$2:$A$12, Ensign!$B$2:$B$12),
    _xlfn.XLOOKUP($AI10, 'Historic (IPEDS &amp; 2019 RTP)'!$A:$A, _xlfn.XLOOKUP(AP$1, 'Historic (IPEDS &amp; 2019 RTP)'!$A$1:$H$1, 'Historic (IPEDS &amp; 2019 RTP)'!$A:$H),
      IFERROR(_xlfn.XLOOKUP($AI10, 'USHE Historic'!$A$3:$A$13, _xlfn.XLOOKUP(AP$1, 'USHE Historic'!$A$2:$E$2, 'USHE Historic'!$A$3:$E$13)),
        _xlfn.IFS(
          AP$1="BYU", IFERROR(_xlfn.XLOOKUP($AI10, 'MAG College Enrollment Forecast'!$A:$A, 'MAG College Enrollment Forecast'!$B:$B), (AP$72-AP9)/($AI$72-$AI9)*($AI10-$AI9)+AP9),
          AP$1="UVU", IFERROR(_xlfn.XLOOKUP($AI10, 'MAG College Enrollment Forecast'!$A:$A, 'MAG College Enrollment Forecast'!$C:$C+'MAG College Enrollment Forecast'!$D:$D+'MAG College Enrollment Forecast'!$E:$E+'MAG College Enrollment Forecast'!$F:$F+'MAG College Enrollment Forecast'!$G:$G+'MAG College Enrollment Forecast'!$H:$H), (AP$72-AP9)/($AI$72-$AI9)*($AI10-$AI9)+AP9),
          TRUE, IFERROR(_xlfn.XLOOKUP($AI10, 'USHE Projections'!$A:$A, IFERROR(_xlfn.XLOOKUP(AP$1, 'USHE Projections'!$A$1:$E$1, 'USHE Projections'!$A:$E), "NONE"), (AP$72-AP9)/($AI$72-$AI9)*($AI10-$AI9)+AP9), (AP$72-AP9)/($AI$72-$AI9)*($AI10-$AI9)+AP9)
        )
      )
    )
  ), 0)</f>
        <v>0</v>
      </c>
      <c r="AQ10" s="7"/>
    </row>
    <row r="11" spans="1:43">
      <c r="AI11" s="3">
        <v>1999</v>
      </c>
      <c r="AJ11" s="20" cm="1">
        <f t="array" ref="AJ11">ROUND(
  IF(AND(AJ$1="Ensign", $AI11&gt;=2021, $AI11&lt;=2024),
    _xlfn.XLOOKUP($AI11, Ensign!$A$2:$A$12, Ensign!$B$2:$B$12),
    _xlfn.XLOOKUP($AI11, 'Historic (IPEDS &amp; 2019 RTP)'!$A:$A, _xlfn.XLOOKUP(AJ$1, 'Historic (IPEDS &amp; 2019 RTP)'!$A$1:$H$1, 'Historic (IPEDS &amp; 2019 RTP)'!$A:$H),
      IFERROR(_xlfn.XLOOKUP($AI11, 'USHE Historic'!$A$3:$A$13, _xlfn.XLOOKUP(AJ$1, 'USHE Historic'!$A$2:$E$2, 'USHE Historic'!$A$3:$E$13)),
        _xlfn.IFS(
          AJ$1="BYU", IFERROR(_xlfn.XLOOKUP($AI11, 'MAG College Enrollment Forecast'!$A:$A, 'MAG College Enrollment Forecast'!$B:$B), (AJ$72-AJ10)/($AI$72-$AI10)*($AI11-$AI10)+AJ10),
          AJ$1="UVU", IFERROR(_xlfn.XLOOKUP($AI11, 'MAG College Enrollment Forecast'!$A:$A, 'MAG College Enrollment Forecast'!$C:$C+'MAG College Enrollment Forecast'!$D:$D+'MAG College Enrollment Forecast'!$E:$E+'MAG College Enrollment Forecast'!$F:$F+'MAG College Enrollment Forecast'!$G:$G+'MAG College Enrollment Forecast'!$H:$H), (AJ$72-AJ10)/($AI$72-$AI10)*($AI11-$AI10)+AJ10),
          TRUE, IFERROR(_xlfn.XLOOKUP($AI11, 'USHE Projections'!$A:$A, IFERROR(_xlfn.XLOOKUP(AJ$1, 'USHE Projections'!$A$1:$E$1, 'USHE Projections'!$A:$E), "NONE"), (AJ$72-AJ10)/($AI$72-$AI10)*($AI11-$AI10)+AJ10), (AJ$72-AJ10)/($AI$72-$AI10)*($AI11-$AI10)+AJ10)
        )
      )
    )
  ), 0)</f>
        <v>25781</v>
      </c>
      <c r="AK11" s="20" cm="1">
        <f t="array" ref="AK11">ROUND(
  IF(AND(AK$1="Ensign", $AI11&gt;=2021, $AI11&lt;=2024),
    _xlfn.XLOOKUP($AI11, Ensign!$A$2:$A$12, Ensign!$B$2:$B$12),
    _xlfn.XLOOKUP($AI11, 'Historic (IPEDS &amp; 2019 RTP)'!$A:$A, _xlfn.XLOOKUP(AK$1, 'Historic (IPEDS &amp; 2019 RTP)'!$A$1:$H$1, 'Historic (IPEDS &amp; 2019 RTP)'!$A:$H),
      IFERROR(_xlfn.XLOOKUP($AI11, 'USHE Historic'!$A$3:$A$13, _xlfn.XLOOKUP(AK$1, 'USHE Historic'!$A$2:$E$2, 'USHE Historic'!$A$3:$E$13)),
        _xlfn.IFS(
          AK$1="BYU", IFERROR(_xlfn.XLOOKUP($AI11, 'MAG College Enrollment Forecast'!$A:$A, 'MAG College Enrollment Forecast'!$B:$B), (AK$72-AK10)/($AI$72-$AI10)*($AI11-$AI10)+AK10),
          AK$1="UVU", IFERROR(_xlfn.XLOOKUP($AI11, 'MAG College Enrollment Forecast'!$A:$A, 'MAG College Enrollment Forecast'!$C:$C+'MAG College Enrollment Forecast'!$D:$D+'MAG College Enrollment Forecast'!$E:$E+'MAG College Enrollment Forecast'!$F:$F+'MAG College Enrollment Forecast'!$G:$G+'MAG College Enrollment Forecast'!$H:$H), (AK$72-AK10)/($AI$72-$AI10)*($AI11-$AI10)+AK10),
          TRUE, IFERROR(_xlfn.XLOOKUP($AI11, 'USHE Projections'!$A:$A, IFERROR(_xlfn.XLOOKUP(AK$1, 'USHE Projections'!$A$1:$E$1, 'USHE Projections'!$A:$E), "NONE"), (AK$72-AK10)/($AI$72-$AI10)*($AI11-$AI10)+AK10), (AK$72-AK10)/($AI$72-$AI10)*($AI11-$AI10)+AK10)
        )
      )
    )
  ), 0)</f>
        <v>14984</v>
      </c>
      <c r="AL11" s="20" cm="1">
        <f t="array" ref="AL11">ROUND(
  IF(AND(AL$1="Ensign", $AI11&gt;=2021, $AI11&lt;=2024),
    _xlfn.XLOOKUP($AI11, Ensign!$A$2:$A$12, Ensign!$B$2:$B$12),
    _xlfn.XLOOKUP($AI11, 'Historic (IPEDS &amp; 2019 RTP)'!$A:$A, _xlfn.XLOOKUP(AL$1, 'Historic (IPEDS &amp; 2019 RTP)'!$A$1:$H$1, 'Historic (IPEDS &amp; 2019 RTP)'!$A:$H),
      IFERROR(_xlfn.XLOOKUP($AI11, 'USHE Historic'!$A$3:$A$13, _xlfn.XLOOKUP(AL$1, 'USHE Historic'!$A$2:$E$2, 'USHE Historic'!$A$3:$E$13)),
        _xlfn.IFS(
          AL$1="BYU", IFERROR(_xlfn.XLOOKUP($AI11, 'MAG College Enrollment Forecast'!$A:$A, 'MAG College Enrollment Forecast'!$B:$B), (AL$72-AL10)/($AI$72-$AI10)*($AI11-$AI10)+AL10),
          AL$1="UVU", IFERROR(_xlfn.XLOOKUP($AI11, 'MAG College Enrollment Forecast'!$A:$A, 'MAG College Enrollment Forecast'!$C:$C+'MAG College Enrollment Forecast'!$D:$D+'MAG College Enrollment Forecast'!$E:$E+'MAG College Enrollment Forecast'!$F:$F+'MAG College Enrollment Forecast'!$G:$G+'MAG College Enrollment Forecast'!$H:$H), (AL$72-AL10)/($AI$72-$AI10)*($AI11-$AI10)+AL10),
          TRUE, IFERROR(_xlfn.XLOOKUP($AI11, 'USHE Projections'!$A:$A, IFERROR(_xlfn.XLOOKUP(AL$1, 'USHE Projections'!$A$1:$E$1, 'USHE Projections'!$A:$E), "NONE"), (AL$72-AL10)/($AI$72-$AI10)*($AI11-$AI10)+AL10), (AL$72-AL10)/($AI$72-$AI10)*($AI11-$AI10)+AL10)
        )
      )
    )
  ), 0)</f>
        <v>20062</v>
      </c>
      <c r="AM11" s="20" cm="1">
        <f t="array" ref="AM11">ROUND(
  IF(AND(AM$1="Ensign", $AI11&gt;=2021, $AI11&lt;=2024),
    _xlfn.XLOOKUP($AI11, Ensign!$A$2:$A$12, Ensign!$B$2:$B$12),
    _xlfn.XLOOKUP($AI11, 'Historic (IPEDS &amp; 2019 RTP)'!$A:$A, _xlfn.XLOOKUP(AM$1, 'Historic (IPEDS &amp; 2019 RTP)'!$A$1:$H$1, 'Historic (IPEDS &amp; 2019 RTP)'!$A:$H),
      IFERROR(_xlfn.XLOOKUP($AI11, 'USHE Historic'!$A$3:$A$13, _xlfn.XLOOKUP(AM$1, 'USHE Historic'!$A$2:$E$2, 'USHE Historic'!$A$3:$E$13)),
        _xlfn.IFS(
          AM$1="BYU", IFERROR(_xlfn.XLOOKUP($AI11, 'MAG College Enrollment Forecast'!$A:$A, 'MAG College Enrollment Forecast'!$B:$B), (AM$72-AM10)/($AI$72-$AI10)*($AI11-$AI10)+AM10),
          AM$1="UVU", IFERROR(_xlfn.XLOOKUP($AI11, 'MAG College Enrollment Forecast'!$A:$A, 'MAG College Enrollment Forecast'!$C:$C+'MAG College Enrollment Forecast'!$D:$D+'MAG College Enrollment Forecast'!$E:$E+'MAG College Enrollment Forecast'!$F:$F+'MAG College Enrollment Forecast'!$G:$G+'MAG College Enrollment Forecast'!$H:$H), (AM$72-AM10)/($AI$72-$AI10)*($AI11-$AI10)+AM10),
          TRUE, IFERROR(_xlfn.XLOOKUP($AI11, 'USHE Projections'!$A:$A, IFERROR(_xlfn.XLOOKUP(AM$1, 'USHE Projections'!$A$1:$E$1, 'USHE Projections'!$A:$E), "NONE"), (AM$72-AM10)/($AI$72-$AI10)*($AI11-$AI10)+AM10), (AM$72-AM10)/($AI$72-$AI10)*($AI11-$AI10)+AM10)
        )
      )
    )
  ), 0)</f>
        <v>21273</v>
      </c>
      <c r="AN11" s="20" cm="1">
        <f t="array" ref="AN11">ROUND(
  IF(AND(AN$1="Ensign", $AI11&gt;=2021, $AI11&lt;=2024),
    _xlfn.XLOOKUP($AI11, Ensign!$A$2:$A$12, Ensign!$B$2:$B$12),
    _xlfn.XLOOKUP($AI11, 'Historic (IPEDS &amp; 2019 RTP)'!$A:$A, _xlfn.XLOOKUP(AN$1, 'Historic (IPEDS &amp; 2019 RTP)'!$A$1:$H$1, 'Historic (IPEDS &amp; 2019 RTP)'!$A:$H),
      IFERROR(_xlfn.XLOOKUP($AI11, 'USHE Historic'!$A$3:$A$13, _xlfn.XLOOKUP(AN$1, 'USHE Historic'!$A$2:$E$2, 'USHE Historic'!$A$3:$E$13)),
        _xlfn.IFS(
          AN$1="BYU", IFERROR(_xlfn.XLOOKUP($AI11, 'MAG College Enrollment Forecast'!$A:$A, 'MAG College Enrollment Forecast'!$B:$B), (AN$72-AN10)/($AI$72-$AI10)*($AI11-$AI10)+AN10),
          AN$1="UVU", IFERROR(_xlfn.XLOOKUP($AI11, 'MAG College Enrollment Forecast'!$A:$A, 'MAG College Enrollment Forecast'!$C:$C+'MAG College Enrollment Forecast'!$D:$D+'MAG College Enrollment Forecast'!$E:$E+'MAG College Enrollment Forecast'!$F:$F+'MAG College Enrollment Forecast'!$G:$G+'MAG College Enrollment Forecast'!$H:$H), (AN$72-AN10)/($AI$72-$AI10)*($AI11-$AI10)+AN10),
          TRUE, IFERROR(_xlfn.XLOOKUP($AI11, 'USHE Projections'!$A:$A, IFERROR(_xlfn.XLOOKUP(AN$1, 'USHE Projections'!$A$1:$E$1, 'USHE Projections'!$A:$E), "NONE"), (AN$72-AN10)/($AI$72-$AI10)*($AI11-$AI10)+AN10), (AN$72-AN10)/($AI$72-$AI10)*($AI11-$AI10)+AN10)
        )
      )
    )
  ), 0)</f>
        <v>32731</v>
      </c>
      <c r="AO11" s="20" cm="1">
        <f t="array" ref="AO11">ROUND(
  IF(AND(AO$1="Ensign", $AI11&gt;=2021, $AI11&lt;=2024),
    _xlfn.XLOOKUP($AI11, Ensign!$A$2:$A$12, Ensign!$B$2:$B$12),
    _xlfn.XLOOKUP($AI11, 'Historic (IPEDS &amp; 2019 RTP)'!$A:$A, _xlfn.XLOOKUP(AO$1, 'Historic (IPEDS &amp; 2019 RTP)'!$A$1:$H$1, 'Historic (IPEDS &amp; 2019 RTP)'!$A:$H),
      IFERROR(_xlfn.XLOOKUP($AI11, 'USHE Historic'!$A$3:$A$13, _xlfn.XLOOKUP(AO$1, 'USHE Historic'!$A$2:$E$2, 'USHE Historic'!$A$3:$E$13)),
        _xlfn.IFS(
          AO$1="BYU", IFERROR(_xlfn.XLOOKUP($AI11, 'MAG College Enrollment Forecast'!$A:$A, 'MAG College Enrollment Forecast'!$B:$B), (AO$72-AO10)/($AI$72-$AI10)*($AI11-$AI10)+AO10),
          AO$1="UVU", IFERROR(_xlfn.XLOOKUP($AI11, 'MAG College Enrollment Forecast'!$A:$A, 'MAG College Enrollment Forecast'!$C:$C+'MAG College Enrollment Forecast'!$D:$D+'MAG College Enrollment Forecast'!$E:$E+'MAG College Enrollment Forecast'!$F:$F+'MAG College Enrollment Forecast'!$G:$G+'MAG College Enrollment Forecast'!$H:$H), (AO$72-AO10)/($AI$72-$AI10)*($AI11-$AI10)+AO10),
          TRUE, IFERROR(_xlfn.XLOOKUP($AI11, 'USHE Projections'!$A:$A, IFERROR(_xlfn.XLOOKUP(AO$1, 'USHE Projections'!$A$1:$E$1, 'USHE Projections'!$A:$E), "NONE"), (AO$72-AO10)/($AI$72-$AI10)*($AI11-$AI10)+AO10), (AO$72-AO10)/($AI$72-$AI10)*($AI11-$AI10)+AO10)
        )
      )
    )
  ), 0)</f>
        <v>0</v>
      </c>
      <c r="AP11" s="20" cm="1">
        <f t="array" ref="AP11">ROUND(
  IF(AND(AP$1="Ensign", $AI11&gt;=2021, $AI11&lt;=2024),
    _xlfn.XLOOKUP($AI11, Ensign!$A$2:$A$12, Ensign!$B$2:$B$12),
    _xlfn.XLOOKUP($AI11, 'Historic (IPEDS &amp; 2019 RTP)'!$A:$A, _xlfn.XLOOKUP(AP$1, 'Historic (IPEDS &amp; 2019 RTP)'!$A$1:$H$1, 'Historic (IPEDS &amp; 2019 RTP)'!$A:$H),
      IFERROR(_xlfn.XLOOKUP($AI11, 'USHE Historic'!$A$3:$A$13, _xlfn.XLOOKUP(AP$1, 'USHE Historic'!$A$2:$E$2, 'USHE Historic'!$A$3:$E$13)),
        _xlfn.IFS(
          AP$1="BYU", IFERROR(_xlfn.XLOOKUP($AI11, 'MAG College Enrollment Forecast'!$A:$A, 'MAG College Enrollment Forecast'!$B:$B), (AP$72-AP10)/($AI$72-$AI10)*($AI11-$AI10)+AP10),
          AP$1="UVU", IFERROR(_xlfn.XLOOKUP($AI11, 'MAG College Enrollment Forecast'!$A:$A, 'MAG College Enrollment Forecast'!$C:$C+'MAG College Enrollment Forecast'!$D:$D+'MAG College Enrollment Forecast'!$E:$E+'MAG College Enrollment Forecast'!$F:$F+'MAG College Enrollment Forecast'!$G:$G+'MAG College Enrollment Forecast'!$H:$H), (AP$72-AP10)/($AI$72-$AI10)*($AI11-$AI10)+AP10),
          TRUE, IFERROR(_xlfn.XLOOKUP($AI11, 'USHE Projections'!$A:$A, IFERROR(_xlfn.XLOOKUP(AP$1, 'USHE Projections'!$A$1:$E$1, 'USHE Projections'!$A:$E), "NONE"), (AP$72-AP10)/($AI$72-$AI10)*($AI11-$AI10)+AP10), (AP$72-AP10)/($AI$72-$AI10)*($AI11-$AI10)+AP10)
        )
      )
    )
  ), 0)</f>
        <v>0</v>
      </c>
      <c r="AQ11" s="7"/>
    </row>
    <row r="12" spans="1:43">
      <c r="AI12" s="3">
        <v>2000</v>
      </c>
      <c r="AJ12" s="20" cm="1">
        <f t="array" ref="AJ12">ROUND(
  IF(AND(AJ$1="Ensign", $AI12&gt;=2021, $AI12&lt;=2024),
    _xlfn.XLOOKUP($AI12, Ensign!$A$2:$A$12, Ensign!$B$2:$B$12),
    _xlfn.XLOOKUP($AI12, 'Historic (IPEDS &amp; 2019 RTP)'!$A:$A, _xlfn.XLOOKUP(AJ$1, 'Historic (IPEDS &amp; 2019 RTP)'!$A$1:$H$1, 'Historic (IPEDS &amp; 2019 RTP)'!$A:$H),
      IFERROR(_xlfn.XLOOKUP($AI12, 'USHE Historic'!$A$3:$A$13, _xlfn.XLOOKUP(AJ$1, 'USHE Historic'!$A$2:$E$2, 'USHE Historic'!$A$3:$E$13)),
        _xlfn.IFS(
          AJ$1="BYU", IFERROR(_xlfn.XLOOKUP($AI12, 'MAG College Enrollment Forecast'!$A:$A, 'MAG College Enrollment Forecast'!$B:$B), (AJ$72-AJ11)/($AI$72-$AI11)*($AI12-$AI11)+AJ11),
          AJ$1="UVU", IFERROR(_xlfn.XLOOKUP($AI12, 'MAG College Enrollment Forecast'!$A:$A, 'MAG College Enrollment Forecast'!$C:$C+'MAG College Enrollment Forecast'!$D:$D+'MAG College Enrollment Forecast'!$E:$E+'MAG College Enrollment Forecast'!$F:$F+'MAG College Enrollment Forecast'!$G:$G+'MAG College Enrollment Forecast'!$H:$H), (AJ$72-AJ11)/($AI$72-$AI11)*($AI12-$AI11)+AJ11),
          TRUE, IFERROR(_xlfn.XLOOKUP($AI12, 'USHE Projections'!$A:$A, IFERROR(_xlfn.XLOOKUP(AJ$1, 'USHE Projections'!$A$1:$E$1, 'USHE Projections'!$A:$E), "NONE"), (AJ$72-AJ11)/($AI$72-$AI11)*($AI12-$AI11)+AJ11), (AJ$72-AJ11)/($AI$72-$AI11)*($AI12-$AI11)+AJ11)
        )
      )
    )
  ), 0)</f>
        <v>24948</v>
      </c>
      <c r="AK12" s="20" cm="1">
        <f t="array" ref="AK12">ROUND(
  IF(AND(AK$1="Ensign", $AI12&gt;=2021, $AI12&lt;=2024),
    _xlfn.XLOOKUP($AI12, Ensign!$A$2:$A$12, Ensign!$B$2:$B$12),
    _xlfn.XLOOKUP($AI12, 'Historic (IPEDS &amp; 2019 RTP)'!$A:$A, _xlfn.XLOOKUP(AK$1, 'Historic (IPEDS &amp; 2019 RTP)'!$A$1:$H$1, 'Historic (IPEDS &amp; 2019 RTP)'!$A:$H),
      IFERROR(_xlfn.XLOOKUP($AI12, 'USHE Historic'!$A$3:$A$13, _xlfn.XLOOKUP(AK$1, 'USHE Historic'!$A$2:$E$2, 'USHE Historic'!$A$3:$E$13)),
        _xlfn.IFS(
          AK$1="BYU", IFERROR(_xlfn.XLOOKUP($AI12, 'MAG College Enrollment Forecast'!$A:$A, 'MAG College Enrollment Forecast'!$B:$B), (AK$72-AK11)/($AI$72-$AI11)*($AI12-$AI11)+AK11),
          AK$1="UVU", IFERROR(_xlfn.XLOOKUP($AI12, 'MAG College Enrollment Forecast'!$A:$A, 'MAG College Enrollment Forecast'!$C:$C+'MAG College Enrollment Forecast'!$D:$D+'MAG College Enrollment Forecast'!$E:$E+'MAG College Enrollment Forecast'!$F:$F+'MAG College Enrollment Forecast'!$G:$G+'MAG College Enrollment Forecast'!$H:$H), (AK$72-AK11)/($AI$72-$AI11)*($AI12-$AI11)+AK11),
          TRUE, IFERROR(_xlfn.XLOOKUP($AI12, 'USHE Projections'!$A:$A, IFERROR(_xlfn.XLOOKUP(AK$1, 'USHE Projections'!$A$1:$E$1, 'USHE Projections'!$A:$E), "NONE"), (AK$72-AK11)/($AI$72-$AI11)*($AI12-$AI11)+AK11), (AK$72-AK11)/($AI$72-$AI11)*($AI12-$AI11)+AK11)
        )
      )
    )
  ), 0)</f>
        <v>16050</v>
      </c>
      <c r="AL12" s="20" cm="1">
        <f t="array" ref="AL12">ROUND(
  IF(AND(AL$1="Ensign", $AI12&gt;=2021, $AI12&lt;=2024),
    _xlfn.XLOOKUP($AI12, Ensign!$A$2:$A$12, Ensign!$B$2:$B$12),
    _xlfn.XLOOKUP($AI12, 'Historic (IPEDS &amp; 2019 RTP)'!$A:$A, _xlfn.XLOOKUP(AL$1, 'Historic (IPEDS &amp; 2019 RTP)'!$A$1:$H$1, 'Historic (IPEDS &amp; 2019 RTP)'!$A:$H),
      IFERROR(_xlfn.XLOOKUP($AI12, 'USHE Historic'!$A$3:$A$13, _xlfn.XLOOKUP(AL$1, 'USHE Historic'!$A$2:$E$2, 'USHE Historic'!$A$3:$E$13)),
        _xlfn.IFS(
          AL$1="BYU", IFERROR(_xlfn.XLOOKUP($AI12, 'MAG College Enrollment Forecast'!$A:$A, 'MAG College Enrollment Forecast'!$B:$B), (AL$72-AL11)/($AI$72-$AI11)*($AI12-$AI11)+AL11),
          AL$1="UVU", IFERROR(_xlfn.XLOOKUP($AI12, 'MAG College Enrollment Forecast'!$A:$A, 'MAG College Enrollment Forecast'!$C:$C+'MAG College Enrollment Forecast'!$D:$D+'MAG College Enrollment Forecast'!$E:$E+'MAG College Enrollment Forecast'!$F:$F+'MAG College Enrollment Forecast'!$G:$G+'MAG College Enrollment Forecast'!$H:$H), (AL$72-AL11)/($AI$72-$AI11)*($AI12-$AI11)+AL11),
          TRUE, IFERROR(_xlfn.XLOOKUP($AI12, 'USHE Projections'!$A:$A, IFERROR(_xlfn.XLOOKUP(AL$1, 'USHE Projections'!$A$1:$E$1, 'USHE Projections'!$A:$E), "NONE"), (AL$72-AL11)/($AI$72-$AI11)*($AI12-$AI11)+AL11), (AL$72-AL11)/($AI$72-$AI11)*($AI12-$AI11)+AL11)
        )
      )
    )
  ), 0)</f>
        <v>20946</v>
      </c>
      <c r="AM12" s="20" cm="1">
        <f t="array" ref="AM12">ROUND(
  IF(AND(AM$1="Ensign", $AI12&gt;=2021, $AI12&lt;=2024),
    _xlfn.XLOOKUP($AI12, Ensign!$A$2:$A$12, Ensign!$B$2:$B$12),
    _xlfn.XLOOKUP($AI12, 'Historic (IPEDS &amp; 2019 RTP)'!$A:$A, _xlfn.XLOOKUP(AM$1, 'Historic (IPEDS &amp; 2019 RTP)'!$A$1:$H$1, 'Historic (IPEDS &amp; 2019 RTP)'!$A:$H),
      IFERROR(_xlfn.XLOOKUP($AI12, 'USHE Historic'!$A$3:$A$13, _xlfn.XLOOKUP(AM$1, 'USHE Historic'!$A$2:$E$2, 'USHE Historic'!$A$3:$E$13)),
        _xlfn.IFS(
          AM$1="BYU", IFERROR(_xlfn.XLOOKUP($AI12, 'MAG College Enrollment Forecast'!$A:$A, 'MAG College Enrollment Forecast'!$B:$B), (AM$72-AM11)/($AI$72-$AI11)*($AI12-$AI11)+AM11),
          AM$1="UVU", IFERROR(_xlfn.XLOOKUP($AI12, 'MAG College Enrollment Forecast'!$A:$A, 'MAG College Enrollment Forecast'!$C:$C+'MAG College Enrollment Forecast'!$D:$D+'MAG College Enrollment Forecast'!$E:$E+'MAG College Enrollment Forecast'!$F:$F+'MAG College Enrollment Forecast'!$G:$G+'MAG College Enrollment Forecast'!$H:$H), (AM$72-AM11)/($AI$72-$AI11)*($AI12-$AI11)+AM11),
          TRUE, IFERROR(_xlfn.XLOOKUP($AI12, 'USHE Projections'!$A:$A, IFERROR(_xlfn.XLOOKUP(AM$1, 'USHE Projections'!$A$1:$E$1, 'USHE Projections'!$A:$E), "NONE"), (AM$72-AM11)/($AI$72-$AI11)*($AI12-$AI11)+AM11), (AM$72-AM11)/($AI$72-$AI11)*($AI12-$AI11)+AM11)
        )
      )
    )
  ), 0)</f>
        <v>21596</v>
      </c>
      <c r="AN12" s="20" cm="1">
        <f t="array" ref="AN12">ROUND(
  IF(AND(AN$1="Ensign", $AI12&gt;=2021, $AI12&lt;=2024),
    _xlfn.XLOOKUP($AI12, Ensign!$A$2:$A$12, Ensign!$B$2:$B$12),
    _xlfn.XLOOKUP($AI12, 'Historic (IPEDS &amp; 2019 RTP)'!$A:$A, _xlfn.XLOOKUP(AN$1, 'Historic (IPEDS &amp; 2019 RTP)'!$A$1:$H$1, 'Historic (IPEDS &amp; 2019 RTP)'!$A:$H),
      IFERROR(_xlfn.XLOOKUP($AI12, 'USHE Historic'!$A$3:$A$13, _xlfn.XLOOKUP(AN$1, 'USHE Historic'!$A$2:$E$2, 'USHE Historic'!$A$3:$E$13)),
        _xlfn.IFS(
          AN$1="BYU", IFERROR(_xlfn.XLOOKUP($AI12, 'MAG College Enrollment Forecast'!$A:$A, 'MAG College Enrollment Forecast'!$B:$B), (AN$72-AN11)/($AI$72-$AI11)*($AI12-$AI11)+AN11),
          AN$1="UVU", IFERROR(_xlfn.XLOOKUP($AI12, 'MAG College Enrollment Forecast'!$A:$A, 'MAG College Enrollment Forecast'!$C:$C+'MAG College Enrollment Forecast'!$D:$D+'MAG College Enrollment Forecast'!$E:$E+'MAG College Enrollment Forecast'!$F:$F+'MAG College Enrollment Forecast'!$G:$G+'MAG College Enrollment Forecast'!$H:$H), (AN$72-AN11)/($AI$72-$AI11)*($AI12-$AI11)+AN11),
          TRUE, IFERROR(_xlfn.XLOOKUP($AI12, 'USHE Projections'!$A:$A, IFERROR(_xlfn.XLOOKUP(AN$1, 'USHE Projections'!$A$1:$E$1, 'USHE Projections'!$A:$E), "NONE"), (AN$72-AN11)/($AI$72-$AI11)*($AI12-$AI11)+AN11), (AN$72-AN11)/($AI$72-$AI11)*($AI12-$AI11)+AN11)
        )
      )
    )
  ), 0)</f>
        <v>32554</v>
      </c>
      <c r="AO12" s="20" cm="1">
        <f t="array" ref="AO12">ROUND(
  IF(AND(AO$1="Ensign", $AI12&gt;=2021, $AI12&lt;=2024),
    _xlfn.XLOOKUP($AI12, Ensign!$A$2:$A$12, Ensign!$B$2:$B$12),
    _xlfn.XLOOKUP($AI12, 'Historic (IPEDS &amp; 2019 RTP)'!$A:$A, _xlfn.XLOOKUP(AO$1, 'Historic (IPEDS &amp; 2019 RTP)'!$A$1:$H$1, 'Historic (IPEDS &amp; 2019 RTP)'!$A:$H),
      IFERROR(_xlfn.XLOOKUP($AI12, 'USHE Historic'!$A$3:$A$13, _xlfn.XLOOKUP(AO$1, 'USHE Historic'!$A$2:$E$2, 'USHE Historic'!$A$3:$E$13)),
        _xlfn.IFS(
          AO$1="BYU", IFERROR(_xlfn.XLOOKUP($AI12, 'MAG College Enrollment Forecast'!$A:$A, 'MAG College Enrollment Forecast'!$B:$B), (AO$72-AO11)/($AI$72-$AI11)*($AI12-$AI11)+AO11),
          AO$1="UVU", IFERROR(_xlfn.XLOOKUP($AI12, 'MAG College Enrollment Forecast'!$A:$A, 'MAG College Enrollment Forecast'!$C:$C+'MAG College Enrollment Forecast'!$D:$D+'MAG College Enrollment Forecast'!$E:$E+'MAG College Enrollment Forecast'!$F:$F+'MAG College Enrollment Forecast'!$G:$G+'MAG College Enrollment Forecast'!$H:$H), (AO$72-AO11)/($AI$72-$AI11)*($AI12-$AI11)+AO11),
          TRUE, IFERROR(_xlfn.XLOOKUP($AI12, 'USHE Projections'!$A:$A, IFERROR(_xlfn.XLOOKUP(AO$1, 'USHE Projections'!$A$1:$E$1, 'USHE Projections'!$A:$E), "NONE"), (AO$72-AO11)/($AI$72-$AI11)*($AI12-$AI11)+AO11), (AO$72-AO11)/($AI$72-$AI11)*($AI12-$AI11)+AO11)
        )
      )
    )
  ), 0)</f>
        <v>824</v>
      </c>
      <c r="AP12" s="20" cm="1">
        <f t="array" ref="AP12">ROUND(
  IF(AND(AP$1="Ensign", $AI12&gt;=2021, $AI12&lt;=2024),
    _xlfn.XLOOKUP($AI12, Ensign!$A$2:$A$12, Ensign!$B$2:$B$12),
    _xlfn.XLOOKUP($AI12, 'Historic (IPEDS &amp; 2019 RTP)'!$A:$A, _xlfn.XLOOKUP(AP$1, 'Historic (IPEDS &amp; 2019 RTP)'!$A$1:$H$1, 'Historic (IPEDS &amp; 2019 RTP)'!$A:$H),
      IFERROR(_xlfn.XLOOKUP($AI12, 'USHE Historic'!$A$3:$A$13, _xlfn.XLOOKUP(AP$1, 'USHE Historic'!$A$2:$E$2, 'USHE Historic'!$A$3:$E$13)),
        _xlfn.IFS(
          AP$1="BYU", IFERROR(_xlfn.XLOOKUP($AI12, 'MAG College Enrollment Forecast'!$A:$A, 'MAG College Enrollment Forecast'!$B:$B), (AP$72-AP11)/($AI$72-$AI11)*($AI12-$AI11)+AP11),
          AP$1="UVU", IFERROR(_xlfn.XLOOKUP($AI12, 'MAG College Enrollment Forecast'!$A:$A, 'MAG College Enrollment Forecast'!$C:$C+'MAG College Enrollment Forecast'!$D:$D+'MAG College Enrollment Forecast'!$E:$E+'MAG College Enrollment Forecast'!$F:$F+'MAG College Enrollment Forecast'!$G:$G+'MAG College Enrollment Forecast'!$H:$H), (AP$72-AP11)/($AI$72-$AI11)*($AI12-$AI11)+AP11),
          TRUE, IFERROR(_xlfn.XLOOKUP($AI12, 'USHE Projections'!$A:$A, IFERROR(_xlfn.XLOOKUP(AP$1, 'USHE Projections'!$A$1:$E$1, 'USHE Projections'!$A:$E), "NONE"), (AP$72-AP11)/($AI$72-$AI11)*($AI12-$AI11)+AP11), (AP$72-AP11)/($AI$72-$AI11)*($AI12-$AI11)+AP11)
        )
      )
    )
  ), 0)</f>
        <v>2403</v>
      </c>
      <c r="AQ12" s="7"/>
    </row>
    <row r="13" spans="1:43">
      <c r="AI13" s="3">
        <v>2001</v>
      </c>
      <c r="AJ13" s="20" cm="1">
        <f t="array" ref="AJ13">ROUND(
  IF(AND(AJ$1="Ensign", $AI13&gt;=2021, $AI13&lt;=2024),
    _xlfn.XLOOKUP($AI13, Ensign!$A$2:$A$12, Ensign!$B$2:$B$12),
    _xlfn.XLOOKUP($AI13, 'Historic (IPEDS &amp; 2019 RTP)'!$A:$A, _xlfn.XLOOKUP(AJ$1, 'Historic (IPEDS &amp; 2019 RTP)'!$A$1:$H$1, 'Historic (IPEDS &amp; 2019 RTP)'!$A:$H),
      IFERROR(_xlfn.XLOOKUP($AI13, 'USHE Historic'!$A$3:$A$13, _xlfn.XLOOKUP(AJ$1, 'USHE Historic'!$A$2:$E$2, 'USHE Historic'!$A$3:$E$13)),
        _xlfn.IFS(
          AJ$1="BYU", IFERROR(_xlfn.XLOOKUP($AI13, 'MAG College Enrollment Forecast'!$A:$A, 'MAG College Enrollment Forecast'!$B:$B), (AJ$72-AJ12)/($AI$72-$AI12)*($AI13-$AI12)+AJ12),
          AJ$1="UVU", IFERROR(_xlfn.XLOOKUP($AI13, 'MAG College Enrollment Forecast'!$A:$A, 'MAG College Enrollment Forecast'!$C:$C+'MAG College Enrollment Forecast'!$D:$D+'MAG College Enrollment Forecast'!$E:$E+'MAG College Enrollment Forecast'!$F:$F+'MAG College Enrollment Forecast'!$G:$G+'MAG College Enrollment Forecast'!$H:$H), (AJ$72-AJ12)/($AI$72-$AI12)*($AI13-$AI12)+AJ12),
          TRUE, IFERROR(_xlfn.XLOOKUP($AI13, 'USHE Projections'!$A:$A, IFERROR(_xlfn.XLOOKUP(AJ$1, 'USHE Projections'!$A$1:$E$1, 'USHE Projections'!$A:$E), "NONE"), (AJ$72-AJ12)/($AI$72-$AI12)*($AI13-$AI12)+AJ12), (AJ$72-AJ12)/($AI$72-$AI12)*($AI13-$AI12)+AJ12)
        )
      )
    )
  ), 0)</f>
        <v>27668</v>
      </c>
      <c r="AK13" s="20" cm="1">
        <f t="array" ref="AK13">ROUND(
  IF(AND(AK$1="Ensign", $AI13&gt;=2021, $AI13&lt;=2024),
    _xlfn.XLOOKUP($AI13, Ensign!$A$2:$A$12, Ensign!$B$2:$B$12),
    _xlfn.XLOOKUP($AI13, 'Historic (IPEDS &amp; 2019 RTP)'!$A:$A, _xlfn.XLOOKUP(AK$1, 'Historic (IPEDS &amp; 2019 RTP)'!$A$1:$H$1, 'Historic (IPEDS &amp; 2019 RTP)'!$A:$H),
      IFERROR(_xlfn.XLOOKUP($AI13, 'USHE Historic'!$A$3:$A$13, _xlfn.XLOOKUP(AK$1, 'USHE Historic'!$A$2:$E$2, 'USHE Historic'!$A$3:$E$13)),
        _xlfn.IFS(
          AK$1="BYU", IFERROR(_xlfn.XLOOKUP($AI13, 'MAG College Enrollment Forecast'!$A:$A, 'MAG College Enrollment Forecast'!$B:$B), (AK$72-AK12)/($AI$72-$AI12)*($AI13-$AI12)+AK12),
          AK$1="UVU", IFERROR(_xlfn.XLOOKUP($AI13, 'MAG College Enrollment Forecast'!$A:$A, 'MAG College Enrollment Forecast'!$C:$C+'MAG College Enrollment Forecast'!$D:$D+'MAG College Enrollment Forecast'!$E:$E+'MAG College Enrollment Forecast'!$F:$F+'MAG College Enrollment Forecast'!$G:$G+'MAG College Enrollment Forecast'!$H:$H), (AK$72-AK12)/($AI$72-$AI12)*($AI13-$AI12)+AK12),
          TRUE, IFERROR(_xlfn.XLOOKUP($AI13, 'USHE Projections'!$A:$A, IFERROR(_xlfn.XLOOKUP(AK$1, 'USHE Projections'!$A$1:$E$1, 'USHE Projections'!$A:$E), "NONE"), (AK$72-AK12)/($AI$72-$AI12)*($AI13-$AI12)+AK12), (AK$72-AK12)/($AI$72-$AI12)*($AI13-$AI12)+AK12)
        )
      )
    )
  ), 0)</f>
        <v>16873</v>
      </c>
      <c r="AL13" s="20" cm="1">
        <f t="array" ref="AL13">ROUND(
  IF(AND(AL$1="Ensign", $AI13&gt;=2021, $AI13&lt;=2024),
    _xlfn.XLOOKUP($AI13, Ensign!$A$2:$A$12, Ensign!$B$2:$B$12),
    _xlfn.XLOOKUP($AI13, 'Historic (IPEDS &amp; 2019 RTP)'!$A:$A, _xlfn.XLOOKUP(AL$1, 'Historic (IPEDS &amp; 2019 RTP)'!$A$1:$H$1, 'Historic (IPEDS &amp; 2019 RTP)'!$A:$H),
      IFERROR(_xlfn.XLOOKUP($AI13, 'USHE Historic'!$A$3:$A$13, _xlfn.XLOOKUP(AL$1, 'USHE Historic'!$A$2:$E$2, 'USHE Historic'!$A$3:$E$13)),
        _xlfn.IFS(
          AL$1="BYU", IFERROR(_xlfn.XLOOKUP($AI13, 'MAG College Enrollment Forecast'!$A:$A, 'MAG College Enrollment Forecast'!$B:$B), (AL$72-AL12)/($AI$72-$AI12)*($AI13-$AI12)+AL12),
          AL$1="UVU", IFERROR(_xlfn.XLOOKUP($AI13, 'MAG College Enrollment Forecast'!$A:$A, 'MAG College Enrollment Forecast'!$C:$C+'MAG College Enrollment Forecast'!$D:$D+'MAG College Enrollment Forecast'!$E:$E+'MAG College Enrollment Forecast'!$F:$F+'MAG College Enrollment Forecast'!$G:$G+'MAG College Enrollment Forecast'!$H:$H), (AL$72-AL12)/($AI$72-$AI12)*($AI13-$AI12)+AL12),
          TRUE, IFERROR(_xlfn.XLOOKUP($AI13, 'USHE Projections'!$A:$A, IFERROR(_xlfn.XLOOKUP(AL$1, 'USHE Projections'!$A$1:$E$1, 'USHE Projections'!$A:$E), "NONE"), (AL$72-AL12)/($AI$72-$AI12)*($AI13-$AI12)+AL12), (AL$72-AL12)/($AI$72-$AI12)*($AI13-$AI12)+AL12)
        )
      )
    )
  ), 0)</f>
        <v>22609</v>
      </c>
      <c r="AM13" s="20" cm="1">
        <f t="array" ref="AM13">ROUND(
  IF(AND(AM$1="Ensign", $AI13&gt;=2021, $AI13&lt;=2024),
    _xlfn.XLOOKUP($AI13, Ensign!$A$2:$A$12, Ensign!$B$2:$B$12),
    _xlfn.XLOOKUP($AI13, 'Historic (IPEDS &amp; 2019 RTP)'!$A:$A, _xlfn.XLOOKUP(AM$1, 'Historic (IPEDS &amp; 2019 RTP)'!$A$1:$H$1, 'Historic (IPEDS &amp; 2019 RTP)'!$A:$H),
      IFERROR(_xlfn.XLOOKUP($AI13, 'USHE Historic'!$A$3:$A$13, _xlfn.XLOOKUP(AM$1, 'USHE Historic'!$A$2:$E$2, 'USHE Historic'!$A$3:$E$13)),
        _xlfn.IFS(
          AM$1="BYU", IFERROR(_xlfn.XLOOKUP($AI13, 'MAG College Enrollment Forecast'!$A:$A, 'MAG College Enrollment Forecast'!$B:$B), (AM$72-AM12)/($AI$72-$AI12)*($AI13-$AI12)+AM12),
          AM$1="UVU", IFERROR(_xlfn.XLOOKUP($AI13, 'MAG College Enrollment Forecast'!$A:$A, 'MAG College Enrollment Forecast'!$C:$C+'MAG College Enrollment Forecast'!$D:$D+'MAG College Enrollment Forecast'!$E:$E+'MAG College Enrollment Forecast'!$F:$F+'MAG College Enrollment Forecast'!$G:$G+'MAG College Enrollment Forecast'!$H:$H), (AM$72-AM12)/($AI$72-$AI12)*($AI13-$AI12)+AM12),
          TRUE, IFERROR(_xlfn.XLOOKUP($AI13, 'USHE Projections'!$A:$A, IFERROR(_xlfn.XLOOKUP(AM$1, 'USHE Projections'!$A$1:$E$1, 'USHE Projections'!$A:$E), "NONE"), (AM$72-AM12)/($AI$72-$AI12)*($AI13-$AI12)+AM12), (AM$72-AM12)/($AI$72-$AI12)*($AI13-$AI12)+AM12)
        )
      )
    )
  ), 0)</f>
        <v>23701</v>
      </c>
      <c r="AN13" s="20" cm="1">
        <f t="array" ref="AN13">ROUND(
  IF(AND(AN$1="Ensign", $AI13&gt;=2021, $AI13&lt;=2024),
    _xlfn.XLOOKUP($AI13, Ensign!$A$2:$A$12, Ensign!$B$2:$B$12),
    _xlfn.XLOOKUP($AI13, 'Historic (IPEDS &amp; 2019 RTP)'!$A:$A, _xlfn.XLOOKUP(AN$1, 'Historic (IPEDS &amp; 2019 RTP)'!$A$1:$H$1, 'Historic (IPEDS &amp; 2019 RTP)'!$A:$H),
      IFERROR(_xlfn.XLOOKUP($AI13, 'USHE Historic'!$A$3:$A$13, _xlfn.XLOOKUP(AN$1, 'USHE Historic'!$A$2:$E$2, 'USHE Historic'!$A$3:$E$13)),
        _xlfn.IFS(
          AN$1="BYU", IFERROR(_xlfn.XLOOKUP($AI13, 'MAG College Enrollment Forecast'!$A:$A, 'MAG College Enrollment Forecast'!$B:$B), (AN$72-AN12)/($AI$72-$AI12)*($AI13-$AI12)+AN12),
          AN$1="UVU", IFERROR(_xlfn.XLOOKUP($AI13, 'MAG College Enrollment Forecast'!$A:$A, 'MAG College Enrollment Forecast'!$C:$C+'MAG College Enrollment Forecast'!$D:$D+'MAG College Enrollment Forecast'!$E:$E+'MAG College Enrollment Forecast'!$F:$F+'MAG College Enrollment Forecast'!$G:$G+'MAG College Enrollment Forecast'!$H:$H), (AN$72-AN12)/($AI$72-$AI12)*($AI13-$AI12)+AN12),
          TRUE, IFERROR(_xlfn.XLOOKUP($AI13, 'USHE Projections'!$A:$A, IFERROR(_xlfn.XLOOKUP(AN$1, 'USHE Projections'!$A$1:$E$1, 'USHE Projections'!$A:$E), "NONE"), (AN$72-AN12)/($AI$72-$AI12)*($AI13-$AI12)+AN12), (AN$72-AN12)/($AI$72-$AI12)*($AI13-$AI12)+AN12)
        )
      )
    )
  ), 0)</f>
        <v>32771</v>
      </c>
      <c r="AO13" s="20" cm="1">
        <f t="array" ref="AO13">ROUND(
  IF(AND(AO$1="Ensign", $AI13&gt;=2021, $AI13&lt;=2024),
    _xlfn.XLOOKUP($AI13, Ensign!$A$2:$A$12, Ensign!$B$2:$B$12),
    _xlfn.XLOOKUP($AI13, 'Historic (IPEDS &amp; 2019 RTP)'!$A:$A, _xlfn.XLOOKUP(AO$1, 'Historic (IPEDS &amp; 2019 RTP)'!$A$1:$H$1, 'Historic (IPEDS &amp; 2019 RTP)'!$A:$H),
      IFERROR(_xlfn.XLOOKUP($AI13, 'USHE Historic'!$A$3:$A$13, _xlfn.XLOOKUP(AO$1, 'USHE Historic'!$A$2:$E$2, 'USHE Historic'!$A$3:$E$13)),
        _xlfn.IFS(
          AO$1="BYU", IFERROR(_xlfn.XLOOKUP($AI13, 'MAG College Enrollment Forecast'!$A:$A, 'MAG College Enrollment Forecast'!$B:$B), (AO$72-AO12)/($AI$72-$AI12)*($AI13-$AI12)+AO12),
          AO$1="UVU", IFERROR(_xlfn.XLOOKUP($AI13, 'MAG College Enrollment Forecast'!$A:$A, 'MAG College Enrollment Forecast'!$C:$C+'MAG College Enrollment Forecast'!$D:$D+'MAG College Enrollment Forecast'!$E:$E+'MAG College Enrollment Forecast'!$F:$F+'MAG College Enrollment Forecast'!$G:$G+'MAG College Enrollment Forecast'!$H:$H), (AO$72-AO12)/($AI$72-$AI12)*($AI13-$AI12)+AO12),
          TRUE, IFERROR(_xlfn.XLOOKUP($AI13, 'USHE Projections'!$A:$A, IFERROR(_xlfn.XLOOKUP(AO$1, 'USHE Projections'!$A$1:$E$1, 'USHE Projections'!$A:$E), "NONE"), (AO$72-AO12)/($AI$72-$AI12)*($AI13-$AI12)+AO12), (AO$72-AO12)/($AI$72-$AI12)*($AI13-$AI12)+AO12)
        )
      )
    )
  ), 0)</f>
        <v>1025</v>
      </c>
      <c r="AP13" s="20" cm="1">
        <f t="array" ref="AP13">ROUND(
  IF(AND(AP$1="Ensign", $AI13&gt;=2021, $AI13&lt;=2024),
    _xlfn.XLOOKUP($AI13, Ensign!$A$2:$A$12, Ensign!$B$2:$B$12),
    _xlfn.XLOOKUP($AI13, 'Historic (IPEDS &amp; 2019 RTP)'!$A:$A, _xlfn.XLOOKUP(AP$1, 'Historic (IPEDS &amp; 2019 RTP)'!$A$1:$H$1, 'Historic (IPEDS &amp; 2019 RTP)'!$A:$H),
      IFERROR(_xlfn.XLOOKUP($AI13, 'USHE Historic'!$A$3:$A$13, _xlfn.XLOOKUP(AP$1, 'USHE Historic'!$A$2:$E$2, 'USHE Historic'!$A$3:$E$13)),
        _xlfn.IFS(
          AP$1="BYU", IFERROR(_xlfn.XLOOKUP($AI13, 'MAG College Enrollment Forecast'!$A:$A, 'MAG College Enrollment Forecast'!$B:$B), (AP$72-AP12)/($AI$72-$AI12)*($AI13-$AI12)+AP12),
          AP$1="UVU", IFERROR(_xlfn.XLOOKUP($AI13, 'MAG College Enrollment Forecast'!$A:$A, 'MAG College Enrollment Forecast'!$C:$C+'MAG College Enrollment Forecast'!$D:$D+'MAG College Enrollment Forecast'!$E:$E+'MAG College Enrollment Forecast'!$F:$F+'MAG College Enrollment Forecast'!$G:$G+'MAG College Enrollment Forecast'!$H:$H), (AP$72-AP12)/($AI$72-$AI12)*($AI13-$AI12)+AP12),
          TRUE, IFERROR(_xlfn.XLOOKUP($AI13, 'USHE Projections'!$A:$A, IFERROR(_xlfn.XLOOKUP(AP$1, 'USHE Projections'!$A$1:$E$1, 'USHE Projections'!$A:$E), "NONE"), (AP$72-AP12)/($AI$72-$AI12)*($AI13-$AI12)+AP12), (AP$72-AP12)/($AI$72-$AI12)*($AI13-$AI12)+AP12)
        )
      )
    )
  ), 0)</f>
        <v>2474</v>
      </c>
      <c r="AQ13" s="7"/>
    </row>
    <row r="14" spans="1:43">
      <c r="AI14" s="3">
        <v>2002</v>
      </c>
      <c r="AJ14" s="20" cm="1">
        <f t="array" ref="AJ14">ROUND(
  IF(AND(AJ$1="Ensign", $AI14&gt;=2021, $AI14&lt;=2024),
    _xlfn.XLOOKUP($AI14, Ensign!$A$2:$A$12, Ensign!$B$2:$B$12),
    _xlfn.XLOOKUP($AI14, 'Historic (IPEDS &amp; 2019 RTP)'!$A:$A, _xlfn.XLOOKUP(AJ$1, 'Historic (IPEDS &amp; 2019 RTP)'!$A$1:$H$1, 'Historic (IPEDS &amp; 2019 RTP)'!$A:$H),
      IFERROR(_xlfn.XLOOKUP($AI14, 'USHE Historic'!$A$3:$A$13, _xlfn.XLOOKUP(AJ$1, 'USHE Historic'!$A$2:$E$2, 'USHE Historic'!$A$3:$E$13)),
        _xlfn.IFS(
          AJ$1="BYU", IFERROR(_xlfn.XLOOKUP($AI14, 'MAG College Enrollment Forecast'!$A:$A, 'MAG College Enrollment Forecast'!$B:$B), (AJ$72-AJ13)/($AI$72-$AI13)*($AI14-$AI13)+AJ13),
          AJ$1="UVU", IFERROR(_xlfn.XLOOKUP($AI14, 'MAG College Enrollment Forecast'!$A:$A, 'MAG College Enrollment Forecast'!$C:$C+'MAG College Enrollment Forecast'!$D:$D+'MAG College Enrollment Forecast'!$E:$E+'MAG College Enrollment Forecast'!$F:$F+'MAG College Enrollment Forecast'!$G:$G+'MAG College Enrollment Forecast'!$H:$H), (AJ$72-AJ13)/($AI$72-$AI13)*($AI14-$AI13)+AJ13),
          TRUE, IFERROR(_xlfn.XLOOKUP($AI14, 'USHE Projections'!$A:$A, IFERROR(_xlfn.XLOOKUP(AJ$1, 'USHE Projections'!$A$1:$E$1, 'USHE Projections'!$A:$E), "NONE"), (AJ$72-AJ13)/($AI$72-$AI13)*($AI14-$AI13)+AJ13), (AJ$72-AJ13)/($AI$72-$AI13)*($AI14-$AI13)+AJ13)
        )
      )
    )
  ), 0)</f>
        <v>28369</v>
      </c>
      <c r="AK14" s="20" cm="1">
        <f t="array" ref="AK14">ROUND(
  IF(AND(AK$1="Ensign", $AI14&gt;=2021, $AI14&lt;=2024),
    _xlfn.XLOOKUP($AI14, Ensign!$A$2:$A$12, Ensign!$B$2:$B$12),
    _xlfn.XLOOKUP($AI14, 'Historic (IPEDS &amp; 2019 RTP)'!$A:$A, _xlfn.XLOOKUP(AK$1, 'Historic (IPEDS &amp; 2019 RTP)'!$A$1:$H$1, 'Historic (IPEDS &amp; 2019 RTP)'!$A:$H),
      IFERROR(_xlfn.XLOOKUP($AI14, 'USHE Historic'!$A$3:$A$13, _xlfn.XLOOKUP(AK$1, 'USHE Historic'!$A$2:$E$2, 'USHE Historic'!$A$3:$E$13)),
        _xlfn.IFS(
          AK$1="BYU", IFERROR(_xlfn.XLOOKUP($AI14, 'MAG College Enrollment Forecast'!$A:$A, 'MAG College Enrollment Forecast'!$B:$B), (AK$72-AK13)/($AI$72-$AI13)*($AI14-$AI13)+AK13),
          AK$1="UVU", IFERROR(_xlfn.XLOOKUP($AI14, 'MAG College Enrollment Forecast'!$A:$A, 'MAG College Enrollment Forecast'!$C:$C+'MAG College Enrollment Forecast'!$D:$D+'MAG College Enrollment Forecast'!$E:$E+'MAG College Enrollment Forecast'!$F:$F+'MAG College Enrollment Forecast'!$G:$G+'MAG College Enrollment Forecast'!$H:$H), (AK$72-AK13)/($AI$72-$AI13)*($AI14-$AI13)+AK13),
          TRUE, IFERROR(_xlfn.XLOOKUP($AI14, 'USHE Projections'!$A:$A, IFERROR(_xlfn.XLOOKUP(AK$1, 'USHE Projections'!$A$1:$E$1, 'USHE Projections'!$A:$E), "NONE"), (AK$72-AK13)/($AI$72-$AI13)*($AI14-$AI13)+AK13), (AK$72-AK13)/($AI$72-$AI13)*($AI14-$AI13)+AK13)
        )
      )
    )
  ), 0)</f>
        <v>18059</v>
      </c>
      <c r="AL14" s="20" cm="1">
        <f t="array" ref="AL14">ROUND(
  IF(AND(AL$1="Ensign", $AI14&gt;=2021, $AI14&lt;=2024),
    _xlfn.XLOOKUP($AI14, Ensign!$A$2:$A$12, Ensign!$B$2:$B$12),
    _xlfn.XLOOKUP($AI14, 'Historic (IPEDS &amp; 2019 RTP)'!$A:$A, _xlfn.XLOOKUP(AL$1, 'Historic (IPEDS &amp; 2019 RTP)'!$A$1:$H$1, 'Historic (IPEDS &amp; 2019 RTP)'!$A:$H),
      IFERROR(_xlfn.XLOOKUP($AI14, 'USHE Historic'!$A$3:$A$13, _xlfn.XLOOKUP(AL$1, 'USHE Historic'!$A$2:$E$2, 'USHE Historic'!$A$3:$E$13)),
        _xlfn.IFS(
          AL$1="BYU", IFERROR(_xlfn.XLOOKUP($AI14, 'MAG College Enrollment Forecast'!$A:$A, 'MAG College Enrollment Forecast'!$B:$B), (AL$72-AL13)/($AI$72-$AI13)*($AI14-$AI13)+AL13),
          AL$1="UVU", IFERROR(_xlfn.XLOOKUP($AI14, 'MAG College Enrollment Forecast'!$A:$A, 'MAG College Enrollment Forecast'!$C:$C+'MAG College Enrollment Forecast'!$D:$D+'MAG College Enrollment Forecast'!$E:$E+'MAG College Enrollment Forecast'!$F:$F+'MAG College Enrollment Forecast'!$G:$G+'MAG College Enrollment Forecast'!$H:$H), (AL$72-AL13)/($AI$72-$AI13)*($AI14-$AI13)+AL13),
          TRUE, IFERROR(_xlfn.XLOOKUP($AI14, 'USHE Projections'!$A:$A, IFERROR(_xlfn.XLOOKUP(AL$1, 'USHE Projections'!$A$1:$E$1, 'USHE Projections'!$A:$E), "NONE"), (AL$72-AL13)/($AI$72-$AI13)*($AI14-$AI13)+AL13), (AL$72-AL13)/($AI$72-$AI13)*($AI14-$AI13)+AL13)
        )
      )
    )
  ), 0)</f>
        <v>23609</v>
      </c>
      <c r="AM14" s="20" cm="1">
        <f t="array" ref="AM14">ROUND(
  IF(AND(AM$1="Ensign", $AI14&gt;=2021, $AI14&lt;=2024),
    _xlfn.XLOOKUP($AI14, Ensign!$A$2:$A$12, Ensign!$B$2:$B$12),
    _xlfn.XLOOKUP($AI14, 'Historic (IPEDS &amp; 2019 RTP)'!$A:$A, _xlfn.XLOOKUP(AM$1, 'Historic (IPEDS &amp; 2019 RTP)'!$A$1:$H$1, 'Historic (IPEDS &amp; 2019 RTP)'!$A:$H),
      IFERROR(_xlfn.XLOOKUP($AI14, 'USHE Historic'!$A$3:$A$13, _xlfn.XLOOKUP(AM$1, 'USHE Historic'!$A$2:$E$2, 'USHE Historic'!$A$3:$E$13)),
        _xlfn.IFS(
          AM$1="BYU", IFERROR(_xlfn.XLOOKUP($AI14, 'MAG College Enrollment Forecast'!$A:$A, 'MAG College Enrollment Forecast'!$B:$B), (AM$72-AM13)/($AI$72-$AI13)*($AI14-$AI13)+AM13),
          AM$1="UVU", IFERROR(_xlfn.XLOOKUP($AI14, 'MAG College Enrollment Forecast'!$A:$A, 'MAG College Enrollment Forecast'!$C:$C+'MAG College Enrollment Forecast'!$D:$D+'MAG College Enrollment Forecast'!$E:$E+'MAG College Enrollment Forecast'!$F:$F+'MAG College Enrollment Forecast'!$G:$G+'MAG College Enrollment Forecast'!$H:$H), (AM$72-AM13)/($AI$72-$AI13)*($AI14-$AI13)+AM13),
          TRUE, IFERROR(_xlfn.XLOOKUP($AI14, 'USHE Projections'!$A:$A, IFERROR(_xlfn.XLOOKUP(AM$1, 'USHE Projections'!$A$1:$E$1, 'USHE Projections'!$A:$E), "NONE"), (AM$72-AM13)/($AI$72-$AI13)*($AI14-$AI13)+AM13), (AM$72-AM13)/($AI$72-$AI13)*($AI14-$AI13)+AM13)
        )
      )
    )
  ), 0)</f>
        <v>23347</v>
      </c>
      <c r="AN14" s="20" cm="1">
        <f t="array" ref="AN14">ROUND(
  IF(AND(AN$1="Ensign", $AI14&gt;=2021, $AI14&lt;=2024),
    _xlfn.XLOOKUP($AI14, Ensign!$A$2:$A$12, Ensign!$B$2:$B$12),
    _xlfn.XLOOKUP($AI14, 'Historic (IPEDS &amp; 2019 RTP)'!$A:$A, _xlfn.XLOOKUP(AN$1, 'Historic (IPEDS &amp; 2019 RTP)'!$A$1:$H$1, 'Historic (IPEDS &amp; 2019 RTP)'!$A:$H),
      IFERROR(_xlfn.XLOOKUP($AI14, 'USHE Historic'!$A$3:$A$13, _xlfn.XLOOKUP(AN$1, 'USHE Historic'!$A$2:$E$2, 'USHE Historic'!$A$3:$E$13)),
        _xlfn.IFS(
          AN$1="BYU", IFERROR(_xlfn.XLOOKUP($AI14, 'MAG College Enrollment Forecast'!$A:$A, 'MAG College Enrollment Forecast'!$B:$B), (AN$72-AN13)/($AI$72-$AI13)*($AI14-$AI13)+AN13),
          AN$1="UVU", IFERROR(_xlfn.XLOOKUP($AI14, 'MAG College Enrollment Forecast'!$A:$A, 'MAG College Enrollment Forecast'!$C:$C+'MAG College Enrollment Forecast'!$D:$D+'MAG College Enrollment Forecast'!$E:$E+'MAG College Enrollment Forecast'!$F:$F+'MAG College Enrollment Forecast'!$G:$G+'MAG College Enrollment Forecast'!$H:$H), (AN$72-AN13)/($AI$72-$AI13)*($AI14-$AI13)+AN13),
          TRUE, IFERROR(_xlfn.XLOOKUP($AI14, 'USHE Projections'!$A:$A, IFERROR(_xlfn.XLOOKUP(AN$1, 'USHE Projections'!$A$1:$E$1, 'USHE Projections'!$A:$E), "NONE"), (AN$72-AN13)/($AI$72-$AI13)*($AI14-$AI13)+AN13), (AN$72-AN13)/($AI$72-$AI13)*($AI14-$AI13)+AN13)
        )
      )
    )
  ), 0)</f>
        <v>32408</v>
      </c>
      <c r="AO14" s="20" cm="1">
        <f t="array" ref="AO14">ROUND(
  IF(AND(AO$1="Ensign", $AI14&gt;=2021, $AI14&lt;=2024),
    _xlfn.XLOOKUP($AI14, Ensign!$A$2:$A$12, Ensign!$B$2:$B$12),
    _xlfn.XLOOKUP($AI14, 'Historic (IPEDS &amp; 2019 RTP)'!$A:$A, _xlfn.XLOOKUP(AO$1, 'Historic (IPEDS &amp; 2019 RTP)'!$A$1:$H$1, 'Historic (IPEDS &amp; 2019 RTP)'!$A:$H),
      IFERROR(_xlfn.XLOOKUP($AI14, 'USHE Historic'!$A$3:$A$13, _xlfn.XLOOKUP(AO$1, 'USHE Historic'!$A$2:$E$2, 'USHE Historic'!$A$3:$E$13)),
        _xlfn.IFS(
          AO$1="BYU", IFERROR(_xlfn.XLOOKUP($AI14, 'MAG College Enrollment Forecast'!$A:$A, 'MAG College Enrollment Forecast'!$B:$B), (AO$72-AO13)/($AI$72-$AI13)*($AI14-$AI13)+AO13),
          AO$1="UVU", IFERROR(_xlfn.XLOOKUP($AI14, 'MAG College Enrollment Forecast'!$A:$A, 'MAG College Enrollment Forecast'!$C:$C+'MAG College Enrollment Forecast'!$D:$D+'MAG College Enrollment Forecast'!$E:$E+'MAG College Enrollment Forecast'!$F:$F+'MAG College Enrollment Forecast'!$G:$G+'MAG College Enrollment Forecast'!$H:$H), (AO$72-AO13)/($AI$72-$AI13)*($AI14-$AI13)+AO13),
          TRUE, IFERROR(_xlfn.XLOOKUP($AI14, 'USHE Projections'!$A:$A, IFERROR(_xlfn.XLOOKUP(AO$1, 'USHE Projections'!$A$1:$E$1, 'USHE Projections'!$A:$E), "NONE"), (AO$72-AO13)/($AI$72-$AI13)*($AI14-$AI13)+AO13), (AO$72-AO13)/($AI$72-$AI13)*($AI14-$AI13)+AO13)
        )
      )
    )
  ), 0)</f>
        <v>1124</v>
      </c>
      <c r="AP14" s="20" cm="1">
        <f t="array" ref="AP14">ROUND(
  IF(AND(AP$1="Ensign", $AI14&gt;=2021, $AI14&lt;=2024),
    _xlfn.XLOOKUP($AI14, Ensign!$A$2:$A$12, Ensign!$B$2:$B$12),
    _xlfn.XLOOKUP($AI14, 'Historic (IPEDS &amp; 2019 RTP)'!$A:$A, _xlfn.XLOOKUP(AP$1, 'Historic (IPEDS &amp; 2019 RTP)'!$A$1:$H$1, 'Historic (IPEDS &amp; 2019 RTP)'!$A:$H),
      IFERROR(_xlfn.XLOOKUP($AI14, 'USHE Historic'!$A$3:$A$13, _xlfn.XLOOKUP(AP$1, 'USHE Historic'!$A$2:$E$2, 'USHE Historic'!$A$3:$E$13)),
        _xlfn.IFS(
          AP$1="BYU", IFERROR(_xlfn.XLOOKUP($AI14, 'MAG College Enrollment Forecast'!$A:$A, 'MAG College Enrollment Forecast'!$B:$B), (AP$72-AP13)/($AI$72-$AI13)*($AI14-$AI13)+AP13),
          AP$1="UVU", IFERROR(_xlfn.XLOOKUP($AI14, 'MAG College Enrollment Forecast'!$A:$A, 'MAG College Enrollment Forecast'!$C:$C+'MAG College Enrollment Forecast'!$D:$D+'MAG College Enrollment Forecast'!$E:$E+'MAG College Enrollment Forecast'!$F:$F+'MAG College Enrollment Forecast'!$G:$G+'MAG College Enrollment Forecast'!$H:$H), (AP$72-AP13)/($AI$72-$AI13)*($AI14-$AI13)+AP13),
          TRUE, IFERROR(_xlfn.XLOOKUP($AI14, 'USHE Projections'!$A:$A, IFERROR(_xlfn.XLOOKUP(AP$1, 'USHE Projections'!$A$1:$E$1, 'USHE Projections'!$A:$E), "NONE"), (AP$72-AP13)/($AI$72-$AI13)*($AI14-$AI13)+AP13), (AP$72-AP13)/($AI$72-$AI13)*($AI14-$AI13)+AP13)
        )
      )
    )
  ), 0)</f>
        <v>2353</v>
      </c>
      <c r="AQ14" s="7"/>
    </row>
    <row r="15" spans="1:43">
      <c r="AI15" s="3">
        <v>2003</v>
      </c>
      <c r="AJ15" s="20" cm="1">
        <f t="array" ref="AJ15">ROUND(
  IF(AND(AJ$1="Ensign", $AI15&gt;=2021, $AI15&lt;=2024),
    _xlfn.XLOOKUP($AI15, Ensign!$A$2:$A$12, Ensign!$B$2:$B$12),
    _xlfn.XLOOKUP($AI15, 'Historic (IPEDS &amp; 2019 RTP)'!$A:$A, _xlfn.XLOOKUP(AJ$1, 'Historic (IPEDS &amp; 2019 RTP)'!$A$1:$H$1, 'Historic (IPEDS &amp; 2019 RTP)'!$A:$H),
      IFERROR(_xlfn.XLOOKUP($AI15, 'USHE Historic'!$A$3:$A$13, _xlfn.XLOOKUP(AJ$1, 'USHE Historic'!$A$2:$E$2, 'USHE Historic'!$A$3:$E$13)),
        _xlfn.IFS(
          AJ$1="BYU", IFERROR(_xlfn.XLOOKUP($AI15, 'MAG College Enrollment Forecast'!$A:$A, 'MAG College Enrollment Forecast'!$B:$B), (AJ$72-AJ14)/($AI$72-$AI14)*($AI15-$AI14)+AJ14),
          AJ$1="UVU", IFERROR(_xlfn.XLOOKUP($AI15, 'MAG College Enrollment Forecast'!$A:$A, 'MAG College Enrollment Forecast'!$C:$C+'MAG College Enrollment Forecast'!$D:$D+'MAG College Enrollment Forecast'!$E:$E+'MAG College Enrollment Forecast'!$F:$F+'MAG College Enrollment Forecast'!$G:$G+'MAG College Enrollment Forecast'!$H:$H), (AJ$72-AJ14)/($AI$72-$AI14)*($AI15-$AI14)+AJ14),
          TRUE, IFERROR(_xlfn.XLOOKUP($AI15, 'USHE Projections'!$A:$A, IFERROR(_xlfn.XLOOKUP(AJ$1, 'USHE Projections'!$A$1:$E$1, 'USHE Projections'!$A:$E), "NONE"), (AJ$72-AJ14)/($AI$72-$AI14)*($AI15-$AI14)+AJ14), (AJ$72-AJ14)/($AI$72-$AI14)*($AI15-$AI14)+AJ14)
        )
      )
    )
  ), 0)</f>
        <v>28436</v>
      </c>
      <c r="AK15" s="20" cm="1">
        <f t="array" ref="AK15">ROUND(
  IF(AND(AK$1="Ensign", $AI15&gt;=2021, $AI15&lt;=2024),
    _xlfn.XLOOKUP($AI15, Ensign!$A$2:$A$12, Ensign!$B$2:$B$12),
    _xlfn.XLOOKUP($AI15, 'Historic (IPEDS &amp; 2019 RTP)'!$A:$A, _xlfn.XLOOKUP(AK$1, 'Historic (IPEDS &amp; 2019 RTP)'!$A$1:$H$1, 'Historic (IPEDS &amp; 2019 RTP)'!$A:$H),
      IFERROR(_xlfn.XLOOKUP($AI15, 'USHE Historic'!$A$3:$A$13, _xlfn.XLOOKUP(AK$1, 'USHE Historic'!$A$2:$E$2, 'USHE Historic'!$A$3:$E$13)),
        _xlfn.IFS(
          AK$1="BYU", IFERROR(_xlfn.XLOOKUP($AI15, 'MAG College Enrollment Forecast'!$A:$A, 'MAG College Enrollment Forecast'!$B:$B), (AK$72-AK14)/($AI$72-$AI14)*($AI15-$AI14)+AK14),
          AK$1="UVU", IFERROR(_xlfn.XLOOKUP($AI15, 'MAG College Enrollment Forecast'!$A:$A, 'MAG College Enrollment Forecast'!$C:$C+'MAG College Enrollment Forecast'!$D:$D+'MAG College Enrollment Forecast'!$E:$E+'MAG College Enrollment Forecast'!$F:$F+'MAG College Enrollment Forecast'!$G:$G+'MAG College Enrollment Forecast'!$H:$H), (AK$72-AK14)/($AI$72-$AI14)*($AI15-$AI14)+AK14),
          TRUE, IFERROR(_xlfn.XLOOKUP($AI15, 'USHE Projections'!$A:$A, IFERROR(_xlfn.XLOOKUP(AK$1, 'USHE Projections'!$A$1:$E$1, 'USHE Projections'!$A:$E), "NONE"), (AK$72-AK14)/($AI$72-$AI14)*($AI15-$AI14)+AK14), (AK$72-AK14)/($AI$72-$AI14)*($AI15-$AI14)+AK14)
        )
      )
    )
  ), 0)</f>
        <v>18821</v>
      </c>
      <c r="AL15" s="20" cm="1">
        <f t="array" ref="AL15">ROUND(
  IF(AND(AL$1="Ensign", $AI15&gt;=2021, $AI15&lt;=2024),
    _xlfn.XLOOKUP($AI15, Ensign!$A$2:$A$12, Ensign!$B$2:$B$12),
    _xlfn.XLOOKUP($AI15, 'Historic (IPEDS &amp; 2019 RTP)'!$A:$A, _xlfn.XLOOKUP(AL$1, 'Historic (IPEDS &amp; 2019 RTP)'!$A$1:$H$1, 'Historic (IPEDS &amp; 2019 RTP)'!$A:$H),
      IFERROR(_xlfn.XLOOKUP($AI15, 'USHE Historic'!$A$3:$A$13, _xlfn.XLOOKUP(AL$1, 'USHE Historic'!$A$2:$E$2, 'USHE Historic'!$A$3:$E$13)),
        _xlfn.IFS(
          AL$1="BYU", IFERROR(_xlfn.XLOOKUP($AI15, 'MAG College Enrollment Forecast'!$A:$A, 'MAG College Enrollment Forecast'!$B:$B), (AL$72-AL14)/($AI$72-$AI14)*($AI15-$AI14)+AL14),
          AL$1="UVU", IFERROR(_xlfn.XLOOKUP($AI15, 'MAG College Enrollment Forecast'!$A:$A, 'MAG College Enrollment Forecast'!$C:$C+'MAG College Enrollment Forecast'!$D:$D+'MAG College Enrollment Forecast'!$E:$E+'MAG College Enrollment Forecast'!$F:$F+'MAG College Enrollment Forecast'!$G:$G+'MAG College Enrollment Forecast'!$H:$H), (AL$72-AL14)/($AI$72-$AI14)*($AI15-$AI14)+AL14),
          TRUE, IFERROR(_xlfn.XLOOKUP($AI15, 'USHE Projections'!$A:$A, IFERROR(_xlfn.XLOOKUP(AL$1, 'USHE Projections'!$A$1:$E$1, 'USHE Projections'!$A:$E), "NONE"), (AL$72-AL14)/($AI$72-$AI14)*($AI15-$AI14)+AL14), (AL$72-AL14)/($AI$72-$AI14)*($AI15-$AI14)+AL14)
        )
      )
    )
  ), 0)</f>
        <v>23803</v>
      </c>
      <c r="AM15" s="20" cm="1">
        <f t="array" ref="AM15">ROUND(
  IF(AND(AM$1="Ensign", $AI15&gt;=2021, $AI15&lt;=2024),
    _xlfn.XLOOKUP($AI15, Ensign!$A$2:$A$12, Ensign!$B$2:$B$12),
    _xlfn.XLOOKUP($AI15, 'Historic (IPEDS &amp; 2019 RTP)'!$A:$A, _xlfn.XLOOKUP(AM$1, 'Historic (IPEDS &amp; 2019 RTP)'!$A$1:$H$1, 'Historic (IPEDS &amp; 2019 RTP)'!$A:$H),
      IFERROR(_xlfn.XLOOKUP($AI15, 'USHE Historic'!$A$3:$A$13, _xlfn.XLOOKUP(AM$1, 'USHE Historic'!$A$2:$E$2, 'USHE Historic'!$A$3:$E$13)),
        _xlfn.IFS(
          AM$1="BYU", IFERROR(_xlfn.XLOOKUP($AI15, 'MAG College Enrollment Forecast'!$A:$A, 'MAG College Enrollment Forecast'!$B:$B), (AM$72-AM14)/($AI$72-$AI14)*($AI15-$AI14)+AM14),
          AM$1="UVU", IFERROR(_xlfn.XLOOKUP($AI15, 'MAG College Enrollment Forecast'!$A:$A, 'MAG College Enrollment Forecast'!$C:$C+'MAG College Enrollment Forecast'!$D:$D+'MAG College Enrollment Forecast'!$E:$E+'MAG College Enrollment Forecast'!$F:$F+'MAG College Enrollment Forecast'!$G:$G+'MAG College Enrollment Forecast'!$H:$H), (AM$72-AM14)/($AI$72-$AI14)*($AI15-$AI14)+AM14),
          TRUE, IFERROR(_xlfn.XLOOKUP($AI15, 'USHE Projections'!$A:$A, IFERROR(_xlfn.XLOOKUP(AM$1, 'USHE Projections'!$A$1:$E$1, 'USHE Projections'!$A:$E), "NONE"), (AM$72-AM14)/($AI$72-$AI14)*($AI15-$AI14)+AM14), (AM$72-AM14)/($AI$72-$AI14)*($AI15-$AI14)+AM14)
        )
      )
    )
  ), 0)</f>
        <v>24056</v>
      </c>
      <c r="AN15" s="20" cm="1">
        <f t="array" ref="AN15">ROUND(
  IF(AND(AN$1="Ensign", $AI15&gt;=2021, $AI15&lt;=2024),
    _xlfn.XLOOKUP($AI15, Ensign!$A$2:$A$12, Ensign!$B$2:$B$12),
    _xlfn.XLOOKUP($AI15, 'Historic (IPEDS &amp; 2019 RTP)'!$A:$A, _xlfn.XLOOKUP(AN$1, 'Historic (IPEDS &amp; 2019 RTP)'!$A$1:$H$1, 'Historic (IPEDS &amp; 2019 RTP)'!$A:$H),
      IFERROR(_xlfn.XLOOKUP($AI15, 'USHE Historic'!$A$3:$A$13, _xlfn.XLOOKUP(AN$1, 'USHE Historic'!$A$2:$E$2, 'USHE Historic'!$A$3:$E$13)),
        _xlfn.IFS(
          AN$1="BYU", IFERROR(_xlfn.XLOOKUP($AI15, 'MAG College Enrollment Forecast'!$A:$A, 'MAG College Enrollment Forecast'!$B:$B), (AN$72-AN14)/($AI$72-$AI14)*($AI15-$AI14)+AN14),
          AN$1="UVU", IFERROR(_xlfn.XLOOKUP($AI15, 'MAG College Enrollment Forecast'!$A:$A, 'MAG College Enrollment Forecast'!$C:$C+'MAG College Enrollment Forecast'!$D:$D+'MAG College Enrollment Forecast'!$E:$E+'MAG College Enrollment Forecast'!$F:$F+'MAG College Enrollment Forecast'!$G:$G+'MAG College Enrollment Forecast'!$H:$H), (AN$72-AN14)/($AI$72-$AI14)*($AI15-$AI14)+AN14),
          TRUE, IFERROR(_xlfn.XLOOKUP($AI15, 'USHE Projections'!$A:$A, IFERROR(_xlfn.XLOOKUP(AN$1, 'USHE Projections'!$A$1:$E$1, 'USHE Projections'!$A:$E), "NONE"), (AN$72-AN14)/($AI$72-$AI14)*($AI15-$AI14)+AN14), (AN$72-AN14)/($AI$72-$AI14)*($AI15-$AI14)+AN14)
        )
      )
    )
  ), 0)</f>
        <v>33008</v>
      </c>
      <c r="AO15" s="20" cm="1">
        <f t="array" ref="AO15">ROUND(
  IF(AND(AO$1="Ensign", $AI15&gt;=2021, $AI15&lt;=2024),
    _xlfn.XLOOKUP($AI15, Ensign!$A$2:$A$12, Ensign!$B$2:$B$12),
    _xlfn.XLOOKUP($AI15, 'Historic (IPEDS &amp; 2019 RTP)'!$A:$A, _xlfn.XLOOKUP(AO$1, 'Historic (IPEDS &amp; 2019 RTP)'!$A$1:$H$1, 'Historic (IPEDS &amp; 2019 RTP)'!$A:$H),
      IFERROR(_xlfn.XLOOKUP($AI15, 'USHE Historic'!$A$3:$A$13, _xlfn.XLOOKUP(AO$1, 'USHE Historic'!$A$2:$E$2, 'USHE Historic'!$A$3:$E$13)),
        _xlfn.IFS(
          AO$1="BYU", IFERROR(_xlfn.XLOOKUP($AI15, 'MAG College Enrollment Forecast'!$A:$A, 'MAG College Enrollment Forecast'!$B:$B), (AO$72-AO14)/($AI$72-$AI14)*($AI15-$AI14)+AO14),
          AO$1="UVU", IFERROR(_xlfn.XLOOKUP($AI15, 'MAG College Enrollment Forecast'!$A:$A, 'MAG College Enrollment Forecast'!$C:$C+'MAG College Enrollment Forecast'!$D:$D+'MAG College Enrollment Forecast'!$E:$E+'MAG College Enrollment Forecast'!$F:$F+'MAG College Enrollment Forecast'!$G:$G+'MAG College Enrollment Forecast'!$H:$H), (AO$72-AO14)/($AI$72-$AI14)*($AI15-$AI14)+AO14),
          TRUE, IFERROR(_xlfn.XLOOKUP($AI15, 'USHE Projections'!$A:$A, IFERROR(_xlfn.XLOOKUP(AO$1, 'USHE Projections'!$A$1:$E$1, 'USHE Projections'!$A:$E), "NONE"), (AO$72-AO14)/($AI$72-$AI14)*($AI15-$AI14)+AO14), (AO$72-AO14)/($AI$72-$AI14)*($AI15-$AI14)+AO14)
        )
      )
    )
  ), 0)</f>
        <v>1258</v>
      </c>
      <c r="AP15" s="20" cm="1">
        <f t="array" ref="AP15">ROUND(
  IF(AND(AP$1="Ensign", $AI15&gt;=2021, $AI15&lt;=2024),
    _xlfn.XLOOKUP($AI15, Ensign!$A$2:$A$12, Ensign!$B$2:$B$12),
    _xlfn.XLOOKUP($AI15, 'Historic (IPEDS &amp; 2019 RTP)'!$A:$A, _xlfn.XLOOKUP(AP$1, 'Historic (IPEDS &amp; 2019 RTP)'!$A$1:$H$1, 'Historic (IPEDS &amp; 2019 RTP)'!$A:$H),
      IFERROR(_xlfn.XLOOKUP($AI15, 'USHE Historic'!$A$3:$A$13, _xlfn.XLOOKUP(AP$1, 'USHE Historic'!$A$2:$E$2, 'USHE Historic'!$A$3:$E$13)),
        _xlfn.IFS(
          AP$1="BYU", IFERROR(_xlfn.XLOOKUP($AI15, 'MAG College Enrollment Forecast'!$A:$A, 'MAG College Enrollment Forecast'!$B:$B), (AP$72-AP14)/($AI$72-$AI14)*($AI15-$AI14)+AP14),
          AP$1="UVU", IFERROR(_xlfn.XLOOKUP($AI15, 'MAG College Enrollment Forecast'!$A:$A, 'MAG College Enrollment Forecast'!$C:$C+'MAG College Enrollment Forecast'!$D:$D+'MAG College Enrollment Forecast'!$E:$E+'MAG College Enrollment Forecast'!$F:$F+'MAG College Enrollment Forecast'!$G:$G+'MAG College Enrollment Forecast'!$H:$H), (AP$72-AP14)/($AI$72-$AI14)*($AI15-$AI14)+AP14),
          TRUE, IFERROR(_xlfn.XLOOKUP($AI15, 'USHE Projections'!$A:$A, IFERROR(_xlfn.XLOOKUP(AP$1, 'USHE Projections'!$A$1:$E$1, 'USHE Projections'!$A:$E), "NONE"), (AP$72-AP14)/($AI$72-$AI14)*($AI15-$AI14)+AP14), (AP$72-AP14)/($AI$72-$AI14)*($AI15-$AI14)+AP14)
        )
      )
    )
  ), 0)</f>
        <v>2471</v>
      </c>
      <c r="AQ15" s="7"/>
    </row>
    <row r="16" spans="1:43">
      <c r="AI16" s="3">
        <v>2004</v>
      </c>
      <c r="AJ16" s="20" cm="1">
        <f t="array" ref="AJ16">ROUND(
  IF(AND(AJ$1="Ensign", $AI16&gt;=2021, $AI16&lt;=2024),
    _xlfn.XLOOKUP($AI16, Ensign!$A$2:$A$12, Ensign!$B$2:$B$12),
    _xlfn.XLOOKUP($AI16, 'Historic (IPEDS &amp; 2019 RTP)'!$A:$A, _xlfn.XLOOKUP(AJ$1, 'Historic (IPEDS &amp; 2019 RTP)'!$A$1:$H$1, 'Historic (IPEDS &amp; 2019 RTP)'!$A:$H),
      IFERROR(_xlfn.XLOOKUP($AI16, 'USHE Historic'!$A$3:$A$13, _xlfn.XLOOKUP(AJ$1, 'USHE Historic'!$A$2:$E$2, 'USHE Historic'!$A$3:$E$13)),
        _xlfn.IFS(
          AJ$1="BYU", IFERROR(_xlfn.XLOOKUP($AI16, 'MAG College Enrollment Forecast'!$A:$A, 'MAG College Enrollment Forecast'!$B:$B), (AJ$72-AJ15)/($AI$72-$AI15)*($AI16-$AI15)+AJ15),
          AJ$1="UVU", IFERROR(_xlfn.XLOOKUP($AI16, 'MAG College Enrollment Forecast'!$A:$A, 'MAG College Enrollment Forecast'!$C:$C+'MAG College Enrollment Forecast'!$D:$D+'MAG College Enrollment Forecast'!$E:$E+'MAG College Enrollment Forecast'!$F:$F+'MAG College Enrollment Forecast'!$G:$G+'MAG College Enrollment Forecast'!$H:$H), (AJ$72-AJ15)/($AI$72-$AI15)*($AI16-$AI15)+AJ15),
          TRUE, IFERROR(_xlfn.XLOOKUP($AI16, 'USHE Projections'!$A:$A, IFERROR(_xlfn.XLOOKUP(AJ$1, 'USHE Projections'!$A$1:$E$1, 'USHE Projections'!$A:$E), "NONE"), (AJ$72-AJ15)/($AI$72-$AI15)*($AI16-$AI15)+AJ15), (AJ$72-AJ15)/($AI$72-$AI15)*($AI16-$AI15)+AJ15)
        )
      )
    )
  ), 0)</f>
        <v>28933</v>
      </c>
      <c r="AK16" s="20" cm="1">
        <f t="array" ref="AK16">ROUND(
  IF(AND(AK$1="Ensign", $AI16&gt;=2021, $AI16&lt;=2024),
    _xlfn.XLOOKUP($AI16, Ensign!$A$2:$A$12, Ensign!$B$2:$B$12),
    _xlfn.XLOOKUP($AI16, 'Historic (IPEDS &amp; 2019 RTP)'!$A:$A, _xlfn.XLOOKUP(AK$1, 'Historic (IPEDS &amp; 2019 RTP)'!$A$1:$H$1, 'Historic (IPEDS &amp; 2019 RTP)'!$A:$H),
      IFERROR(_xlfn.XLOOKUP($AI16, 'USHE Historic'!$A$3:$A$13, _xlfn.XLOOKUP(AK$1, 'USHE Historic'!$A$2:$E$2, 'USHE Historic'!$A$3:$E$13)),
        _xlfn.IFS(
          AK$1="BYU", IFERROR(_xlfn.XLOOKUP($AI16, 'MAG College Enrollment Forecast'!$A:$A, 'MAG College Enrollment Forecast'!$B:$B), (AK$72-AK15)/($AI$72-$AI15)*($AI16-$AI15)+AK15),
          AK$1="UVU", IFERROR(_xlfn.XLOOKUP($AI16, 'MAG College Enrollment Forecast'!$A:$A, 'MAG College Enrollment Forecast'!$C:$C+'MAG College Enrollment Forecast'!$D:$D+'MAG College Enrollment Forecast'!$E:$E+'MAG College Enrollment Forecast'!$F:$F+'MAG College Enrollment Forecast'!$G:$G+'MAG College Enrollment Forecast'!$H:$H), (AK$72-AK15)/($AI$72-$AI15)*($AI16-$AI15)+AK15),
          TRUE, IFERROR(_xlfn.XLOOKUP($AI16, 'USHE Projections'!$A:$A, IFERROR(_xlfn.XLOOKUP(AK$1, 'USHE Projections'!$A$1:$E$1, 'USHE Projections'!$A:$E), "NONE"), (AK$72-AK15)/($AI$72-$AI15)*($AI16-$AI15)+AK15), (AK$72-AK15)/($AI$72-$AI15)*($AI16-$AI15)+AK15)
        )
      )
    )
  ), 0)</f>
        <v>18498</v>
      </c>
      <c r="AL16" s="20" cm="1">
        <f t="array" ref="AL16">ROUND(
  IF(AND(AL$1="Ensign", $AI16&gt;=2021, $AI16&lt;=2024),
    _xlfn.XLOOKUP($AI16, Ensign!$A$2:$A$12, Ensign!$B$2:$B$12),
    _xlfn.XLOOKUP($AI16, 'Historic (IPEDS &amp; 2019 RTP)'!$A:$A, _xlfn.XLOOKUP(AL$1, 'Historic (IPEDS &amp; 2019 RTP)'!$A$1:$H$1, 'Historic (IPEDS &amp; 2019 RTP)'!$A:$H),
      IFERROR(_xlfn.XLOOKUP($AI16, 'USHE Historic'!$A$3:$A$13, _xlfn.XLOOKUP(AL$1, 'USHE Historic'!$A$2:$E$2, 'USHE Historic'!$A$3:$E$13)),
        _xlfn.IFS(
          AL$1="BYU", IFERROR(_xlfn.XLOOKUP($AI16, 'MAG College Enrollment Forecast'!$A:$A, 'MAG College Enrollment Forecast'!$B:$B), (AL$72-AL15)/($AI$72-$AI15)*($AI16-$AI15)+AL15),
          AL$1="UVU", IFERROR(_xlfn.XLOOKUP($AI16, 'MAG College Enrollment Forecast'!$A:$A, 'MAG College Enrollment Forecast'!$C:$C+'MAG College Enrollment Forecast'!$D:$D+'MAG College Enrollment Forecast'!$E:$E+'MAG College Enrollment Forecast'!$F:$F+'MAG College Enrollment Forecast'!$G:$G+'MAG College Enrollment Forecast'!$H:$H), (AL$72-AL15)/($AI$72-$AI15)*($AI16-$AI15)+AL15),
          TRUE, IFERROR(_xlfn.XLOOKUP($AI16, 'USHE Projections'!$A:$A, IFERROR(_xlfn.XLOOKUP(AL$1, 'USHE Projections'!$A$1:$E$1, 'USHE Projections'!$A:$E), "NONE"), (AL$72-AL15)/($AI$72-$AI15)*($AI16-$AI15)+AL15), (AL$72-AL15)/($AI$72-$AI15)*($AI16-$AI15)+AL15)
        )
      )
    )
  ), 0)</f>
        <v>24149</v>
      </c>
      <c r="AM16" s="20" cm="1">
        <f t="array" ref="AM16">ROUND(
  IF(AND(AM$1="Ensign", $AI16&gt;=2021, $AI16&lt;=2024),
    _xlfn.XLOOKUP($AI16, Ensign!$A$2:$A$12, Ensign!$B$2:$B$12),
    _xlfn.XLOOKUP($AI16, 'Historic (IPEDS &amp; 2019 RTP)'!$A:$A, _xlfn.XLOOKUP(AM$1, 'Historic (IPEDS &amp; 2019 RTP)'!$A$1:$H$1, 'Historic (IPEDS &amp; 2019 RTP)'!$A:$H),
      IFERROR(_xlfn.XLOOKUP($AI16, 'USHE Historic'!$A$3:$A$13, _xlfn.XLOOKUP(AM$1, 'USHE Historic'!$A$2:$E$2, 'USHE Historic'!$A$3:$E$13)),
        _xlfn.IFS(
          AM$1="BYU", IFERROR(_xlfn.XLOOKUP($AI16, 'MAG College Enrollment Forecast'!$A:$A, 'MAG College Enrollment Forecast'!$B:$B), (AM$72-AM15)/($AI$72-$AI15)*($AI16-$AI15)+AM15),
          AM$1="UVU", IFERROR(_xlfn.XLOOKUP($AI16, 'MAG College Enrollment Forecast'!$A:$A, 'MAG College Enrollment Forecast'!$C:$C+'MAG College Enrollment Forecast'!$D:$D+'MAG College Enrollment Forecast'!$E:$E+'MAG College Enrollment Forecast'!$F:$F+'MAG College Enrollment Forecast'!$G:$G+'MAG College Enrollment Forecast'!$H:$H), (AM$72-AM15)/($AI$72-$AI15)*($AI16-$AI15)+AM15),
          TRUE, IFERROR(_xlfn.XLOOKUP($AI16, 'USHE Projections'!$A:$A, IFERROR(_xlfn.XLOOKUP(AM$1, 'USHE Projections'!$A$1:$E$1, 'USHE Projections'!$A:$E), "NONE"), (AM$72-AM15)/($AI$72-$AI15)*($AI16-$AI15)+AM15), (AM$72-AM15)/($AI$72-$AI15)*($AI16-$AI15)+AM15)
        )
      )
    )
  ), 0)</f>
        <v>24725</v>
      </c>
      <c r="AN16" s="20" cm="1">
        <f t="array" ref="AN16">ROUND(
  IF(AND(AN$1="Ensign", $AI16&gt;=2021, $AI16&lt;=2024),
    _xlfn.XLOOKUP($AI16, Ensign!$A$2:$A$12, Ensign!$B$2:$B$12),
    _xlfn.XLOOKUP($AI16, 'Historic (IPEDS &amp; 2019 RTP)'!$A:$A, _xlfn.XLOOKUP(AN$1, 'Historic (IPEDS &amp; 2019 RTP)'!$A$1:$H$1, 'Historic (IPEDS &amp; 2019 RTP)'!$A:$H),
      IFERROR(_xlfn.XLOOKUP($AI16, 'USHE Historic'!$A$3:$A$13, _xlfn.XLOOKUP(AN$1, 'USHE Historic'!$A$2:$E$2, 'USHE Historic'!$A$3:$E$13)),
        _xlfn.IFS(
          AN$1="BYU", IFERROR(_xlfn.XLOOKUP($AI16, 'MAG College Enrollment Forecast'!$A:$A, 'MAG College Enrollment Forecast'!$B:$B), (AN$72-AN15)/($AI$72-$AI15)*($AI16-$AI15)+AN15),
          AN$1="UVU", IFERROR(_xlfn.XLOOKUP($AI16, 'MAG College Enrollment Forecast'!$A:$A, 'MAG College Enrollment Forecast'!$C:$C+'MAG College Enrollment Forecast'!$D:$D+'MAG College Enrollment Forecast'!$E:$E+'MAG College Enrollment Forecast'!$F:$F+'MAG College Enrollment Forecast'!$G:$G+'MAG College Enrollment Forecast'!$H:$H), (AN$72-AN15)/($AI$72-$AI15)*($AI16-$AI15)+AN15),
          TRUE, IFERROR(_xlfn.XLOOKUP($AI16, 'USHE Projections'!$A:$A, IFERROR(_xlfn.XLOOKUP(AN$1, 'USHE Projections'!$A$1:$E$1, 'USHE Projections'!$A:$E), "NONE"), (AN$72-AN15)/($AI$72-$AI15)*($AI16-$AI15)+AN15), (AN$72-AN15)/($AI$72-$AI15)*($AI16-$AI15)+AN15)
        )
      )
    )
  ), 0)</f>
        <v>34347</v>
      </c>
      <c r="AO16" s="20" cm="1">
        <f t="array" ref="AO16">ROUND(
  IF(AND(AO$1="Ensign", $AI16&gt;=2021, $AI16&lt;=2024),
    _xlfn.XLOOKUP($AI16, Ensign!$A$2:$A$12, Ensign!$B$2:$B$12),
    _xlfn.XLOOKUP($AI16, 'Historic (IPEDS &amp; 2019 RTP)'!$A:$A, _xlfn.XLOOKUP(AO$1, 'Historic (IPEDS &amp; 2019 RTP)'!$A$1:$H$1, 'Historic (IPEDS &amp; 2019 RTP)'!$A:$H),
      IFERROR(_xlfn.XLOOKUP($AI16, 'USHE Historic'!$A$3:$A$13, _xlfn.XLOOKUP(AO$1, 'USHE Historic'!$A$2:$E$2, 'USHE Historic'!$A$3:$E$13)),
        _xlfn.IFS(
          AO$1="BYU", IFERROR(_xlfn.XLOOKUP($AI16, 'MAG College Enrollment Forecast'!$A:$A, 'MAG College Enrollment Forecast'!$B:$B), (AO$72-AO15)/($AI$72-$AI15)*($AI16-$AI15)+AO15),
          AO$1="UVU", IFERROR(_xlfn.XLOOKUP($AI16, 'MAG College Enrollment Forecast'!$A:$A, 'MAG College Enrollment Forecast'!$C:$C+'MAG College Enrollment Forecast'!$D:$D+'MAG College Enrollment Forecast'!$E:$E+'MAG College Enrollment Forecast'!$F:$F+'MAG College Enrollment Forecast'!$G:$G+'MAG College Enrollment Forecast'!$H:$H), (AO$72-AO15)/($AI$72-$AI15)*($AI16-$AI15)+AO15),
          TRUE, IFERROR(_xlfn.XLOOKUP($AI16, 'USHE Projections'!$A:$A, IFERROR(_xlfn.XLOOKUP(AO$1, 'USHE Projections'!$A$1:$E$1, 'USHE Projections'!$A:$E), "NONE"), (AO$72-AO15)/($AI$72-$AI15)*($AI16-$AI15)+AO15), (AO$72-AO15)/($AI$72-$AI15)*($AI16-$AI15)+AO15)
        )
      )
    )
  ), 0)</f>
        <v>1248</v>
      </c>
      <c r="AP16" s="20" cm="1">
        <f t="array" ref="AP16">ROUND(
  IF(AND(AP$1="Ensign", $AI16&gt;=2021, $AI16&lt;=2024),
    _xlfn.XLOOKUP($AI16, Ensign!$A$2:$A$12, Ensign!$B$2:$B$12),
    _xlfn.XLOOKUP($AI16, 'Historic (IPEDS &amp; 2019 RTP)'!$A:$A, _xlfn.XLOOKUP(AP$1, 'Historic (IPEDS &amp; 2019 RTP)'!$A$1:$H$1, 'Historic (IPEDS &amp; 2019 RTP)'!$A:$H),
      IFERROR(_xlfn.XLOOKUP($AI16, 'USHE Historic'!$A$3:$A$13, _xlfn.XLOOKUP(AP$1, 'USHE Historic'!$A$2:$E$2, 'USHE Historic'!$A$3:$E$13)),
        _xlfn.IFS(
          AP$1="BYU", IFERROR(_xlfn.XLOOKUP($AI16, 'MAG College Enrollment Forecast'!$A:$A, 'MAG College Enrollment Forecast'!$B:$B), (AP$72-AP15)/($AI$72-$AI15)*($AI16-$AI15)+AP15),
          AP$1="UVU", IFERROR(_xlfn.XLOOKUP($AI16, 'MAG College Enrollment Forecast'!$A:$A, 'MAG College Enrollment Forecast'!$C:$C+'MAG College Enrollment Forecast'!$D:$D+'MAG College Enrollment Forecast'!$E:$E+'MAG College Enrollment Forecast'!$F:$F+'MAG College Enrollment Forecast'!$G:$G+'MAG College Enrollment Forecast'!$H:$H), (AP$72-AP15)/($AI$72-$AI15)*($AI16-$AI15)+AP15),
          TRUE, IFERROR(_xlfn.XLOOKUP($AI16, 'USHE Projections'!$A:$A, IFERROR(_xlfn.XLOOKUP(AP$1, 'USHE Projections'!$A$1:$E$1, 'USHE Projections'!$A:$E), "NONE"), (AP$72-AP15)/($AI$72-$AI15)*($AI16-$AI15)+AP15), (AP$72-AP15)/($AI$72-$AI15)*($AI16-$AI15)+AP15)
        )
      )
    )
  ), 0)</f>
        <v>2417</v>
      </c>
      <c r="AQ16" s="7"/>
    </row>
    <row r="17" spans="1:43">
      <c r="A17" s="5" t="str">
        <f>$AK$1</f>
        <v>WSU</v>
      </c>
      <c r="B17" s="5" t="s">
        <v>103</v>
      </c>
      <c r="C17" s="5"/>
      <c r="D17" s="110" t="s">
        <v>211</v>
      </c>
      <c r="E17" s="110">
        <v>48000</v>
      </c>
      <c r="F17" s="5"/>
      <c r="G17" s="5"/>
      <c r="H17" s="5"/>
      <c r="I17" s="5" t="str">
        <f>$AM$1</f>
        <v>SLCC</v>
      </c>
      <c r="J17" s="5" t="s">
        <v>103</v>
      </c>
      <c r="K17" s="5"/>
      <c r="L17" s="110" t="s">
        <v>213</v>
      </c>
      <c r="M17" s="110">
        <v>43000</v>
      </c>
      <c r="N17" s="5"/>
      <c r="O17" s="5"/>
      <c r="P17" s="5"/>
      <c r="Q17" s="5" t="str">
        <f>$AO$1</f>
        <v>ENSIGN</v>
      </c>
      <c r="R17" s="5" t="s">
        <v>103</v>
      </c>
      <c r="T17" s="110" t="s">
        <v>215</v>
      </c>
      <c r="U17" s="110"/>
      <c r="V17" s="110">
        <v>3200</v>
      </c>
      <c r="AI17" s="3">
        <v>2005</v>
      </c>
      <c r="AJ17" s="20" cm="1">
        <f t="array" ref="AJ17">ROUND(
  IF(AND(AJ$1="Ensign", $AI17&gt;=2021, $AI17&lt;=2024),
    _xlfn.XLOOKUP($AI17, Ensign!$A$2:$A$12, Ensign!$B$2:$B$12),
    _xlfn.XLOOKUP($AI17, 'Historic (IPEDS &amp; 2019 RTP)'!$A:$A, _xlfn.XLOOKUP(AJ$1, 'Historic (IPEDS &amp; 2019 RTP)'!$A$1:$H$1, 'Historic (IPEDS &amp; 2019 RTP)'!$A:$H),
      IFERROR(_xlfn.XLOOKUP($AI17, 'USHE Historic'!$A$3:$A$13, _xlfn.XLOOKUP(AJ$1, 'USHE Historic'!$A$2:$E$2, 'USHE Historic'!$A$3:$E$13)),
        _xlfn.IFS(
          AJ$1="BYU", IFERROR(_xlfn.XLOOKUP($AI17, 'MAG College Enrollment Forecast'!$A:$A, 'MAG College Enrollment Forecast'!$B:$B), (AJ$72-AJ16)/($AI$72-$AI16)*($AI17-$AI16)+AJ16),
          AJ$1="UVU", IFERROR(_xlfn.XLOOKUP($AI17, 'MAG College Enrollment Forecast'!$A:$A, 'MAG College Enrollment Forecast'!$C:$C+'MAG College Enrollment Forecast'!$D:$D+'MAG College Enrollment Forecast'!$E:$E+'MAG College Enrollment Forecast'!$F:$F+'MAG College Enrollment Forecast'!$G:$G+'MAG College Enrollment Forecast'!$H:$H), (AJ$72-AJ16)/($AI$72-$AI16)*($AI17-$AI16)+AJ16),
          TRUE, IFERROR(_xlfn.XLOOKUP($AI17, 'USHE Projections'!$A:$A, IFERROR(_xlfn.XLOOKUP(AJ$1, 'USHE Projections'!$A$1:$E$1, 'USHE Projections'!$A:$E), "NONE"), (AJ$72-AJ16)/($AI$72-$AI16)*($AI17-$AI16)+AJ16), (AJ$72-AJ16)/($AI$72-$AI16)*($AI17-$AI16)+AJ16)
        )
      )
    )
  ), 0)</f>
        <v>30558</v>
      </c>
      <c r="AK17" s="20" cm="1">
        <f t="array" ref="AK17">ROUND(
  IF(AND(AK$1="Ensign", $AI17&gt;=2021, $AI17&lt;=2024),
    _xlfn.XLOOKUP($AI17, Ensign!$A$2:$A$12, Ensign!$B$2:$B$12),
    _xlfn.XLOOKUP($AI17, 'Historic (IPEDS &amp; 2019 RTP)'!$A:$A, _xlfn.XLOOKUP(AK$1, 'Historic (IPEDS &amp; 2019 RTP)'!$A$1:$H$1, 'Historic (IPEDS &amp; 2019 RTP)'!$A:$H),
      IFERROR(_xlfn.XLOOKUP($AI17, 'USHE Historic'!$A$3:$A$13, _xlfn.XLOOKUP(AK$1, 'USHE Historic'!$A$2:$E$2, 'USHE Historic'!$A$3:$E$13)),
        _xlfn.IFS(
          AK$1="BYU", IFERROR(_xlfn.XLOOKUP($AI17, 'MAG College Enrollment Forecast'!$A:$A, 'MAG College Enrollment Forecast'!$B:$B), (AK$72-AK16)/($AI$72-$AI16)*($AI17-$AI16)+AK16),
          AK$1="UVU", IFERROR(_xlfn.XLOOKUP($AI17, 'MAG College Enrollment Forecast'!$A:$A, 'MAG College Enrollment Forecast'!$C:$C+'MAG College Enrollment Forecast'!$D:$D+'MAG College Enrollment Forecast'!$E:$E+'MAG College Enrollment Forecast'!$F:$F+'MAG College Enrollment Forecast'!$G:$G+'MAG College Enrollment Forecast'!$H:$H), (AK$72-AK16)/($AI$72-$AI16)*($AI17-$AI16)+AK16),
          TRUE, IFERROR(_xlfn.XLOOKUP($AI17, 'USHE Projections'!$A:$A, IFERROR(_xlfn.XLOOKUP(AK$1, 'USHE Projections'!$A$1:$E$1, 'USHE Projections'!$A:$E), "NONE"), (AK$72-AK16)/($AI$72-$AI16)*($AI17-$AI16)+AK16), (AK$72-AK16)/($AI$72-$AI16)*($AI17-$AI16)+AK16)
        )
      )
    )
  ), 0)</f>
        <v>18142</v>
      </c>
      <c r="AL17" s="20" cm="1">
        <f t="array" ref="AL17">ROUND(
  IF(AND(AL$1="Ensign", $AI17&gt;=2021, $AI17&lt;=2024),
    _xlfn.XLOOKUP($AI17, Ensign!$A$2:$A$12, Ensign!$B$2:$B$12),
    _xlfn.XLOOKUP($AI17, 'Historic (IPEDS &amp; 2019 RTP)'!$A:$A, _xlfn.XLOOKUP(AL$1, 'Historic (IPEDS &amp; 2019 RTP)'!$A$1:$H$1, 'Historic (IPEDS &amp; 2019 RTP)'!$A:$H),
      IFERROR(_xlfn.XLOOKUP($AI17, 'USHE Historic'!$A$3:$A$13, _xlfn.XLOOKUP(AL$1, 'USHE Historic'!$A$2:$E$2, 'USHE Historic'!$A$3:$E$13)),
        _xlfn.IFS(
          AL$1="BYU", IFERROR(_xlfn.XLOOKUP($AI17, 'MAG College Enrollment Forecast'!$A:$A, 'MAG College Enrollment Forecast'!$B:$B), (AL$72-AL16)/($AI$72-$AI16)*($AI17-$AI16)+AL16),
          AL$1="UVU", IFERROR(_xlfn.XLOOKUP($AI17, 'MAG College Enrollment Forecast'!$A:$A, 'MAG College Enrollment Forecast'!$C:$C+'MAG College Enrollment Forecast'!$D:$D+'MAG College Enrollment Forecast'!$E:$E+'MAG College Enrollment Forecast'!$F:$F+'MAG College Enrollment Forecast'!$G:$G+'MAG College Enrollment Forecast'!$H:$H), (AL$72-AL16)/($AI$72-$AI16)*($AI17-$AI16)+AL16),
          TRUE, IFERROR(_xlfn.XLOOKUP($AI17, 'USHE Projections'!$A:$A, IFERROR(_xlfn.XLOOKUP(AL$1, 'USHE Projections'!$A$1:$E$1, 'USHE Projections'!$A:$E), "NONE"), (AL$72-AL16)/($AI$72-$AI16)*($AI17-$AI16)+AL16), (AL$72-AL16)/($AI$72-$AI16)*($AI17-$AI16)+AL16)
        )
      )
    )
  ), 0)</f>
        <v>24180</v>
      </c>
      <c r="AM17" s="20" cm="1">
        <f t="array" ref="AM17">ROUND(
  IF(AND(AM$1="Ensign", $AI17&gt;=2021, $AI17&lt;=2024),
    _xlfn.XLOOKUP($AI17, Ensign!$A$2:$A$12, Ensign!$B$2:$B$12),
    _xlfn.XLOOKUP($AI17, 'Historic (IPEDS &amp; 2019 RTP)'!$A:$A, _xlfn.XLOOKUP(AM$1, 'Historic (IPEDS &amp; 2019 RTP)'!$A$1:$H$1, 'Historic (IPEDS &amp; 2019 RTP)'!$A:$H),
      IFERROR(_xlfn.XLOOKUP($AI17, 'USHE Historic'!$A$3:$A$13, _xlfn.XLOOKUP(AM$1, 'USHE Historic'!$A$2:$E$2, 'USHE Historic'!$A$3:$E$13)),
        _xlfn.IFS(
          AM$1="BYU", IFERROR(_xlfn.XLOOKUP($AI17, 'MAG College Enrollment Forecast'!$A:$A, 'MAG College Enrollment Forecast'!$B:$B), (AM$72-AM16)/($AI$72-$AI16)*($AI17-$AI16)+AM16),
          AM$1="UVU", IFERROR(_xlfn.XLOOKUP($AI17, 'MAG College Enrollment Forecast'!$A:$A, 'MAG College Enrollment Forecast'!$C:$C+'MAG College Enrollment Forecast'!$D:$D+'MAG College Enrollment Forecast'!$E:$E+'MAG College Enrollment Forecast'!$F:$F+'MAG College Enrollment Forecast'!$G:$G+'MAG College Enrollment Forecast'!$H:$H), (AM$72-AM16)/($AI$72-$AI16)*($AI17-$AI16)+AM16),
          TRUE, IFERROR(_xlfn.XLOOKUP($AI17, 'USHE Projections'!$A:$A, IFERROR(_xlfn.XLOOKUP(AM$1, 'USHE Projections'!$A$1:$E$1, 'USHE Projections'!$A:$E), "NONE"), (AM$72-AM16)/($AI$72-$AI16)*($AI17-$AI16)+AM16), (AM$72-AM16)/($AI$72-$AI16)*($AI17-$AI16)+AM16)
        )
      )
    )
  ), 0)</f>
        <v>24111</v>
      </c>
      <c r="AN17" s="20" cm="1">
        <f t="array" ref="AN17">ROUND(
  IF(AND(AN$1="Ensign", $AI17&gt;=2021, $AI17&lt;=2024),
    _xlfn.XLOOKUP($AI17, Ensign!$A$2:$A$12, Ensign!$B$2:$B$12),
    _xlfn.XLOOKUP($AI17, 'Historic (IPEDS &amp; 2019 RTP)'!$A:$A, _xlfn.XLOOKUP(AN$1, 'Historic (IPEDS &amp; 2019 RTP)'!$A$1:$H$1, 'Historic (IPEDS &amp; 2019 RTP)'!$A:$H),
      IFERROR(_xlfn.XLOOKUP($AI17, 'USHE Historic'!$A$3:$A$13, _xlfn.XLOOKUP(AN$1, 'USHE Historic'!$A$2:$E$2, 'USHE Historic'!$A$3:$E$13)),
        _xlfn.IFS(
          AN$1="BYU", IFERROR(_xlfn.XLOOKUP($AI17, 'MAG College Enrollment Forecast'!$A:$A, 'MAG College Enrollment Forecast'!$B:$B), (AN$72-AN16)/($AI$72-$AI16)*($AI17-$AI16)+AN16),
          AN$1="UVU", IFERROR(_xlfn.XLOOKUP($AI17, 'MAG College Enrollment Forecast'!$A:$A, 'MAG College Enrollment Forecast'!$C:$C+'MAG College Enrollment Forecast'!$D:$D+'MAG College Enrollment Forecast'!$E:$E+'MAG College Enrollment Forecast'!$F:$F+'MAG College Enrollment Forecast'!$G:$G+'MAG College Enrollment Forecast'!$H:$H), (AN$72-AN16)/($AI$72-$AI16)*($AI17-$AI16)+AN16),
          TRUE, IFERROR(_xlfn.XLOOKUP($AI17, 'USHE Projections'!$A:$A, IFERROR(_xlfn.XLOOKUP(AN$1, 'USHE Projections'!$A$1:$E$1, 'USHE Projections'!$A:$E), "NONE"), (AN$72-AN16)/($AI$72-$AI16)*($AI17-$AI16)+AN16), (AN$72-AN16)/($AI$72-$AI16)*($AI17-$AI16)+AN16)
        )
      )
    )
  ), 0)</f>
        <v>34067</v>
      </c>
      <c r="AO17" s="20" cm="1">
        <f t="array" ref="AO17">ROUND(
  IF(AND(AO$1="Ensign", $AI17&gt;=2021, $AI17&lt;=2024),
    _xlfn.XLOOKUP($AI17, Ensign!$A$2:$A$12, Ensign!$B$2:$B$12),
    _xlfn.XLOOKUP($AI17, 'Historic (IPEDS &amp; 2019 RTP)'!$A:$A, _xlfn.XLOOKUP(AO$1, 'Historic (IPEDS &amp; 2019 RTP)'!$A$1:$H$1, 'Historic (IPEDS &amp; 2019 RTP)'!$A:$H),
      IFERROR(_xlfn.XLOOKUP($AI17, 'USHE Historic'!$A$3:$A$13, _xlfn.XLOOKUP(AO$1, 'USHE Historic'!$A$2:$E$2, 'USHE Historic'!$A$3:$E$13)),
        _xlfn.IFS(
          AO$1="BYU", IFERROR(_xlfn.XLOOKUP($AI17, 'MAG College Enrollment Forecast'!$A:$A, 'MAG College Enrollment Forecast'!$B:$B), (AO$72-AO16)/($AI$72-$AI16)*($AI17-$AI16)+AO16),
          AO$1="UVU", IFERROR(_xlfn.XLOOKUP($AI17, 'MAG College Enrollment Forecast'!$A:$A, 'MAG College Enrollment Forecast'!$C:$C+'MAG College Enrollment Forecast'!$D:$D+'MAG College Enrollment Forecast'!$E:$E+'MAG College Enrollment Forecast'!$F:$F+'MAG College Enrollment Forecast'!$G:$G+'MAG College Enrollment Forecast'!$H:$H), (AO$72-AO16)/($AI$72-$AI16)*($AI17-$AI16)+AO16),
          TRUE, IFERROR(_xlfn.XLOOKUP($AI17, 'USHE Projections'!$A:$A, IFERROR(_xlfn.XLOOKUP(AO$1, 'USHE Projections'!$A$1:$E$1, 'USHE Projections'!$A:$E), "NONE"), (AO$72-AO16)/($AI$72-$AI16)*($AI17-$AI16)+AO16), (AO$72-AO16)/($AI$72-$AI16)*($AI17-$AI16)+AO16)
        )
      )
    )
  ), 0)</f>
        <v>1235</v>
      </c>
      <c r="AP17" s="20" cm="1">
        <f t="array" ref="AP17">ROUND(
  IF(AND(AP$1="Ensign", $AI17&gt;=2021, $AI17&lt;=2024),
    _xlfn.XLOOKUP($AI17, Ensign!$A$2:$A$12, Ensign!$B$2:$B$12),
    _xlfn.XLOOKUP($AI17, 'Historic (IPEDS &amp; 2019 RTP)'!$A:$A, _xlfn.XLOOKUP(AP$1, 'Historic (IPEDS &amp; 2019 RTP)'!$A$1:$H$1, 'Historic (IPEDS &amp; 2019 RTP)'!$A:$H),
      IFERROR(_xlfn.XLOOKUP($AI17, 'USHE Historic'!$A$3:$A$13, _xlfn.XLOOKUP(AP$1, 'USHE Historic'!$A$2:$E$2, 'USHE Historic'!$A$3:$E$13)),
        _xlfn.IFS(
          AP$1="BYU", IFERROR(_xlfn.XLOOKUP($AI17, 'MAG College Enrollment Forecast'!$A:$A, 'MAG College Enrollment Forecast'!$B:$B), (AP$72-AP16)/($AI$72-$AI16)*($AI17-$AI16)+AP16),
          AP$1="UVU", IFERROR(_xlfn.XLOOKUP($AI17, 'MAG College Enrollment Forecast'!$A:$A, 'MAG College Enrollment Forecast'!$C:$C+'MAG College Enrollment Forecast'!$D:$D+'MAG College Enrollment Forecast'!$E:$E+'MAG College Enrollment Forecast'!$F:$F+'MAG College Enrollment Forecast'!$G:$G+'MAG College Enrollment Forecast'!$H:$H), (AP$72-AP16)/($AI$72-$AI16)*($AI17-$AI16)+AP16),
          TRUE, IFERROR(_xlfn.XLOOKUP($AI17, 'USHE Projections'!$A:$A, IFERROR(_xlfn.XLOOKUP(AP$1, 'USHE Projections'!$A$1:$E$1, 'USHE Projections'!$A:$E), "NONE"), (AP$72-AP16)/($AI$72-$AI16)*($AI17-$AI16)+AP16), (AP$72-AP16)/($AI$72-$AI16)*($AI17-$AI16)+AP16)
        )
      )
    )
  ), 0)</f>
        <v>2455</v>
      </c>
      <c r="AQ17" s="7"/>
    </row>
    <row r="18" spans="1:43">
      <c r="AI18" s="3">
        <v>2006</v>
      </c>
      <c r="AJ18" s="20" cm="1">
        <f t="array" ref="AJ18">ROUND(
  IF(AND(AJ$1="Ensign", $AI18&gt;=2021, $AI18&lt;=2024),
    _xlfn.XLOOKUP($AI18, Ensign!$A$2:$A$12, Ensign!$B$2:$B$12),
    _xlfn.XLOOKUP($AI18, 'Historic (IPEDS &amp; 2019 RTP)'!$A:$A, _xlfn.XLOOKUP(AJ$1, 'Historic (IPEDS &amp; 2019 RTP)'!$A$1:$H$1, 'Historic (IPEDS &amp; 2019 RTP)'!$A:$H),
      IFERROR(_xlfn.XLOOKUP($AI18, 'USHE Historic'!$A$3:$A$13, _xlfn.XLOOKUP(AJ$1, 'USHE Historic'!$A$2:$E$2, 'USHE Historic'!$A$3:$E$13)),
        _xlfn.IFS(
          AJ$1="BYU", IFERROR(_xlfn.XLOOKUP($AI18, 'MAG College Enrollment Forecast'!$A:$A, 'MAG College Enrollment Forecast'!$B:$B), (AJ$72-AJ17)/($AI$72-$AI17)*($AI18-$AI17)+AJ17),
          AJ$1="UVU", IFERROR(_xlfn.XLOOKUP($AI18, 'MAG College Enrollment Forecast'!$A:$A, 'MAG College Enrollment Forecast'!$C:$C+'MAG College Enrollment Forecast'!$D:$D+'MAG College Enrollment Forecast'!$E:$E+'MAG College Enrollment Forecast'!$F:$F+'MAG College Enrollment Forecast'!$G:$G+'MAG College Enrollment Forecast'!$H:$H), (AJ$72-AJ17)/($AI$72-$AI17)*($AI18-$AI17)+AJ17),
          TRUE, IFERROR(_xlfn.XLOOKUP($AI18, 'USHE Projections'!$A:$A, IFERROR(_xlfn.XLOOKUP(AJ$1, 'USHE Projections'!$A$1:$E$1, 'USHE Projections'!$A:$E), "NONE"), (AJ$72-AJ17)/($AI$72-$AI17)*($AI18-$AI17)+AJ17), (AJ$72-AJ17)/($AI$72-$AI17)*($AI18-$AI17)+AJ17)
        )
      )
    )
  ), 0)</f>
        <v>30511</v>
      </c>
      <c r="AK18" s="20" cm="1">
        <f t="array" ref="AK18">ROUND(
  IF(AND(AK$1="Ensign", $AI18&gt;=2021, $AI18&lt;=2024),
    _xlfn.XLOOKUP($AI18, Ensign!$A$2:$A$12, Ensign!$B$2:$B$12),
    _xlfn.XLOOKUP($AI18, 'Historic (IPEDS &amp; 2019 RTP)'!$A:$A, _xlfn.XLOOKUP(AK$1, 'Historic (IPEDS &amp; 2019 RTP)'!$A$1:$H$1, 'Historic (IPEDS &amp; 2019 RTP)'!$A:$H),
      IFERROR(_xlfn.XLOOKUP($AI18, 'USHE Historic'!$A$3:$A$13, _xlfn.XLOOKUP(AK$1, 'USHE Historic'!$A$2:$E$2, 'USHE Historic'!$A$3:$E$13)),
        _xlfn.IFS(
          AK$1="BYU", IFERROR(_xlfn.XLOOKUP($AI18, 'MAG College Enrollment Forecast'!$A:$A, 'MAG College Enrollment Forecast'!$B:$B), (AK$72-AK17)/($AI$72-$AI17)*($AI18-$AI17)+AK17),
          AK$1="UVU", IFERROR(_xlfn.XLOOKUP($AI18, 'MAG College Enrollment Forecast'!$A:$A, 'MAG College Enrollment Forecast'!$C:$C+'MAG College Enrollment Forecast'!$D:$D+'MAG College Enrollment Forecast'!$E:$E+'MAG College Enrollment Forecast'!$F:$F+'MAG College Enrollment Forecast'!$G:$G+'MAG College Enrollment Forecast'!$H:$H), (AK$72-AK17)/($AI$72-$AI17)*($AI18-$AI17)+AK17),
          TRUE, IFERROR(_xlfn.XLOOKUP($AI18, 'USHE Projections'!$A:$A, IFERROR(_xlfn.XLOOKUP(AK$1, 'USHE Projections'!$A$1:$E$1, 'USHE Projections'!$A:$E), "NONE"), (AK$72-AK17)/($AI$72-$AI17)*($AI18-$AI17)+AK17), (AK$72-AK17)/($AI$72-$AI17)*($AI18-$AI17)+AK17)
        )
      )
    )
  ), 0)</f>
        <v>18303</v>
      </c>
      <c r="AL18" s="20" cm="1">
        <f t="array" ref="AL18">ROUND(
  IF(AND(AL$1="Ensign", $AI18&gt;=2021, $AI18&lt;=2024),
    _xlfn.XLOOKUP($AI18, Ensign!$A$2:$A$12, Ensign!$B$2:$B$12),
    _xlfn.XLOOKUP($AI18, 'Historic (IPEDS &amp; 2019 RTP)'!$A:$A, _xlfn.XLOOKUP(AL$1, 'Historic (IPEDS &amp; 2019 RTP)'!$A$1:$H$1, 'Historic (IPEDS &amp; 2019 RTP)'!$A:$H),
      IFERROR(_xlfn.XLOOKUP($AI18, 'USHE Historic'!$A$3:$A$13, _xlfn.XLOOKUP(AL$1, 'USHE Historic'!$A$2:$E$2, 'USHE Historic'!$A$3:$E$13)),
        _xlfn.IFS(
          AL$1="BYU", IFERROR(_xlfn.XLOOKUP($AI18, 'MAG College Enrollment Forecast'!$A:$A, 'MAG College Enrollment Forecast'!$B:$B), (AL$72-AL17)/($AI$72-$AI17)*($AI18-$AI17)+AL17),
          AL$1="UVU", IFERROR(_xlfn.XLOOKUP($AI18, 'MAG College Enrollment Forecast'!$A:$A, 'MAG College Enrollment Forecast'!$C:$C+'MAG College Enrollment Forecast'!$D:$D+'MAG College Enrollment Forecast'!$E:$E+'MAG College Enrollment Forecast'!$F:$F+'MAG College Enrollment Forecast'!$G:$G+'MAG College Enrollment Forecast'!$H:$H), (AL$72-AL17)/($AI$72-$AI17)*($AI18-$AI17)+AL17),
          TRUE, IFERROR(_xlfn.XLOOKUP($AI18, 'USHE Projections'!$A:$A, IFERROR(_xlfn.XLOOKUP(AL$1, 'USHE Projections'!$A$1:$E$1, 'USHE Projections'!$A:$E), "NONE"), (AL$72-AL17)/($AI$72-$AI17)*($AI18-$AI17)+AL17), (AL$72-AL17)/($AI$72-$AI17)*($AI18-$AI17)+AL17)
        )
      )
    )
  ), 0)</f>
        <v>23305</v>
      </c>
      <c r="AM18" s="20" cm="1">
        <f t="array" ref="AM18">ROUND(
  IF(AND(AM$1="Ensign", $AI18&gt;=2021, $AI18&lt;=2024),
    _xlfn.XLOOKUP($AI18, Ensign!$A$2:$A$12, Ensign!$B$2:$B$12),
    _xlfn.XLOOKUP($AI18, 'Historic (IPEDS &amp; 2019 RTP)'!$A:$A, _xlfn.XLOOKUP(AM$1, 'Historic (IPEDS &amp; 2019 RTP)'!$A$1:$H$1, 'Historic (IPEDS &amp; 2019 RTP)'!$A:$H),
      IFERROR(_xlfn.XLOOKUP($AI18, 'USHE Historic'!$A$3:$A$13, _xlfn.XLOOKUP(AM$1, 'USHE Historic'!$A$2:$E$2, 'USHE Historic'!$A$3:$E$13)),
        _xlfn.IFS(
          AM$1="BYU", IFERROR(_xlfn.XLOOKUP($AI18, 'MAG College Enrollment Forecast'!$A:$A, 'MAG College Enrollment Forecast'!$B:$B), (AM$72-AM17)/($AI$72-$AI17)*($AI18-$AI17)+AM17),
          AM$1="UVU", IFERROR(_xlfn.XLOOKUP($AI18, 'MAG College Enrollment Forecast'!$A:$A, 'MAG College Enrollment Forecast'!$C:$C+'MAG College Enrollment Forecast'!$D:$D+'MAG College Enrollment Forecast'!$E:$E+'MAG College Enrollment Forecast'!$F:$F+'MAG College Enrollment Forecast'!$G:$G+'MAG College Enrollment Forecast'!$H:$H), (AM$72-AM17)/($AI$72-$AI17)*($AI18-$AI17)+AM17),
          TRUE, IFERROR(_xlfn.XLOOKUP($AI18, 'USHE Projections'!$A:$A, IFERROR(_xlfn.XLOOKUP(AM$1, 'USHE Projections'!$A$1:$E$1, 'USHE Projections'!$A:$E), "NONE"), (AM$72-AM17)/($AI$72-$AI17)*($AI18-$AI17)+AM17), (AM$72-AM17)/($AI$72-$AI17)*($AI18-$AI17)+AM17)
        )
      )
    )
  ), 0)</f>
        <v>24241</v>
      </c>
      <c r="AN18" s="20" cm="1">
        <f t="array" ref="AN18">ROUND(
  IF(AND(AN$1="Ensign", $AI18&gt;=2021, $AI18&lt;=2024),
    _xlfn.XLOOKUP($AI18, Ensign!$A$2:$A$12, Ensign!$B$2:$B$12),
    _xlfn.XLOOKUP($AI18, 'Historic (IPEDS &amp; 2019 RTP)'!$A:$A, _xlfn.XLOOKUP(AN$1, 'Historic (IPEDS &amp; 2019 RTP)'!$A$1:$H$1, 'Historic (IPEDS &amp; 2019 RTP)'!$A:$H),
      IFERROR(_xlfn.XLOOKUP($AI18, 'USHE Historic'!$A$3:$A$13, _xlfn.XLOOKUP(AN$1, 'USHE Historic'!$A$2:$E$2, 'USHE Historic'!$A$3:$E$13)),
        _xlfn.IFS(
          AN$1="BYU", IFERROR(_xlfn.XLOOKUP($AI18, 'MAG College Enrollment Forecast'!$A:$A, 'MAG College Enrollment Forecast'!$B:$B), (AN$72-AN17)/($AI$72-$AI17)*($AI18-$AI17)+AN17),
          AN$1="UVU", IFERROR(_xlfn.XLOOKUP($AI18, 'MAG College Enrollment Forecast'!$A:$A, 'MAG College Enrollment Forecast'!$C:$C+'MAG College Enrollment Forecast'!$D:$D+'MAG College Enrollment Forecast'!$E:$E+'MAG College Enrollment Forecast'!$F:$F+'MAG College Enrollment Forecast'!$G:$G+'MAG College Enrollment Forecast'!$H:$H), (AN$72-AN17)/($AI$72-$AI17)*($AI18-$AI17)+AN17),
          TRUE, IFERROR(_xlfn.XLOOKUP($AI18, 'USHE Projections'!$A:$A, IFERROR(_xlfn.XLOOKUP(AN$1, 'USHE Projections'!$A$1:$E$1, 'USHE Projections'!$A:$E), "NONE"), (AN$72-AN17)/($AI$72-$AI17)*($AI18-$AI17)+AN17), (AN$72-AN17)/($AI$72-$AI17)*($AI18-$AI17)+AN17)
        )
      )
    )
  ), 0)</f>
        <v>34185</v>
      </c>
      <c r="AO18" s="20" cm="1">
        <f t="array" ref="AO18">ROUND(
  IF(AND(AO$1="Ensign", $AI18&gt;=2021, $AI18&lt;=2024),
    _xlfn.XLOOKUP($AI18, Ensign!$A$2:$A$12, Ensign!$B$2:$B$12),
    _xlfn.XLOOKUP($AI18, 'Historic (IPEDS &amp; 2019 RTP)'!$A:$A, _xlfn.XLOOKUP(AO$1, 'Historic (IPEDS &amp; 2019 RTP)'!$A$1:$H$1, 'Historic (IPEDS &amp; 2019 RTP)'!$A:$H),
      IFERROR(_xlfn.XLOOKUP($AI18, 'USHE Historic'!$A$3:$A$13, _xlfn.XLOOKUP(AO$1, 'USHE Historic'!$A$2:$E$2, 'USHE Historic'!$A$3:$E$13)),
        _xlfn.IFS(
          AO$1="BYU", IFERROR(_xlfn.XLOOKUP($AI18, 'MAG College Enrollment Forecast'!$A:$A, 'MAG College Enrollment Forecast'!$B:$B), (AO$72-AO17)/($AI$72-$AI17)*($AI18-$AI17)+AO17),
          AO$1="UVU", IFERROR(_xlfn.XLOOKUP($AI18, 'MAG College Enrollment Forecast'!$A:$A, 'MAG College Enrollment Forecast'!$C:$C+'MAG College Enrollment Forecast'!$D:$D+'MAG College Enrollment Forecast'!$E:$E+'MAG College Enrollment Forecast'!$F:$F+'MAG College Enrollment Forecast'!$G:$G+'MAG College Enrollment Forecast'!$H:$H), (AO$72-AO17)/($AI$72-$AI17)*($AI18-$AI17)+AO17),
          TRUE, IFERROR(_xlfn.XLOOKUP($AI18, 'USHE Projections'!$A:$A, IFERROR(_xlfn.XLOOKUP(AO$1, 'USHE Projections'!$A$1:$E$1, 'USHE Projections'!$A:$E), "NONE"), (AO$72-AO17)/($AI$72-$AI17)*($AI18-$AI17)+AO17), (AO$72-AO17)/($AI$72-$AI17)*($AI18-$AI17)+AO17)
        )
      )
    )
  ), 0)</f>
        <v>1317</v>
      </c>
      <c r="AP18" s="20" cm="1">
        <f t="array" ref="AP18">ROUND(
  IF(AND(AP$1="Ensign", $AI18&gt;=2021, $AI18&lt;=2024),
    _xlfn.XLOOKUP($AI18, Ensign!$A$2:$A$12, Ensign!$B$2:$B$12),
    _xlfn.XLOOKUP($AI18, 'Historic (IPEDS &amp; 2019 RTP)'!$A:$A, _xlfn.XLOOKUP(AP$1, 'Historic (IPEDS &amp; 2019 RTP)'!$A$1:$H$1, 'Historic (IPEDS &amp; 2019 RTP)'!$A:$H),
      IFERROR(_xlfn.XLOOKUP($AI18, 'USHE Historic'!$A$3:$A$13, _xlfn.XLOOKUP(AP$1, 'USHE Historic'!$A$2:$E$2, 'USHE Historic'!$A$3:$E$13)),
        _xlfn.IFS(
          AP$1="BYU", IFERROR(_xlfn.XLOOKUP($AI18, 'MAG College Enrollment Forecast'!$A:$A, 'MAG College Enrollment Forecast'!$B:$B), (AP$72-AP17)/($AI$72-$AI17)*($AI18-$AI17)+AP17),
          AP$1="UVU", IFERROR(_xlfn.XLOOKUP($AI18, 'MAG College Enrollment Forecast'!$A:$A, 'MAG College Enrollment Forecast'!$C:$C+'MAG College Enrollment Forecast'!$D:$D+'MAG College Enrollment Forecast'!$E:$E+'MAG College Enrollment Forecast'!$F:$F+'MAG College Enrollment Forecast'!$G:$G+'MAG College Enrollment Forecast'!$H:$H), (AP$72-AP17)/($AI$72-$AI17)*($AI18-$AI17)+AP17),
          TRUE, IFERROR(_xlfn.XLOOKUP($AI18, 'USHE Projections'!$A:$A, IFERROR(_xlfn.XLOOKUP(AP$1, 'USHE Projections'!$A$1:$E$1, 'USHE Projections'!$A:$E), "NONE"), (AP$72-AP17)/($AI$72-$AI17)*($AI18-$AI17)+AP17), (AP$72-AP17)/($AI$72-$AI17)*($AI18-$AI17)+AP17)
        )
      )
    )
  ), 0)</f>
        <v>2479</v>
      </c>
      <c r="AQ18" s="7"/>
    </row>
    <row r="19" spans="1:43">
      <c r="AI19" s="3">
        <v>2007</v>
      </c>
      <c r="AJ19" s="20" cm="1">
        <f t="array" ref="AJ19">ROUND(
  IF(AND(AJ$1="Ensign", $AI19&gt;=2021, $AI19&lt;=2024),
    _xlfn.XLOOKUP($AI19, Ensign!$A$2:$A$12, Ensign!$B$2:$B$12),
    _xlfn.XLOOKUP($AI19, 'Historic (IPEDS &amp; 2019 RTP)'!$A:$A, _xlfn.XLOOKUP(AJ$1, 'Historic (IPEDS &amp; 2019 RTP)'!$A$1:$H$1, 'Historic (IPEDS &amp; 2019 RTP)'!$A:$H),
      IFERROR(_xlfn.XLOOKUP($AI19, 'USHE Historic'!$A$3:$A$13, _xlfn.XLOOKUP(AJ$1, 'USHE Historic'!$A$2:$E$2, 'USHE Historic'!$A$3:$E$13)),
        _xlfn.IFS(
          AJ$1="BYU", IFERROR(_xlfn.XLOOKUP($AI19, 'MAG College Enrollment Forecast'!$A:$A, 'MAG College Enrollment Forecast'!$B:$B), (AJ$72-AJ18)/($AI$72-$AI18)*($AI19-$AI18)+AJ18),
          AJ$1="UVU", IFERROR(_xlfn.XLOOKUP($AI19, 'MAG College Enrollment Forecast'!$A:$A, 'MAG College Enrollment Forecast'!$C:$C+'MAG College Enrollment Forecast'!$D:$D+'MAG College Enrollment Forecast'!$E:$E+'MAG College Enrollment Forecast'!$F:$F+'MAG College Enrollment Forecast'!$G:$G+'MAG College Enrollment Forecast'!$H:$H), (AJ$72-AJ18)/($AI$72-$AI18)*($AI19-$AI18)+AJ18),
          TRUE, IFERROR(_xlfn.XLOOKUP($AI19, 'USHE Projections'!$A:$A, IFERROR(_xlfn.XLOOKUP(AJ$1, 'USHE Projections'!$A$1:$E$1, 'USHE Projections'!$A:$E), "NONE"), (AJ$72-AJ18)/($AI$72-$AI18)*($AI19-$AI18)+AJ18), (AJ$72-AJ18)/($AI$72-$AI18)*($AI19-$AI18)+AJ18)
        )
      )
    )
  ), 0)</f>
        <v>28025</v>
      </c>
      <c r="AK19" s="20" cm="1">
        <f t="array" ref="AK19">ROUND(
  IF(AND(AK$1="Ensign", $AI19&gt;=2021, $AI19&lt;=2024),
    _xlfn.XLOOKUP($AI19, Ensign!$A$2:$A$12, Ensign!$B$2:$B$12),
    _xlfn.XLOOKUP($AI19, 'Historic (IPEDS &amp; 2019 RTP)'!$A:$A, _xlfn.XLOOKUP(AK$1, 'Historic (IPEDS &amp; 2019 RTP)'!$A$1:$H$1, 'Historic (IPEDS &amp; 2019 RTP)'!$A:$H),
      IFERROR(_xlfn.XLOOKUP($AI19, 'USHE Historic'!$A$3:$A$13, _xlfn.XLOOKUP(AK$1, 'USHE Historic'!$A$2:$E$2, 'USHE Historic'!$A$3:$E$13)),
        _xlfn.IFS(
          AK$1="BYU", IFERROR(_xlfn.XLOOKUP($AI19, 'MAG College Enrollment Forecast'!$A:$A, 'MAG College Enrollment Forecast'!$B:$B), (AK$72-AK18)/($AI$72-$AI18)*($AI19-$AI18)+AK18),
          AK$1="UVU", IFERROR(_xlfn.XLOOKUP($AI19, 'MAG College Enrollment Forecast'!$A:$A, 'MAG College Enrollment Forecast'!$C:$C+'MAG College Enrollment Forecast'!$D:$D+'MAG College Enrollment Forecast'!$E:$E+'MAG College Enrollment Forecast'!$F:$F+'MAG College Enrollment Forecast'!$G:$G+'MAG College Enrollment Forecast'!$H:$H), (AK$72-AK18)/($AI$72-$AI18)*($AI19-$AI18)+AK18),
          TRUE, IFERROR(_xlfn.XLOOKUP($AI19, 'USHE Projections'!$A:$A, IFERROR(_xlfn.XLOOKUP(AK$1, 'USHE Projections'!$A$1:$E$1, 'USHE Projections'!$A:$E), "NONE"), (AK$72-AK18)/($AI$72-$AI18)*($AI19-$AI18)+AK18), (AK$72-AK18)/($AI$72-$AI18)*($AI19-$AI18)+AK18)
        )
      )
    )
  ), 0)</f>
        <v>18081</v>
      </c>
      <c r="AL19" s="20" cm="1">
        <f t="array" ref="AL19">ROUND(
  IF(AND(AL$1="Ensign", $AI19&gt;=2021, $AI19&lt;=2024),
    _xlfn.XLOOKUP($AI19, Ensign!$A$2:$A$12, Ensign!$B$2:$B$12),
    _xlfn.XLOOKUP($AI19, 'Historic (IPEDS &amp; 2019 RTP)'!$A:$A, _xlfn.XLOOKUP(AL$1, 'Historic (IPEDS &amp; 2019 RTP)'!$A$1:$H$1, 'Historic (IPEDS &amp; 2019 RTP)'!$A:$H),
      IFERROR(_xlfn.XLOOKUP($AI19, 'USHE Historic'!$A$3:$A$13, _xlfn.XLOOKUP(AL$1, 'USHE Historic'!$A$2:$E$2, 'USHE Historic'!$A$3:$E$13)),
        _xlfn.IFS(
          AL$1="BYU", IFERROR(_xlfn.XLOOKUP($AI19, 'MAG College Enrollment Forecast'!$A:$A, 'MAG College Enrollment Forecast'!$B:$B), (AL$72-AL18)/($AI$72-$AI18)*($AI19-$AI18)+AL18),
          AL$1="UVU", IFERROR(_xlfn.XLOOKUP($AI19, 'MAG College Enrollment Forecast'!$A:$A, 'MAG College Enrollment Forecast'!$C:$C+'MAG College Enrollment Forecast'!$D:$D+'MAG College Enrollment Forecast'!$E:$E+'MAG College Enrollment Forecast'!$F:$F+'MAG College Enrollment Forecast'!$G:$G+'MAG College Enrollment Forecast'!$H:$H), (AL$72-AL18)/($AI$72-$AI18)*($AI19-$AI18)+AL18),
          TRUE, IFERROR(_xlfn.XLOOKUP($AI19, 'USHE Projections'!$A:$A, IFERROR(_xlfn.XLOOKUP(AL$1, 'USHE Projections'!$A$1:$E$1, 'USHE Projections'!$A:$E), "NONE"), (AL$72-AL18)/($AI$72-$AI18)*($AI19-$AI18)+AL18), (AL$72-AL18)/($AI$72-$AI18)*($AI19-$AI18)+AL18)
        )
      )
    )
  ), 0)</f>
        <v>23840</v>
      </c>
      <c r="AM19" s="20" cm="1">
        <f t="array" ref="AM19">ROUND(
  IF(AND(AM$1="Ensign", $AI19&gt;=2021, $AI19&lt;=2024),
    _xlfn.XLOOKUP($AI19, Ensign!$A$2:$A$12, Ensign!$B$2:$B$12),
    _xlfn.XLOOKUP($AI19, 'Historic (IPEDS &amp; 2019 RTP)'!$A:$A, _xlfn.XLOOKUP(AM$1, 'Historic (IPEDS &amp; 2019 RTP)'!$A$1:$H$1, 'Historic (IPEDS &amp; 2019 RTP)'!$A:$H),
      IFERROR(_xlfn.XLOOKUP($AI19, 'USHE Historic'!$A$3:$A$13, _xlfn.XLOOKUP(AM$1, 'USHE Historic'!$A$2:$E$2, 'USHE Historic'!$A$3:$E$13)),
        _xlfn.IFS(
          AM$1="BYU", IFERROR(_xlfn.XLOOKUP($AI19, 'MAG College Enrollment Forecast'!$A:$A, 'MAG College Enrollment Forecast'!$B:$B), (AM$72-AM18)/($AI$72-$AI18)*($AI19-$AI18)+AM18),
          AM$1="UVU", IFERROR(_xlfn.XLOOKUP($AI19, 'MAG College Enrollment Forecast'!$A:$A, 'MAG College Enrollment Forecast'!$C:$C+'MAG College Enrollment Forecast'!$D:$D+'MAG College Enrollment Forecast'!$E:$E+'MAG College Enrollment Forecast'!$F:$F+'MAG College Enrollment Forecast'!$G:$G+'MAG College Enrollment Forecast'!$H:$H), (AM$72-AM18)/($AI$72-$AI18)*($AI19-$AI18)+AM18),
          TRUE, IFERROR(_xlfn.XLOOKUP($AI19, 'USHE Projections'!$A:$A, IFERROR(_xlfn.XLOOKUP(AM$1, 'USHE Projections'!$A$1:$E$1, 'USHE Projections'!$A:$E), "NONE"), (AM$72-AM18)/($AI$72-$AI18)*($AI19-$AI18)+AM18), (AM$72-AM18)/($AI$72-$AI18)*($AI19-$AI18)+AM18)
        )
      )
    )
  ), 0)</f>
        <v>25235</v>
      </c>
      <c r="AN19" s="20" cm="1">
        <f t="array" ref="AN19">ROUND(
  IF(AND(AN$1="Ensign", $AI19&gt;=2021, $AI19&lt;=2024),
    _xlfn.XLOOKUP($AI19, Ensign!$A$2:$A$12, Ensign!$B$2:$B$12),
    _xlfn.XLOOKUP($AI19, 'Historic (IPEDS &amp; 2019 RTP)'!$A:$A, _xlfn.XLOOKUP(AN$1, 'Historic (IPEDS &amp; 2019 RTP)'!$A$1:$H$1, 'Historic (IPEDS &amp; 2019 RTP)'!$A:$H),
      IFERROR(_xlfn.XLOOKUP($AI19, 'USHE Historic'!$A$3:$A$13, _xlfn.XLOOKUP(AN$1, 'USHE Historic'!$A$2:$E$2, 'USHE Historic'!$A$3:$E$13)),
        _xlfn.IFS(
          AN$1="BYU", IFERROR(_xlfn.XLOOKUP($AI19, 'MAG College Enrollment Forecast'!$A:$A, 'MAG College Enrollment Forecast'!$B:$B), (AN$72-AN18)/($AI$72-$AI18)*($AI19-$AI18)+AN18),
          AN$1="UVU", IFERROR(_xlfn.XLOOKUP($AI19, 'MAG College Enrollment Forecast'!$A:$A, 'MAG College Enrollment Forecast'!$C:$C+'MAG College Enrollment Forecast'!$D:$D+'MAG College Enrollment Forecast'!$E:$E+'MAG College Enrollment Forecast'!$F:$F+'MAG College Enrollment Forecast'!$G:$G+'MAG College Enrollment Forecast'!$H:$H), (AN$72-AN18)/($AI$72-$AI18)*($AI19-$AI18)+AN18),
          TRUE, IFERROR(_xlfn.XLOOKUP($AI19, 'USHE Projections'!$A:$A, IFERROR(_xlfn.XLOOKUP(AN$1, 'USHE Projections'!$A$1:$E$1, 'USHE Projections'!$A:$E), "NONE"), (AN$72-AN18)/($AI$72-$AI18)*($AI19-$AI18)+AN18), (AN$72-AN18)/($AI$72-$AI18)*($AI19-$AI18)+AN18)
        )
      )
    )
  ), 0)</f>
        <v>34174</v>
      </c>
      <c r="AO19" s="20" cm="1">
        <f t="array" ref="AO19">ROUND(
  IF(AND(AO$1="Ensign", $AI19&gt;=2021, $AI19&lt;=2024),
    _xlfn.XLOOKUP($AI19, Ensign!$A$2:$A$12, Ensign!$B$2:$B$12),
    _xlfn.XLOOKUP($AI19, 'Historic (IPEDS &amp; 2019 RTP)'!$A:$A, _xlfn.XLOOKUP(AO$1, 'Historic (IPEDS &amp; 2019 RTP)'!$A$1:$H$1, 'Historic (IPEDS &amp; 2019 RTP)'!$A:$H),
      IFERROR(_xlfn.XLOOKUP($AI19, 'USHE Historic'!$A$3:$A$13, _xlfn.XLOOKUP(AO$1, 'USHE Historic'!$A$2:$E$2, 'USHE Historic'!$A$3:$E$13)),
        _xlfn.IFS(
          AO$1="BYU", IFERROR(_xlfn.XLOOKUP($AI19, 'MAG College Enrollment Forecast'!$A:$A, 'MAG College Enrollment Forecast'!$B:$B), (AO$72-AO18)/($AI$72-$AI18)*($AI19-$AI18)+AO18),
          AO$1="UVU", IFERROR(_xlfn.XLOOKUP($AI19, 'MAG College Enrollment Forecast'!$A:$A, 'MAG College Enrollment Forecast'!$C:$C+'MAG College Enrollment Forecast'!$D:$D+'MAG College Enrollment Forecast'!$E:$E+'MAG College Enrollment Forecast'!$F:$F+'MAG College Enrollment Forecast'!$G:$G+'MAG College Enrollment Forecast'!$H:$H), (AO$72-AO18)/($AI$72-$AI18)*($AI19-$AI18)+AO18),
          TRUE, IFERROR(_xlfn.XLOOKUP($AI19, 'USHE Projections'!$A:$A, IFERROR(_xlfn.XLOOKUP(AO$1, 'USHE Projections'!$A$1:$E$1, 'USHE Projections'!$A:$E), "NONE"), (AO$72-AO18)/($AI$72-$AI18)*($AI19-$AI18)+AO18), (AO$72-AO18)/($AI$72-$AI18)*($AI19-$AI18)+AO18)
        )
      )
    )
  ), 0)</f>
        <v>1316</v>
      </c>
      <c r="AP19" s="20" cm="1">
        <f t="array" ref="AP19">ROUND(
  IF(AND(AP$1="Ensign", $AI19&gt;=2021, $AI19&lt;=2024),
    _xlfn.XLOOKUP($AI19, Ensign!$A$2:$A$12, Ensign!$B$2:$B$12),
    _xlfn.XLOOKUP($AI19, 'Historic (IPEDS &amp; 2019 RTP)'!$A:$A, _xlfn.XLOOKUP(AP$1, 'Historic (IPEDS &amp; 2019 RTP)'!$A$1:$H$1, 'Historic (IPEDS &amp; 2019 RTP)'!$A:$H),
      IFERROR(_xlfn.XLOOKUP($AI19, 'USHE Historic'!$A$3:$A$13, _xlfn.XLOOKUP(AP$1, 'USHE Historic'!$A$2:$E$2, 'USHE Historic'!$A$3:$E$13)),
        _xlfn.IFS(
          AP$1="BYU", IFERROR(_xlfn.XLOOKUP($AI19, 'MAG College Enrollment Forecast'!$A:$A, 'MAG College Enrollment Forecast'!$B:$B), (AP$72-AP18)/($AI$72-$AI18)*($AI19-$AI18)+AP18),
          AP$1="UVU", IFERROR(_xlfn.XLOOKUP($AI19, 'MAG College Enrollment Forecast'!$A:$A, 'MAG College Enrollment Forecast'!$C:$C+'MAG College Enrollment Forecast'!$D:$D+'MAG College Enrollment Forecast'!$E:$E+'MAG College Enrollment Forecast'!$F:$F+'MAG College Enrollment Forecast'!$G:$G+'MAG College Enrollment Forecast'!$H:$H), (AP$72-AP18)/($AI$72-$AI18)*($AI19-$AI18)+AP18),
          TRUE, IFERROR(_xlfn.XLOOKUP($AI19, 'USHE Projections'!$A:$A, IFERROR(_xlfn.XLOOKUP(AP$1, 'USHE Projections'!$A$1:$E$1, 'USHE Projections'!$A:$E), "NONE"), (AP$72-AP18)/($AI$72-$AI18)*($AI19-$AI18)+AP18), (AP$72-AP18)/($AI$72-$AI18)*($AI19-$AI18)+AP18)
        )
      )
    )
  ), 0)</f>
        <v>2661</v>
      </c>
      <c r="AQ19" s="7"/>
    </row>
    <row r="20" spans="1:43">
      <c r="AI20" s="3">
        <v>2008</v>
      </c>
      <c r="AJ20" s="20" cm="1">
        <f t="array" ref="AJ20">ROUND(
  IF(AND(AJ$1="Ensign", $AI20&gt;=2021, $AI20&lt;=2024),
    _xlfn.XLOOKUP($AI20, Ensign!$A$2:$A$12, Ensign!$B$2:$B$12),
    _xlfn.XLOOKUP($AI20, 'Historic (IPEDS &amp; 2019 RTP)'!$A:$A, _xlfn.XLOOKUP(AJ$1, 'Historic (IPEDS &amp; 2019 RTP)'!$A$1:$H$1, 'Historic (IPEDS &amp; 2019 RTP)'!$A:$H),
      IFERROR(_xlfn.XLOOKUP($AI20, 'USHE Historic'!$A$3:$A$13, _xlfn.XLOOKUP(AJ$1, 'USHE Historic'!$A$2:$E$2, 'USHE Historic'!$A$3:$E$13)),
        _xlfn.IFS(
          AJ$1="BYU", IFERROR(_xlfn.XLOOKUP($AI20, 'MAG College Enrollment Forecast'!$A:$A, 'MAG College Enrollment Forecast'!$B:$B), (AJ$72-AJ19)/($AI$72-$AI19)*($AI20-$AI19)+AJ19),
          AJ$1="UVU", IFERROR(_xlfn.XLOOKUP($AI20, 'MAG College Enrollment Forecast'!$A:$A, 'MAG College Enrollment Forecast'!$C:$C+'MAG College Enrollment Forecast'!$D:$D+'MAG College Enrollment Forecast'!$E:$E+'MAG College Enrollment Forecast'!$F:$F+'MAG College Enrollment Forecast'!$G:$G+'MAG College Enrollment Forecast'!$H:$H), (AJ$72-AJ19)/($AI$72-$AI19)*($AI20-$AI19)+AJ19),
          TRUE, IFERROR(_xlfn.XLOOKUP($AI20, 'USHE Projections'!$A:$A, IFERROR(_xlfn.XLOOKUP(AJ$1, 'USHE Projections'!$A$1:$E$1, 'USHE Projections'!$A:$E), "NONE"), (AJ$72-AJ19)/($AI$72-$AI19)*($AI20-$AI19)+AJ19), (AJ$72-AJ19)/($AI$72-$AI19)*($AI20-$AI19)+AJ19)
        )
      )
    )
  ), 0)</f>
        <v>28211</v>
      </c>
      <c r="AK20" s="20" cm="1">
        <f t="array" ref="AK20">ROUND(
  IF(AND(AK$1="Ensign", $AI20&gt;=2021, $AI20&lt;=2024),
    _xlfn.XLOOKUP($AI20, Ensign!$A$2:$A$12, Ensign!$B$2:$B$12),
    _xlfn.XLOOKUP($AI20, 'Historic (IPEDS &amp; 2019 RTP)'!$A:$A, _xlfn.XLOOKUP(AK$1, 'Historic (IPEDS &amp; 2019 RTP)'!$A$1:$H$1, 'Historic (IPEDS &amp; 2019 RTP)'!$A:$H),
      IFERROR(_xlfn.XLOOKUP($AI20, 'USHE Historic'!$A$3:$A$13, _xlfn.XLOOKUP(AK$1, 'USHE Historic'!$A$2:$E$2, 'USHE Historic'!$A$3:$E$13)),
        _xlfn.IFS(
          AK$1="BYU", IFERROR(_xlfn.XLOOKUP($AI20, 'MAG College Enrollment Forecast'!$A:$A, 'MAG College Enrollment Forecast'!$B:$B), (AK$72-AK19)/($AI$72-$AI19)*($AI20-$AI19)+AK19),
          AK$1="UVU", IFERROR(_xlfn.XLOOKUP($AI20, 'MAG College Enrollment Forecast'!$A:$A, 'MAG College Enrollment Forecast'!$C:$C+'MAG College Enrollment Forecast'!$D:$D+'MAG College Enrollment Forecast'!$E:$E+'MAG College Enrollment Forecast'!$F:$F+'MAG College Enrollment Forecast'!$G:$G+'MAG College Enrollment Forecast'!$H:$H), (AK$72-AK19)/($AI$72-$AI19)*($AI20-$AI19)+AK19),
          TRUE, IFERROR(_xlfn.XLOOKUP($AI20, 'USHE Projections'!$A:$A, IFERROR(_xlfn.XLOOKUP(AK$1, 'USHE Projections'!$A$1:$E$1, 'USHE Projections'!$A:$E), "NONE"), (AK$72-AK19)/($AI$72-$AI19)*($AI20-$AI19)+AK19), (AK$72-AK19)/($AI$72-$AI19)*($AI20-$AI19)+AK19)
        )
      )
    )
  ), 0)</f>
        <v>21388</v>
      </c>
      <c r="AL20" s="20" cm="1">
        <f t="array" ref="AL20">ROUND(
  IF(AND(AL$1="Ensign", $AI20&gt;=2021, $AI20&lt;=2024),
    _xlfn.XLOOKUP($AI20, Ensign!$A$2:$A$12, Ensign!$B$2:$B$12),
    _xlfn.XLOOKUP($AI20, 'Historic (IPEDS &amp; 2019 RTP)'!$A:$A, _xlfn.XLOOKUP(AL$1, 'Historic (IPEDS &amp; 2019 RTP)'!$A$1:$H$1, 'Historic (IPEDS &amp; 2019 RTP)'!$A:$H),
      IFERROR(_xlfn.XLOOKUP($AI20, 'USHE Historic'!$A$3:$A$13, _xlfn.XLOOKUP(AL$1, 'USHE Historic'!$A$2:$E$2, 'USHE Historic'!$A$3:$E$13)),
        _xlfn.IFS(
          AL$1="BYU", IFERROR(_xlfn.XLOOKUP($AI20, 'MAG College Enrollment Forecast'!$A:$A, 'MAG College Enrollment Forecast'!$B:$B), (AL$72-AL19)/($AI$72-$AI19)*($AI20-$AI19)+AL19),
          AL$1="UVU", IFERROR(_xlfn.XLOOKUP($AI20, 'MAG College Enrollment Forecast'!$A:$A, 'MAG College Enrollment Forecast'!$C:$C+'MAG College Enrollment Forecast'!$D:$D+'MAG College Enrollment Forecast'!$E:$E+'MAG College Enrollment Forecast'!$F:$F+'MAG College Enrollment Forecast'!$G:$G+'MAG College Enrollment Forecast'!$H:$H), (AL$72-AL19)/($AI$72-$AI19)*($AI20-$AI19)+AL19),
          TRUE, IFERROR(_xlfn.XLOOKUP($AI20, 'USHE Projections'!$A:$A, IFERROR(_xlfn.XLOOKUP(AL$1, 'USHE Projections'!$A$1:$E$1, 'USHE Projections'!$A:$E), "NONE"), (AL$72-AL19)/($AI$72-$AI19)*($AI20-$AI19)+AL19), (AL$72-AL19)/($AI$72-$AI19)*($AI20-$AI19)+AL19)
        )
      )
    )
  ), 0)</f>
        <v>26696</v>
      </c>
      <c r="AM20" s="20" cm="1">
        <f t="array" ref="AM20">ROUND(
  IF(AND(AM$1="Ensign", $AI20&gt;=2021, $AI20&lt;=2024),
    _xlfn.XLOOKUP($AI20, Ensign!$A$2:$A$12, Ensign!$B$2:$B$12),
    _xlfn.XLOOKUP($AI20, 'Historic (IPEDS &amp; 2019 RTP)'!$A:$A, _xlfn.XLOOKUP(AM$1, 'Historic (IPEDS &amp; 2019 RTP)'!$A$1:$H$1, 'Historic (IPEDS &amp; 2019 RTP)'!$A:$H),
      IFERROR(_xlfn.XLOOKUP($AI20, 'USHE Historic'!$A$3:$A$13, _xlfn.XLOOKUP(AM$1, 'USHE Historic'!$A$2:$E$2, 'USHE Historic'!$A$3:$E$13)),
        _xlfn.IFS(
          AM$1="BYU", IFERROR(_xlfn.XLOOKUP($AI20, 'MAG College Enrollment Forecast'!$A:$A, 'MAG College Enrollment Forecast'!$B:$B), (AM$72-AM19)/($AI$72-$AI19)*($AI20-$AI19)+AM19),
          AM$1="UVU", IFERROR(_xlfn.XLOOKUP($AI20, 'MAG College Enrollment Forecast'!$A:$A, 'MAG College Enrollment Forecast'!$C:$C+'MAG College Enrollment Forecast'!$D:$D+'MAG College Enrollment Forecast'!$E:$E+'MAG College Enrollment Forecast'!$F:$F+'MAG College Enrollment Forecast'!$G:$G+'MAG College Enrollment Forecast'!$H:$H), (AM$72-AM19)/($AI$72-$AI19)*($AI20-$AI19)+AM19),
          TRUE, IFERROR(_xlfn.XLOOKUP($AI20, 'USHE Projections'!$A:$A, IFERROR(_xlfn.XLOOKUP(AM$1, 'USHE Projections'!$A$1:$E$1, 'USHE Projections'!$A:$E), "NONE"), (AM$72-AM19)/($AI$72-$AI19)*($AI20-$AI19)+AM19), (AM$72-AM19)/($AI$72-$AI19)*($AI20-$AI19)+AM19)
        )
      )
    )
  ), 0)</f>
        <v>29396</v>
      </c>
      <c r="AN20" s="20" cm="1">
        <f t="array" ref="AN20">ROUND(
  IF(AND(AN$1="Ensign", $AI20&gt;=2021, $AI20&lt;=2024),
    _xlfn.XLOOKUP($AI20, Ensign!$A$2:$A$12, Ensign!$B$2:$B$12),
    _xlfn.XLOOKUP($AI20, 'Historic (IPEDS &amp; 2019 RTP)'!$A:$A, _xlfn.XLOOKUP(AN$1, 'Historic (IPEDS &amp; 2019 RTP)'!$A$1:$H$1, 'Historic (IPEDS &amp; 2019 RTP)'!$A:$H),
      IFERROR(_xlfn.XLOOKUP($AI20, 'USHE Historic'!$A$3:$A$13, _xlfn.XLOOKUP(AN$1, 'USHE Historic'!$A$2:$E$2, 'USHE Historic'!$A$3:$E$13)),
        _xlfn.IFS(
          AN$1="BYU", IFERROR(_xlfn.XLOOKUP($AI20, 'MAG College Enrollment Forecast'!$A:$A, 'MAG College Enrollment Forecast'!$B:$B), (AN$72-AN19)/($AI$72-$AI19)*($AI20-$AI19)+AN19),
          AN$1="UVU", IFERROR(_xlfn.XLOOKUP($AI20, 'MAG College Enrollment Forecast'!$A:$A, 'MAG College Enrollment Forecast'!$C:$C+'MAG College Enrollment Forecast'!$D:$D+'MAG College Enrollment Forecast'!$E:$E+'MAG College Enrollment Forecast'!$F:$F+'MAG College Enrollment Forecast'!$G:$G+'MAG College Enrollment Forecast'!$H:$H), (AN$72-AN19)/($AI$72-$AI19)*($AI20-$AI19)+AN19),
          TRUE, IFERROR(_xlfn.XLOOKUP($AI20, 'USHE Projections'!$A:$A, IFERROR(_xlfn.XLOOKUP(AN$1, 'USHE Projections'!$A$1:$E$1, 'USHE Projections'!$A:$E), "NONE"), (AN$72-AN19)/($AI$72-$AI19)*($AI20-$AI19)+AN19), (AN$72-AN19)/($AI$72-$AI19)*($AI20-$AI19)+AN19)
        )
      )
    )
  ), 0)</f>
        <v>34244</v>
      </c>
      <c r="AO20" s="20" cm="1">
        <f t="array" ref="AO20">ROUND(
  IF(AND(AO$1="Ensign", $AI20&gt;=2021, $AI20&lt;=2024),
    _xlfn.XLOOKUP($AI20, Ensign!$A$2:$A$12, Ensign!$B$2:$B$12),
    _xlfn.XLOOKUP($AI20, 'Historic (IPEDS &amp; 2019 RTP)'!$A:$A, _xlfn.XLOOKUP(AO$1, 'Historic (IPEDS &amp; 2019 RTP)'!$A$1:$H$1, 'Historic (IPEDS &amp; 2019 RTP)'!$A:$H),
      IFERROR(_xlfn.XLOOKUP($AI20, 'USHE Historic'!$A$3:$A$13, _xlfn.XLOOKUP(AO$1, 'USHE Historic'!$A$2:$E$2, 'USHE Historic'!$A$3:$E$13)),
        _xlfn.IFS(
          AO$1="BYU", IFERROR(_xlfn.XLOOKUP($AI20, 'MAG College Enrollment Forecast'!$A:$A, 'MAG College Enrollment Forecast'!$B:$B), (AO$72-AO19)/($AI$72-$AI19)*($AI20-$AI19)+AO19),
          AO$1="UVU", IFERROR(_xlfn.XLOOKUP($AI20, 'MAG College Enrollment Forecast'!$A:$A, 'MAG College Enrollment Forecast'!$C:$C+'MAG College Enrollment Forecast'!$D:$D+'MAG College Enrollment Forecast'!$E:$E+'MAG College Enrollment Forecast'!$F:$F+'MAG College Enrollment Forecast'!$G:$G+'MAG College Enrollment Forecast'!$H:$H), (AO$72-AO19)/($AI$72-$AI19)*($AI20-$AI19)+AO19),
          TRUE, IFERROR(_xlfn.XLOOKUP($AI20, 'USHE Projections'!$A:$A, IFERROR(_xlfn.XLOOKUP(AO$1, 'USHE Projections'!$A$1:$E$1, 'USHE Projections'!$A:$E), "NONE"), (AO$72-AO19)/($AI$72-$AI19)*($AI20-$AI19)+AO19), (AO$72-AO19)/($AI$72-$AI19)*($AI20-$AI19)+AO19)
        )
      )
    )
  ), 0)</f>
        <v>1377</v>
      </c>
      <c r="AP20" s="20" cm="1">
        <f t="array" ref="AP20">ROUND(
  IF(AND(AP$1="Ensign", $AI20&gt;=2021, $AI20&lt;=2024),
    _xlfn.XLOOKUP($AI20, Ensign!$A$2:$A$12, Ensign!$B$2:$B$12),
    _xlfn.XLOOKUP($AI20, 'Historic (IPEDS &amp; 2019 RTP)'!$A:$A, _xlfn.XLOOKUP(AP$1, 'Historic (IPEDS &amp; 2019 RTP)'!$A$1:$H$1, 'Historic (IPEDS &amp; 2019 RTP)'!$A:$H),
      IFERROR(_xlfn.XLOOKUP($AI20, 'USHE Historic'!$A$3:$A$13, _xlfn.XLOOKUP(AP$1, 'USHE Historic'!$A$2:$E$2, 'USHE Historic'!$A$3:$E$13)),
        _xlfn.IFS(
          AP$1="BYU", IFERROR(_xlfn.XLOOKUP($AI20, 'MAG College Enrollment Forecast'!$A:$A, 'MAG College Enrollment Forecast'!$B:$B), (AP$72-AP19)/($AI$72-$AI19)*($AI20-$AI19)+AP19),
          AP$1="UVU", IFERROR(_xlfn.XLOOKUP($AI20, 'MAG College Enrollment Forecast'!$A:$A, 'MAG College Enrollment Forecast'!$C:$C+'MAG College Enrollment Forecast'!$D:$D+'MAG College Enrollment Forecast'!$E:$E+'MAG College Enrollment Forecast'!$F:$F+'MAG College Enrollment Forecast'!$G:$G+'MAG College Enrollment Forecast'!$H:$H), (AP$72-AP19)/($AI$72-$AI19)*($AI20-$AI19)+AP19),
          TRUE, IFERROR(_xlfn.XLOOKUP($AI20, 'USHE Projections'!$A:$A, IFERROR(_xlfn.XLOOKUP(AP$1, 'USHE Projections'!$A$1:$E$1, 'USHE Projections'!$A:$E), "NONE"), (AP$72-AP19)/($AI$72-$AI19)*($AI20-$AI19)+AP19), (AP$72-AP19)/($AI$72-$AI19)*($AI20-$AI19)+AP19)
        )
      )
    )
  ), 0)</f>
        <v>2859</v>
      </c>
      <c r="AQ20" s="7"/>
    </row>
    <row r="21" spans="1:43">
      <c r="AI21" s="3">
        <v>2009</v>
      </c>
      <c r="AJ21" s="20" cm="1">
        <f t="array" ref="AJ21">ROUND(
  IF(AND(AJ$1="Ensign", $AI21&gt;=2021, $AI21&lt;=2024),
    _xlfn.XLOOKUP($AI21, Ensign!$A$2:$A$12, Ensign!$B$2:$B$12),
    _xlfn.XLOOKUP($AI21, 'Historic (IPEDS &amp; 2019 RTP)'!$A:$A, _xlfn.XLOOKUP(AJ$1, 'Historic (IPEDS &amp; 2019 RTP)'!$A$1:$H$1, 'Historic (IPEDS &amp; 2019 RTP)'!$A:$H),
      IFERROR(_xlfn.XLOOKUP($AI21, 'USHE Historic'!$A$3:$A$13, _xlfn.XLOOKUP(AJ$1, 'USHE Historic'!$A$2:$E$2, 'USHE Historic'!$A$3:$E$13)),
        _xlfn.IFS(
          AJ$1="BYU", IFERROR(_xlfn.XLOOKUP($AI21, 'MAG College Enrollment Forecast'!$A:$A, 'MAG College Enrollment Forecast'!$B:$B), (AJ$72-AJ20)/($AI$72-$AI20)*($AI21-$AI20)+AJ20),
          AJ$1="UVU", IFERROR(_xlfn.XLOOKUP($AI21, 'MAG College Enrollment Forecast'!$A:$A, 'MAG College Enrollment Forecast'!$C:$C+'MAG College Enrollment Forecast'!$D:$D+'MAG College Enrollment Forecast'!$E:$E+'MAG College Enrollment Forecast'!$F:$F+'MAG College Enrollment Forecast'!$G:$G+'MAG College Enrollment Forecast'!$H:$H), (AJ$72-AJ20)/($AI$72-$AI20)*($AI21-$AI20)+AJ20),
          TRUE, IFERROR(_xlfn.XLOOKUP($AI21, 'USHE Projections'!$A:$A, IFERROR(_xlfn.XLOOKUP(AJ$1, 'USHE Projections'!$A$1:$E$1, 'USHE Projections'!$A:$E), "NONE"), (AJ$72-AJ20)/($AI$72-$AI20)*($AI21-$AI20)+AJ20), (AJ$72-AJ20)/($AI$72-$AI20)*($AI21-$AI20)+AJ20)
        )
      )
    )
  ), 0)</f>
        <v>29284</v>
      </c>
      <c r="AK21" s="20" cm="1">
        <f t="array" ref="AK21">ROUND(
  IF(AND(AK$1="Ensign", $AI21&gt;=2021, $AI21&lt;=2024),
    _xlfn.XLOOKUP($AI21, Ensign!$A$2:$A$12, Ensign!$B$2:$B$12),
    _xlfn.XLOOKUP($AI21, 'Historic (IPEDS &amp; 2019 RTP)'!$A:$A, _xlfn.XLOOKUP(AK$1, 'Historic (IPEDS &amp; 2019 RTP)'!$A$1:$H$1, 'Historic (IPEDS &amp; 2019 RTP)'!$A:$H),
      IFERROR(_xlfn.XLOOKUP($AI21, 'USHE Historic'!$A$3:$A$13, _xlfn.XLOOKUP(AK$1, 'USHE Historic'!$A$2:$E$2, 'USHE Historic'!$A$3:$E$13)),
        _xlfn.IFS(
          AK$1="BYU", IFERROR(_xlfn.XLOOKUP($AI21, 'MAG College Enrollment Forecast'!$A:$A, 'MAG College Enrollment Forecast'!$B:$B), (AK$72-AK20)/($AI$72-$AI20)*($AI21-$AI20)+AK20),
          AK$1="UVU", IFERROR(_xlfn.XLOOKUP($AI21, 'MAG College Enrollment Forecast'!$A:$A, 'MAG College Enrollment Forecast'!$C:$C+'MAG College Enrollment Forecast'!$D:$D+'MAG College Enrollment Forecast'!$E:$E+'MAG College Enrollment Forecast'!$F:$F+'MAG College Enrollment Forecast'!$G:$G+'MAG College Enrollment Forecast'!$H:$H), (AK$72-AK20)/($AI$72-$AI20)*($AI21-$AI20)+AK20),
          TRUE, IFERROR(_xlfn.XLOOKUP($AI21, 'USHE Projections'!$A:$A, IFERROR(_xlfn.XLOOKUP(AK$1, 'USHE Projections'!$A$1:$E$1, 'USHE Projections'!$A:$E), "NONE"), (AK$72-AK20)/($AI$72-$AI20)*($AI21-$AI20)+AK20), (AK$72-AK20)/($AI$72-$AI20)*($AI21-$AI20)+AK20)
        )
      )
    )
  ), 0)</f>
        <v>23001</v>
      </c>
      <c r="AL21" s="20" cm="1">
        <f t="array" ref="AL21">ROUND(
  IF(AND(AL$1="Ensign", $AI21&gt;=2021, $AI21&lt;=2024),
    _xlfn.XLOOKUP($AI21, Ensign!$A$2:$A$12, Ensign!$B$2:$B$12),
    _xlfn.XLOOKUP($AI21, 'Historic (IPEDS &amp; 2019 RTP)'!$A:$A, _xlfn.XLOOKUP(AL$1, 'Historic (IPEDS &amp; 2019 RTP)'!$A$1:$H$1, 'Historic (IPEDS &amp; 2019 RTP)'!$A:$H),
      IFERROR(_xlfn.XLOOKUP($AI21, 'USHE Historic'!$A$3:$A$13, _xlfn.XLOOKUP(AL$1, 'USHE Historic'!$A$2:$E$2, 'USHE Historic'!$A$3:$E$13)),
        _xlfn.IFS(
          AL$1="BYU", IFERROR(_xlfn.XLOOKUP($AI21, 'MAG College Enrollment Forecast'!$A:$A, 'MAG College Enrollment Forecast'!$B:$B), (AL$72-AL20)/($AI$72-$AI20)*($AI21-$AI20)+AL20),
          AL$1="UVU", IFERROR(_xlfn.XLOOKUP($AI21, 'MAG College Enrollment Forecast'!$A:$A, 'MAG College Enrollment Forecast'!$C:$C+'MAG College Enrollment Forecast'!$D:$D+'MAG College Enrollment Forecast'!$E:$E+'MAG College Enrollment Forecast'!$F:$F+'MAG College Enrollment Forecast'!$G:$G+'MAG College Enrollment Forecast'!$H:$H), (AL$72-AL20)/($AI$72-$AI20)*($AI21-$AI20)+AL20),
          TRUE, IFERROR(_xlfn.XLOOKUP($AI21, 'USHE Projections'!$A:$A, IFERROR(_xlfn.XLOOKUP(AL$1, 'USHE Projections'!$A$1:$E$1, 'USHE Projections'!$A:$E), "NONE"), (AL$72-AL20)/($AI$72-$AI20)*($AI21-$AI20)+AL20), (AL$72-AL20)/($AI$72-$AI20)*($AI21-$AI20)+AL20)
        )
      )
    )
  ), 0)</f>
        <v>28765</v>
      </c>
      <c r="AM21" s="20" cm="1">
        <f t="array" ref="AM21">ROUND(
  IF(AND(AM$1="Ensign", $AI21&gt;=2021, $AI21&lt;=2024),
    _xlfn.XLOOKUP($AI21, Ensign!$A$2:$A$12, Ensign!$B$2:$B$12),
    _xlfn.XLOOKUP($AI21, 'Historic (IPEDS &amp; 2019 RTP)'!$A:$A, _xlfn.XLOOKUP(AM$1, 'Historic (IPEDS &amp; 2019 RTP)'!$A$1:$H$1, 'Historic (IPEDS &amp; 2019 RTP)'!$A:$H),
      IFERROR(_xlfn.XLOOKUP($AI21, 'USHE Historic'!$A$3:$A$13, _xlfn.XLOOKUP(AM$1, 'USHE Historic'!$A$2:$E$2, 'USHE Historic'!$A$3:$E$13)),
        _xlfn.IFS(
          AM$1="BYU", IFERROR(_xlfn.XLOOKUP($AI21, 'MAG College Enrollment Forecast'!$A:$A, 'MAG College Enrollment Forecast'!$B:$B), (AM$72-AM20)/($AI$72-$AI20)*($AI21-$AI20)+AM20),
          AM$1="UVU", IFERROR(_xlfn.XLOOKUP($AI21, 'MAG College Enrollment Forecast'!$A:$A, 'MAG College Enrollment Forecast'!$C:$C+'MAG College Enrollment Forecast'!$D:$D+'MAG College Enrollment Forecast'!$E:$E+'MAG College Enrollment Forecast'!$F:$F+'MAG College Enrollment Forecast'!$G:$G+'MAG College Enrollment Forecast'!$H:$H), (AM$72-AM20)/($AI$72-$AI20)*($AI21-$AI20)+AM20),
          TRUE, IFERROR(_xlfn.XLOOKUP($AI21, 'USHE Projections'!$A:$A, IFERROR(_xlfn.XLOOKUP(AM$1, 'USHE Projections'!$A$1:$E$1, 'USHE Projections'!$A:$E), "NONE"), (AM$72-AM20)/($AI$72-$AI20)*($AI21-$AI20)+AM20), (AM$72-AM20)/($AI$72-$AI20)*($AI21-$AI20)+AM20)
        )
      )
    )
  ), 0)</f>
        <v>34966</v>
      </c>
      <c r="AN21" s="20" cm="1">
        <f t="array" ref="AN21">ROUND(
  IF(AND(AN$1="Ensign", $AI21&gt;=2021, $AI21&lt;=2024),
    _xlfn.XLOOKUP($AI21, Ensign!$A$2:$A$12, Ensign!$B$2:$B$12),
    _xlfn.XLOOKUP($AI21, 'Historic (IPEDS &amp; 2019 RTP)'!$A:$A, _xlfn.XLOOKUP(AN$1, 'Historic (IPEDS &amp; 2019 RTP)'!$A$1:$H$1, 'Historic (IPEDS &amp; 2019 RTP)'!$A:$H),
      IFERROR(_xlfn.XLOOKUP($AI21, 'USHE Historic'!$A$3:$A$13, _xlfn.XLOOKUP(AN$1, 'USHE Historic'!$A$2:$E$2, 'USHE Historic'!$A$3:$E$13)),
        _xlfn.IFS(
          AN$1="BYU", IFERROR(_xlfn.XLOOKUP($AI21, 'MAG College Enrollment Forecast'!$A:$A, 'MAG College Enrollment Forecast'!$B:$B), (AN$72-AN20)/($AI$72-$AI20)*($AI21-$AI20)+AN20),
          AN$1="UVU", IFERROR(_xlfn.XLOOKUP($AI21, 'MAG College Enrollment Forecast'!$A:$A, 'MAG College Enrollment Forecast'!$C:$C+'MAG College Enrollment Forecast'!$D:$D+'MAG College Enrollment Forecast'!$E:$E+'MAG College Enrollment Forecast'!$F:$F+'MAG College Enrollment Forecast'!$G:$G+'MAG College Enrollment Forecast'!$H:$H), (AN$72-AN20)/($AI$72-$AI20)*($AI21-$AI20)+AN20),
          TRUE, IFERROR(_xlfn.XLOOKUP($AI21, 'USHE Projections'!$A:$A, IFERROR(_xlfn.XLOOKUP(AN$1, 'USHE Projections'!$A$1:$E$1, 'USHE Projections'!$A:$E), "NONE"), (AN$72-AN20)/($AI$72-$AI20)*($AI21-$AI20)+AN20), (AN$72-AN20)/($AI$72-$AI20)*($AI21-$AI20)+AN20)
        )
      )
    )
  ), 0)</f>
        <v>34130</v>
      </c>
      <c r="AO21" s="20" cm="1">
        <f t="array" ref="AO21">ROUND(
  IF(AND(AO$1="Ensign", $AI21&gt;=2021, $AI21&lt;=2024),
    _xlfn.XLOOKUP($AI21, Ensign!$A$2:$A$12, Ensign!$B$2:$B$12),
    _xlfn.XLOOKUP($AI21, 'Historic (IPEDS &amp; 2019 RTP)'!$A:$A, _xlfn.XLOOKUP(AO$1, 'Historic (IPEDS &amp; 2019 RTP)'!$A$1:$H$1, 'Historic (IPEDS &amp; 2019 RTP)'!$A:$H),
      IFERROR(_xlfn.XLOOKUP($AI21, 'USHE Historic'!$A$3:$A$13, _xlfn.XLOOKUP(AO$1, 'USHE Historic'!$A$2:$E$2, 'USHE Historic'!$A$3:$E$13)),
        _xlfn.IFS(
          AO$1="BYU", IFERROR(_xlfn.XLOOKUP($AI21, 'MAG College Enrollment Forecast'!$A:$A, 'MAG College Enrollment Forecast'!$B:$B), (AO$72-AO20)/($AI$72-$AI20)*($AI21-$AI20)+AO20),
          AO$1="UVU", IFERROR(_xlfn.XLOOKUP($AI21, 'MAG College Enrollment Forecast'!$A:$A, 'MAG College Enrollment Forecast'!$C:$C+'MAG College Enrollment Forecast'!$D:$D+'MAG College Enrollment Forecast'!$E:$E+'MAG College Enrollment Forecast'!$F:$F+'MAG College Enrollment Forecast'!$G:$G+'MAG College Enrollment Forecast'!$H:$H), (AO$72-AO20)/($AI$72-$AI20)*($AI21-$AI20)+AO20),
          TRUE, IFERROR(_xlfn.XLOOKUP($AI21, 'USHE Projections'!$A:$A, IFERROR(_xlfn.XLOOKUP(AO$1, 'USHE Projections'!$A$1:$E$1, 'USHE Projections'!$A:$E), "NONE"), (AO$72-AO20)/($AI$72-$AI20)*($AI21-$AI20)+AO20), (AO$72-AO20)/($AI$72-$AI20)*($AI21-$AI20)+AO20)
        )
      )
    )
  ), 0)</f>
        <v>1589</v>
      </c>
      <c r="AP21" s="20" cm="1">
        <f t="array" ref="AP21">ROUND(
  IF(AND(AP$1="Ensign", $AI21&gt;=2021, $AI21&lt;=2024),
    _xlfn.XLOOKUP($AI21, Ensign!$A$2:$A$12, Ensign!$B$2:$B$12),
    _xlfn.XLOOKUP($AI21, 'Historic (IPEDS &amp; 2019 RTP)'!$A:$A, _xlfn.XLOOKUP(AP$1, 'Historic (IPEDS &amp; 2019 RTP)'!$A$1:$H$1, 'Historic (IPEDS &amp; 2019 RTP)'!$A:$H),
      IFERROR(_xlfn.XLOOKUP($AI21, 'USHE Historic'!$A$3:$A$13, _xlfn.XLOOKUP(AP$1, 'USHE Historic'!$A$2:$E$2, 'USHE Historic'!$A$3:$E$13)),
        _xlfn.IFS(
          AP$1="BYU", IFERROR(_xlfn.XLOOKUP($AI21, 'MAG College Enrollment Forecast'!$A:$A, 'MAG College Enrollment Forecast'!$B:$B), (AP$72-AP20)/($AI$72-$AI20)*($AI21-$AI20)+AP20),
          AP$1="UVU", IFERROR(_xlfn.XLOOKUP($AI21, 'MAG College Enrollment Forecast'!$A:$A, 'MAG College Enrollment Forecast'!$C:$C+'MAG College Enrollment Forecast'!$D:$D+'MAG College Enrollment Forecast'!$E:$E+'MAG College Enrollment Forecast'!$F:$F+'MAG College Enrollment Forecast'!$G:$G+'MAG College Enrollment Forecast'!$H:$H), (AP$72-AP20)/($AI$72-$AI20)*($AI21-$AI20)+AP20),
          TRUE, IFERROR(_xlfn.XLOOKUP($AI21, 'USHE Projections'!$A:$A, IFERROR(_xlfn.XLOOKUP(AP$1, 'USHE Projections'!$A$1:$E$1, 'USHE Projections'!$A:$E), "NONE"), (AP$72-AP20)/($AI$72-$AI20)*($AI21-$AI20)+AP20), (AP$72-AP20)/($AI$72-$AI20)*($AI21-$AI20)+AP20)
        )
      )
    )
  ), 0)</f>
        <v>3037</v>
      </c>
      <c r="AQ21" s="7"/>
    </row>
    <row r="22" spans="1:43">
      <c r="AI22" s="3">
        <v>2010</v>
      </c>
      <c r="AJ22" s="20" cm="1">
        <f t="array" ref="AJ22">ROUND(
  IF(AND(AJ$1="Ensign", $AI22&gt;=2021, $AI22&lt;=2024),
    _xlfn.XLOOKUP($AI22, Ensign!$A$2:$A$12, Ensign!$B$2:$B$12),
    _xlfn.XLOOKUP($AI22, 'Historic (IPEDS &amp; 2019 RTP)'!$A:$A, _xlfn.XLOOKUP(AJ$1, 'Historic (IPEDS &amp; 2019 RTP)'!$A$1:$H$1, 'Historic (IPEDS &amp; 2019 RTP)'!$A:$H),
      IFERROR(_xlfn.XLOOKUP($AI22, 'USHE Historic'!$A$3:$A$13, _xlfn.XLOOKUP(AJ$1, 'USHE Historic'!$A$2:$E$2, 'USHE Historic'!$A$3:$E$13)),
        _xlfn.IFS(
          AJ$1="BYU", IFERROR(_xlfn.XLOOKUP($AI22, 'MAG College Enrollment Forecast'!$A:$A, 'MAG College Enrollment Forecast'!$B:$B), (AJ$72-AJ21)/($AI$72-$AI21)*($AI22-$AI21)+AJ21),
          AJ$1="UVU", IFERROR(_xlfn.XLOOKUP($AI22, 'MAG College Enrollment Forecast'!$A:$A, 'MAG College Enrollment Forecast'!$C:$C+'MAG College Enrollment Forecast'!$D:$D+'MAG College Enrollment Forecast'!$E:$E+'MAG College Enrollment Forecast'!$F:$F+'MAG College Enrollment Forecast'!$G:$G+'MAG College Enrollment Forecast'!$H:$H), (AJ$72-AJ21)/($AI$72-$AI21)*($AI22-$AI21)+AJ21),
          TRUE, IFERROR(_xlfn.XLOOKUP($AI22, 'USHE Projections'!$A:$A, IFERROR(_xlfn.XLOOKUP(AJ$1, 'USHE Projections'!$A$1:$E$1, 'USHE Projections'!$A:$E), "NONE"), (AJ$72-AJ21)/($AI$72-$AI21)*($AI22-$AI21)+AJ21), (AJ$72-AJ21)/($AI$72-$AI21)*($AI22-$AI21)+AJ21)
        )
      )
    )
  ), 0)</f>
        <v>30819</v>
      </c>
      <c r="AK22" s="20" cm="1">
        <f t="array" ref="AK22">ROUND(
  IF(AND(AK$1="Ensign", $AI22&gt;=2021, $AI22&lt;=2024),
    _xlfn.XLOOKUP($AI22, Ensign!$A$2:$A$12, Ensign!$B$2:$B$12),
    _xlfn.XLOOKUP($AI22, 'Historic (IPEDS &amp; 2019 RTP)'!$A:$A, _xlfn.XLOOKUP(AK$1, 'Historic (IPEDS &amp; 2019 RTP)'!$A$1:$H$1, 'Historic (IPEDS &amp; 2019 RTP)'!$A:$H),
      IFERROR(_xlfn.XLOOKUP($AI22, 'USHE Historic'!$A$3:$A$13, _xlfn.XLOOKUP(AK$1, 'USHE Historic'!$A$2:$E$2, 'USHE Historic'!$A$3:$E$13)),
        _xlfn.IFS(
          AK$1="BYU", IFERROR(_xlfn.XLOOKUP($AI22, 'MAG College Enrollment Forecast'!$A:$A, 'MAG College Enrollment Forecast'!$B:$B), (AK$72-AK21)/($AI$72-$AI21)*($AI22-$AI21)+AK21),
          AK$1="UVU", IFERROR(_xlfn.XLOOKUP($AI22, 'MAG College Enrollment Forecast'!$A:$A, 'MAG College Enrollment Forecast'!$C:$C+'MAG College Enrollment Forecast'!$D:$D+'MAG College Enrollment Forecast'!$E:$E+'MAG College Enrollment Forecast'!$F:$F+'MAG College Enrollment Forecast'!$G:$G+'MAG College Enrollment Forecast'!$H:$H), (AK$72-AK21)/($AI$72-$AI21)*($AI22-$AI21)+AK21),
          TRUE, IFERROR(_xlfn.XLOOKUP($AI22, 'USHE Projections'!$A:$A, IFERROR(_xlfn.XLOOKUP(AK$1, 'USHE Projections'!$A$1:$E$1, 'USHE Projections'!$A:$E), "NONE"), (AK$72-AK21)/($AI$72-$AI21)*($AI22-$AI21)+AK21), (AK$72-AK21)/($AI$72-$AI21)*($AI22-$AI21)+AK21)
        )
      )
    )
  ), 0)</f>
        <v>24048</v>
      </c>
      <c r="AL22" s="20" cm="1">
        <f t="array" ref="AL22">ROUND(
  IF(AND(AL$1="Ensign", $AI22&gt;=2021, $AI22&lt;=2024),
    _xlfn.XLOOKUP($AI22, Ensign!$A$2:$A$12, Ensign!$B$2:$B$12),
    _xlfn.XLOOKUP($AI22, 'Historic (IPEDS &amp; 2019 RTP)'!$A:$A, _xlfn.XLOOKUP(AL$1, 'Historic (IPEDS &amp; 2019 RTP)'!$A$1:$H$1, 'Historic (IPEDS &amp; 2019 RTP)'!$A:$H),
      IFERROR(_xlfn.XLOOKUP($AI22, 'USHE Historic'!$A$3:$A$13, _xlfn.XLOOKUP(AL$1, 'USHE Historic'!$A$2:$E$2, 'USHE Historic'!$A$3:$E$13)),
        _xlfn.IFS(
          AL$1="BYU", IFERROR(_xlfn.XLOOKUP($AI22, 'MAG College Enrollment Forecast'!$A:$A, 'MAG College Enrollment Forecast'!$B:$B), (AL$72-AL21)/($AI$72-$AI21)*($AI22-$AI21)+AL21),
          AL$1="UVU", IFERROR(_xlfn.XLOOKUP($AI22, 'MAG College Enrollment Forecast'!$A:$A, 'MAG College Enrollment Forecast'!$C:$C+'MAG College Enrollment Forecast'!$D:$D+'MAG College Enrollment Forecast'!$E:$E+'MAG College Enrollment Forecast'!$F:$F+'MAG College Enrollment Forecast'!$G:$G+'MAG College Enrollment Forecast'!$H:$H), (AL$72-AL21)/($AI$72-$AI21)*($AI22-$AI21)+AL21),
          TRUE, IFERROR(_xlfn.XLOOKUP($AI22, 'USHE Projections'!$A:$A, IFERROR(_xlfn.XLOOKUP(AL$1, 'USHE Projections'!$A$1:$E$1, 'USHE Projections'!$A:$E), "NONE"), (AL$72-AL21)/($AI$72-$AI21)*($AI22-$AI21)+AL21), (AL$72-AL21)/($AI$72-$AI21)*($AI22-$AI21)+AL21)
        )
      )
    )
  ), 0)</f>
        <v>32670</v>
      </c>
      <c r="AM22" s="20" cm="1">
        <f t="array" ref="AM22">ROUND(
  IF(AND(AM$1="Ensign", $AI22&gt;=2021, $AI22&lt;=2024),
    _xlfn.XLOOKUP($AI22, Ensign!$A$2:$A$12, Ensign!$B$2:$B$12),
    _xlfn.XLOOKUP($AI22, 'Historic (IPEDS &amp; 2019 RTP)'!$A:$A, _xlfn.XLOOKUP(AM$1, 'Historic (IPEDS &amp; 2019 RTP)'!$A$1:$H$1, 'Historic (IPEDS &amp; 2019 RTP)'!$A:$H),
      IFERROR(_xlfn.XLOOKUP($AI22, 'USHE Historic'!$A$3:$A$13, _xlfn.XLOOKUP(AM$1, 'USHE Historic'!$A$2:$E$2, 'USHE Historic'!$A$3:$E$13)),
        _xlfn.IFS(
          AM$1="BYU", IFERROR(_xlfn.XLOOKUP($AI22, 'MAG College Enrollment Forecast'!$A:$A, 'MAG College Enrollment Forecast'!$B:$B), (AM$72-AM21)/($AI$72-$AI21)*($AI22-$AI21)+AM21),
          AM$1="UVU", IFERROR(_xlfn.XLOOKUP($AI22, 'MAG College Enrollment Forecast'!$A:$A, 'MAG College Enrollment Forecast'!$C:$C+'MAG College Enrollment Forecast'!$D:$D+'MAG College Enrollment Forecast'!$E:$E+'MAG College Enrollment Forecast'!$F:$F+'MAG College Enrollment Forecast'!$G:$G+'MAG College Enrollment Forecast'!$H:$H), (AM$72-AM21)/($AI$72-$AI21)*($AI22-$AI21)+AM21),
          TRUE, IFERROR(_xlfn.XLOOKUP($AI22, 'USHE Projections'!$A:$A, IFERROR(_xlfn.XLOOKUP(AM$1, 'USHE Projections'!$A$1:$E$1, 'USHE Projections'!$A:$E), "NONE"), (AM$72-AM21)/($AI$72-$AI21)*($AI22-$AI21)+AM21), (AM$72-AM21)/($AI$72-$AI21)*($AI22-$AI21)+AM21)
        )
      )
    )
  ), 0)</f>
        <v>34654</v>
      </c>
      <c r="AN22" s="20" cm="1">
        <f t="array" ref="AN22">ROUND(
  IF(AND(AN$1="Ensign", $AI22&gt;=2021, $AI22&lt;=2024),
    _xlfn.XLOOKUP($AI22, Ensign!$A$2:$A$12, Ensign!$B$2:$B$12),
    _xlfn.XLOOKUP($AI22, 'Historic (IPEDS &amp; 2019 RTP)'!$A:$A, _xlfn.XLOOKUP(AN$1, 'Historic (IPEDS &amp; 2019 RTP)'!$A$1:$H$1, 'Historic (IPEDS &amp; 2019 RTP)'!$A:$H),
      IFERROR(_xlfn.XLOOKUP($AI22, 'USHE Historic'!$A$3:$A$13, _xlfn.XLOOKUP(AN$1, 'USHE Historic'!$A$2:$E$2, 'USHE Historic'!$A$3:$E$13)),
        _xlfn.IFS(
          AN$1="BYU", IFERROR(_xlfn.XLOOKUP($AI22, 'MAG College Enrollment Forecast'!$A:$A, 'MAG College Enrollment Forecast'!$B:$B), (AN$72-AN21)/($AI$72-$AI21)*($AI22-$AI21)+AN21),
          AN$1="UVU", IFERROR(_xlfn.XLOOKUP($AI22, 'MAG College Enrollment Forecast'!$A:$A, 'MAG College Enrollment Forecast'!$C:$C+'MAG College Enrollment Forecast'!$D:$D+'MAG College Enrollment Forecast'!$E:$E+'MAG College Enrollment Forecast'!$F:$F+'MAG College Enrollment Forecast'!$G:$G+'MAG College Enrollment Forecast'!$H:$H), (AN$72-AN21)/($AI$72-$AI21)*($AI22-$AI21)+AN21),
          TRUE, IFERROR(_xlfn.XLOOKUP($AI22, 'USHE Projections'!$A:$A, IFERROR(_xlfn.XLOOKUP(AN$1, 'USHE Projections'!$A$1:$E$1, 'USHE Projections'!$A:$E), "NONE"), (AN$72-AN21)/($AI$72-$AI21)*($AI22-$AI21)+AN21), (AN$72-AN21)/($AI$72-$AI21)*($AI22-$AI21)+AN21)
        )
      )
    )
  ), 0)</f>
        <v>33841</v>
      </c>
      <c r="AO22" s="20" cm="1">
        <f t="array" ref="AO22">ROUND(
  IF(AND(AO$1="Ensign", $AI22&gt;=2021, $AI22&lt;=2024),
    _xlfn.XLOOKUP($AI22, Ensign!$A$2:$A$12, Ensign!$B$2:$B$12),
    _xlfn.XLOOKUP($AI22, 'Historic (IPEDS &amp; 2019 RTP)'!$A:$A, _xlfn.XLOOKUP(AO$1, 'Historic (IPEDS &amp; 2019 RTP)'!$A$1:$H$1, 'Historic (IPEDS &amp; 2019 RTP)'!$A:$H),
      IFERROR(_xlfn.XLOOKUP($AI22, 'USHE Historic'!$A$3:$A$13, _xlfn.XLOOKUP(AO$1, 'USHE Historic'!$A$2:$E$2, 'USHE Historic'!$A$3:$E$13)),
        _xlfn.IFS(
          AO$1="BYU", IFERROR(_xlfn.XLOOKUP($AI22, 'MAG College Enrollment Forecast'!$A:$A, 'MAG College Enrollment Forecast'!$B:$B), (AO$72-AO21)/($AI$72-$AI21)*($AI22-$AI21)+AO21),
          AO$1="UVU", IFERROR(_xlfn.XLOOKUP($AI22, 'MAG College Enrollment Forecast'!$A:$A, 'MAG College Enrollment Forecast'!$C:$C+'MAG College Enrollment Forecast'!$D:$D+'MAG College Enrollment Forecast'!$E:$E+'MAG College Enrollment Forecast'!$F:$F+'MAG College Enrollment Forecast'!$G:$G+'MAG College Enrollment Forecast'!$H:$H), (AO$72-AO21)/($AI$72-$AI21)*($AI22-$AI21)+AO21),
          TRUE, IFERROR(_xlfn.XLOOKUP($AI22, 'USHE Projections'!$A:$A, IFERROR(_xlfn.XLOOKUP(AO$1, 'USHE Projections'!$A$1:$E$1, 'USHE Projections'!$A:$E), "NONE"), (AO$72-AO21)/($AI$72-$AI21)*($AI22-$AI21)+AO21), (AO$72-AO21)/($AI$72-$AI21)*($AI22-$AI21)+AO21)
        )
      )
    )
  ), 0)</f>
        <v>1809</v>
      </c>
      <c r="AP22" s="20" cm="1">
        <f t="array" ref="AP22">ROUND(
  IF(AND(AP$1="Ensign", $AI22&gt;=2021, $AI22&lt;=2024),
    _xlfn.XLOOKUP($AI22, Ensign!$A$2:$A$12, Ensign!$B$2:$B$12),
    _xlfn.XLOOKUP($AI22, 'Historic (IPEDS &amp; 2019 RTP)'!$A:$A, _xlfn.XLOOKUP(AP$1, 'Historic (IPEDS &amp; 2019 RTP)'!$A$1:$H$1, 'Historic (IPEDS &amp; 2019 RTP)'!$A:$H),
      IFERROR(_xlfn.XLOOKUP($AI22, 'USHE Historic'!$A$3:$A$13, _xlfn.XLOOKUP(AP$1, 'USHE Historic'!$A$2:$E$2, 'USHE Historic'!$A$3:$E$13)),
        _xlfn.IFS(
          AP$1="BYU", IFERROR(_xlfn.XLOOKUP($AI22, 'MAG College Enrollment Forecast'!$A:$A, 'MAG College Enrollment Forecast'!$B:$B), (AP$72-AP21)/($AI$72-$AI21)*($AI22-$AI21)+AP21),
          AP$1="UVU", IFERROR(_xlfn.XLOOKUP($AI22, 'MAG College Enrollment Forecast'!$A:$A, 'MAG College Enrollment Forecast'!$C:$C+'MAG College Enrollment Forecast'!$D:$D+'MAG College Enrollment Forecast'!$E:$E+'MAG College Enrollment Forecast'!$F:$F+'MAG College Enrollment Forecast'!$G:$G+'MAG College Enrollment Forecast'!$H:$H), (AP$72-AP21)/($AI$72-$AI21)*($AI22-$AI21)+AP21),
          TRUE, IFERROR(_xlfn.XLOOKUP($AI22, 'USHE Projections'!$A:$A, IFERROR(_xlfn.XLOOKUP(AP$1, 'USHE Projections'!$A$1:$E$1, 'USHE Projections'!$A:$E), "NONE"), (AP$72-AP21)/($AI$72-$AI21)*($AI22-$AI21)+AP21), (AP$72-AP21)/($AI$72-$AI21)*($AI22-$AI21)+AP21)
        )
      )
    )
  ), 0)</f>
        <v>3163</v>
      </c>
      <c r="AQ22" s="7"/>
    </row>
    <row r="23" spans="1:43">
      <c r="C23" s="2" t="s">
        <v>101</v>
      </c>
      <c r="AI23" s="3">
        <v>2011</v>
      </c>
      <c r="AJ23" s="20" cm="1">
        <f t="array" ref="AJ23">ROUND(
  IF(AND(AJ$1="Ensign", $AI23&gt;=2021, $AI23&lt;=2024),
    _xlfn.XLOOKUP($AI23, Ensign!$A$2:$A$12, Ensign!$B$2:$B$12),
    _xlfn.XLOOKUP($AI23, 'Historic (IPEDS &amp; 2019 RTP)'!$A:$A, _xlfn.XLOOKUP(AJ$1, 'Historic (IPEDS &amp; 2019 RTP)'!$A$1:$H$1, 'Historic (IPEDS &amp; 2019 RTP)'!$A:$H),
      IFERROR(_xlfn.XLOOKUP($AI23, 'USHE Historic'!$A$3:$A$13, _xlfn.XLOOKUP(AJ$1, 'USHE Historic'!$A$2:$E$2, 'USHE Historic'!$A$3:$E$13)),
        _xlfn.IFS(
          AJ$1="BYU", IFERROR(_xlfn.XLOOKUP($AI23, 'MAG College Enrollment Forecast'!$A:$A, 'MAG College Enrollment Forecast'!$B:$B), (AJ$72-AJ22)/($AI$72-$AI22)*($AI23-$AI22)+AJ22),
          AJ$1="UVU", IFERROR(_xlfn.XLOOKUP($AI23, 'MAG College Enrollment Forecast'!$A:$A, 'MAG College Enrollment Forecast'!$C:$C+'MAG College Enrollment Forecast'!$D:$D+'MAG College Enrollment Forecast'!$E:$E+'MAG College Enrollment Forecast'!$F:$F+'MAG College Enrollment Forecast'!$G:$G+'MAG College Enrollment Forecast'!$H:$H), (AJ$72-AJ22)/($AI$72-$AI22)*($AI23-$AI22)+AJ22),
          TRUE, IFERROR(_xlfn.XLOOKUP($AI23, 'USHE Projections'!$A:$A, IFERROR(_xlfn.XLOOKUP(AJ$1, 'USHE Projections'!$A$1:$E$1, 'USHE Projections'!$A:$E), "NONE"), (AJ$72-AJ22)/($AI$72-$AI22)*($AI23-$AI22)+AJ22), (AJ$72-AJ22)/($AI$72-$AI22)*($AI23-$AI22)+AJ22)
        )
      )
    )
  ), 0)</f>
        <v>31660</v>
      </c>
      <c r="AK23" s="20" cm="1">
        <f t="array" ref="AK23">ROUND(
  IF(AND(AK$1="Ensign", $AI23&gt;=2021, $AI23&lt;=2024),
    _xlfn.XLOOKUP($AI23, Ensign!$A$2:$A$12, Ensign!$B$2:$B$12),
    _xlfn.XLOOKUP($AI23, 'Historic (IPEDS &amp; 2019 RTP)'!$A:$A, _xlfn.XLOOKUP(AK$1, 'Historic (IPEDS &amp; 2019 RTP)'!$A$1:$H$1, 'Historic (IPEDS &amp; 2019 RTP)'!$A:$H),
      IFERROR(_xlfn.XLOOKUP($AI23, 'USHE Historic'!$A$3:$A$13, _xlfn.XLOOKUP(AK$1, 'USHE Historic'!$A$2:$E$2, 'USHE Historic'!$A$3:$E$13)),
        _xlfn.IFS(
          AK$1="BYU", IFERROR(_xlfn.XLOOKUP($AI23, 'MAG College Enrollment Forecast'!$A:$A, 'MAG College Enrollment Forecast'!$B:$B), (AK$72-AK22)/($AI$72-$AI22)*($AI23-$AI22)+AK22),
          AK$1="UVU", IFERROR(_xlfn.XLOOKUP($AI23, 'MAG College Enrollment Forecast'!$A:$A, 'MAG College Enrollment Forecast'!$C:$C+'MAG College Enrollment Forecast'!$D:$D+'MAG College Enrollment Forecast'!$E:$E+'MAG College Enrollment Forecast'!$F:$F+'MAG College Enrollment Forecast'!$G:$G+'MAG College Enrollment Forecast'!$H:$H), (AK$72-AK22)/($AI$72-$AI22)*($AI23-$AI22)+AK22),
          TRUE, IFERROR(_xlfn.XLOOKUP($AI23, 'USHE Projections'!$A:$A, IFERROR(_xlfn.XLOOKUP(AK$1, 'USHE Projections'!$A$1:$E$1, 'USHE Projections'!$A:$E), "NONE"), (AK$72-AK22)/($AI$72-$AI22)*($AI23-$AI22)+AK22), (AK$72-AK22)/($AI$72-$AI22)*($AI23-$AI22)+AK22)
        )
      )
    )
  ), 0)</f>
        <v>25301</v>
      </c>
      <c r="AL23" s="20" cm="1">
        <f t="array" ref="AL23">ROUND(
  IF(AND(AL$1="Ensign", $AI23&gt;=2021, $AI23&lt;=2024),
    _xlfn.XLOOKUP($AI23, Ensign!$A$2:$A$12, Ensign!$B$2:$B$12),
    _xlfn.XLOOKUP($AI23, 'Historic (IPEDS &amp; 2019 RTP)'!$A:$A, _xlfn.XLOOKUP(AL$1, 'Historic (IPEDS &amp; 2019 RTP)'!$A$1:$H$1, 'Historic (IPEDS &amp; 2019 RTP)'!$A:$H),
      IFERROR(_xlfn.XLOOKUP($AI23, 'USHE Historic'!$A$3:$A$13, _xlfn.XLOOKUP(AL$1, 'USHE Historic'!$A$2:$E$2, 'USHE Historic'!$A$3:$E$13)),
        _xlfn.IFS(
          AL$1="BYU", IFERROR(_xlfn.XLOOKUP($AI23, 'MAG College Enrollment Forecast'!$A:$A, 'MAG College Enrollment Forecast'!$B:$B), (AL$72-AL22)/($AI$72-$AI22)*($AI23-$AI22)+AL22),
          AL$1="UVU", IFERROR(_xlfn.XLOOKUP($AI23, 'MAG College Enrollment Forecast'!$A:$A, 'MAG College Enrollment Forecast'!$C:$C+'MAG College Enrollment Forecast'!$D:$D+'MAG College Enrollment Forecast'!$E:$E+'MAG College Enrollment Forecast'!$F:$F+'MAG College Enrollment Forecast'!$G:$G+'MAG College Enrollment Forecast'!$H:$H), (AL$72-AL22)/($AI$72-$AI22)*($AI23-$AI22)+AL22),
          TRUE, IFERROR(_xlfn.XLOOKUP($AI23, 'USHE Projections'!$A:$A, IFERROR(_xlfn.XLOOKUP(AL$1, 'USHE Projections'!$A$1:$E$1, 'USHE Projections'!$A:$E), "NONE"), (AL$72-AL22)/($AI$72-$AI22)*($AI23-$AI22)+AL22), (AL$72-AL22)/($AI$72-$AI22)*($AI23-$AI22)+AL22)
        )
      )
    )
  ), 0)</f>
        <v>33395</v>
      </c>
      <c r="AM23" s="20" cm="1">
        <f t="array" ref="AM23">ROUND(
  IF(AND(AM$1="Ensign", $AI23&gt;=2021, $AI23&lt;=2024),
    _xlfn.XLOOKUP($AI23, Ensign!$A$2:$A$12, Ensign!$B$2:$B$12),
    _xlfn.XLOOKUP($AI23, 'Historic (IPEDS &amp; 2019 RTP)'!$A:$A, _xlfn.XLOOKUP(AM$1, 'Historic (IPEDS &amp; 2019 RTP)'!$A$1:$H$1, 'Historic (IPEDS &amp; 2019 RTP)'!$A:$H),
      IFERROR(_xlfn.XLOOKUP($AI23, 'USHE Historic'!$A$3:$A$13, _xlfn.XLOOKUP(AM$1, 'USHE Historic'!$A$2:$E$2, 'USHE Historic'!$A$3:$E$13)),
        _xlfn.IFS(
          AM$1="BYU", IFERROR(_xlfn.XLOOKUP($AI23, 'MAG College Enrollment Forecast'!$A:$A, 'MAG College Enrollment Forecast'!$B:$B), (AM$72-AM22)/($AI$72-$AI22)*($AI23-$AI22)+AM22),
          AM$1="UVU", IFERROR(_xlfn.XLOOKUP($AI23, 'MAG College Enrollment Forecast'!$A:$A, 'MAG College Enrollment Forecast'!$C:$C+'MAG College Enrollment Forecast'!$D:$D+'MAG College Enrollment Forecast'!$E:$E+'MAG College Enrollment Forecast'!$F:$F+'MAG College Enrollment Forecast'!$G:$G+'MAG College Enrollment Forecast'!$H:$H), (AM$72-AM22)/($AI$72-$AI22)*($AI23-$AI22)+AM22),
          TRUE, IFERROR(_xlfn.XLOOKUP($AI23, 'USHE Projections'!$A:$A, IFERROR(_xlfn.XLOOKUP(AM$1, 'USHE Projections'!$A$1:$E$1, 'USHE Projections'!$A:$E), "NONE"), (AM$72-AM22)/($AI$72-$AI22)*($AI23-$AI22)+AM22), (AM$72-AM22)/($AI$72-$AI22)*($AI23-$AI22)+AM22)
        )
      )
    )
  ), 0)</f>
        <v>33420</v>
      </c>
      <c r="AN23" s="20" cm="1">
        <f t="array" ref="AN23">ROUND(
  IF(AND(AN$1="Ensign", $AI23&gt;=2021, $AI23&lt;=2024),
    _xlfn.XLOOKUP($AI23, Ensign!$A$2:$A$12, Ensign!$B$2:$B$12),
    _xlfn.XLOOKUP($AI23, 'Historic (IPEDS &amp; 2019 RTP)'!$A:$A, _xlfn.XLOOKUP(AN$1, 'Historic (IPEDS &amp; 2019 RTP)'!$A$1:$H$1, 'Historic (IPEDS &amp; 2019 RTP)'!$A:$H),
      IFERROR(_xlfn.XLOOKUP($AI23, 'USHE Historic'!$A$3:$A$13, _xlfn.XLOOKUP(AN$1, 'USHE Historic'!$A$2:$E$2, 'USHE Historic'!$A$3:$E$13)),
        _xlfn.IFS(
          AN$1="BYU", IFERROR(_xlfn.XLOOKUP($AI23, 'MAG College Enrollment Forecast'!$A:$A, 'MAG College Enrollment Forecast'!$B:$B), (AN$72-AN22)/($AI$72-$AI22)*($AI23-$AI22)+AN22),
          AN$1="UVU", IFERROR(_xlfn.XLOOKUP($AI23, 'MAG College Enrollment Forecast'!$A:$A, 'MAG College Enrollment Forecast'!$C:$C+'MAG College Enrollment Forecast'!$D:$D+'MAG College Enrollment Forecast'!$E:$E+'MAG College Enrollment Forecast'!$F:$F+'MAG College Enrollment Forecast'!$G:$G+'MAG College Enrollment Forecast'!$H:$H), (AN$72-AN22)/($AI$72-$AI22)*($AI23-$AI22)+AN22),
          TRUE, IFERROR(_xlfn.XLOOKUP($AI23, 'USHE Projections'!$A:$A, IFERROR(_xlfn.XLOOKUP(AN$1, 'USHE Projections'!$A$1:$E$1, 'USHE Projections'!$A:$E), "NONE"), (AN$72-AN22)/($AI$72-$AI22)*($AI23-$AI22)+AN22), (AN$72-AN22)/($AI$72-$AI22)*($AI23-$AI22)+AN22)
        )
      )
    )
  ), 0)</f>
        <v>34101</v>
      </c>
      <c r="AO23" s="20" cm="1">
        <f t="array" ref="AO23">ROUND(
  IF(AND(AO$1="Ensign", $AI23&gt;=2021, $AI23&lt;=2024),
    _xlfn.XLOOKUP($AI23, Ensign!$A$2:$A$12, Ensign!$B$2:$B$12),
    _xlfn.XLOOKUP($AI23, 'Historic (IPEDS &amp; 2019 RTP)'!$A:$A, _xlfn.XLOOKUP(AO$1, 'Historic (IPEDS &amp; 2019 RTP)'!$A$1:$H$1, 'Historic (IPEDS &amp; 2019 RTP)'!$A:$H),
      IFERROR(_xlfn.XLOOKUP($AI23, 'USHE Historic'!$A$3:$A$13, _xlfn.XLOOKUP(AO$1, 'USHE Historic'!$A$2:$E$2, 'USHE Historic'!$A$3:$E$13)),
        _xlfn.IFS(
          AO$1="BYU", IFERROR(_xlfn.XLOOKUP($AI23, 'MAG College Enrollment Forecast'!$A:$A, 'MAG College Enrollment Forecast'!$B:$B), (AO$72-AO22)/($AI$72-$AI22)*($AI23-$AI22)+AO22),
          AO$1="UVU", IFERROR(_xlfn.XLOOKUP($AI23, 'MAG College Enrollment Forecast'!$A:$A, 'MAG College Enrollment Forecast'!$C:$C+'MAG College Enrollment Forecast'!$D:$D+'MAG College Enrollment Forecast'!$E:$E+'MAG College Enrollment Forecast'!$F:$F+'MAG College Enrollment Forecast'!$G:$G+'MAG College Enrollment Forecast'!$H:$H), (AO$72-AO22)/($AI$72-$AI22)*($AI23-$AI22)+AO22),
          TRUE, IFERROR(_xlfn.XLOOKUP($AI23, 'USHE Projections'!$A:$A, IFERROR(_xlfn.XLOOKUP(AO$1, 'USHE Projections'!$A$1:$E$1, 'USHE Projections'!$A:$E), "NONE"), (AO$72-AO22)/($AI$72-$AI22)*($AI23-$AI22)+AO22), (AO$72-AO22)/($AI$72-$AI22)*($AI23-$AI22)+AO22)
        )
      )
    )
  ), 0)</f>
        <v>1987</v>
      </c>
      <c r="AP23" s="20" cm="1">
        <f t="array" ref="AP23">ROUND(
  IF(AND(AP$1="Ensign", $AI23&gt;=2021, $AI23&lt;=2024),
    _xlfn.XLOOKUP($AI23, Ensign!$A$2:$A$12, Ensign!$B$2:$B$12),
    _xlfn.XLOOKUP($AI23, 'Historic (IPEDS &amp; 2019 RTP)'!$A:$A, _xlfn.XLOOKUP(AP$1, 'Historic (IPEDS &amp; 2019 RTP)'!$A$1:$H$1, 'Historic (IPEDS &amp; 2019 RTP)'!$A:$H),
      IFERROR(_xlfn.XLOOKUP($AI23, 'USHE Historic'!$A$3:$A$13, _xlfn.XLOOKUP(AP$1, 'USHE Historic'!$A$2:$E$2, 'USHE Historic'!$A$3:$E$13)),
        _xlfn.IFS(
          AP$1="BYU", IFERROR(_xlfn.XLOOKUP($AI23, 'MAG College Enrollment Forecast'!$A:$A, 'MAG College Enrollment Forecast'!$B:$B), (AP$72-AP22)/($AI$72-$AI22)*($AI23-$AI22)+AP22),
          AP$1="UVU", IFERROR(_xlfn.XLOOKUP($AI23, 'MAG College Enrollment Forecast'!$A:$A, 'MAG College Enrollment Forecast'!$C:$C+'MAG College Enrollment Forecast'!$D:$D+'MAG College Enrollment Forecast'!$E:$E+'MAG College Enrollment Forecast'!$F:$F+'MAG College Enrollment Forecast'!$G:$G+'MAG College Enrollment Forecast'!$H:$H), (AP$72-AP22)/($AI$72-$AI22)*($AI23-$AI22)+AP22),
          TRUE, IFERROR(_xlfn.XLOOKUP($AI23, 'USHE Projections'!$A:$A, IFERROR(_xlfn.XLOOKUP(AP$1, 'USHE Projections'!$A$1:$E$1, 'USHE Projections'!$A:$E), "NONE"), (AP$72-AP22)/($AI$72-$AI22)*($AI23-$AI22)+AP22), (AP$72-AP22)/($AI$72-$AI22)*($AI23-$AI22)+AP22)
        )
      )
    )
  ), 0)</f>
        <v>3358</v>
      </c>
      <c r="AQ23" s="7"/>
    </row>
    <row r="24" spans="1:43">
      <c r="AI24" s="3">
        <v>2012</v>
      </c>
      <c r="AJ24" s="20" cm="1">
        <f t="array" ref="AJ24">ROUND(
  IF(AND(AJ$1="Ensign", $AI24&gt;=2021, $AI24&lt;=2024),
    _xlfn.XLOOKUP($AI24, Ensign!$A$2:$A$12, Ensign!$B$2:$B$12),
    _xlfn.XLOOKUP($AI24, 'Historic (IPEDS &amp; 2019 RTP)'!$A:$A, _xlfn.XLOOKUP(AJ$1, 'Historic (IPEDS &amp; 2019 RTP)'!$A$1:$H$1, 'Historic (IPEDS &amp; 2019 RTP)'!$A:$H),
      IFERROR(_xlfn.XLOOKUP($AI24, 'USHE Historic'!$A$3:$A$13, _xlfn.XLOOKUP(AJ$1, 'USHE Historic'!$A$2:$E$2, 'USHE Historic'!$A$3:$E$13)),
        _xlfn.IFS(
          AJ$1="BYU", IFERROR(_xlfn.XLOOKUP($AI24, 'MAG College Enrollment Forecast'!$A:$A, 'MAG College Enrollment Forecast'!$B:$B), (AJ$72-AJ23)/($AI$72-$AI23)*($AI24-$AI23)+AJ23),
          AJ$1="UVU", IFERROR(_xlfn.XLOOKUP($AI24, 'MAG College Enrollment Forecast'!$A:$A, 'MAG College Enrollment Forecast'!$C:$C+'MAG College Enrollment Forecast'!$D:$D+'MAG College Enrollment Forecast'!$E:$E+'MAG College Enrollment Forecast'!$F:$F+'MAG College Enrollment Forecast'!$G:$G+'MAG College Enrollment Forecast'!$H:$H), (AJ$72-AJ23)/($AI$72-$AI23)*($AI24-$AI23)+AJ23),
          TRUE, IFERROR(_xlfn.XLOOKUP($AI24, 'USHE Projections'!$A:$A, IFERROR(_xlfn.XLOOKUP(AJ$1, 'USHE Projections'!$A$1:$E$1, 'USHE Projections'!$A:$E), "NONE"), (AJ$72-AJ23)/($AI$72-$AI23)*($AI24-$AI23)+AJ23), (AJ$72-AJ23)/($AI$72-$AI23)*($AI24-$AI23)+AJ23)
        )
      )
    )
  ), 0)</f>
        <v>32388</v>
      </c>
      <c r="AK24" s="20" cm="1">
        <f t="array" ref="AK24">ROUND(
  IF(AND(AK$1="Ensign", $AI24&gt;=2021, $AI24&lt;=2024),
    _xlfn.XLOOKUP($AI24, Ensign!$A$2:$A$12, Ensign!$B$2:$B$12),
    _xlfn.XLOOKUP($AI24, 'Historic (IPEDS &amp; 2019 RTP)'!$A:$A, _xlfn.XLOOKUP(AK$1, 'Historic (IPEDS &amp; 2019 RTP)'!$A$1:$H$1, 'Historic (IPEDS &amp; 2019 RTP)'!$A:$H),
      IFERROR(_xlfn.XLOOKUP($AI24, 'USHE Historic'!$A$3:$A$13, _xlfn.XLOOKUP(AK$1, 'USHE Historic'!$A$2:$E$2, 'USHE Historic'!$A$3:$E$13)),
        _xlfn.IFS(
          AK$1="BYU", IFERROR(_xlfn.XLOOKUP($AI24, 'MAG College Enrollment Forecast'!$A:$A, 'MAG College Enrollment Forecast'!$B:$B), (AK$72-AK23)/($AI$72-$AI23)*($AI24-$AI23)+AK23),
          AK$1="UVU", IFERROR(_xlfn.XLOOKUP($AI24, 'MAG College Enrollment Forecast'!$A:$A, 'MAG College Enrollment Forecast'!$C:$C+'MAG College Enrollment Forecast'!$D:$D+'MAG College Enrollment Forecast'!$E:$E+'MAG College Enrollment Forecast'!$F:$F+'MAG College Enrollment Forecast'!$G:$G+'MAG College Enrollment Forecast'!$H:$H), (AK$72-AK23)/($AI$72-$AI23)*($AI24-$AI23)+AK23),
          TRUE, IFERROR(_xlfn.XLOOKUP($AI24, 'USHE Projections'!$A:$A, IFERROR(_xlfn.XLOOKUP(AK$1, 'USHE Projections'!$A$1:$E$1, 'USHE Projections'!$A:$E), "NONE"), (AK$72-AK23)/($AI$72-$AI23)*($AI24-$AI23)+AK23), (AK$72-AK23)/($AI$72-$AI23)*($AI24-$AI23)+AK23)
        )
      )
    )
  ), 0)</f>
        <v>26532</v>
      </c>
      <c r="AL24" s="20" cm="1">
        <f t="array" ref="AL24">ROUND(
  IF(AND(AL$1="Ensign", $AI24&gt;=2021, $AI24&lt;=2024),
    _xlfn.XLOOKUP($AI24, Ensign!$A$2:$A$12, Ensign!$B$2:$B$12),
    _xlfn.XLOOKUP($AI24, 'Historic (IPEDS &amp; 2019 RTP)'!$A:$A, _xlfn.XLOOKUP(AL$1, 'Historic (IPEDS &amp; 2019 RTP)'!$A$1:$H$1, 'Historic (IPEDS &amp; 2019 RTP)'!$A:$H),
      IFERROR(_xlfn.XLOOKUP($AI24, 'USHE Historic'!$A$3:$A$13, _xlfn.XLOOKUP(AL$1, 'USHE Historic'!$A$2:$E$2, 'USHE Historic'!$A$3:$E$13)),
        _xlfn.IFS(
          AL$1="BYU", IFERROR(_xlfn.XLOOKUP($AI24, 'MAG College Enrollment Forecast'!$A:$A, 'MAG College Enrollment Forecast'!$B:$B), (AL$72-AL23)/($AI$72-$AI23)*($AI24-$AI23)+AL23),
          AL$1="UVU", IFERROR(_xlfn.XLOOKUP($AI24, 'MAG College Enrollment Forecast'!$A:$A, 'MAG College Enrollment Forecast'!$C:$C+'MAG College Enrollment Forecast'!$D:$D+'MAG College Enrollment Forecast'!$E:$E+'MAG College Enrollment Forecast'!$F:$F+'MAG College Enrollment Forecast'!$G:$G+'MAG College Enrollment Forecast'!$H:$H), (AL$72-AL23)/($AI$72-$AI23)*($AI24-$AI23)+AL23),
          TRUE, IFERROR(_xlfn.XLOOKUP($AI24, 'USHE Projections'!$A:$A, IFERROR(_xlfn.XLOOKUP(AL$1, 'USHE Projections'!$A$1:$E$1, 'USHE Projections'!$A:$E), "NONE"), (AL$72-AL23)/($AI$72-$AI23)*($AI24-$AI23)+AL23), (AL$72-AL23)/($AI$72-$AI23)*($AI24-$AI23)+AL23)
        )
      )
    )
  ), 0)</f>
        <v>31562</v>
      </c>
      <c r="AM24" s="20" cm="1">
        <f t="array" ref="AM24">ROUND(
  IF(AND(AM$1="Ensign", $AI24&gt;=2021, $AI24&lt;=2024),
    _xlfn.XLOOKUP($AI24, Ensign!$A$2:$A$12, Ensign!$B$2:$B$12),
    _xlfn.XLOOKUP($AI24, 'Historic (IPEDS &amp; 2019 RTP)'!$A:$A, _xlfn.XLOOKUP(AM$1, 'Historic (IPEDS &amp; 2019 RTP)'!$A$1:$H$1, 'Historic (IPEDS &amp; 2019 RTP)'!$A:$H),
      IFERROR(_xlfn.XLOOKUP($AI24, 'USHE Historic'!$A$3:$A$13, _xlfn.XLOOKUP(AM$1, 'USHE Historic'!$A$2:$E$2, 'USHE Historic'!$A$3:$E$13)),
        _xlfn.IFS(
          AM$1="BYU", IFERROR(_xlfn.XLOOKUP($AI24, 'MAG College Enrollment Forecast'!$A:$A, 'MAG College Enrollment Forecast'!$B:$B), (AM$72-AM23)/($AI$72-$AI23)*($AI24-$AI23)+AM23),
          AM$1="UVU", IFERROR(_xlfn.XLOOKUP($AI24, 'MAG College Enrollment Forecast'!$A:$A, 'MAG College Enrollment Forecast'!$C:$C+'MAG College Enrollment Forecast'!$D:$D+'MAG College Enrollment Forecast'!$E:$E+'MAG College Enrollment Forecast'!$F:$F+'MAG College Enrollment Forecast'!$G:$G+'MAG College Enrollment Forecast'!$H:$H), (AM$72-AM23)/($AI$72-$AI23)*($AI24-$AI23)+AM23),
          TRUE, IFERROR(_xlfn.XLOOKUP($AI24, 'USHE Projections'!$A:$A, IFERROR(_xlfn.XLOOKUP(AM$1, 'USHE Projections'!$A$1:$E$1, 'USHE Projections'!$A:$E), "NONE"), (AM$72-AM23)/($AI$72-$AI23)*($AI24-$AI23)+AM23), (AM$72-AM23)/($AI$72-$AI23)*($AI24-$AI23)+AM23)
        )
      )
    )
  ), 0)</f>
        <v>29997</v>
      </c>
      <c r="AN24" s="20" cm="1">
        <f t="array" ref="AN24">ROUND(
  IF(AND(AN$1="Ensign", $AI24&gt;=2021, $AI24&lt;=2024),
    _xlfn.XLOOKUP($AI24, Ensign!$A$2:$A$12, Ensign!$B$2:$B$12),
    _xlfn.XLOOKUP($AI24, 'Historic (IPEDS &amp; 2019 RTP)'!$A:$A, _xlfn.XLOOKUP(AN$1, 'Historic (IPEDS &amp; 2019 RTP)'!$A$1:$H$1, 'Historic (IPEDS &amp; 2019 RTP)'!$A:$H),
      IFERROR(_xlfn.XLOOKUP($AI24, 'USHE Historic'!$A$3:$A$13, _xlfn.XLOOKUP(AN$1, 'USHE Historic'!$A$2:$E$2, 'USHE Historic'!$A$3:$E$13)),
        _xlfn.IFS(
          AN$1="BYU", IFERROR(_xlfn.XLOOKUP($AI24, 'MAG College Enrollment Forecast'!$A:$A, 'MAG College Enrollment Forecast'!$B:$B), (AN$72-AN23)/($AI$72-$AI23)*($AI24-$AI23)+AN23),
          AN$1="UVU", IFERROR(_xlfn.XLOOKUP($AI24, 'MAG College Enrollment Forecast'!$A:$A, 'MAG College Enrollment Forecast'!$C:$C+'MAG College Enrollment Forecast'!$D:$D+'MAG College Enrollment Forecast'!$E:$E+'MAG College Enrollment Forecast'!$F:$F+'MAG College Enrollment Forecast'!$G:$G+'MAG College Enrollment Forecast'!$H:$H), (AN$72-AN23)/($AI$72-$AI23)*($AI24-$AI23)+AN23),
          TRUE, IFERROR(_xlfn.XLOOKUP($AI24, 'USHE Projections'!$A:$A, IFERROR(_xlfn.XLOOKUP(AN$1, 'USHE Projections'!$A$1:$E$1, 'USHE Projections'!$A:$E), "NONE"), (AN$72-AN23)/($AI$72-$AI23)*($AI24-$AI23)+AN23), (AN$72-AN23)/($AI$72-$AI23)*($AI24-$AI23)+AN23)
        )
      )
    )
  ), 0)</f>
        <v>34409</v>
      </c>
      <c r="AO24" s="20" cm="1">
        <f t="array" ref="AO24">ROUND(
  IF(AND(AO$1="Ensign", $AI24&gt;=2021, $AI24&lt;=2024),
    _xlfn.XLOOKUP($AI24, Ensign!$A$2:$A$12, Ensign!$B$2:$B$12),
    _xlfn.XLOOKUP($AI24, 'Historic (IPEDS &amp; 2019 RTP)'!$A:$A, _xlfn.XLOOKUP(AO$1, 'Historic (IPEDS &amp; 2019 RTP)'!$A$1:$H$1, 'Historic (IPEDS &amp; 2019 RTP)'!$A:$H),
      IFERROR(_xlfn.XLOOKUP($AI24, 'USHE Historic'!$A$3:$A$13, _xlfn.XLOOKUP(AO$1, 'USHE Historic'!$A$2:$E$2, 'USHE Historic'!$A$3:$E$13)),
        _xlfn.IFS(
          AO$1="BYU", IFERROR(_xlfn.XLOOKUP($AI24, 'MAG College Enrollment Forecast'!$A:$A, 'MAG College Enrollment Forecast'!$B:$B), (AO$72-AO23)/($AI$72-$AI23)*($AI24-$AI23)+AO23),
          AO$1="UVU", IFERROR(_xlfn.XLOOKUP($AI24, 'MAG College Enrollment Forecast'!$A:$A, 'MAG College Enrollment Forecast'!$C:$C+'MAG College Enrollment Forecast'!$D:$D+'MAG College Enrollment Forecast'!$E:$E+'MAG College Enrollment Forecast'!$F:$F+'MAG College Enrollment Forecast'!$G:$G+'MAG College Enrollment Forecast'!$H:$H), (AO$72-AO23)/($AI$72-$AI23)*($AI24-$AI23)+AO23),
          TRUE, IFERROR(_xlfn.XLOOKUP($AI24, 'USHE Projections'!$A:$A, IFERROR(_xlfn.XLOOKUP(AO$1, 'USHE Projections'!$A$1:$E$1, 'USHE Projections'!$A:$E), "NONE"), (AO$72-AO23)/($AI$72-$AI23)*($AI24-$AI23)+AO23), (AO$72-AO23)/($AI$72-$AI23)*($AI24-$AI23)+AO23)
        )
      )
    )
  ), 0)</f>
        <v>2191</v>
      </c>
      <c r="AP24" s="20" cm="1">
        <f t="array" ref="AP24">ROUND(
  IF(AND(AP$1="Ensign", $AI24&gt;=2021, $AI24&lt;=2024),
    _xlfn.XLOOKUP($AI24, Ensign!$A$2:$A$12, Ensign!$B$2:$B$12),
    _xlfn.XLOOKUP($AI24, 'Historic (IPEDS &amp; 2019 RTP)'!$A:$A, _xlfn.XLOOKUP(AP$1, 'Historic (IPEDS &amp; 2019 RTP)'!$A$1:$H$1, 'Historic (IPEDS &amp; 2019 RTP)'!$A:$H),
      IFERROR(_xlfn.XLOOKUP($AI24, 'USHE Historic'!$A$3:$A$13, _xlfn.XLOOKUP(AP$1, 'USHE Historic'!$A$2:$E$2, 'USHE Historic'!$A$3:$E$13)),
        _xlfn.IFS(
          AP$1="BYU", IFERROR(_xlfn.XLOOKUP($AI24, 'MAG College Enrollment Forecast'!$A:$A, 'MAG College Enrollment Forecast'!$B:$B), (AP$72-AP23)/($AI$72-$AI23)*($AI24-$AI23)+AP23),
          AP$1="UVU", IFERROR(_xlfn.XLOOKUP($AI24, 'MAG College Enrollment Forecast'!$A:$A, 'MAG College Enrollment Forecast'!$C:$C+'MAG College Enrollment Forecast'!$D:$D+'MAG College Enrollment Forecast'!$E:$E+'MAG College Enrollment Forecast'!$F:$F+'MAG College Enrollment Forecast'!$G:$G+'MAG College Enrollment Forecast'!$H:$H), (AP$72-AP23)/($AI$72-$AI23)*($AI24-$AI23)+AP23),
          TRUE, IFERROR(_xlfn.XLOOKUP($AI24, 'USHE Projections'!$A:$A, IFERROR(_xlfn.XLOOKUP(AP$1, 'USHE Projections'!$A$1:$E$1, 'USHE Projections'!$A:$E), "NONE"), (AP$72-AP23)/($AI$72-$AI23)*($AI24-$AI23)+AP23), (AP$72-AP23)/($AI$72-$AI23)*($AI24-$AI23)+AP23)
        )
      )
    )
  ), 0)</f>
        <v>3301</v>
      </c>
      <c r="AQ24" s="7"/>
    </row>
    <row r="25" spans="1:43">
      <c r="AI25" s="3">
        <v>2013</v>
      </c>
      <c r="AJ25" s="20" cm="1">
        <f t="array" ref="AJ25">ROUND(
  IF(AND(AJ$1="Ensign", $AI25&gt;=2021, $AI25&lt;=2024),
    _xlfn.XLOOKUP($AI25, Ensign!$A$2:$A$12, Ensign!$B$2:$B$12),
    _xlfn.XLOOKUP($AI25, 'Historic (IPEDS &amp; 2019 RTP)'!$A:$A, _xlfn.XLOOKUP(AJ$1, 'Historic (IPEDS &amp; 2019 RTP)'!$A$1:$H$1, 'Historic (IPEDS &amp; 2019 RTP)'!$A:$H),
      IFERROR(_xlfn.XLOOKUP($AI25, 'USHE Historic'!$A$3:$A$13, _xlfn.XLOOKUP(AJ$1, 'USHE Historic'!$A$2:$E$2, 'USHE Historic'!$A$3:$E$13)),
        _xlfn.IFS(
          AJ$1="BYU", IFERROR(_xlfn.XLOOKUP($AI25, 'MAG College Enrollment Forecast'!$A:$A, 'MAG College Enrollment Forecast'!$B:$B), (AJ$72-AJ24)/($AI$72-$AI24)*($AI25-$AI24)+AJ24),
          AJ$1="UVU", IFERROR(_xlfn.XLOOKUP($AI25, 'MAG College Enrollment Forecast'!$A:$A, 'MAG College Enrollment Forecast'!$C:$C+'MAG College Enrollment Forecast'!$D:$D+'MAG College Enrollment Forecast'!$E:$E+'MAG College Enrollment Forecast'!$F:$F+'MAG College Enrollment Forecast'!$G:$G+'MAG College Enrollment Forecast'!$H:$H), (AJ$72-AJ24)/($AI$72-$AI24)*($AI25-$AI24)+AJ24),
          TRUE, IFERROR(_xlfn.XLOOKUP($AI25, 'USHE Projections'!$A:$A, IFERROR(_xlfn.XLOOKUP(AJ$1, 'USHE Projections'!$A$1:$E$1, 'USHE Projections'!$A:$E), "NONE"), (AJ$72-AJ24)/($AI$72-$AI24)*($AI25-$AI24)+AJ24), (AJ$72-AJ24)/($AI$72-$AI24)*($AI25-$AI24)+AJ24)
        )
      )
    )
  ), 0)</f>
        <v>32077</v>
      </c>
      <c r="AK25" s="20" cm="1">
        <f t="array" ref="AK25">ROUND(
  IF(AND(AK$1="Ensign", $AI25&gt;=2021, $AI25&lt;=2024),
    _xlfn.XLOOKUP($AI25, Ensign!$A$2:$A$12, Ensign!$B$2:$B$12),
    _xlfn.XLOOKUP($AI25, 'Historic (IPEDS &amp; 2019 RTP)'!$A:$A, _xlfn.XLOOKUP(AK$1, 'Historic (IPEDS &amp; 2019 RTP)'!$A$1:$H$1, 'Historic (IPEDS &amp; 2019 RTP)'!$A:$H),
      IFERROR(_xlfn.XLOOKUP($AI25, 'USHE Historic'!$A$3:$A$13, _xlfn.XLOOKUP(AK$1, 'USHE Historic'!$A$2:$E$2, 'USHE Historic'!$A$3:$E$13)),
        _xlfn.IFS(
          AK$1="BYU", IFERROR(_xlfn.XLOOKUP($AI25, 'MAG College Enrollment Forecast'!$A:$A, 'MAG College Enrollment Forecast'!$B:$B), (AK$72-AK24)/($AI$72-$AI24)*($AI25-$AI24)+AK24),
          AK$1="UVU", IFERROR(_xlfn.XLOOKUP($AI25, 'MAG College Enrollment Forecast'!$A:$A, 'MAG College Enrollment Forecast'!$C:$C+'MAG College Enrollment Forecast'!$D:$D+'MAG College Enrollment Forecast'!$E:$E+'MAG College Enrollment Forecast'!$F:$F+'MAG College Enrollment Forecast'!$G:$G+'MAG College Enrollment Forecast'!$H:$H), (AK$72-AK24)/($AI$72-$AI24)*($AI25-$AI24)+AK24),
          TRUE, IFERROR(_xlfn.XLOOKUP($AI25, 'USHE Projections'!$A:$A, IFERROR(_xlfn.XLOOKUP(AK$1, 'USHE Projections'!$A$1:$E$1, 'USHE Projections'!$A:$E), "NONE"), (AK$72-AK24)/($AI$72-$AI24)*($AI25-$AI24)+AK24), (AK$72-AK24)/($AI$72-$AI24)*($AI25-$AI24)+AK24)
        )
      )
    )
  ), 0)</f>
        <v>25155</v>
      </c>
      <c r="AL25" s="20" cm="1">
        <f t="array" ref="AL25">ROUND(
  IF(AND(AL$1="Ensign", $AI25&gt;=2021, $AI25&lt;=2024),
    _xlfn.XLOOKUP($AI25, Ensign!$A$2:$A$12, Ensign!$B$2:$B$12),
    _xlfn.XLOOKUP($AI25, 'Historic (IPEDS &amp; 2019 RTP)'!$A:$A, _xlfn.XLOOKUP(AL$1, 'Historic (IPEDS &amp; 2019 RTP)'!$A$1:$H$1, 'Historic (IPEDS &amp; 2019 RTP)'!$A:$H),
      IFERROR(_xlfn.XLOOKUP($AI25, 'USHE Historic'!$A$3:$A$13, _xlfn.XLOOKUP(AL$1, 'USHE Historic'!$A$2:$E$2, 'USHE Historic'!$A$3:$E$13)),
        _xlfn.IFS(
          AL$1="BYU", IFERROR(_xlfn.XLOOKUP($AI25, 'MAG College Enrollment Forecast'!$A:$A, 'MAG College Enrollment Forecast'!$B:$B), (AL$72-AL24)/($AI$72-$AI24)*($AI25-$AI24)+AL24),
          AL$1="UVU", IFERROR(_xlfn.XLOOKUP($AI25, 'MAG College Enrollment Forecast'!$A:$A, 'MAG College Enrollment Forecast'!$C:$C+'MAG College Enrollment Forecast'!$D:$D+'MAG College Enrollment Forecast'!$E:$E+'MAG College Enrollment Forecast'!$F:$F+'MAG College Enrollment Forecast'!$G:$G+'MAG College Enrollment Forecast'!$H:$H), (AL$72-AL24)/($AI$72-$AI24)*($AI25-$AI24)+AL24),
          TRUE, IFERROR(_xlfn.XLOOKUP($AI25, 'USHE Projections'!$A:$A, IFERROR(_xlfn.XLOOKUP(AL$1, 'USHE Projections'!$A$1:$E$1, 'USHE Projections'!$A:$E), "NONE"), (AL$72-AL24)/($AI$72-$AI24)*($AI25-$AI24)+AL24), (AL$72-AL24)/($AI$72-$AI24)*($AI25-$AI24)+AL24)
        )
      )
    )
  ), 0)</f>
        <v>30564</v>
      </c>
      <c r="AM25" s="20" cm="1">
        <f t="array" ref="AM25">ROUND(
  IF(AND(AM$1="Ensign", $AI25&gt;=2021, $AI25&lt;=2024),
    _xlfn.XLOOKUP($AI25, Ensign!$A$2:$A$12, Ensign!$B$2:$B$12),
    _xlfn.XLOOKUP($AI25, 'Historic (IPEDS &amp; 2019 RTP)'!$A:$A, _xlfn.XLOOKUP(AM$1, 'Historic (IPEDS &amp; 2019 RTP)'!$A$1:$H$1, 'Historic (IPEDS &amp; 2019 RTP)'!$A:$H),
      IFERROR(_xlfn.XLOOKUP($AI25, 'USHE Historic'!$A$3:$A$13, _xlfn.XLOOKUP(AM$1, 'USHE Historic'!$A$2:$E$2, 'USHE Historic'!$A$3:$E$13)),
        _xlfn.IFS(
          AM$1="BYU", IFERROR(_xlfn.XLOOKUP($AI25, 'MAG College Enrollment Forecast'!$A:$A, 'MAG College Enrollment Forecast'!$B:$B), (AM$72-AM24)/($AI$72-$AI24)*($AI25-$AI24)+AM24),
          AM$1="UVU", IFERROR(_xlfn.XLOOKUP($AI25, 'MAG College Enrollment Forecast'!$A:$A, 'MAG College Enrollment Forecast'!$C:$C+'MAG College Enrollment Forecast'!$D:$D+'MAG College Enrollment Forecast'!$E:$E+'MAG College Enrollment Forecast'!$F:$F+'MAG College Enrollment Forecast'!$G:$G+'MAG College Enrollment Forecast'!$H:$H), (AM$72-AM24)/($AI$72-$AI24)*($AI25-$AI24)+AM24),
          TRUE, IFERROR(_xlfn.XLOOKUP($AI25, 'USHE Projections'!$A:$A, IFERROR(_xlfn.XLOOKUP(AM$1, 'USHE Projections'!$A$1:$E$1, 'USHE Projections'!$A:$E), "NONE"), (AM$72-AM24)/($AI$72-$AI24)*($AI25-$AI24)+AM24), (AM$72-AM24)/($AI$72-$AI24)*($AI25-$AI24)+AM24)
        )
      )
    )
  ), 0)</f>
        <v>32003</v>
      </c>
      <c r="AN25" s="20" cm="1">
        <f t="array" ref="AN25">ROUND(
  IF(AND(AN$1="Ensign", $AI25&gt;=2021, $AI25&lt;=2024),
    _xlfn.XLOOKUP($AI25, Ensign!$A$2:$A$12, Ensign!$B$2:$B$12),
    _xlfn.XLOOKUP($AI25, 'Historic (IPEDS &amp; 2019 RTP)'!$A:$A, _xlfn.XLOOKUP(AN$1, 'Historic (IPEDS &amp; 2019 RTP)'!$A$1:$H$1, 'Historic (IPEDS &amp; 2019 RTP)'!$A:$H),
      IFERROR(_xlfn.XLOOKUP($AI25, 'USHE Historic'!$A$3:$A$13, _xlfn.XLOOKUP(AN$1, 'USHE Historic'!$A$2:$E$2, 'USHE Historic'!$A$3:$E$13)),
        _xlfn.IFS(
          AN$1="BYU", IFERROR(_xlfn.XLOOKUP($AI25, 'MAG College Enrollment Forecast'!$A:$A, 'MAG College Enrollment Forecast'!$B:$B), (AN$72-AN24)/($AI$72-$AI24)*($AI25-$AI24)+AN24),
          AN$1="UVU", IFERROR(_xlfn.XLOOKUP($AI25, 'MAG College Enrollment Forecast'!$A:$A, 'MAG College Enrollment Forecast'!$C:$C+'MAG College Enrollment Forecast'!$D:$D+'MAG College Enrollment Forecast'!$E:$E+'MAG College Enrollment Forecast'!$F:$F+'MAG College Enrollment Forecast'!$G:$G+'MAG College Enrollment Forecast'!$H:$H), (AN$72-AN24)/($AI$72-$AI24)*($AI25-$AI24)+AN24),
          TRUE, IFERROR(_xlfn.XLOOKUP($AI25, 'USHE Projections'!$A:$A, IFERROR(_xlfn.XLOOKUP(AN$1, 'USHE Projections'!$A$1:$E$1, 'USHE Projections'!$A:$E), "NONE"), (AN$72-AN24)/($AI$72-$AI24)*($AI25-$AI24)+AN24), (AN$72-AN24)/($AI$72-$AI24)*($AI25-$AI24)+AN24)
        )
      )
    )
  ), 0)</f>
        <v>31123</v>
      </c>
      <c r="AO25" s="20" cm="1">
        <f t="array" ref="AO25">ROUND(
  IF(AND(AO$1="Ensign", $AI25&gt;=2021, $AI25&lt;=2024),
    _xlfn.XLOOKUP($AI25, Ensign!$A$2:$A$12, Ensign!$B$2:$B$12),
    _xlfn.XLOOKUP($AI25, 'Historic (IPEDS &amp; 2019 RTP)'!$A:$A, _xlfn.XLOOKUP(AO$1, 'Historic (IPEDS &amp; 2019 RTP)'!$A$1:$H$1, 'Historic (IPEDS &amp; 2019 RTP)'!$A:$H),
      IFERROR(_xlfn.XLOOKUP($AI25, 'USHE Historic'!$A$3:$A$13, _xlfn.XLOOKUP(AO$1, 'USHE Historic'!$A$2:$E$2, 'USHE Historic'!$A$3:$E$13)),
        _xlfn.IFS(
          AO$1="BYU", IFERROR(_xlfn.XLOOKUP($AI25, 'MAG College Enrollment Forecast'!$A:$A, 'MAG College Enrollment Forecast'!$B:$B), (AO$72-AO24)/($AI$72-$AI24)*($AI25-$AI24)+AO24),
          AO$1="UVU", IFERROR(_xlfn.XLOOKUP($AI25, 'MAG College Enrollment Forecast'!$A:$A, 'MAG College Enrollment Forecast'!$C:$C+'MAG College Enrollment Forecast'!$D:$D+'MAG College Enrollment Forecast'!$E:$E+'MAG College Enrollment Forecast'!$F:$F+'MAG College Enrollment Forecast'!$G:$G+'MAG College Enrollment Forecast'!$H:$H), (AO$72-AO24)/($AI$72-$AI24)*($AI25-$AI24)+AO24),
          TRUE, IFERROR(_xlfn.XLOOKUP($AI25, 'USHE Projections'!$A:$A, IFERROR(_xlfn.XLOOKUP(AO$1, 'USHE Projections'!$A$1:$E$1, 'USHE Projections'!$A:$E), "NONE"), (AO$72-AO24)/($AI$72-$AI24)*($AI25-$AI24)+AO24), (AO$72-AO24)/($AI$72-$AI24)*($AI25-$AI24)+AO24)
        )
      )
    )
  ), 0)</f>
        <v>2036</v>
      </c>
      <c r="AP25" s="20" cm="1">
        <f t="array" ref="AP25">ROUND(
  IF(AND(AP$1="Ensign", $AI25&gt;=2021, $AI25&lt;=2024),
    _xlfn.XLOOKUP($AI25, Ensign!$A$2:$A$12, Ensign!$B$2:$B$12),
    _xlfn.XLOOKUP($AI25, 'Historic (IPEDS &amp; 2019 RTP)'!$A:$A, _xlfn.XLOOKUP(AP$1, 'Historic (IPEDS &amp; 2019 RTP)'!$A$1:$H$1, 'Historic (IPEDS &amp; 2019 RTP)'!$A:$H),
      IFERROR(_xlfn.XLOOKUP($AI25, 'USHE Historic'!$A$3:$A$13, _xlfn.XLOOKUP(AP$1, 'USHE Historic'!$A$2:$E$2, 'USHE Historic'!$A$3:$E$13)),
        _xlfn.IFS(
          AP$1="BYU", IFERROR(_xlfn.XLOOKUP($AI25, 'MAG College Enrollment Forecast'!$A:$A, 'MAG College Enrollment Forecast'!$B:$B), (AP$72-AP24)/($AI$72-$AI24)*($AI25-$AI24)+AP24),
          AP$1="UVU", IFERROR(_xlfn.XLOOKUP($AI25, 'MAG College Enrollment Forecast'!$A:$A, 'MAG College Enrollment Forecast'!$C:$C+'MAG College Enrollment Forecast'!$D:$D+'MAG College Enrollment Forecast'!$E:$E+'MAG College Enrollment Forecast'!$F:$F+'MAG College Enrollment Forecast'!$G:$G+'MAG College Enrollment Forecast'!$H:$H), (AP$72-AP24)/($AI$72-$AI24)*($AI25-$AI24)+AP24),
          TRUE, IFERROR(_xlfn.XLOOKUP($AI25, 'USHE Projections'!$A:$A, IFERROR(_xlfn.XLOOKUP(AP$1, 'USHE Projections'!$A$1:$E$1, 'USHE Projections'!$A:$E), "NONE"), (AP$72-AP24)/($AI$72-$AI24)*($AI25-$AI24)+AP24), (AP$72-AP24)/($AI$72-$AI24)*($AI25-$AI24)+AP24)
        )
      )
    )
  ), 0)</f>
        <v>3108</v>
      </c>
      <c r="AQ25" s="7"/>
    </row>
    <row r="26" spans="1:43">
      <c r="AI26" s="3">
        <v>2014</v>
      </c>
      <c r="AJ26" s="20" cm="1">
        <f t="array" ref="AJ26">ROUND(
  IF(AND(AJ$1="Ensign", $AI26&gt;=2021, $AI26&lt;=2024),
    _xlfn.XLOOKUP($AI26, Ensign!$A$2:$A$12, Ensign!$B$2:$B$12),
    _xlfn.XLOOKUP($AI26, 'Historic (IPEDS &amp; 2019 RTP)'!$A:$A, _xlfn.XLOOKUP(AJ$1, 'Historic (IPEDS &amp; 2019 RTP)'!$A$1:$H$1, 'Historic (IPEDS &amp; 2019 RTP)'!$A:$H),
      IFERROR(_xlfn.XLOOKUP($AI26, 'USHE Historic'!$A$3:$A$13, _xlfn.XLOOKUP(AJ$1, 'USHE Historic'!$A$2:$E$2, 'USHE Historic'!$A$3:$E$13)),
        _xlfn.IFS(
          AJ$1="BYU", IFERROR(_xlfn.XLOOKUP($AI26, 'MAG College Enrollment Forecast'!$A:$A, 'MAG College Enrollment Forecast'!$B:$B), (AJ$72-AJ25)/($AI$72-$AI25)*($AI26-$AI25)+AJ25),
          AJ$1="UVU", IFERROR(_xlfn.XLOOKUP($AI26, 'MAG College Enrollment Forecast'!$A:$A, 'MAG College Enrollment Forecast'!$C:$C+'MAG College Enrollment Forecast'!$D:$D+'MAG College Enrollment Forecast'!$E:$E+'MAG College Enrollment Forecast'!$F:$F+'MAG College Enrollment Forecast'!$G:$G+'MAG College Enrollment Forecast'!$H:$H), (AJ$72-AJ25)/($AI$72-$AI25)*($AI26-$AI25)+AJ25),
          TRUE, IFERROR(_xlfn.XLOOKUP($AI26, 'USHE Projections'!$A:$A, IFERROR(_xlfn.XLOOKUP(AJ$1, 'USHE Projections'!$A$1:$E$1, 'USHE Projections'!$A:$E), "NONE"), (AJ$72-AJ25)/($AI$72-$AI25)*($AI26-$AI25)+AJ25), (AJ$72-AJ25)/($AI$72-$AI25)*($AI26-$AI25)+AJ25)
        )
      )
    )
  ), 0)</f>
        <v>31515</v>
      </c>
      <c r="AK26" s="20" cm="1">
        <f t="array" ref="AK26">ROUND(
  IF(AND(AK$1="Ensign", $AI26&gt;=2021, $AI26&lt;=2024),
    _xlfn.XLOOKUP($AI26, Ensign!$A$2:$A$12, Ensign!$B$2:$B$12),
    _xlfn.XLOOKUP($AI26, 'Historic (IPEDS &amp; 2019 RTP)'!$A:$A, _xlfn.XLOOKUP(AK$1, 'Historic (IPEDS &amp; 2019 RTP)'!$A$1:$H$1, 'Historic (IPEDS &amp; 2019 RTP)'!$A:$H),
      IFERROR(_xlfn.XLOOKUP($AI26, 'USHE Historic'!$A$3:$A$13, _xlfn.XLOOKUP(AK$1, 'USHE Historic'!$A$2:$E$2, 'USHE Historic'!$A$3:$E$13)),
        _xlfn.IFS(
          AK$1="BYU", IFERROR(_xlfn.XLOOKUP($AI26, 'MAG College Enrollment Forecast'!$A:$A, 'MAG College Enrollment Forecast'!$B:$B), (AK$72-AK25)/($AI$72-$AI25)*($AI26-$AI25)+AK25),
          AK$1="UVU", IFERROR(_xlfn.XLOOKUP($AI26, 'MAG College Enrollment Forecast'!$A:$A, 'MAG College Enrollment Forecast'!$C:$C+'MAG College Enrollment Forecast'!$D:$D+'MAG College Enrollment Forecast'!$E:$E+'MAG College Enrollment Forecast'!$F:$F+'MAG College Enrollment Forecast'!$G:$G+'MAG College Enrollment Forecast'!$H:$H), (AK$72-AK25)/($AI$72-$AI25)*($AI26-$AI25)+AK25),
          TRUE, IFERROR(_xlfn.XLOOKUP($AI26, 'USHE Projections'!$A:$A, IFERROR(_xlfn.XLOOKUP(AK$1, 'USHE Projections'!$A$1:$E$1, 'USHE Projections'!$A:$E), "NONE"), (AK$72-AK25)/($AI$72-$AI25)*($AI26-$AI25)+AK25), (AK$72-AK25)/($AI$72-$AI25)*($AI26-$AI25)+AK25)
        )
      )
    )
  ), 0)</f>
        <v>25954</v>
      </c>
      <c r="AL26" s="20" cm="1">
        <f t="array" ref="AL26">ROUND(
  IF(AND(AL$1="Ensign", $AI26&gt;=2021, $AI26&lt;=2024),
    _xlfn.XLOOKUP($AI26, Ensign!$A$2:$A$12, Ensign!$B$2:$B$12),
    _xlfn.XLOOKUP($AI26, 'Historic (IPEDS &amp; 2019 RTP)'!$A:$A, _xlfn.XLOOKUP(AL$1, 'Historic (IPEDS &amp; 2019 RTP)'!$A$1:$H$1, 'Historic (IPEDS &amp; 2019 RTP)'!$A:$H),
      IFERROR(_xlfn.XLOOKUP($AI26, 'USHE Historic'!$A$3:$A$13, _xlfn.XLOOKUP(AL$1, 'USHE Historic'!$A$2:$E$2, 'USHE Historic'!$A$3:$E$13)),
        _xlfn.IFS(
          AL$1="BYU", IFERROR(_xlfn.XLOOKUP($AI26, 'MAG College Enrollment Forecast'!$A:$A, 'MAG College Enrollment Forecast'!$B:$B), (AL$72-AL25)/($AI$72-$AI25)*($AI26-$AI25)+AL25),
          AL$1="UVU", IFERROR(_xlfn.XLOOKUP($AI26, 'MAG College Enrollment Forecast'!$A:$A, 'MAG College Enrollment Forecast'!$C:$C+'MAG College Enrollment Forecast'!$D:$D+'MAG College Enrollment Forecast'!$E:$E+'MAG College Enrollment Forecast'!$F:$F+'MAG College Enrollment Forecast'!$G:$G+'MAG College Enrollment Forecast'!$H:$H), (AL$72-AL25)/($AI$72-$AI25)*($AI26-$AI25)+AL25),
          TRUE, IFERROR(_xlfn.XLOOKUP($AI26, 'USHE Projections'!$A:$A, IFERROR(_xlfn.XLOOKUP(AL$1, 'USHE Projections'!$A$1:$E$1, 'USHE Projections'!$A:$E), "NONE"), (AL$72-AL25)/($AI$72-$AI25)*($AI26-$AI25)+AL25), (AL$72-AL25)/($AI$72-$AI25)*($AI26-$AI25)+AL25)
        )
      )
    )
  ), 0)</f>
        <v>31332</v>
      </c>
      <c r="AM26" s="20" cm="1">
        <f t="array" ref="AM26">ROUND(
  IF(AND(AM$1="Ensign", $AI26&gt;=2021, $AI26&lt;=2024),
    _xlfn.XLOOKUP($AI26, Ensign!$A$2:$A$12, Ensign!$B$2:$B$12),
    _xlfn.XLOOKUP($AI26, 'Historic (IPEDS &amp; 2019 RTP)'!$A:$A, _xlfn.XLOOKUP(AM$1, 'Historic (IPEDS &amp; 2019 RTP)'!$A$1:$H$1, 'Historic (IPEDS &amp; 2019 RTP)'!$A:$H),
      IFERROR(_xlfn.XLOOKUP($AI26, 'USHE Historic'!$A$3:$A$13, _xlfn.XLOOKUP(AM$1, 'USHE Historic'!$A$2:$E$2, 'USHE Historic'!$A$3:$E$13)),
        _xlfn.IFS(
          AM$1="BYU", IFERROR(_xlfn.XLOOKUP($AI26, 'MAG College Enrollment Forecast'!$A:$A, 'MAG College Enrollment Forecast'!$B:$B), (AM$72-AM25)/($AI$72-$AI25)*($AI26-$AI25)+AM25),
          AM$1="UVU", IFERROR(_xlfn.XLOOKUP($AI26, 'MAG College Enrollment Forecast'!$A:$A, 'MAG College Enrollment Forecast'!$C:$C+'MAG College Enrollment Forecast'!$D:$D+'MAG College Enrollment Forecast'!$E:$E+'MAG College Enrollment Forecast'!$F:$F+'MAG College Enrollment Forecast'!$G:$G+'MAG College Enrollment Forecast'!$H:$H), (AM$72-AM25)/($AI$72-$AI25)*($AI26-$AI25)+AM25),
          TRUE, IFERROR(_xlfn.XLOOKUP($AI26, 'USHE Projections'!$A:$A, IFERROR(_xlfn.XLOOKUP(AM$1, 'USHE Projections'!$A$1:$E$1, 'USHE Projections'!$A:$E), "NONE"), (AM$72-AM25)/($AI$72-$AI25)*($AI26-$AI25)+AM25), (AM$72-AM25)/($AI$72-$AI25)*($AI26-$AI25)+AM25)
        )
      )
    )
  ), 0)</f>
        <v>30248</v>
      </c>
      <c r="AN26" s="20" cm="1">
        <f t="array" ref="AN26">ROUND(
  IF(AND(AN$1="Ensign", $AI26&gt;=2021, $AI26&lt;=2024),
    _xlfn.XLOOKUP($AI26, Ensign!$A$2:$A$12, Ensign!$B$2:$B$12),
    _xlfn.XLOOKUP($AI26, 'Historic (IPEDS &amp; 2019 RTP)'!$A:$A, _xlfn.XLOOKUP(AN$1, 'Historic (IPEDS &amp; 2019 RTP)'!$A$1:$H$1, 'Historic (IPEDS &amp; 2019 RTP)'!$A:$H),
      IFERROR(_xlfn.XLOOKUP($AI26, 'USHE Historic'!$A$3:$A$13, _xlfn.XLOOKUP(AN$1, 'USHE Historic'!$A$2:$E$2, 'USHE Historic'!$A$3:$E$13)),
        _xlfn.IFS(
          AN$1="BYU", IFERROR(_xlfn.XLOOKUP($AI26, 'MAG College Enrollment Forecast'!$A:$A, 'MAG College Enrollment Forecast'!$B:$B), (AN$72-AN25)/($AI$72-$AI25)*($AI26-$AI25)+AN25),
          AN$1="UVU", IFERROR(_xlfn.XLOOKUP($AI26, 'MAG College Enrollment Forecast'!$A:$A, 'MAG College Enrollment Forecast'!$C:$C+'MAG College Enrollment Forecast'!$D:$D+'MAG College Enrollment Forecast'!$E:$E+'MAG College Enrollment Forecast'!$F:$F+'MAG College Enrollment Forecast'!$G:$G+'MAG College Enrollment Forecast'!$H:$H), (AN$72-AN25)/($AI$72-$AI25)*($AI26-$AI25)+AN25),
          TRUE, IFERROR(_xlfn.XLOOKUP($AI26, 'USHE Projections'!$A:$A, IFERROR(_xlfn.XLOOKUP(AN$1, 'USHE Projections'!$A$1:$E$1, 'USHE Projections'!$A:$E), "NONE"), (AN$72-AN25)/($AI$72-$AI25)*($AI26-$AI25)+AN25), (AN$72-AN25)/($AI$72-$AI25)*($AI26-$AI25)+AN25)
        )
      )
    )
  ), 0)</f>
        <v>30484</v>
      </c>
      <c r="AO26" s="20" cm="1">
        <f t="array" ref="AO26">ROUND(
  IF(AND(AO$1="Ensign", $AI26&gt;=2021, $AI26&lt;=2024),
    _xlfn.XLOOKUP($AI26, Ensign!$A$2:$A$12, Ensign!$B$2:$B$12),
    _xlfn.XLOOKUP($AI26, 'Historic (IPEDS &amp; 2019 RTP)'!$A:$A, _xlfn.XLOOKUP(AO$1, 'Historic (IPEDS &amp; 2019 RTP)'!$A$1:$H$1, 'Historic (IPEDS &amp; 2019 RTP)'!$A:$H),
      IFERROR(_xlfn.XLOOKUP($AI26, 'USHE Historic'!$A$3:$A$13, _xlfn.XLOOKUP(AO$1, 'USHE Historic'!$A$2:$E$2, 'USHE Historic'!$A$3:$E$13)),
        _xlfn.IFS(
          AO$1="BYU", IFERROR(_xlfn.XLOOKUP($AI26, 'MAG College Enrollment Forecast'!$A:$A, 'MAG College Enrollment Forecast'!$B:$B), (AO$72-AO25)/($AI$72-$AI25)*($AI26-$AI25)+AO25),
          AO$1="UVU", IFERROR(_xlfn.XLOOKUP($AI26, 'MAG College Enrollment Forecast'!$A:$A, 'MAG College Enrollment Forecast'!$C:$C+'MAG College Enrollment Forecast'!$D:$D+'MAG College Enrollment Forecast'!$E:$E+'MAG College Enrollment Forecast'!$F:$F+'MAG College Enrollment Forecast'!$G:$G+'MAG College Enrollment Forecast'!$H:$H), (AO$72-AO25)/($AI$72-$AI25)*($AI26-$AI25)+AO25),
          TRUE, IFERROR(_xlfn.XLOOKUP($AI26, 'USHE Projections'!$A:$A, IFERROR(_xlfn.XLOOKUP(AO$1, 'USHE Projections'!$A$1:$E$1, 'USHE Projections'!$A:$E), "NONE"), (AO$72-AO25)/($AI$72-$AI25)*($AI26-$AI25)+AO25), (AO$72-AO25)/($AI$72-$AI25)*($AI26-$AI25)+AO25)
        )
      )
    )
  ), 0)</f>
        <v>2006</v>
      </c>
      <c r="AP26" s="20" cm="1">
        <f t="array" ref="AP26">ROUND(
  IF(AND(AP$1="Ensign", $AI26&gt;=2021, $AI26&lt;=2024),
    _xlfn.XLOOKUP($AI26, Ensign!$A$2:$A$12, Ensign!$B$2:$B$12),
    _xlfn.XLOOKUP($AI26, 'Historic (IPEDS &amp; 2019 RTP)'!$A:$A, _xlfn.XLOOKUP(AP$1, 'Historic (IPEDS &amp; 2019 RTP)'!$A$1:$H$1, 'Historic (IPEDS &amp; 2019 RTP)'!$A:$H),
      IFERROR(_xlfn.XLOOKUP($AI26, 'USHE Historic'!$A$3:$A$13, _xlfn.XLOOKUP(AP$1, 'USHE Historic'!$A$2:$E$2, 'USHE Historic'!$A$3:$E$13)),
        _xlfn.IFS(
          AP$1="BYU", IFERROR(_xlfn.XLOOKUP($AI26, 'MAG College Enrollment Forecast'!$A:$A, 'MAG College Enrollment Forecast'!$B:$B), (AP$72-AP25)/($AI$72-$AI25)*($AI26-$AI25)+AP25),
          AP$1="UVU", IFERROR(_xlfn.XLOOKUP($AI26, 'MAG College Enrollment Forecast'!$A:$A, 'MAG College Enrollment Forecast'!$C:$C+'MAG College Enrollment Forecast'!$D:$D+'MAG College Enrollment Forecast'!$E:$E+'MAG College Enrollment Forecast'!$F:$F+'MAG College Enrollment Forecast'!$G:$G+'MAG College Enrollment Forecast'!$H:$H), (AP$72-AP25)/($AI$72-$AI25)*($AI26-$AI25)+AP25),
          TRUE, IFERROR(_xlfn.XLOOKUP($AI26, 'USHE Projections'!$A:$A, IFERROR(_xlfn.XLOOKUP(AP$1, 'USHE Projections'!$A$1:$E$1, 'USHE Projections'!$A:$E), "NONE"), (AP$72-AP25)/($AI$72-$AI25)*($AI26-$AI25)+AP25), (AP$72-AP25)/($AI$72-$AI25)*($AI26-$AI25)+AP25)
        )
      )
    )
  ), 0)</f>
        <v>2991</v>
      </c>
      <c r="AQ26" s="7"/>
    </row>
    <row r="27" spans="1:43">
      <c r="AI27" s="3">
        <v>2015</v>
      </c>
      <c r="AJ27" s="20" cm="1">
        <f t="array" ref="AJ27">ROUND(
  IF(AND(AJ$1="Ensign", $AI27&gt;=2021, $AI27&lt;=2024),
    _xlfn.XLOOKUP($AI27, Ensign!$A$2:$A$12, Ensign!$B$2:$B$12),
    _xlfn.XLOOKUP($AI27, 'Historic (IPEDS &amp; 2019 RTP)'!$A:$A, _xlfn.XLOOKUP(AJ$1, 'Historic (IPEDS &amp; 2019 RTP)'!$A$1:$H$1, 'Historic (IPEDS &amp; 2019 RTP)'!$A:$H),
      IFERROR(_xlfn.XLOOKUP($AI27, 'USHE Historic'!$A$3:$A$13, _xlfn.XLOOKUP(AJ$1, 'USHE Historic'!$A$2:$E$2, 'USHE Historic'!$A$3:$E$13)),
        _xlfn.IFS(
          AJ$1="BYU", IFERROR(_xlfn.XLOOKUP($AI27, 'MAG College Enrollment Forecast'!$A:$A, 'MAG College Enrollment Forecast'!$B:$B), (AJ$72-AJ26)/($AI$72-$AI26)*($AI27-$AI26)+AJ26),
          AJ$1="UVU", IFERROR(_xlfn.XLOOKUP($AI27, 'MAG College Enrollment Forecast'!$A:$A, 'MAG College Enrollment Forecast'!$C:$C+'MAG College Enrollment Forecast'!$D:$D+'MAG College Enrollment Forecast'!$E:$E+'MAG College Enrollment Forecast'!$F:$F+'MAG College Enrollment Forecast'!$G:$G+'MAG College Enrollment Forecast'!$H:$H), (AJ$72-AJ26)/($AI$72-$AI26)*($AI27-$AI26)+AJ26),
          TRUE, IFERROR(_xlfn.XLOOKUP($AI27, 'USHE Projections'!$A:$A, IFERROR(_xlfn.XLOOKUP(AJ$1, 'USHE Projections'!$A$1:$E$1, 'USHE Projections'!$A:$E), "NONE"), (AJ$72-AJ26)/($AI$72-$AI26)*($AI27-$AI26)+AJ26), (AJ$72-AJ26)/($AI$72-$AI26)*($AI27-$AI26)+AJ26)
        )
      )
    )
  ), 0)</f>
        <v>31592</v>
      </c>
      <c r="AK27" s="20" cm="1">
        <f t="array" ref="AK27">ROUND(
  IF(AND(AK$1="Ensign", $AI27&gt;=2021, $AI27&lt;=2024),
    _xlfn.XLOOKUP($AI27, Ensign!$A$2:$A$12, Ensign!$B$2:$B$12),
    _xlfn.XLOOKUP($AI27, 'Historic (IPEDS &amp; 2019 RTP)'!$A:$A, _xlfn.XLOOKUP(AK$1, 'Historic (IPEDS &amp; 2019 RTP)'!$A$1:$H$1, 'Historic (IPEDS &amp; 2019 RTP)'!$A:$H),
      IFERROR(_xlfn.XLOOKUP($AI27, 'USHE Historic'!$A$3:$A$13, _xlfn.XLOOKUP(AK$1, 'USHE Historic'!$A$2:$E$2, 'USHE Historic'!$A$3:$E$13)),
        _xlfn.IFS(
          AK$1="BYU", IFERROR(_xlfn.XLOOKUP($AI27, 'MAG College Enrollment Forecast'!$A:$A, 'MAG College Enrollment Forecast'!$B:$B), (AK$72-AK26)/($AI$72-$AI26)*($AI27-$AI26)+AK26),
          AK$1="UVU", IFERROR(_xlfn.XLOOKUP($AI27, 'MAG College Enrollment Forecast'!$A:$A, 'MAG College Enrollment Forecast'!$C:$C+'MAG College Enrollment Forecast'!$D:$D+'MAG College Enrollment Forecast'!$E:$E+'MAG College Enrollment Forecast'!$F:$F+'MAG College Enrollment Forecast'!$G:$G+'MAG College Enrollment Forecast'!$H:$H), (AK$72-AK26)/($AI$72-$AI26)*($AI27-$AI26)+AK26),
          TRUE, IFERROR(_xlfn.XLOOKUP($AI27, 'USHE Projections'!$A:$A, IFERROR(_xlfn.XLOOKUP(AK$1, 'USHE Projections'!$A$1:$E$1, 'USHE Projections'!$A:$E), "NONE"), (AK$72-AK26)/($AI$72-$AI26)*($AI27-$AI26)+AK26), (AK$72-AK26)/($AI$72-$AI26)*($AI27-$AI26)+AK26)
        )
      )
    )
  ), 0)</f>
        <v>25955</v>
      </c>
      <c r="AL27" s="20" cm="1">
        <f t="array" ref="AL27">ROUND(
  IF(AND(AL$1="Ensign", $AI27&gt;=2021, $AI27&lt;=2024),
    _xlfn.XLOOKUP($AI27, Ensign!$A$2:$A$12, Ensign!$B$2:$B$12),
    _xlfn.XLOOKUP($AI27, 'Historic (IPEDS &amp; 2019 RTP)'!$A:$A, _xlfn.XLOOKUP(AL$1, 'Historic (IPEDS &amp; 2019 RTP)'!$A$1:$H$1, 'Historic (IPEDS &amp; 2019 RTP)'!$A:$H),
      IFERROR(_xlfn.XLOOKUP($AI27, 'USHE Historic'!$A$3:$A$13, _xlfn.XLOOKUP(AL$1, 'USHE Historic'!$A$2:$E$2, 'USHE Historic'!$A$3:$E$13)),
        _xlfn.IFS(
          AL$1="BYU", IFERROR(_xlfn.XLOOKUP($AI27, 'MAG College Enrollment Forecast'!$A:$A, 'MAG College Enrollment Forecast'!$B:$B), (AL$72-AL26)/($AI$72-$AI26)*($AI27-$AI26)+AL26),
          AL$1="UVU", IFERROR(_xlfn.XLOOKUP($AI27, 'MAG College Enrollment Forecast'!$A:$A, 'MAG College Enrollment Forecast'!$C:$C+'MAG College Enrollment Forecast'!$D:$D+'MAG College Enrollment Forecast'!$E:$E+'MAG College Enrollment Forecast'!$F:$F+'MAG College Enrollment Forecast'!$G:$G+'MAG College Enrollment Forecast'!$H:$H), (AL$72-AL26)/($AI$72-$AI26)*($AI27-$AI26)+AL26),
          TRUE, IFERROR(_xlfn.XLOOKUP($AI27, 'USHE Projections'!$A:$A, IFERROR(_xlfn.XLOOKUP(AL$1, 'USHE Projections'!$A$1:$E$1, 'USHE Projections'!$A:$E), "NONE"), (AL$72-AL26)/($AI$72-$AI26)*($AI27-$AI26)+AL26), (AL$72-AL26)/($AI$72-$AI26)*($AI27-$AI26)+AL26)
        )
      )
    )
  ), 0)</f>
        <v>33211</v>
      </c>
      <c r="AM27" s="20" cm="1">
        <f t="array" ref="AM27">ROUND(
  IF(AND(AM$1="Ensign", $AI27&gt;=2021, $AI27&lt;=2024),
    _xlfn.XLOOKUP($AI27, Ensign!$A$2:$A$12, Ensign!$B$2:$B$12),
    _xlfn.XLOOKUP($AI27, 'Historic (IPEDS &amp; 2019 RTP)'!$A:$A, _xlfn.XLOOKUP(AM$1, 'Historic (IPEDS &amp; 2019 RTP)'!$A$1:$H$1, 'Historic (IPEDS &amp; 2019 RTP)'!$A:$H),
      IFERROR(_xlfn.XLOOKUP($AI27, 'USHE Historic'!$A$3:$A$13, _xlfn.XLOOKUP(AM$1, 'USHE Historic'!$A$2:$E$2, 'USHE Historic'!$A$3:$E$13)),
        _xlfn.IFS(
          AM$1="BYU", IFERROR(_xlfn.XLOOKUP($AI27, 'MAG College Enrollment Forecast'!$A:$A, 'MAG College Enrollment Forecast'!$B:$B), (AM$72-AM26)/($AI$72-$AI26)*($AI27-$AI26)+AM26),
          AM$1="UVU", IFERROR(_xlfn.XLOOKUP($AI27, 'MAG College Enrollment Forecast'!$A:$A, 'MAG College Enrollment Forecast'!$C:$C+'MAG College Enrollment Forecast'!$D:$D+'MAG College Enrollment Forecast'!$E:$E+'MAG College Enrollment Forecast'!$F:$F+'MAG College Enrollment Forecast'!$G:$G+'MAG College Enrollment Forecast'!$H:$H), (AM$72-AM26)/($AI$72-$AI26)*($AI27-$AI26)+AM26),
          TRUE, IFERROR(_xlfn.XLOOKUP($AI27, 'USHE Projections'!$A:$A, IFERROR(_xlfn.XLOOKUP(AM$1, 'USHE Projections'!$A$1:$E$1, 'USHE Projections'!$A:$E), "NONE"), (AM$72-AM26)/($AI$72-$AI26)*($AI27-$AI26)+AM26), (AM$72-AM26)/($AI$72-$AI26)*($AI27-$AI26)+AM26)
        )
      )
    )
  ), 0)</f>
        <v>29350</v>
      </c>
      <c r="AN27" s="20" cm="1">
        <f t="array" ref="AN27">ROUND(
  IF(AND(AN$1="Ensign", $AI27&gt;=2021, $AI27&lt;=2024),
    _xlfn.XLOOKUP($AI27, Ensign!$A$2:$A$12, Ensign!$B$2:$B$12),
    _xlfn.XLOOKUP($AI27, 'Historic (IPEDS &amp; 2019 RTP)'!$A:$A, _xlfn.XLOOKUP(AN$1, 'Historic (IPEDS &amp; 2019 RTP)'!$A$1:$H$1, 'Historic (IPEDS &amp; 2019 RTP)'!$A:$H),
      IFERROR(_xlfn.XLOOKUP($AI27, 'USHE Historic'!$A$3:$A$13, _xlfn.XLOOKUP(AN$1, 'USHE Historic'!$A$2:$E$2, 'USHE Historic'!$A$3:$E$13)),
        _xlfn.IFS(
          AN$1="BYU", IFERROR(_xlfn.XLOOKUP($AI27, 'MAG College Enrollment Forecast'!$A:$A, 'MAG College Enrollment Forecast'!$B:$B), (AN$72-AN26)/($AI$72-$AI26)*($AI27-$AI26)+AN26),
          AN$1="UVU", IFERROR(_xlfn.XLOOKUP($AI27, 'MAG College Enrollment Forecast'!$A:$A, 'MAG College Enrollment Forecast'!$C:$C+'MAG College Enrollment Forecast'!$D:$D+'MAG College Enrollment Forecast'!$E:$E+'MAG College Enrollment Forecast'!$F:$F+'MAG College Enrollment Forecast'!$G:$G+'MAG College Enrollment Forecast'!$H:$H), (AN$72-AN26)/($AI$72-$AI26)*($AI27-$AI26)+AN26),
          TRUE, IFERROR(_xlfn.XLOOKUP($AI27, 'USHE Projections'!$A:$A, IFERROR(_xlfn.XLOOKUP(AN$1, 'USHE Projections'!$A$1:$E$1, 'USHE Projections'!$A:$E), "NONE"), (AN$72-AN26)/($AI$72-$AI26)*($AI27-$AI26)+AN26), (AN$72-AN26)/($AI$72-$AI26)*($AI27-$AI26)+AN26)
        )
      )
    )
  ), 0)</f>
        <v>33469</v>
      </c>
      <c r="AO27" s="20" cm="1">
        <f t="array" ref="AO27">ROUND(
  IF(AND(AO$1="Ensign", $AI27&gt;=2021, $AI27&lt;=2024),
    _xlfn.XLOOKUP($AI27, Ensign!$A$2:$A$12, Ensign!$B$2:$B$12),
    _xlfn.XLOOKUP($AI27, 'Historic (IPEDS &amp; 2019 RTP)'!$A:$A, _xlfn.XLOOKUP(AO$1, 'Historic (IPEDS &amp; 2019 RTP)'!$A$1:$H$1, 'Historic (IPEDS &amp; 2019 RTP)'!$A:$H),
      IFERROR(_xlfn.XLOOKUP($AI27, 'USHE Historic'!$A$3:$A$13, _xlfn.XLOOKUP(AO$1, 'USHE Historic'!$A$2:$E$2, 'USHE Historic'!$A$3:$E$13)),
        _xlfn.IFS(
          AO$1="BYU", IFERROR(_xlfn.XLOOKUP($AI27, 'MAG College Enrollment Forecast'!$A:$A, 'MAG College Enrollment Forecast'!$B:$B), (AO$72-AO26)/($AI$72-$AI26)*($AI27-$AI26)+AO26),
          AO$1="UVU", IFERROR(_xlfn.XLOOKUP($AI27, 'MAG College Enrollment Forecast'!$A:$A, 'MAG College Enrollment Forecast'!$C:$C+'MAG College Enrollment Forecast'!$D:$D+'MAG College Enrollment Forecast'!$E:$E+'MAG College Enrollment Forecast'!$F:$F+'MAG College Enrollment Forecast'!$G:$G+'MAG College Enrollment Forecast'!$H:$H), (AO$72-AO26)/($AI$72-$AI26)*($AI27-$AI26)+AO26),
          TRUE, IFERROR(_xlfn.XLOOKUP($AI27, 'USHE Projections'!$A:$A, IFERROR(_xlfn.XLOOKUP(AO$1, 'USHE Projections'!$A$1:$E$1, 'USHE Projections'!$A:$E), "NONE"), (AO$72-AO26)/($AI$72-$AI26)*($AI27-$AI26)+AO26), (AO$72-AO26)/($AI$72-$AI26)*($AI27-$AI26)+AO26)
        )
      )
    )
  ), 0)</f>
        <v>2153</v>
      </c>
      <c r="AP27" s="20" cm="1">
        <f t="array" ref="AP27">ROUND(
  IF(AND(AP$1="Ensign", $AI27&gt;=2021, $AI27&lt;=2024),
    _xlfn.XLOOKUP($AI27, Ensign!$A$2:$A$12, Ensign!$B$2:$B$12),
    _xlfn.XLOOKUP($AI27, 'Historic (IPEDS &amp; 2019 RTP)'!$A:$A, _xlfn.XLOOKUP(AP$1, 'Historic (IPEDS &amp; 2019 RTP)'!$A$1:$H$1, 'Historic (IPEDS &amp; 2019 RTP)'!$A:$H),
      IFERROR(_xlfn.XLOOKUP($AI27, 'USHE Historic'!$A$3:$A$13, _xlfn.XLOOKUP(AP$1, 'USHE Historic'!$A$2:$E$2, 'USHE Historic'!$A$3:$E$13)),
        _xlfn.IFS(
          AP$1="BYU", IFERROR(_xlfn.XLOOKUP($AI27, 'MAG College Enrollment Forecast'!$A:$A, 'MAG College Enrollment Forecast'!$B:$B), (AP$72-AP26)/($AI$72-$AI26)*($AI27-$AI26)+AP26),
          AP$1="UVU", IFERROR(_xlfn.XLOOKUP($AI27, 'MAG College Enrollment Forecast'!$A:$A, 'MAG College Enrollment Forecast'!$C:$C+'MAG College Enrollment Forecast'!$D:$D+'MAG College Enrollment Forecast'!$E:$E+'MAG College Enrollment Forecast'!$F:$F+'MAG College Enrollment Forecast'!$G:$G+'MAG College Enrollment Forecast'!$H:$H), (AP$72-AP26)/($AI$72-$AI26)*($AI27-$AI26)+AP26),
          TRUE, IFERROR(_xlfn.XLOOKUP($AI27, 'USHE Projections'!$A:$A, IFERROR(_xlfn.XLOOKUP(AP$1, 'USHE Projections'!$A$1:$E$1, 'USHE Projections'!$A:$E), "NONE"), (AP$72-AP26)/($AI$72-$AI26)*($AI27-$AI26)+AP26), (AP$72-AP26)/($AI$72-$AI26)*($AI27-$AI26)+AP26)
        )
      )
    )
  ), 0)</f>
        <v>2821</v>
      </c>
      <c r="AQ27" s="7"/>
    </row>
    <row r="28" spans="1:43">
      <c r="AI28" s="3">
        <v>2016</v>
      </c>
      <c r="AJ28" s="20" cm="1">
        <f t="array" ref="AJ28">ROUND(
  IF(AND(AJ$1="Ensign", $AI28&gt;=2021, $AI28&lt;=2024),
    _xlfn.XLOOKUP($AI28, Ensign!$A$2:$A$12, Ensign!$B$2:$B$12),
    _xlfn.XLOOKUP($AI28, 'Historic (IPEDS &amp; 2019 RTP)'!$A:$A, _xlfn.XLOOKUP(AJ$1, 'Historic (IPEDS &amp; 2019 RTP)'!$A$1:$H$1, 'Historic (IPEDS &amp; 2019 RTP)'!$A:$H),
      IFERROR(_xlfn.XLOOKUP($AI28, 'USHE Historic'!$A$3:$A$13, _xlfn.XLOOKUP(AJ$1, 'USHE Historic'!$A$2:$E$2, 'USHE Historic'!$A$3:$E$13)),
        _xlfn.IFS(
          AJ$1="BYU", IFERROR(_xlfn.XLOOKUP($AI28, 'MAG College Enrollment Forecast'!$A:$A, 'MAG College Enrollment Forecast'!$B:$B), (AJ$72-AJ27)/($AI$72-$AI27)*($AI28-$AI27)+AJ27),
          AJ$1="UVU", IFERROR(_xlfn.XLOOKUP($AI28, 'MAG College Enrollment Forecast'!$A:$A, 'MAG College Enrollment Forecast'!$C:$C+'MAG College Enrollment Forecast'!$D:$D+'MAG College Enrollment Forecast'!$E:$E+'MAG College Enrollment Forecast'!$F:$F+'MAG College Enrollment Forecast'!$G:$G+'MAG College Enrollment Forecast'!$H:$H), (AJ$72-AJ27)/($AI$72-$AI27)*($AI28-$AI27)+AJ27),
          TRUE, IFERROR(_xlfn.XLOOKUP($AI28, 'USHE Projections'!$A:$A, IFERROR(_xlfn.XLOOKUP(AJ$1, 'USHE Projections'!$A$1:$E$1, 'USHE Projections'!$A:$E), "NONE"), (AJ$72-AJ27)/($AI$72-$AI27)*($AI28-$AI27)+AJ27), (AJ$72-AJ27)/($AI$72-$AI27)*($AI28-$AI27)+AJ27)
        )
      )
    )
  ), 0)</f>
        <v>31860</v>
      </c>
      <c r="AK28" s="20" cm="1">
        <f t="array" ref="AK28">ROUND(
  IF(AND(AK$1="Ensign", $AI28&gt;=2021, $AI28&lt;=2024),
    _xlfn.XLOOKUP($AI28, Ensign!$A$2:$A$12, Ensign!$B$2:$B$12),
    _xlfn.XLOOKUP($AI28, 'Historic (IPEDS &amp; 2019 RTP)'!$A:$A, _xlfn.XLOOKUP(AK$1, 'Historic (IPEDS &amp; 2019 RTP)'!$A$1:$H$1, 'Historic (IPEDS &amp; 2019 RTP)'!$A:$H),
      IFERROR(_xlfn.XLOOKUP($AI28, 'USHE Historic'!$A$3:$A$13, _xlfn.XLOOKUP(AK$1, 'USHE Historic'!$A$2:$E$2, 'USHE Historic'!$A$3:$E$13)),
        _xlfn.IFS(
          AK$1="BYU", IFERROR(_xlfn.XLOOKUP($AI28, 'MAG College Enrollment Forecast'!$A:$A, 'MAG College Enrollment Forecast'!$B:$B), (AK$72-AK27)/($AI$72-$AI27)*($AI28-$AI27)+AK27),
          AK$1="UVU", IFERROR(_xlfn.XLOOKUP($AI28, 'MAG College Enrollment Forecast'!$A:$A, 'MAG College Enrollment Forecast'!$C:$C+'MAG College Enrollment Forecast'!$D:$D+'MAG College Enrollment Forecast'!$E:$E+'MAG College Enrollment Forecast'!$F:$F+'MAG College Enrollment Forecast'!$G:$G+'MAG College Enrollment Forecast'!$H:$H), (AK$72-AK27)/($AI$72-$AI27)*($AI28-$AI27)+AK27),
          TRUE, IFERROR(_xlfn.XLOOKUP($AI28, 'USHE Projections'!$A:$A, IFERROR(_xlfn.XLOOKUP(AK$1, 'USHE Projections'!$A$1:$E$1, 'USHE Projections'!$A:$E), "NONE"), (AK$72-AK27)/($AI$72-$AI27)*($AI28-$AI27)+AK27), (AK$72-AK27)/($AI$72-$AI27)*($AI28-$AI27)+AK27)
        )
      )
    )
  ), 0)</f>
        <v>26809</v>
      </c>
      <c r="AL28" s="20" cm="1">
        <f t="array" ref="AL28">ROUND(
  IF(AND(AL$1="Ensign", $AI28&gt;=2021, $AI28&lt;=2024),
    _xlfn.XLOOKUP($AI28, Ensign!$A$2:$A$12, Ensign!$B$2:$B$12),
    _xlfn.XLOOKUP($AI28, 'Historic (IPEDS &amp; 2019 RTP)'!$A:$A, _xlfn.XLOOKUP(AL$1, 'Historic (IPEDS &amp; 2019 RTP)'!$A$1:$H$1, 'Historic (IPEDS &amp; 2019 RTP)'!$A:$H),
      IFERROR(_xlfn.XLOOKUP($AI28, 'USHE Historic'!$A$3:$A$13, _xlfn.XLOOKUP(AL$1, 'USHE Historic'!$A$2:$E$2, 'USHE Historic'!$A$3:$E$13)),
        _xlfn.IFS(
          AL$1="BYU", IFERROR(_xlfn.XLOOKUP($AI28, 'MAG College Enrollment Forecast'!$A:$A, 'MAG College Enrollment Forecast'!$B:$B), (AL$72-AL27)/($AI$72-$AI27)*($AI28-$AI27)+AL27),
          AL$1="UVU", IFERROR(_xlfn.XLOOKUP($AI28, 'MAG College Enrollment Forecast'!$A:$A, 'MAG College Enrollment Forecast'!$C:$C+'MAG College Enrollment Forecast'!$D:$D+'MAG College Enrollment Forecast'!$E:$E+'MAG College Enrollment Forecast'!$F:$F+'MAG College Enrollment Forecast'!$G:$G+'MAG College Enrollment Forecast'!$H:$H), (AL$72-AL27)/($AI$72-$AI27)*($AI28-$AI27)+AL27),
          TRUE, IFERROR(_xlfn.XLOOKUP($AI28, 'USHE Projections'!$A:$A, IFERROR(_xlfn.XLOOKUP(AL$1, 'USHE Projections'!$A$1:$E$1, 'USHE Projections'!$A:$E), "NONE"), (AL$72-AL27)/($AI$72-$AI27)*($AI28-$AI27)+AL27), (AL$72-AL27)/($AI$72-$AI27)*($AI28-$AI27)+AL27)
        )
      )
    )
  ), 0)</f>
        <v>34978</v>
      </c>
      <c r="AM28" s="20" cm="1">
        <f t="array" ref="AM28">ROUND(
  IF(AND(AM$1="Ensign", $AI28&gt;=2021, $AI28&lt;=2024),
    _xlfn.XLOOKUP($AI28, Ensign!$A$2:$A$12, Ensign!$B$2:$B$12),
    _xlfn.XLOOKUP($AI28, 'Historic (IPEDS &amp; 2019 RTP)'!$A:$A, _xlfn.XLOOKUP(AM$1, 'Historic (IPEDS &amp; 2019 RTP)'!$A$1:$H$1, 'Historic (IPEDS &amp; 2019 RTP)'!$A:$H),
      IFERROR(_xlfn.XLOOKUP($AI28, 'USHE Historic'!$A$3:$A$13, _xlfn.XLOOKUP(AM$1, 'USHE Historic'!$A$2:$E$2, 'USHE Historic'!$A$3:$E$13)),
        _xlfn.IFS(
          AM$1="BYU", IFERROR(_xlfn.XLOOKUP($AI28, 'MAG College Enrollment Forecast'!$A:$A, 'MAG College Enrollment Forecast'!$B:$B), (AM$72-AM27)/($AI$72-$AI27)*($AI28-$AI27)+AM27),
          AM$1="UVU", IFERROR(_xlfn.XLOOKUP($AI28, 'MAG College Enrollment Forecast'!$A:$A, 'MAG College Enrollment Forecast'!$C:$C+'MAG College Enrollment Forecast'!$D:$D+'MAG College Enrollment Forecast'!$E:$E+'MAG College Enrollment Forecast'!$F:$F+'MAG College Enrollment Forecast'!$G:$G+'MAG College Enrollment Forecast'!$H:$H), (AM$72-AM27)/($AI$72-$AI27)*($AI28-$AI27)+AM27),
          TRUE, IFERROR(_xlfn.XLOOKUP($AI28, 'USHE Projections'!$A:$A, IFERROR(_xlfn.XLOOKUP(AM$1, 'USHE Projections'!$A$1:$E$1, 'USHE Projections'!$A:$E), "NONE"), (AM$72-AM27)/($AI$72-$AI27)*($AI28-$AI27)+AM27), (AM$72-AM27)/($AI$72-$AI27)*($AI28-$AI27)+AM27)
        )
      )
    )
  ), 0)</f>
        <v>29901</v>
      </c>
      <c r="AN28" s="20" cm="1">
        <f t="array" ref="AN28">ROUND(
  IF(AND(AN$1="Ensign", $AI28&gt;=2021, $AI28&lt;=2024),
    _xlfn.XLOOKUP($AI28, Ensign!$A$2:$A$12, Ensign!$B$2:$B$12),
    _xlfn.XLOOKUP($AI28, 'Historic (IPEDS &amp; 2019 RTP)'!$A:$A, _xlfn.XLOOKUP(AN$1, 'Historic (IPEDS &amp; 2019 RTP)'!$A$1:$H$1, 'Historic (IPEDS &amp; 2019 RTP)'!$A:$H),
      IFERROR(_xlfn.XLOOKUP($AI28, 'USHE Historic'!$A$3:$A$13, _xlfn.XLOOKUP(AN$1, 'USHE Historic'!$A$2:$E$2, 'USHE Historic'!$A$3:$E$13)),
        _xlfn.IFS(
          AN$1="BYU", IFERROR(_xlfn.XLOOKUP($AI28, 'MAG College Enrollment Forecast'!$A:$A, 'MAG College Enrollment Forecast'!$B:$B), (AN$72-AN27)/($AI$72-$AI27)*($AI28-$AI27)+AN27),
          AN$1="UVU", IFERROR(_xlfn.XLOOKUP($AI28, 'MAG College Enrollment Forecast'!$A:$A, 'MAG College Enrollment Forecast'!$C:$C+'MAG College Enrollment Forecast'!$D:$D+'MAG College Enrollment Forecast'!$E:$E+'MAG College Enrollment Forecast'!$F:$F+'MAG College Enrollment Forecast'!$G:$G+'MAG College Enrollment Forecast'!$H:$H), (AN$72-AN27)/($AI$72-$AI27)*($AI28-$AI27)+AN27),
          TRUE, IFERROR(_xlfn.XLOOKUP($AI28, 'USHE Projections'!$A:$A, IFERROR(_xlfn.XLOOKUP(AN$1, 'USHE Projections'!$A$1:$E$1, 'USHE Projections'!$A:$E), "NONE"), (AN$72-AN27)/($AI$72-$AI27)*($AI28-$AI27)+AN27), (AN$72-AN27)/($AI$72-$AI27)*($AI28-$AI27)+AN27)
        )
      )
    )
  ), 0)</f>
        <v>34240</v>
      </c>
      <c r="AO28" s="20" cm="1">
        <f t="array" ref="AO28">ROUND(
  IF(AND(AO$1="Ensign", $AI28&gt;=2021, $AI28&lt;=2024),
    _xlfn.XLOOKUP($AI28, Ensign!$A$2:$A$12, Ensign!$B$2:$B$12),
    _xlfn.XLOOKUP($AI28, 'Historic (IPEDS &amp; 2019 RTP)'!$A:$A, _xlfn.XLOOKUP(AO$1, 'Historic (IPEDS &amp; 2019 RTP)'!$A$1:$H$1, 'Historic (IPEDS &amp; 2019 RTP)'!$A:$H),
      IFERROR(_xlfn.XLOOKUP($AI28, 'USHE Historic'!$A$3:$A$13, _xlfn.XLOOKUP(AO$1, 'USHE Historic'!$A$2:$E$2, 'USHE Historic'!$A$3:$E$13)),
        _xlfn.IFS(
          AO$1="BYU", IFERROR(_xlfn.XLOOKUP($AI28, 'MAG College Enrollment Forecast'!$A:$A, 'MAG College Enrollment Forecast'!$B:$B), (AO$72-AO27)/($AI$72-$AI27)*($AI28-$AI27)+AO27),
          AO$1="UVU", IFERROR(_xlfn.XLOOKUP($AI28, 'MAG College Enrollment Forecast'!$A:$A, 'MAG College Enrollment Forecast'!$C:$C+'MAG College Enrollment Forecast'!$D:$D+'MAG College Enrollment Forecast'!$E:$E+'MAG College Enrollment Forecast'!$F:$F+'MAG College Enrollment Forecast'!$G:$G+'MAG College Enrollment Forecast'!$H:$H), (AO$72-AO27)/($AI$72-$AI27)*($AI28-$AI27)+AO27),
          TRUE, IFERROR(_xlfn.XLOOKUP($AI28, 'USHE Projections'!$A:$A, IFERROR(_xlfn.XLOOKUP(AO$1, 'USHE Projections'!$A$1:$E$1, 'USHE Projections'!$A:$E), "NONE"), (AO$72-AO27)/($AI$72-$AI27)*($AI28-$AI27)+AO27), (AO$72-AO27)/($AI$72-$AI27)*($AI28-$AI27)+AO27)
        )
      )
    )
  ), 0)</f>
        <v>2119</v>
      </c>
      <c r="AP28" s="20" cm="1">
        <f t="array" ref="AP28">ROUND(
  IF(AND(AP$1="Ensign", $AI28&gt;=2021, $AI28&lt;=2024),
    _xlfn.XLOOKUP($AI28, Ensign!$A$2:$A$12, Ensign!$B$2:$B$12),
    _xlfn.XLOOKUP($AI28, 'Historic (IPEDS &amp; 2019 RTP)'!$A:$A, _xlfn.XLOOKUP(AP$1, 'Historic (IPEDS &amp; 2019 RTP)'!$A$1:$H$1, 'Historic (IPEDS &amp; 2019 RTP)'!$A:$H),
      IFERROR(_xlfn.XLOOKUP($AI28, 'USHE Historic'!$A$3:$A$13, _xlfn.XLOOKUP(AP$1, 'USHE Historic'!$A$2:$E$2, 'USHE Historic'!$A$3:$E$13)),
        _xlfn.IFS(
          AP$1="BYU", IFERROR(_xlfn.XLOOKUP($AI28, 'MAG College Enrollment Forecast'!$A:$A, 'MAG College Enrollment Forecast'!$B:$B), (AP$72-AP27)/($AI$72-$AI27)*($AI28-$AI27)+AP27),
          AP$1="UVU", IFERROR(_xlfn.XLOOKUP($AI28, 'MAG College Enrollment Forecast'!$A:$A, 'MAG College Enrollment Forecast'!$C:$C+'MAG College Enrollment Forecast'!$D:$D+'MAG College Enrollment Forecast'!$E:$E+'MAG College Enrollment Forecast'!$F:$F+'MAG College Enrollment Forecast'!$G:$G+'MAG College Enrollment Forecast'!$H:$H), (AP$72-AP27)/($AI$72-$AI27)*($AI28-$AI27)+AP27),
          TRUE, IFERROR(_xlfn.XLOOKUP($AI28, 'USHE Projections'!$A:$A, IFERROR(_xlfn.XLOOKUP(AP$1, 'USHE Projections'!$A$1:$E$1, 'USHE Projections'!$A:$E), "NONE"), (AP$72-AP27)/($AI$72-$AI27)*($AI28-$AI27)+AP27), (AP$72-AP27)/($AI$72-$AI27)*($AI28-$AI27)+AP27)
        )
      )
    )
  ), 0)</f>
        <v>2694</v>
      </c>
      <c r="AQ28" s="7"/>
    </row>
    <row r="29" spans="1:43">
      <c r="AI29" s="3">
        <v>2017</v>
      </c>
      <c r="AJ29" s="20" cm="1">
        <f t="array" ref="AJ29">ROUND(
  IF(AND(AJ$1="Ensign", $AI29&gt;=2021, $AI29&lt;=2024),
    _xlfn.XLOOKUP($AI29, Ensign!$A$2:$A$12, Ensign!$B$2:$B$12),
    _xlfn.XLOOKUP($AI29, 'Historic (IPEDS &amp; 2019 RTP)'!$A:$A, _xlfn.XLOOKUP(AJ$1, 'Historic (IPEDS &amp; 2019 RTP)'!$A$1:$H$1, 'Historic (IPEDS &amp; 2019 RTP)'!$A:$H),
      IFERROR(_xlfn.XLOOKUP($AI29, 'USHE Historic'!$A$3:$A$13, _xlfn.XLOOKUP(AJ$1, 'USHE Historic'!$A$2:$E$2, 'USHE Historic'!$A$3:$E$13)),
        _xlfn.IFS(
          AJ$1="BYU", IFERROR(_xlfn.XLOOKUP($AI29, 'MAG College Enrollment Forecast'!$A:$A, 'MAG College Enrollment Forecast'!$B:$B), (AJ$72-AJ28)/($AI$72-$AI28)*($AI29-$AI28)+AJ28),
          AJ$1="UVU", IFERROR(_xlfn.XLOOKUP($AI29, 'MAG College Enrollment Forecast'!$A:$A, 'MAG College Enrollment Forecast'!$C:$C+'MAG College Enrollment Forecast'!$D:$D+'MAG College Enrollment Forecast'!$E:$E+'MAG College Enrollment Forecast'!$F:$F+'MAG College Enrollment Forecast'!$G:$G+'MAG College Enrollment Forecast'!$H:$H), (AJ$72-AJ28)/($AI$72-$AI28)*($AI29-$AI28)+AJ28),
          TRUE, IFERROR(_xlfn.XLOOKUP($AI29, 'USHE Projections'!$A:$A, IFERROR(_xlfn.XLOOKUP(AJ$1, 'USHE Projections'!$A$1:$E$1, 'USHE Projections'!$A:$E), "NONE"), (AJ$72-AJ28)/($AI$72-$AI28)*($AI29-$AI28)+AJ28), (AJ$72-AJ28)/($AI$72-$AI28)*($AI29-$AI28)+AJ28)
        )
      )
    )
  ), 0)</f>
        <v>32800</v>
      </c>
      <c r="AK29" s="20" cm="1">
        <f t="array" ref="AK29">ROUND(
  IF(AND(AK$1="Ensign", $AI29&gt;=2021, $AI29&lt;=2024),
    _xlfn.XLOOKUP($AI29, Ensign!$A$2:$A$12, Ensign!$B$2:$B$12),
    _xlfn.XLOOKUP($AI29, 'Historic (IPEDS &amp; 2019 RTP)'!$A:$A, _xlfn.XLOOKUP(AK$1, 'Historic (IPEDS &amp; 2019 RTP)'!$A$1:$H$1, 'Historic (IPEDS &amp; 2019 RTP)'!$A:$H),
      IFERROR(_xlfn.XLOOKUP($AI29, 'USHE Historic'!$A$3:$A$13, _xlfn.XLOOKUP(AK$1, 'USHE Historic'!$A$2:$E$2, 'USHE Historic'!$A$3:$E$13)),
        _xlfn.IFS(
          AK$1="BYU", IFERROR(_xlfn.XLOOKUP($AI29, 'MAG College Enrollment Forecast'!$A:$A, 'MAG College Enrollment Forecast'!$B:$B), (AK$72-AK28)/($AI$72-$AI28)*($AI29-$AI28)+AK28),
          AK$1="UVU", IFERROR(_xlfn.XLOOKUP($AI29, 'MAG College Enrollment Forecast'!$A:$A, 'MAG College Enrollment Forecast'!$C:$C+'MAG College Enrollment Forecast'!$D:$D+'MAG College Enrollment Forecast'!$E:$E+'MAG College Enrollment Forecast'!$F:$F+'MAG College Enrollment Forecast'!$G:$G+'MAG College Enrollment Forecast'!$H:$H), (AK$72-AK28)/($AI$72-$AI28)*($AI29-$AI28)+AK28),
          TRUE, IFERROR(_xlfn.XLOOKUP($AI29, 'USHE Projections'!$A:$A, IFERROR(_xlfn.XLOOKUP(AK$1, 'USHE Projections'!$A$1:$E$1, 'USHE Projections'!$A:$E), "NONE"), (AK$72-AK28)/($AI$72-$AI28)*($AI29-$AI28)+AK28), (AK$72-AK28)/($AI$72-$AI28)*($AI29-$AI28)+AK28)
        )
      )
    )
  ), 0)</f>
        <v>27949</v>
      </c>
      <c r="AL29" s="20" cm="1">
        <f t="array" ref="AL29">ROUND(
  IF(AND(AL$1="Ensign", $AI29&gt;=2021, $AI29&lt;=2024),
    _xlfn.XLOOKUP($AI29, Ensign!$A$2:$A$12, Ensign!$B$2:$B$12),
    _xlfn.XLOOKUP($AI29, 'Historic (IPEDS &amp; 2019 RTP)'!$A:$A, _xlfn.XLOOKUP(AL$1, 'Historic (IPEDS &amp; 2019 RTP)'!$A$1:$H$1, 'Historic (IPEDS &amp; 2019 RTP)'!$A:$H),
      IFERROR(_xlfn.XLOOKUP($AI29, 'USHE Historic'!$A$3:$A$13, _xlfn.XLOOKUP(AL$1, 'USHE Historic'!$A$2:$E$2, 'USHE Historic'!$A$3:$E$13)),
        _xlfn.IFS(
          AL$1="BYU", IFERROR(_xlfn.XLOOKUP($AI29, 'MAG College Enrollment Forecast'!$A:$A, 'MAG College Enrollment Forecast'!$B:$B), (AL$72-AL28)/($AI$72-$AI28)*($AI29-$AI28)+AL28),
          AL$1="UVU", IFERROR(_xlfn.XLOOKUP($AI29, 'MAG College Enrollment Forecast'!$A:$A, 'MAG College Enrollment Forecast'!$C:$C+'MAG College Enrollment Forecast'!$D:$D+'MAG College Enrollment Forecast'!$E:$E+'MAG College Enrollment Forecast'!$F:$F+'MAG College Enrollment Forecast'!$G:$G+'MAG College Enrollment Forecast'!$H:$H), (AL$72-AL28)/($AI$72-$AI28)*($AI29-$AI28)+AL28),
          TRUE, IFERROR(_xlfn.XLOOKUP($AI29, 'USHE Projections'!$A:$A, IFERROR(_xlfn.XLOOKUP(AL$1, 'USHE Projections'!$A$1:$E$1, 'USHE Projections'!$A:$E), "NONE"), (AL$72-AL28)/($AI$72-$AI28)*($AI29-$AI28)+AL28), (AL$72-AL28)/($AI$72-$AI28)*($AI29-$AI28)+AL28)
        )
      )
    )
  ), 0)</f>
        <v>37282</v>
      </c>
      <c r="AM29" s="20" cm="1">
        <f t="array" ref="AM29">ROUND(
  IF(AND(AM$1="Ensign", $AI29&gt;=2021, $AI29&lt;=2024),
    _xlfn.XLOOKUP($AI29, Ensign!$A$2:$A$12, Ensign!$B$2:$B$12),
    _xlfn.XLOOKUP($AI29, 'Historic (IPEDS &amp; 2019 RTP)'!$A:$A, _xlfn.XLOOKUP(AM$1, 'Historic (IPEDS &amp; 2019 RTP)'!$A$1:$H$1, 'Historic (IPEDS &amp; 2019 RTP)'!$A:$H),
      IFERROR(_xlfn.XLOOKUP($AI29, 'USHE Historic'!$A$3:$A$13, _xlfn.XLOOKUP(AM$1, 'USHE Historic'!$A$2:$E$2, 'USHE Historic'!$A$3:$E$13)),
        _xlfn.IFS(
          AM$1="BYU", IFERROR(_xlfn.XLOOKUP($AI29, 'MAG College Enrollment Forecast'!$A:$A, 'MAG College Enrollment Forecast'!$B:$B), (AM$72-AM28)/($AI$72-$AI28)*($AI29-$AI28)+AM28),
          AM$1="UVU", IFERROR(_xlfn.XLOOKUP($AI29, 'MAG College Enrollment Forecast'!$A:$A, 'MAG College Enrollment Forecast'!$C:$C+'MAG College Enrollment Forecast'!$D:$D+'MAG College Enrollment Forecast'!$E:$E+'MAG College Enrollment Forecast'!$F:$F+'MAG College Enrollment Forecast'!$G:$G+'MAG College Enrollment Forecast'!$H:$H), (AM$72-AM28)/($AI$72-$AI28)*($AI29-$AI28)+AM28),
          TRUE, IFERROR(_xlfn.XLOOKUP($AI29, 'USHE Projections'!$A:$A, IFERROR(_xlfn.XLOOKUP(AM$1, 'USHE Projections'!$A$1:$E$1, 'USHE Projections'!$A:$E), "NONE"), (AM$72-AM28)/($AI$72-$AI28)*($AI29-$AI28)+AM28), (AM$72-AM28)/($AI$72-$AI28)*($AI29-$AI28)+AM28)
        )
      )
    )
  ), 0)</f>
        <v>29620</v>
      </c>
      <c r="AN29" s="20" cm="1">
        <f t="array" ref="AN29">ROUND(
  IF(AND(AN$1="Ensign", $AI29&gt;=2021, $AI29&lt;=2024),
    _xlfn.XLOOKUP($AI29, Ensign!$A$2:$A$12, Ensign!$B$2:$B$12),
    _xlfn.XLOOKUP($AI29, 'Historic (IPEDS &amp; 2019 RTP)'!$A:$A, _xlfn.XLOOKUP(AN$1, 'Historic (IPEDS &amp; 2019 RTP)'!$A$1:$H$1, 'Historic (IPEDS &amp; 2019 RTP)'!$A:$H),
      IFERROR(_xlfn.XLOOKUP($AI29, 'USHE Historic'!$A$3:$A$13, _xlfn.XLOOKUP(AN$1, 'USHE Historic'!$A$2:$E$2, 'USHE Historic'!$A$3:$E$13)),
        _xlfn.IFS(
          AN$1="BYU", IFERROR(_xlfn.XLOOKUP($AI29, 'MAG College Enrollment Forecast'!$A:$A, 'MAG College Enrollment Forecast'!$B:$B), (AN$72-AN28)/($AI$72-$AI28)*($AI29-$AI28)+AN28),
          AN$1="UVU", IFERROR(_xlfn.XLOOKUP($AI29, 'MAG College Enrollment Forecast'!$A:$A, 'MAG College Enrollment Forecast'!$C:$C+'MAG College Enrollment Forecast'!$D:$D+'MAG College Enrollment Forecast'!$E:$E+'MAG College Enrollment Forecast'!$F:$F+'MAG College Enrollment Forecast'!$G:$G+'MAG College Enrollment Forecast'!$H:$H), (AN$72-AN28)/($AI$72-$AI28)*($AI29-$AI28)+AN28),
          TRUE, IFERROR(_xlfn.XLOOKUP($AI29, 'USHE Projections'!$A:$A, IFERROR(_xlfn.XLOOKUP(AN$1, 'USHE Projections'!$A$1:$E$1, 'USHE Projections'!$A:$E), "NONE"), (AN$72-AN28)/($AI$72-$AI28)*($AI29-$AI28)+AN28), (AN$72-AN28)/($AI$72-$AI28)*($AI29-$AI28)+AN28)
        )
      )
    )
  ), 0)</f>
        <v>34334</v>
      </c>
      <c r="AO29" s="20" cm="1">
        <f t="array" ref="AO29">ROUND(
  IF(AND(AO$1="Ensign", $AI29&gt;=2021, $AI29&lt;=2024),
    _xlfn.XLOOKUP($AI29, Ensign!$A$2:$A$12, Ensign!$B$2:$B$12),
    _xlfn.XLOOKUP($AI29, 'Historic (IPEDS &amp; 2019 RTP)'!$A:$A, _xlfn.XLOOKUP(AO$1, 'Historic (IPEDS &amp; 2019 RTP)'!$A$1:$H$1, 'Historic (IPEDS &amp; 2019 RTP)'!$A:$H),
      IFERROR(_xlfn.XLOOKUP($AI29, 'USHE Historic'!$A$3:$A$13, _xlfn.XLOOKUP(AO$1, 'USHE Historic'!$A$2:$E$2, 'USHE Historic'!$A$3:$E$13)),
        _xlfn.IFS(
          AO$1="BYU", IFERROR(_xlfn.XLOOKUP($AI29, 'MAG College Enrollment Forecast'!$A:$A, 'MAG College Enrollment Forecast'!$B:$B), (AO$72-AO28)/($AI$72-$AI28)*($AI29-$AI28)+AO28),
          AO$1="UVU", IFERROR(_xlfn.XLOOKUP($AI29, 'MAG College Enrollment Forecast'!$A:$A, 'MAG College Enrollment Forecast'!$C:$C+'MAG College Enrollment Forecast'!$D:$D+'MAG College Enrollment Forecast'!$E:$E+'MAG College Enrollment Forecast'!$F:$F+'MAG College Enrollment Forecast'!$G:$G+'MAG College Enrollment Forecast'!$H:$H), (AO$72-AO28)/($AI$72-$AI28)*($AI29-$AI28)+AO28),
          TRUE, IFERROR(_xlfn.XLOOKUP($AI29, 'USHE Projections'!$A:$A, IFERROR(_xlfn.XLOOKUP(AO$1, 'USHE Projections'!$A$1:$E$1, 'USHE Projections'!$A:$E), "NONE"), (AO$72-AO28)/($AI$72-$AI28)*($AI29-$AI28)+AO28), (AO$72-AO28)/($AI$72-$AI28)*($AI29-$AI28)+AO28)
        )
      )
    )
  ), 0)</f>
        <v>2045</v>
      </c>
      <c r="AP29" s="20" cm="1">
        <f t="array" ref="AP29">ROUND(
  IF(AND(AP$1="Ensign", $AI29&gt;=2021, $AI29&lt;=2024),
    _xlfn.XLOOKUP($AI29, Ensign!$A$2:$A$12, Ensign!$B$2:$B$12),
    _xlfn.XLOOKUP($AI29, 'Historic (IPEDS &amp; 2019 RTP)'!$A:$A, _xlfn.XLOOKUP(AP$1, 'Historic (IPEDS &amp; 2019 RTP)'!$A$1:$H$1, 'Historic (IPEDS &amp; 2019 RTP)'!$A:$H),
      IFERROR(_xlfn.XLOOKUP($AI29, 'USHE Historic'!$A$3:$A$13, _xlfn.XLOOKUP(AP$1, 'USHE Historic'!$A$2:$E$2, 'USHE Historic'!$A$3:$E$13)),
        _xlfn.IFS(
          AP$1="BYU", IFERROR(_xlfn.XLOOKUP($AI29, 'MAG College Enrollment Forecast'!$A:$A, 'MAG College Enrollment Forecast'!$B:$B), (AP$72-AP28)/($AI$72-$AI28)*($AI29-$AI28)+AP28),
          AP$1="UVU", IFERROR(_xlfn.XLOOKUP($AI29, 'MAG College Enrollment Forecast'!$A:$A, 'MAG College Enrollment Forecast'!$C:$C+'MAG College Enrollment Forecast'!$D:$D+'MAG College Enrollment Forecast'!$E:$E+'MAG College Enrollment Forecast'!$F:$F+'MAG College Enrollment Forecast'!$G:$G+'MAG College Enrollment Forecast'!$H:$H), (AP$72-AP28)/($AI$72-$AI28)*($AI29-$AI28)+AP28),
          TRUE, IFERROR(_xlfn.XLOOKUP($AI29, 'USHE Projections'!$A:$A, IFERROR(_xlfn.XLOOKUP(AP$1, 'USHE Projections'!$A$1:$E$1, 'USHE Projections'!$A:$E), "NONE"), (AP$72-AP28)/($AI$72-$AI28)*($AI29-$AI28)+AP28), (AP$72-AP28)/($AI$72-$AI28)*($AI29-$AI28)+AP28)
        )
      )
    )
  ), 0)</f>
        <v>2570</v>
      </c>
      <c r="AQ29" s="7"/>
    </row>
    <row r="30" spans="1:43">
      <c r="AI30" s="3">
        <v>2018</v>
      </c>
      <c r="AJ30" s="20" cm="1">
        <f t="array" ref="AJ30">ROUND(
  IF(AND(AJ$1="Ensign", $AI30&gt;=2021, $AI30&lt;=2024),
    _xlfn.XLOOKUP($AI30, Ensign!$A$2:$A$12, Ensign!$B$2:$B$12),
    _xlfn.XLOOKUP($AI30, 'Historic (IPEDS &amp; 2019 RTP)'!$A:$A, _xlfn.XLOOKUP(AJ$1, 'Historic (IPEDS &amp; 2019 RTP)'!$A$1:$H$1, 'Historic (IPEDS &amp; 2019 RTP)'!$A:$H),
      IFERROR(_xlfn.XLOOKUP($AI30, 'USHE Historic'!$A$3:$A$13, _xlfn.XLOOKUP(AJ$1, 'USHE Historic'!$A$2:$E$2, 'USHE Historic'!$A$3:$E$13)),
        _xlfn.IFS(
          AJ$1="BYU", IFERROR(_xlfn.XLOOKUP($AI30, 'MAG College Enrollment Forecast'!$A:$A, 'MAG College Enrollment Forecast'!$B:$B), (AJ$72-AJ29)/($AI$72-$AI29)*($AI30-$AI29)+AJ29),
          AJ$1="UVU", IFERROR(_xlfn.XLOOKUP($AI30, 'MAG College Enrollment Forecast'!$A:$A, 'MAG College Enrollment Forecast'!$C:$C+'MAG College Enrollment Forecast'!$D:$D+'MAG College Enrollment Forecast'!$E:$E+'MAG College Enrollment Forecast'!$F:$F+'MAG College Enrollment Forecast'!$G:$G+'MAG College Enrollment Forecast'!$H:$H), (AJ$72-AJ29)/($AI$72-$AI29)*($AI30-$AI29)+AJ29),
          TRUE, IFERROR(_xlfn.XLOOKUP($AI30, 'USHE Projections'!$A:$A, IFERROR(_xlfn.XLOOKUP(AJ$1, 'USHE Projections'!$A$1:$E$1, 'USHE Projections'!$A:$E), "NONE"), (AJ$72-AJ29)/($AI$72-$AI29)*($AI30-$AI29)+AJ29), (AJ$72-AJ29)/($AI$72-$AI29)*($AI30-$AI29)+AJ29)
        )
      )
    )
  ), 0)</f>
        <v>33023</v>
      </c>
      <c r="AK30" s="20" cm="1">
        <f t="array" ref="AK30">ROUND(
  IF(AND(AK$1="Ensign", $AI30&gt;=2021, $AI30&lt;=2024),
    _xlfn.XLOOKUP($AI30, Ensign!$A$2:$A$12, Ensign!$B$2:$B$12),
    _xlfn.XLOOKUP($AI30, 'Historic (IPEDS &amp; 2019 RTP)'!$A:$A, _xlfn.XLOOKUP(AK$1, 'Historic (IPEDS &amp; 2019 RTP)'!$A$1:$H$1, 'Historic (IPEDS &amp; 2019 RTP)'!$A:$H),
      IFERROR(_xlfn.XLOOKUP($AI30, 'USHE Historic'!$A$3:$A$13, _xlfn.XLOOKUP(AK$1, 'USHE Historic'!$A$2:$E$2, 'USHE Historic'!$A$3:$E$13)),
        _xlfn.IFS(
          AK$1="BYU", IFERROR(_xlfn.XLOOKUP($AI30, 'MAG College Enrollment Forecast'!$A:$A, 'MAG College Enrollment Forecast'!$B:$B), (AK$72-AK29)/($AI$72-$AI29)*($AI30-$AI29)+AK29),
          AK$1="UVU", IFERROR(_xlfn.XLOOKUP($AI30, 'MAG College Enrollment Forecast'!$A:$A, 'MAG College Enrollment Forecast'!$C:$C+'MAG College Enrollment Forecast'!$D:$D+'MAG College Enrollment Forecast'!$E:$E+'MAG College Enrollment Forecast'!$F:$F+'MAG College Enrollment Forecast'!$G:$G+'MAG College Enrollment Forecast'!$H:$H), (AK$72-AK29)/($AI$72-$AI29)*($AI30-$AI29)+AK29),
          TRUE, IFERROR(_xlfn.XLOOKUP($AI30, 'USHE Projections'!$A:$A, IFERROR(_xlfn.XLOOKUP(AK$1, 'USHE Projections'!$A$1:$E$1, 'USHE Projections'!$A:$E), "NONE"), (AK$72-AK29)/($AI$72-$AI29)*($AI30-$AI29)+AK29), (AK$72-AK29)/($AI$72-$AI29)*($AI30-$AI29)+AK29)
        )
      )
    )
  ), 0)</f>
        <v>28247</v>
      </c>
      <c r="AL30" s="20" cm="1">
        <f t="array" ref="AL30">ROUND(
  IF(AND(AL$1="Ensign", $AI30&gt;=2021, $AI30&lt;=2024),
    _xlfn.XLOOKUP($AI30, Ensign!$A$2:$A$12, Ensign!$B$2:$B$12),
    _xlfn.XLOOKUP($AI30, 'Historic (IPEDS &amp; 2019 RTP)'!$A:$A, _xlfn.XLOOKUP(AL$1, 'Historic (IPEDS &amp; 2019 RTP)'!$A$1:$H$1, 'Historic (IPEDS &amp; 2019 RTP)'!$A:$H),
      IFERROR(_xlfn.XLOOKUP($AI30, 'USHE Historic'!$A$3:$A$13, _xlfn.XLOOKUP(AL$1, 'USHE Historic'!$A$2:$E$2, 'USHE Historic'!$A$3:$E$13)),
        _xlfn.IFS(
          AL$1="BYU", IFERROR(_xlfn.XLOOKUP($AI30, 'MAG College Enrollment Forecast'!$A:$A, 'MAG College Enrollment Forecast'!$B:$B), (AL$72-AL29)/($AI$72-$AI29)*($AI30-$AI29)+AL29),
          AL$1="UVU", IFERROR(_xlfn.XLOOKUP($AI30, 'MAG College Enrollment Forecast'!$A:$A, 'MAG College Enrollment Forecast'!$C:$C+'MAG College Enrollment Forecast'!$D:$D+'MAG College Enrollment Forecast'!$E:$E+'MAG College Enrollment Forecast'!$F:$F+'MAG College Enrollment Forecast'!$G:$G+'MAG College Enrollment Forecast'!$H:$H), (AL$72-AL29)/($AI$72-$AI29)*($AI30-$AI29)+AL29),
          TRUE, IFERROR(_xlfn.XLOOKUP($AI30, 'USHE Projections'!$A:$A, IFERROR(_xlfn.XLOOKUP(AL$1, 'USHE Projections'!$A$1:$E$1, 'USHE Projections'!$A:$E), "NONE"), (AL$72-AL29)/($AI$72-$AI29)*($AI30-$AI29)+AL29), (AL$72-AL29)/($AI$72-$AI29)*($AI30-$AI29)+AL29)
        )
      )
    )
  ), 0)</f>
        <v>39931</v>
      </c>
      <c r="AM30" s="20" cm="1">
        <f t="array" ref="AM30">ROUND(
  IF(AND(AM$1="Ensign", $AI30&gt;=2021, $AI30&lt;=2024),
    _xlfn.XLOOKUP($AI30, Ensign!$A$2:$A$12, Ensign!$B$2:$B$12),
    _xlfn.XLOOKUP($AI30, 'Historic (IPEDS &amp; 2019 RTP)'!$A:$A, _xlfn.XLOOKUP(AM$1, 'Historic (IPEDS &amp; 2019 RTP)'!$A$1:$H$1, 'Historic (IPEDS &amp; 2019 RTP)'!$A:$H),
      IFERROR(_xlfn.XLOOKUP($AI30, 'USHE Historic'!$A$3:$A$13, _xlfn.XLOOKUP(AM$1, 'USHE Historic'!$A$2:$E$2, 'USHE Historic'!$A$3:$E$13)),
        _xlfn.IFS(
          AM$1="BYU", IFERROR(_xlfn.XLOOKUP($AI30, 'MAG College Enrollment Forecast'!$A:$A, 'MAG College Enrollment Forecast'!$B:$B), (AM$72-AM29)/($AI$72-$AI29)*($AI30-$AI29)+AM29),
          AM$1="UVU", IFERROR(_xlfn.XLOOKUP($AI30, 'MAG College Enrollment Forecast'!$A:$A, 'MAG College Enrollment Forecast'!$C:$C+'MAG College Enrollment Forecast'!$D:$D+'MAG College Enrollment Forecast'!$E:$E+'MAG College Enrollment Forecast'!$F:$F+'MAG College Enrollment Forecast'!$G:$G+'MAG College Enrollment Forecast'!$H:$H), (AM$72-AM29)/($AI$72-$AI29)*($AI30-$AI29)+AM29),
          TRUE, IFERROR(_xlfn.XLOOKUP($AI30, 'USHE Projections'!$A:$A, IFERROR(_xlfn.XLOOKUP(AM$1, 'USHE Projections'!$A$1:$E$1, 'USHE Projections'!$A:$E), "NONE"), (AM$72-AM29)/($AI$72-$AI29)*($AI30-$AI29)+AM29), (AM$72-AM29)/($AI$72-$AI29)*($AI30-$AI29)+AM29)
        )
      )
    )
  ), 0)</f>
        <v>29156</v>
      </c>
      <c r="AN30" s="20" cm="1">
        <f t="array" ref="AN30">ROUND(
  IF(AND(AN$1="Ensign", $AI30&gt;=2021, $AI30&lt;=2024),
    _xlfn.XLOOKUP($AI30, Ensign!$A$2:$A$12, Ensign!$B$2:$B$12),
    _xlfn.XLOOKUP($AI30, 'Historic (IPEDS &amp; 2019 RTP)'!$A:$A, _xlfn.XLOOKUP(AN$1, 'Historic (IPEDS &amp; 2019 RTP)'!$A$1:$H$1, 'Historic (IPEDS &amp; 2019 RTP)'!$A:$H),
      IFERROR(_xlfn.XLOOKUP($AI30, 'USHE Historic'!$A$3:$A$13, _xlfn.XLOOKUP(AN$1, 'USHE Historic'!$A$2:$E$2, 'USHE Historic'!$A$3:$E$13)),
        _xlfn.IFS(
          AN$1="BYU", IFERROR(_xlfn.XLOOKUP($AI30, 'MAG College Enrollment Forecast'!$A:$A, 'MAG College Enrollment Forecast'!$B:$B), (AN$72-AN29)/($AI$72-$AI29)*($AI30-$AI29)+AN29),
          AN$1="UVU", IFERROR(_xlfn.XLOOKUP($AI30, 'MAG College Enrollment Forecast'!$A:$A, 'MAG College Enrollment Forecast'!$C:$C+'MAG College Enrollment Forecast'!$D:$D+'MAG College Enrollment Forecast'!$E:$E+'MAG College Enrollment Forecast'!$F:$F+'MAG College Enrollment Forecast'!$G:$G+'MAG College Enrollment Forecast'!$H:$H), (AN$72-AN29)/($AI$72-$AI29)*($AI30-$AI29)+AN29),
          TRUE, IFERROR(_xlfn.XLOOKUP($AI30, 'USHE Projections'!$A:$A, IFERROR(_xlfn.XLOOKUP(AN$1, 'USHE Projections'!$A$1:$E$1, 'USHE Projections'!$A:$E), "NONE"), (AN$72-AN29)/($AI$72-$AI29)*($AI30-$AI29)+AN29), (AN$72-AN29)/($AI$72-$AI29)*($AI30-$AI29)+AN29)
        )
      )
    )
  ), 0)</f>
        <v>34499</v>
      </c>
      <c r="AO30" s="20" cm="1">
        <f t="array" ref="AO30">ROUND(
  IF(AND(AO$1="Ensign", $AI30&gt;=2021, $AI30&lt;=2024),
    _xlfn.XLOOKUP($AI30, Ensign!$A$2:$A$12, Ensign!$B$2:$B$12),
    _xlfn.XLOOKUP($AI30, 'Historic (IPEDS &amp; 2019 RTP)'!$A:$A, _xlfn.XLOOKUP(AO$1, 'Historic (IPEDS &amp; 2019 RTP)'!$A$1:$H$1, 'Historic (IPEDS &amp; 2019 RTP)'!$A:$H),
      IFERROR(_xlfn.XLOOKUP($AI30, 'USHE Historic'!$A$3:$A$13, _xlfn.XLOOKUP(AO$1, 'USHE Historic'!$A$2:$E$2, 'USHE Historic'!$A$3:$E$13)),
        _xlfn.IFS(
          AO$1="BYU", IFERROR(_xlfn.XLOOKUP($AI30, 'MAG College Enrollment Forecast'!$A:$A, 'MAG College Enrollment Forecast'!$B:$B), (AO$72-AO29)/($AI$72-$AI29)*($AI30-$AI29)+AO29),
          AO$1="UVU", IFERROR(_xlfn.XLOOKUP($AI30, 'MAG College Enrollment Forecast'!$A:$A, 'MAG College Enrollment Forecast'!$C:$C+'MAG College Enrollment Forecast'!$D:$D+'MAG College Enrollment Forecast'!$E:$E+'MAG College Enrollment Forecast'!$F:$F+'MAG College Enrollment Forecast'!$G:$G+'MAG College Enrollment Forecast'!$H:$H), (AO$72-AO29)/($AI$72-$AI29)*($AI30-$AI29)+AO29),
          TRUE, IFERROR(_xlfn.XLOOKUP($AI30, 'USHE Projections'!$A:$A, IFERROR(_xlfn.XLOOKUP(AO$1, 'USHE Projections'!$A$1:$E$1, 'USHE Projections'!$A:$E), "NONE"), (AO$72-AO29)/($AI$72-$AI29)*($AI30-$AI29)+AO29), (AO$72-AO29)/($AI$72-$AI29)*($AI30-$AI29)+AO29)
        )
      )
    )
  ), 0)</f>
        <v>1996</v>
      </c>
      <c r="AP30" s="20" cm="1">
        <f t="array" ref="AP30">ROUND(
  IF(AND(AP$1="Ensign", $AI30&gt;=2021, $AI30&lt;=2024),
    _xlfn.XLOOKUP($AI30, Ensign!$A$2:$A$12, Ensign!$B$2:$B$12),
    _xlfn.XLOOKUP($AI30, 'Historic (IPEDS &amp; 2019 RTP)'!$A:$A, _xlfn.XLOOKUP(AP$1, 'Historic (IPEDS &amp; 2019 RTP)'!$A$1:$H$1, 'Historic (IPEDS &amp; 2019 RTP)'!$A:$H),
      IFERROR(_xlfn.XLOOKUP($AI30, 'USHE Historic'!$A$3:$A$13, _xlfn.XLOOKUP(AP$1, 'USHE Historic'!$A$2:$E$2, 'USHE Historic'!$A$3:$E$13)),
        _xlfn.IFS(
          AP$1="BYU", IFERROR(_xlfn.XLOOKUP($AI30, 'MAG College Enrollment Forecast'!$A:$A, 'MAG College Enrollment Forecast'!$B:$B), (AP$72-AP29)/($AI$72-$AI29)*($AI30-$AI29)+AP29),
          AP$1="UVU", IFERROR(_xlfn.XLOOKUP($AI30, 'MAG College Enrollment Forecast'!$A:$A, 'MAG College Enrollment Forecast'!$C:$C+'MAG College Enrollment Forecast'!$D:$D+'MAG College Enrollment Forecast'!$E:$E+'MAG College Enrollment Forecast'!$F:$F+'MAG College Enrollment Forecast'!$G:$G+'MAG College Enrollment Forecast'!$H:$H), (AP$72-AP29)/($AI$72-$AI29)*($AI30-$AI29)+AP29),
          TRUE, IFERROR(_xlfn.XLOOKUP($AI30, 'USHE Projections'!$A:$A, IFERROR(_xlfn.XLOOKUP(AP$1, 'USHE Projections'!$A$1:$E$1, 'USHE Projections'!$A:$E), "NONE"), (AP$72-AP29)/($AI$72-$AI29)*($AI30-$AI29)+AP29), (AP$72-AP29)/($AI$72-$AI29)*($AI30-$AI29)+AP29)
        )
      )
    )
  ), 0)</f>
        <v>2477</v>
      </c>
      <c r="AQ30" s="7"/>
    </row>
    <row r="31" spans="1:43">
      <c r="AI31" s="3">
        <v>2019</v>
      </c>
      <c r="AJ31" s="20" cm="1">
        <f t="array" ref="AJ31">ROUND(
  IF(AND(AJ$1="Ensign", $AI31&gt;=2021, $AI31&lt;=2024),
    _xlfn.XLOOKUP($AI31, Ensign!$A$2:$A$12, Ensign!$B$2:$B$12),
    _xlfn.XLOOKUP($AI31, 'Historic (IPEDS &amp; 2019 RTP)'!$A:$A, _xlfn.XLOOKUP(AJ$1, 'Historic (IPEDS &amp; 2019 RTP)'!$A$1:$H$1, 'Historic (IPEDS &amp; 2019 RTP)'!$A:$H),
      IFERROR(_xlfn.XLOOKUP($AI31, 'USHE Historic'!$A$3:$A$13, _xlfn.XLOOKUP(AJ$1, 'USHE Historic'!$A$2:$E$2, 'USHE Historic'!$A$3:$E$13)),
        _xlfn.IFS(
          AJ$1="BYU", IFERROR(_xlfn.XLOOKUP($AI31, 'MAG College Enrollment Forecast'!$A:$A, 'MAG College Enrollment Forecast'!$B:$B), (AJ$72-AJ30)/($AI$72-$AI30)*($AI31-$AI30)+AJ30),
          AJ$1="UVU", IFERROR(_xlfn.XLOOKUP($AI31, 'MAG College Enrollment Forecast'!$A:$A, 'MAG College Enrollment Forecast'!$C:$C+'MAG College Enrollment Forecast'!$D:$D+'MAG College Enrollment Forecast'!$E:$E+'MAG College Enrollment Forecast'!$F:$F+'MAG College Enrollment Forecast'!$G:$G+'MAG College Enrollment Forecast'!$H:$H), (AJ$72-AJ30)/($AI$72-$AI30)*($AI31-$AI30)+AJ30),
          TRUE, IFERROR(_xlfn.XLOOKUP($AI31, 'USHE Projections'!$A:$A, IFERROR(_xlfn.XLOOKUP(AJ$1, 'USHE Projections'!$A$1:$E$1, 'USHE Projections'!$A:$E), "NONE"), (AJ$72-AJ30)/($AI$72-$AI30)*($AI31-$AI30)+AJ30), (AJ$72-AJ30)/($AI$72-$AI30)*($AI31-$AI30)+AJ30)
        )
      )
    )
  ), 0)</f>
        <v>32852</v>
      </c>
      <c r="AK31" s="20" cm="1">
        <f t="array" ref="AK31">ROUND(
  IF(AND(AK$1="Ensign", $AI31&gt;=2021, $AI31&lt;=2024),
    _xlfn.XLOOKUP($AI31, Ensign!$A$2:$A$12, Ensign!$B$2:$B$12),
    _xlfn.XLOOKUP($AI31, 'Historic (IPEDS &amp; 2019 RTP)'!$A:$A, _xlfn.XLOOKUP(AK$1, 'Historic (IPEDS &amp; 2019 RTP)'!$A$1:$H$1, 'Historic (IPEDS &amp; 2019 RTP)'!$A:$H),
      IFERROR(_xlfn.XLOOKUP($AI31, 'USHE Historic'!$A$3:$A$13, _xlfn.XLOOKUP(AK$1, 'USHE Historic'!$A$2:$E$2, 'USHE Historic'!$A$3:$E$13)),
        _xlfn.IFS(
          AK$1="BYU", IFERROR(_xlfn.XLOOKUP($AI31, 'MAG College Enrollment Forecast'!$A:$A, 'MAG College Enrollment Forecast'!$B:$B), (AK$72-AK30)/($AI$72-$AI30)*($AI31-$AI30)+AK30),
          AK$1="UVU", IFERROR(_xlfn.XLOOKUP($AI31, 'MAG College Enrollment Forecast'!$A:$A, 'MAG College Enrollment Forecast'!$C:$C+'MAG College Enrollment Forecast'!$D:$D+'MAG College Enrollment Forecast'!$E:$E+'MAG College Enrollment Forecast'!$F:$F+'MAG College Enrollment Forecast'!$G:$G+'MAG College Enrollment Forecast'!$H:$H), (AK$72-AK30)/($AI$72-$AI30)*($AI31-$AI30)+AK30),
          TRUE, IFERROR(_xlfn.XLOOKUP($AI31, 'USHE Projections'!$A:$A, IFERROR(_xlfn.XLOOKUP(AK$1, 'USHE Projections'!$A$1:$E$1, 'USHE Projections'!$A:$E), "NONE"), (AK$72-AK30)/($AI$72-$AI30)*($AI31-$AI30)+AK30), (AK$72-AK30)/($AI$72-$AI30)*($AI31-$AI30)+AK30)
        )
      )
    )
  ), 0)</f>
        <v>29644</v>
      </c>
      <c r="AL31" s="20" cm="1">
        <f t="array" ref="AL31">ROUND(
  IF(AND(AL$1="Ensign", $AI31&gt;=2021, $AI31&lt;=2024),
    _xlfn.XLOOKUP($AI31, Ensign!$A$2:$A$12, Ensign!$B$2:$B$12),
    _xlfn.XLOOKUP($AI31, 'Historic (IPEDS &amp; 2019 RTP)'!$A:$A, _xlfn.XLOOKUP(AL$1, 'Historic (IPEDS &amp; 2019 RTP)'!$A$1:$H$1, 'Historic (IPEDS &amp; 2019 RTP)'!$A:$H),
      IFERROR(_xlfn.XLOOKUP($AI31, 'USHE Historic'!$A$3:$A$13, _xlfn.XLOOKUP(AL$1, 'USHE Historic'!$A$2:$E$2, 'USHE Historic'!$A$3:$E$13)),
        _xlfn.IFS(
          AL$1="BYU", IFERROR(_xlfn.XLOOKUP($AI31, 'MAG College Enrollment Forecast'!$A:$A, 'MAG College Enrollment Forecast'!$B:$B), (AL$72-AL30)/($AI$72-$AI30)*($AI31-$AI30)+AL30),
          AL$1="UVU", IFERROR(_xlfn.XLOOKUP($AI31, 'MAG College Enrollment Forecast'!$A:$A, 'MAG College Enrollment Forecast'!$C:$C+'MAG College Enrollment Forecast'!$D:$D+'MAG College Enrollment Forecast'!$E:$E+'MAG College Enrollment Forecast'!$F:$F+'MAG College Enrollment Forecast'!$G:$G+'MAG College Enrollment Forecast'!$H:$H), (AL$72-AL30)/($AI$72-$AI30)*($AI31-$AI30)+AL30),
          TRUE, IFERROR(_xlfn.XLOOKUP($AI31, 'USHE Projections'!$A:$A, IFERROR(_xlfn.XLOOKUP(AL$1, 'USHE Projections'!$A$1:$E$1, 'USHE Projections'!$A:$E), "NONE"), (AL$72-AL30)/($AI$72-$AI30)*($AI31-$AI30)+AL30), (AL$72-AL30)/($AI$72-$AI30)*($AI31-$AI30)+AL30)
        )
      )
    )
  ), 0)</f>
        <v>41728</v>
      </c>
      <c r="AM31" s="20" cm="1">
        <f t="array" ref="AM31">ROUND(
  IF(AND(AM$1="Ensign", $AI31&gt;=2021, $AI31&lt;=2024),
    _xlfn.XLOOKUP($AI31, Ensign!$A$2:$A$12, Ensign!$B$2:$B$12),
    _xlfn.XLOOKUP($AI31, 'Historic (IPEDS &amp; 2019 RTP)'!$A:$A, _xlfn.XLOOKUP(AM$1, 'Historic (IPEDS &amp; 2019 RTP)'!$A$1:$H$1, 'Historic (IPEDS &amp; 2019 RTP)'!$A:$H),
      IFERROR(_xlfn.XLOOKUP($AI31, 'USHE Historic'!$A$3:$A$13, _xlfn.XLOOKUP(AM$1, 'USHE Historic'!$A$2:$E$2, 'USHE Historic'!$A$3:$E$13)),
        _xlfn.IFS(
          AM$1="BYU", IFERROR(_xlfn.XLOOKUP($AI31, 'MAG College Enrollment Forecast'!$A:$A, 'MAG College Enrollment Forecast'!$B:$B), (AM$72-AM30)/($AI$72-$AI30)*($AI31-$AI30)+AM30),
          AM$1="UVU", IFERROR(_xlfn.XLOOKUP($AI31, 'MAG College Enrollment Forecast'!$A:$A, 'MAG College Enrollment Forecast'!$C:$C+'MAG College Enrollment Forecast'!$D:$D+'MAG College Enrollment Forecast'!$E:$E+'MAG College Enrollment Forecast'!$F:$F+'MAG College Enrollment Forecast'!$G:$G+'MAG College Enrollment Forecast'!$H:$H), (AM$72-AM30)/($AI$72-$AI30)*($AI31-$AI30)+AM30),
          TRUE, IFERROR(_xlfn.XLOOKUP($AI31, 'USHE Projections'!$A:$A, IFERROR(_xlfn.XLOOKUP(AM$1, 'USHE Projections'!$A$1:$E$1, 'USHE Projections'!$A:$E), "NONE"), (AM$72-AM30)/($AI$72-$AI30)*($AI31-$AI30)+AM30), (AM$72-AM30)/($AI$72-$AI30)*($AI31-$AI30)+AM30)
        )
      )
    )
  ), 0)</f>
        <v>29517</v>
      </c>
      <c r="AN31" s="20" cm="1">
        <f t="array" ref="AN31">ROUND(
  IF(AND(AN$1="Ensign", $AI31&gt;=2021, $AI31&lt;=2024),
    _xlfn.XLOOKUP($AI31, Ensign!$A$2:$A$12, Ensign!$B$2:$B$12),
    _xlfn.XLOOKUP($AI31, 'Historic (IPEDS &amp; 2019 RTP)'!$A:$A, _xlfn.XLOOKUP(AN$1, 'Historic (IPEDS &amp; 2019 RTP)'!$A$1:$H$1, 'Historic (IPEDS &amp; 2019 RTP)'!$A:$H),
      IFERROR(_xlfn.XLOOKUP($AI31, 'USHE Historic'!$A$3:$A$13, _xlfn.XLOOKUP(AN$1, 'USHE Historic'!$A$2:$E$2, 'USHE Historic'!$A$3:$E$13)),
        _xlfn.IFS(
          AN$1="BYU", IFERROR(_xlfn.XLOOKUP($AI31, 'MAG College Enrollment Forecast'!$A:$A, 'MAG College Enrollment Forecast'!$B:$B), (AN$72-AN30)/($AI$72-$AI30)*($AI31-$AI30)+AN30),
          AN$1="UVU", IFERROR(_xlfn.XLOOKUP($AI31, 'MAG College Enrollment Forecast'!$A:$A, 'MAG College Enrollment Forecast'!$C:$C+'MAG College Enrollment Forecast'!$D:$D+'MAG College Enrollment Forecast'!$E:$E+'MAG College Enrollment Forecast'!$F:$F+'MAG College Enrollment Forecast'!$G:$G+'MAG College Enrollment Forecast'!$H:$H), (AN$72-AN30)/($AI$72-$AI30)*($AI31-$AI30)+AN30),
          TRUE, IFERROR(_xlfn.XLOOKUP($AI31, 'USHE Projections'!$A:$A, IFERROR(_xlfn.XLOOKUP(AN$1, 'USHE Projections'!$A$1:$E$1, 'USHE Projections'!$A:$E), "NONE"), (AN$72-AN30)/($AI$72-$AI30)*($AI31-$AI30)+AN30), (AN$72-AN30)/($AI$72-$AI30)*($AI31-$AI30)+AN30)
        )
      )
    )
  ), 0)</f>
        <v>34318</v>
      </c>
      <c r="AO31" s="20" cm="1">
        <f t="array" ref="AO31">ROUND(
  IF(AND(AO$1="Ensign", $AI31&gt;=2021, $AI31&lt;=2024),
    _xlfn.XLOOKUP($AI31, Ensign!$A$2:$A$12, Ensign!$B$2:$B$12),
    _xlfn.XLOOKUP($AI31, 'Historic (IPEDS &amp; 2019 RTP)'!$A:$A, _xlfn.XLOOKUP(AO$1, 'Historic (IPEDS &amp; 2019 RTP)'!$A$1:$H$1, 'Historic (IPEDS &amp; 2019 RTP)'!$A:$H),
      IFERROR(_xlfn.XLOOKUP($AI31, 'USHE Historic'!$A$3:$A$13, _xlfn.XLOOKUP(AO$1, 'USHE Historic'!$A$2:$E$2, 'USHE Historic'!$A$3:$E$13)),
        _xlfn.IFS(
          AO$1="BYU", IFERROR(_xlfn.XLOOKUP($AI31, 'MAG College Enrollment Forecast'!$A:$A, 'MAG College Enrollment Forecast'!$B:$B), (AO$72-AO30)/($AI$72-$AI30)*($AI31-$AI30)+AO30),
          AO$1="UVU", IFERROR(_xlfn.XLOOKUP($AI31, 'MAG College Enrollment Forecast'!$A:$A, 'MAG College Enrollment Forecast'!$C:$C+'MAG College Enrollment Forecast'!$D:$D+'MAG College Enrollment Forecast'!$E:$E+'MAG College Enrollment Forecast'!$F:$F+'MAG College Enrollment Forecast'!$G:$G+'MAG College Enrollment Forecast'!$H:$H), (AO$72-AO30)/($AI$72-$AI30)*($AI31-$AI30)+AO30),
          TRUE, IFERROR(_xlfn.XLOOKUP($AI31, 'USHE Projections'!$A:$A, IFERROR(_xlfn.XLOOKUP(AO$1, 'USHE Projections'!$A$1:$E$1, 'USHE Projections'!$A:$E), "NONE"), (AO$72-AO30)/($AI$72-$AI30)*($AI31-$AI30)+AO30), (AO$72-AO30)/($AI$72-$AI30)*($AI31-$AI30)+AO30)
        )
      )
    )
  ), 0)</f>
        <v>1929</v>
      </c>
      <c r="AP31" s="20" cm="1">
        <f t="array" ref="AP31">ROUND(
  IF(AND(AP$1="Ensign", $AI31&gt;=2021, $AI31&lt;=2024),
    _xlfn.XLOOKUP($AI31, Ensign!$A$2:$A$12, Ensign!$B$2:$B$12),
    _xlfn.XLOOKUP($AI31, 'Historic (IPEDS &amp; 2019 RTP)'!$A:$A, _xlfn.XLOOKUP(AP$1, 'Historic (IPEDS &amp; 2019 RTP)'!$A$1:$H$1, 'Historic (IPEDS &amp; 2019 RTP)'!$A:$H),
      IFERROR(_xlfn.XLOOKUP($AI31, 'USHE Historic'!$A$3:$A$13, _xlfn.XLOOKUP(AP$1, 'USHE Historic'!$A$2:$E$2, 'USHE Historic'!$A$3:$E$13)),
        _xlfn.IFS(
          AP$1="BYU", IFERROR(_xlfn.XLOOKUP($AI31, 'MAG College Enrollment Forecast'!$A:$A, 'MAG College Enrollment Forecast'!$B:$B), (AP$72-AP30)/($AI$72-$AI30)*($AI31-$AI30)+AP30),
          AP$1="UVU", IFERROR(_xlfn.XLOOKUP($AI31, 'MAG College Enrollment Forecast'!$A:$A, 'MAG College Enrollment Forecast'!$C:$C+'MAG College Enrollment Forecast'!$D:$D+'MAG College Enrollment Forecast'!$E:$E+'MAG College Enrollment Forecast'!$F:$F+'MAG College Enrollment Forecast'!$G:$G+'MAG College Enrollment Forecast'!$H:$H), (AP$72-AP30)/($AI$72-$AI30)*($AI31-$AI30)+AP30),
          TRUE, IFERROR(_xlfn.XLOOKUP($AI31, 'USHE Projections'!$A:$A, IFERROR(_xlfn.XLOOKUP(AP$1, 'USHE Projections'!$A$1:$E$1, 'USHE Projections'!$A:$E), "NONE"), (AP$72-AP30)/($AI$72-$AI30)*($AI31-$AI30)+AP30), (AP$72-AP30)/($AI$72-$AI30)*($AI31-$AI30)+AP30)
        )
      )
    )
  ), 0)</f>
        <v>2215</v>
      </c>
      <c r="AQ31" s="7"/>
    </row>
    <row r="32" spans="1:43">
      <c r="AI32" s="3">
        <v>2020</v>
      </c>
      <c r="AJ32" s="20" cm="1">
        <f t="array" ref="AJ32">ROUND(
  IF(AND(AJ$1="Ensign", $AI32&gt;=2021, $AI32&lt;=2024),
    _xlfn.XLOOKUP($AI32, Ensign!$A$2:$A$12, Ensign!$B$2:$B$12),
    _xlfn.XLOOKUP($AI32, 'Historic (IPEDS &amp; 2019 RTP)'!$A:$A, _xlfn.XLOOKUP(AJ$1, 'Historic (IPEDS &amp; 2019 RTP)'!$A$1:$H$1, 'Historic (IPEDS &amp; 2019 RTP)'!$A:$H),
      IFERROR(_xlfn.XLOOKUP($AI32, 'USHE Historic'!$A$3:$A$13, _xlfn.XLOOKUP(AJ$1, 'USHE Historic'!$A$2:$E$2, 'USHE Historic'!$A$3:$E$13)),
        _xlfn.IFS(
          AJ$1="BYU", IFERROR(_xlfn.XLOOKUP($AI32, 'MAG College Enrollment Forecast'!$A:$A, 'MAG College Enrollment Forecast'!$B:$B), (AJ$72-AJ31)/($AI$72-$AI31)*($AI32-$AI31)+AJ31),
          AJ$1="UVU", IFERROR(_xlfn.XLOOKUP($AI32, 'MAG College Enrollment Forecast'!$A:$A, 'MAG College Enrollment Forecast'!$C:$C+'MAG College Enrollment Forecast'!$D:$D+'MAG College Enrollment Forecast'!$E:$E+'MAG College Enrollment Forecast'!$F:$F+'MAG College Enrollment Forecast'!$G:$G+'MAG College Enrollment Forecast'!$H:$H), (AJ$72-AJ31)/($AI$72-$AI31)*($AI32-$AI31)+AJ31),
          TRUE, IFERROR(_xlfn.XLOOKUP($AI32, 'USHE Projections'!$A:$A, IFERROR(_xlfn.XLOOKUP(AJ$1, 'USHE Projections'!$A$1:$E$1, 'USHE Projections'!$A:$E), "NONE"), (AJ$72-AJ31)/($AI$72-$AI31)*($AI32-$AI31)+AJ31), (AJ$72-AJ31)/($AI$72-$AI31)*($AI32-$AI31)+AJ31)
        )
      )
    )
  ), 0)</f>
        <v>33081</v>
      </c>
      <c r="AK32" s="20" cm="1">
        <f t="array" ref="AK32">ROUND(
  IF(AND(AK$1="Ensign", $AI32&gt;=2021, $AI32&lt;=2024),
    _xlfn.XLOOKUP($AI32, Ensign!$A$2:$A$12, Ensign!$B$2:$B$12),
    _xlfn.XLOOKUP($AI32, 'Historic (IPEDS &amp; 2019 RTP)'!$A:$A, _xlfn.XLOOKUP(AK$1, 'Historic (IPEDS &amp; 2019 RTP)'!$A$1:$H$1, 'Historic (IPEDS &amp; 2019 RTP)'!$A:$H),
      IFERROR(_xlfn.XLOOKUP($AI32, 'USHE Historic'!$A$3:$A$13, _xlfn.XLOOKUP(AK$1, 'USHE Historic'!$A$2:$E$2, 'USHE Historic'!$A$3:$E$13)),
        _xlfn.IFS(
          AK$1="BYU", IFERROR(_xlfn.XLOOKUP($AI32, 'MAG College Enrollment Forecast'!$A:$A, 'MAG College Enrollment Forecast'!$B:$B), (AK$72-AK31)/($AI$72-$AI31)*($AI32-$AI31)+AK31),
          AK$1="UVU", IFERROR(_xlfn.XLOOKUP($AI32, 'MAG College Enrollment Forecast'!$A:$A, 'MAG College Enrollment Forecast'!$C:$C+'MAG College Enrollment Forecast'!$D:$D+'MAG College Enrollment Forecast'!$E:$E+'MAG College Enrollment Forecast'!$F:$F+'MAG College Enrollment Forecast'!$G:$G+'MAG College Enrollment Forecast'!$H:$H), (AK$72-AK31)/($AI$72-$AI31)*($AI32-$AI31)+AK31),
          TRUE, IFERROR(_xlfn.XLOOKUP($AI32, 'USHE Projections'!$A:$A, IFERROR(_xlfn.XLOOKUP(AK$1, 'USHE Projections'!$A$1:$E$1, 'USHE Projections'!$A:$E), "NONE"), (AK$72-AK31)/($AI$72-$AI31)*($AI32-$AI31)+AK31), (AK$72-AK31)/($AI$72-$AI31)*($AI32-$AI31)+AK31)
        )
      )
    )
  ), 0)</f>
        <v>29596</v>
      </c>
      <c r="AL32" s="20" cm="1">
        <f t="array" ref="AL32">ROUND(
  IF(AND(AL$1="Ensign", $AI32&gt;=2021, $AI32&lt;=2024),
    _xlfn.XLOOKUP($AI32, Ensign!$A$2:$A$12, Ensign!$B$2:$B$12),
    _xlfn.XLOOKUP($AI32, 'Historic (IPEDS &amp; 2019 RTP)'!$A:$A, _xlfn.XLOOKUP(AL$1, 'Historic (IPEDS &amp; 2019 RTP)'!$A$1:$H$1, 'Historic (IPEDS &amp; 2019 RTP)'!$A:$H),
      IFERROR(_xlfn.XLOOKUP($AI32, 'USHE Historic'!$A$3:$A$13, _xlfn.XLOOKUP(AL$1, 'USHE Historic'!$A$2:$E$2, 'USHE Historic'!$A$3:$E$13)),
        _xlfn.IFS(
          AL$1="BYU", IFERROR(_xlfn.XLOOKUP($AI32, 'MAG College Enrollment Forecast'!$A:$A, 'MAG College Enrollment Forecast'!$B:$B), (AL$72-AL31)/($AI$72-$AI31)*($AI32-$AI31)+AL31),
          AL$1="UVU", IFERROR(_xlfn.XLOOKUP($AI32, 'MAG College Enrollment Forecast'!$A:$A, 'MAG College Enrollment Forecast'!$C:$C+'MAG College Enrollment Forecast'!$D:$D+'MAG College Enrollment Forecast'!$E:$E+'MAG College Enrollment Forecast'!$F:$F+'MAG College Enrollment Forecast'!$G:$G+'MAG College Enrollment Forecast'!$H:$H), (AL$72-AL31)/($AI$72-$AI31)*($AI32-$AI31)+AL31),
          TRUE, IFERROR(_xlfn.XLOOKUP($AI32, 'USHE Projections'!$A:$A, IFERROR(_xlfn.XLOOKUP(AL$1, 'USHE Projections'!$A$1:$E$1, 'USHE Projections'!$A:$E), "NONE"), (AL$72-AL31)/($AI$72-$AI31)*($AI32-$AI31)+AL31), (AL$72-AL31)/($AI$72-$AI31)*($AI32-$AI31)+AL31)
        )
      )
    )
  ), 0)</f>
        <v>40936</v>
      </c>
      <c r="AM32" s="20" cm="1">
        <f t="array" ref="AM32">ROUND(
  IF(AND(AM$1="Ensign", $AI32&gt;=2021, $AI32&lt;=2024),
    _xlfn.XLOOKUP($AI32, Ensign!$A$2:$A$12, Ensign!$B$2:$B$12),
    _xlfn.XLOOKUP($AI32, 'Historic (IPEDS &amp; 2019 RTP)'!$A:$A, _xlfn.XLOOKUP(AM$1, 'Historic (IPEDS &amp; 2019 RTP)'!$A$1:$H$1, 'Historic (IPEDS &amp; 2019 RTP)'!$A:$H),
      IFERROR(_xlfn.XLOOKUP($AI32, 'USHE Historic'!$A$3:$A$13, _xlfn.XLOOKUP(AM$1, 'USHE Historic'!$A$2:$E$2, 'USHE Historic'!$A$3:$E$13)),
        _xlfn.IFS(
          AM$1="BYU", IFERROR(_xlfn.XLOOKUP($AI32, 'MAG College Enrollment Forecast'!$A:$A, 'MAG College Enrollment Forecast'!$B:$B), (AM$72-AM31)/($AI$72-$AI31)*($AI32-$AI31)+AM31),
          AM$1="UVU", IFERROR(_xlfn.XLOOKUP($AI32, 'MAG College Enrollment Forecast'!$A:$A, 'MAG College Enrollment Forecast'!$C:$C+'MAG College Enrollment Forecast'!$D:$D+'MAG College Enrollment Forecast'!$E:$E+'MAG College Enrollment Forecast'!$F:$F+'MAG College Enrollment Forecast'!$G:$G+'MAG College Enrollment Forecast'!$H:$H), (AM$72-AM31)/($AI$72-$AI31)*($AI32-$AI31)+AM31),
          TRUE, IFERROR(_xlfn.XLOOKUP($AI32, 'USHE Projections'!$A:$A, IFERROR(_xlfn.XLOOKUP(AM$1, 'USHE Projections'!$A$1:$E$1, 'USHE Projections'!$A:$E), "NONE"), (AM$72-AM31)/($AI$72-$AI31)*($AI32-$AI31)+AM31), (AM$72-AM31)/($AI$72-$AI31)*($AI32-$AI31)+AM31)
        )
      )
    )
  ), 0)</f>
        <v>27293</v>
      </c>
      <c r="AN32" s="20" cm="1">
        <f t="array" ref="AN32">ROUND(
  IF(AND(AN$1="Ensign", $AI32&gt;=2021, $AI32&lt;=2024),
    _xlfn.XLOOKUP($AI32, Ensign!$A$2:$A$12, Ensign!$B$2:$B$12),
    _xlfn.XLOOKUP($AI32, 'Historic (IPEDS &amp; 2019 RTP)'!$A:$A, _xlfn.XLOOKUP(AN$1, 'Historic (IPEDS &amp; 2019 RTP)'!$A$1:$H$1, 'Historic (IPEDS &amp; 2019 RTP)'!$A:$H),
      IFERROR(_xlfn.XLOOKUP($AI32, 'USHE Historic'!$A$3:$A$13, _xlfn.XLOOKUP(AN$1, 'USHE Historic'!$A$2:$E$2, 'USHE Historic'!$A$3:$E$13)),
        _xlfn.IFS(
          AN$1="BYU", IFERROR(_xlfn.XLOOKUP($AI32, 'MAG College Enrollment Forecast'!$A:$A, 'MAG College Enrollment Forecast'!$B:$B), (AN$72-AN31)/($AI$72-$AI31)*($AI32-$AI31)+AN31),
          AN$1="UVU", IFERROR(_xlfn.XLOOKUP($AI32, 'MAG College Enrollment Forecast'!$A:$A, 'MAG College Enrollment Forecast'!$C:$C+'MAG College Enrollment Forecast'!$D:$D+'MAG College Enrollment Forecast'!$E:$E+'MAG College Enrollment Forecast'!$F:$F+'MAG College Enrollment Forecast'!$G:$G+'MAG College Enrollment Forecast'!$H:$H), (AN$72-AN31)/($AI$72-$AI31)*($AI32-$AI31)+AN31),
          TRUE, IFERROR(_xlfn.XLOOKUP($AI32, 'USHE Projections'!$A:$A, IFERROR(_xlfn.XLOOKUP(AN$1, 'USHE Projections'!$A$1:$E$1, 'USHE Projections'!$A:$E), "NONE"), (AN$72-AN31)/($AI$72-$AI31)*($AI32-$AI31)+AN31), (AN$72-AN31)/($AI$72-$AI31)*($AI32-$AI31)+AN31)
        )
      )
    )
  ), 0)</f>
        <v>36461</v>
      </c>
      <c r="AO32" s="20" cm="1">
        <f t="array" ref="AO32">ROUND(
  IF(AND(AO$1="Ensign", $AI32&gt;=2021, $AI32&lt;=2024),
    _xlfn.XLOOKUP($AI32, Ensign!$A$2:$A$12, Ensign!$B$2:$B$12),
    _xlfn.XLOOKUP($AI32, 'Historic (IPEDS &amp; 2019 RTP)'!$A:$A, _xlfn.XLOOKUP(AO$1, 'Historic (IPEDS &amp; 2019 RTP)'!$A$1:$H$1, 'Historic (IPEDS &amp; 2019 RTP)'!$A:$H),
      IFERROR(_xlfn.XLOOKUP($AI32, 'USHE Historic'!$A$3:$A$13, _xlfn.XLOOKUP(AO$1, 'USHE Historic'!$A$2:$E$2, 'USHE Historic'!$A$3:$E$13)),
        _xlfn.IFS(
          AO$1="BYU", IFERROR(_xlfn.XLOOKUP($AI32, 'MAG College Enrollment Forecast'!$A:$A, 'MAG College Enrollment Forecast'!$B:$B), (AO$72-AO31)/($AI$72-$AI31)*($AI32-$AI31)+AO31),
          AO$1="UVU", IFERROR(_xlfn.XLOOKUP($AI32, 'MAG College Enrollment Forecast'!$A:$A, 'MAG College Enrollment Forecast'!$C:$C+'MAG College Enrollment Forecast'!$D:$D+'MAG College Enrollment Forecast'!$E:$E+'MAG College Enrollment Forecast'!$F:$F+'MAG College Enrollment Forecast'!$G:$G+'MAG College Enrollment Forecast'!$H:$H), (AO$72-AO31)/($AI$72-$AI31)*($AI32-$AI31)+AO31),
          TRUE, IFERROR(_xlfn.XLOOKUP($AI32, 'USHE Projections'!$A:$A, IFERROR(_xlfn.XLOOKUP(AO$1, 'USHE Projections'!$A$1:$E$1, 'USHE Projections'!$A:$E), "NONE"), (AO$72-AO31)/($AI$72-$AI31)*($AI32-$AI31)+AO31), (AO$72-AO31)/($AI$72-$AI31)*($AI32-$AI31)+AO31)
        )
      )
    )
  ), 0)</f>
        <v>1829</v>
      </c>
      <c r="AP32" s="20" cm="1">
        <f t="array" ref="AP32">ROUND(
  IF(AND(AP$1="Ensign", $AI32&gt;=2021, $AI32&lt;=2024),
    _xlfn.XLOOKUP($AI32, Ensign!$A$2:$A$12, Ensign!$B$2:$B$12),
    _xlfn.XLOOKUP($AI32, 'Historic (IPEDS &amp; 2019 RTP)'!$A:$A, _xlfn.XLOOKUP(AP$1, 'Historic (IPEDS &amp; 2019 RTP)'!$A$1:$H$1, 'Historic (IPEDS &amp; 2019 RTP)'!$A:$H),
      IFERROR(_xlfn.XLOOKUP($AI32, 'USHE Historic'!$A$3:$A$13, _xlfn.XLOOKUP(AP$1, 'USHE Historic'!$A$2:$E$2, 'USHE Historic'!$A$3:$E$13)),
        _xlfn.IFS(
          AP$1="BYU", IFERROR(_xlfn.XLOOKUP($AI32, 'MAG College Enrollment Forecast'!$A:$A, 'MAG College Enrollment Forecast'!$B:$B), (AP$72-AP31)/($AI$72-$AI31)*($AI32-$AI31)+AP31),
          AP$1="UVU", IFERROR(_xlfn.XLOOKUP($AI32, 'MAG College Enrollment Forecast'!$A:$A, 'MAG College Enrollment Forecast'!$C:$C+'MAG College Enrollment Forecast'!$D:$D+'MAG College Enrollment Forecast'!$E:$E+'MAG College Enrollment Forecast'!$F:$F+'MAG College Enrollment Forecast'!$G:$G+'MAG College Enrollment Forecast'!$H:$H), (AP$72-AP31)/($AI$72-$AI31)*($AI32-$AI31)+AP31),
          TRUE, IFERROR(_xlfn.XLOOKUP($AI32, 'USHE Projections'!$A:$A, IFERROR(_xlfn.XLOOKUP(AP$1, 'USHE Projections'!$A$1:$E$1, 'USHE Projections'!$A:$E), "NONE"), (AP$72-AP31)/($AI$72-$AI31)*($AI32-$AI31)+AP31), (AP$72-AP31)/($AI$72-$AI31)*($AI32-$AI31)+AP31)
        )
      )
    )
  ), 0)</f>
        <v>1849</v>
      </c>
      <c r="AQ32" s="7"/>
    </row>
    <row r="33" spans="35:44">
      <c r="AI33" s="3">
        <v>2021</v>
      </c>
      <c r="AJ33" s="20" cm="1">
        <f t="array" ref="AJ33">ROUND(
  IF(AND(AJ$1="Ensign", $AI33&gt;=2021, $AI33&lt;=2024),
    _xlfn.XLOOKUP($AI33, Ensign!$A$2:$A$12, Ensign!$B$2:$B$12),
    _xlfn.XLOOKUP($AI33, 'Historic (IPEDS &amp; 2019 RTP)'!$A:$A, _xlfn.XLOOKUP(AJ$1, 'Historic (IPEDS &amp; 2019 RTP)'!$A$1:$H$1, 'Historic (IPEDS &amp; 2019 RTP)'!$A:$H),
      IFERROR(_xlfn.XLOOKUP($AI33, 'USHE Historic'!$A$3:$A$13, _xlfn.XLOOKUP(AJ$1, 'USHE Historic'!$A$2:$E$2, 'USHE Historic'!$A$3:$E$13)),
        _xlfn.IFS(
          AJ$1="BYU", IFERROR(_xlfn.XLOOKUP($AI33, 'MAG College Enrollment Forecast'!$A:$A, 'MAG College Enrollment Forecast'!$B:$B), (AJ$72-AJ32)/($AI$72-$AI32)*($AI33-$AI32)+AJ32),
          AJ$1="UVU", IFERROR(_xlfn.XLOOKUP($AI33, 'MAG College Enrollment Forecast'!$A:$A, 'MAG College Enrollment Forecast'!$C:$C+'MAG College Enrollment Forecast'!$D:$D+'MAG College Enrollment Forecast'!$E:$E+'MAG College Enrollment Forecast'!$F:$F+'MAG College Enrollment Forecast'!$G:$G+'MAG College Enrollment Forecast'!$H:$H), (AJ$72-AJ32)/($AI$72-$AI32)*($AI33-$AI32)+AJ32),
          TRUE, IFERROR(_xlfn.XLOOKUP($AI33, 'USHE Projections'!$A:$A, IFERROR(_xlfn.XLOOKUP(AJ$1, 'USHE Projections'!$A$1:$E$1, 'USHE Projections'!$A:$E), "NONE"), (AJ$72-AJ32)/($AI$72-$AI32)*($AI33-$AI32)+AJ32), (AJ$72-AJ32)/($AI$72-$AI32)*($AI33-$AI32)+AJ32)
        )
      )
    )
  ), 0)</f>
        <v>34464</v>
      </c>
      <c r="AK33" s="20" cm="1">
        <f t="array" ref="AK33">ROUND(
  IF(AND(AK$1="Ensign", $AI33&gt;=2021, $AI33&lt;=2024),
    _xlfn.XLOOKUP($AI33, Ensign!$A$2:$A$12, Ensign!$B$2:$B$12),
    _xlfn.XLOOKUP($AI33, 'Historic (IPEDS &amp; 2019 RTP)'!$A:$A, _xlfn.XLOOKUP(AK$1, 'Historic (IPEDS &amp; 2019 RTP)'!$A$1:$H$1, 'Historic (IPEDS &amp; 2019 RTP)'!$A:$H),
      IFERROR(_xlfn.XLOOKUP($AI33, 'USHE Historic'!$A$3:$A$13, _xlfn.XLOOKUP(AK$1, 'USHE Historic'!$A$2:$E$2, 'USHE Historic'!$A$3:$E$13)),
        _xlfn.IFS(
          AK$1="BYU", IFERROR(_xlfn.XLOOKUP($AI33, 'MAG College Enrollment Forecast'!$A:$A, 'MAG College Enrollment Forecast'!$B:$B), (AK$72-AK32)/($AI$72-$AI32)*($AI33-$AI32)+AK32),
          AK$1="UVU", IFERROR(_xlfn.XLOOKUP($AI33, 'MAG College Enrollment Forecast'!$A:$A, 'MAG College Enrollment Forecast'!$C:$C+'MAG College Enrollment Forecast'!$D:$D+'MAG College Enrollment Forecast'!$E:$E+'MAG College Enrollment Forecast'!$F:$F+'MAG College Enrollment Forecast'!$G:$G+'MAG College Enrollment Forecast'!$H:$H), (AK$72-AK32)/($AI$72-$AI32)*($AI33-$AI32)+AK32),
          TRUE, IFERROR(_xlfn.XLOOKUP($AI33, 'USHE Projections'!$A:$A, IFERROR(_xlfn.XLOOKUP(AK$1, 'USHE Projections'!$A$1:$E$1, 'USHE Projections'!$A:$E), "NONE"), (AK$72-AK32)/($AI$72-$AI32)*($AI33-$AI32)+AK32), (AK$72-AK32)/($AI$72-$AI32)*($AI33-$AI32)+AK32)
        )
      )
    )
  ), 0)</f>
        <v>29774</v>
      </c>
      <c r="AL33" s="20" cm="1">
        <f t="array" ref="AL33">ROUND(
  IF(AND(AL$1="Ensign", $AI33&gt;=2021, $AI33&lt;=2024),
    _xlfn.XLOOKUP($AI33, Ensign!$A$2:$A$12, Ensign!$B$2:$B$12),
    _xlfn.XLOOKUP($AI33, 'Historic (IPEDS &amp; 2019 RTP)'!$A:$A, _xlfn.XLOOKUP(AL$1, 'Historic (IPEDS &amp; 2019 RTP)'!$A$1:$H$1, 'Historic (IPEDS &amp; 2019 RTP)'!$A:$H),
      IFERROR(_xlfn.XLOOKUP($AI33, 'USHE Historic'!$A$3:$A$13, _xlfn.XLOOKUP(AL$1, 'USHE Historic'!$A$2:$E$2, 'USHE Historic'!$A$3:$E$13)),
        _xlfn.IFS(
          AL$1="BYU", IFERROR(_xlfn.XLOOKUP($AI33, 'MAG College Enrollment Forecast'!$A:$A, 'MAG College Enrollment Forecast'!$B:$B), (AL$72-AL32)/($AI$72-$AI32)*($AI33-$AI32)+AL32),
          AL$1="UVU", IFERROR(_xlfn.XLOOKUP($AI33, 'MAG College Enrollment Forecast'!$A:$A, 'MAG College Enrollment Forecast'!$C:$C+'MAG College Enrollment Forecast'!$D:$D+'MAG College Enrollment Forecast'!$E:$E+'MAG College Enrollment Forecast'!$F:$F+'MAG College Enrollment Forecast'!$G:$G+'MAG College Enrollment Forecast'!$H:$H), (AL$72-AL32)/($AI$72-$AI32)*($AI33-$AI32)+AL32),
          TRUE, IFERROR(_xlfn.XLOOKUP($AI33, 'USHE Projections'!$A:$A, IFERROR(_xlfn.XLOOKUP(AL$1, 'USHE Projections'!$A$1:$E$1, 'USHE Projections'!$A:$E), "NONE"), (AL$72-AL32)/($AI$72-$AI32)*($AI33-$AI32)+AL32), (AL$72-AL32)/($AI$72-$AI32)*($AI33-$AI32)+AL32)
        )
      )
    )
  ), 0)</f>
        <v>41262</v>
      </c>
      <c r="AM33" s="20" cm="1">
        <f t="array" ref="AM33">ROUND(
  IF(AND(AM$1="Ensign", $AI33&gt;=2021, $AI33&lt;=2024),
    _xlfn.XLOOKUP($AI33, Ensign!$A$2:$A$12, Ensign!$B$2:$B$12),
    _xlfn.XLOOKUP($AI33, 'Historic (IPEDS &amp; 2019 RTP)'!$A:$A, _xlfn.XLOOKUP(AM$1, 'Historic (IPEDS &amp; 2019 RTP)'!$A$1:$H$1, 'Historic (IPEDS &amp; 2019 RTP)'!$A:$H),
      IFERROR(_xlfn.XLOOKUP($AI33, 'USHE Historic'!$A$3:$A$13, _xlfn.XLOOKUP(AM$1, 'USHE Historic'!$A$2:$E$2, 'USHE Historic'!$A$3:$E$13)),
        _xlfn.IFS(
          AM$1="BYU", IFERROR(_xlfn.XLOOKUP($AI33, 'MAG College Enrollment Forecast'!$A:$A, 'MAG College Enrollment Forecast'!$B:$B), (AM$72-AM32)/($AI$72-$AI32)*($AI33-$AI32)+AM32),
          AM$1="UVU", IFERROR(_xlfn.XLOOKUP($AI33, 'MAG College Enrollment Forecast'!$A:$A, 'MAG College Enrollment Forecast'!$C:$C+'MAG College Enrollment Forecast'!$D:$D+'MAG College Enrollment Forecast'!$E:$E+'MAG College Enrollment Forecast'!$F:$F+'MAG College Enrollment Forecast'!$G:$G+'MAG College Enrollment Forecast'!$H:$H), (AM$72-AM32)/($AI$72-$AI32)*($AI33-$AI32)+AM32),
          TRUE, IFERROR(_xlfn.XLOOKUP($AI33, 'USHE Projections'!$A:$A, IFERROR(_xlfn.XLOOKUP(AM$1, 'USHE Projections'!$A$1:$E$1, 'USHE Projections'!$A:$E), "NONE"), (AM$72-AM32)/($AI$72-$AI32)*($AI33-$AI32)+AM32), (AM$72-AM32)/($AI$72-$AI32)*($AI33-$AI32)+AM32)
        )
      )
    )
  ), 0)</f>
        <v>27225</v>
      </c>
      <c r="AN33" s="20" cm="1">
        <f t="array" ref="AN33">ROUND(
  IF(AND(AN$1="Ensign", $AI33&gt;=2021, $AI33&lt;=2024),
    _xlfn.XLOOKUP($AI33, Ensign!$A$2:$A$12, Ensign!$B$2:$B$12),
    _xlfn.XLOOKUP($AI33, 'Historic (IPEDS &amp; 2019 RTP)'!$A:$A, _xlfn.XLOOKUP(AN$1, 'Historic (IPEDS &amp; 2019 RTP)'!$A$1:$H$1, 'Historic (IPEDS &amp; 2019 RTP)'!$A:$H),
      IFERROR(_xlfn.XLOOKUP($AI33, 'USHE Historic'!$A$3:$A$13, _xlfn.XLOOKUP(AN$1, 'USHE Historic'!$A$2:$E$2, 'USHE Historic'!$A$3:$E$13)),
        _xlfn.IFS(
          AN$1="BYU", IFERROR(_xlfn.XLOOKUP($AI33, 'MAG College Enrollment Forecast'!$A:$A, 'MAG College Enrollment Forecast'!$B:$B), (AN$72-AN32)/($AI$72-$AI32)*($AI33-$AI32)+AN32),
          AN$1="UVU", IFERROR(_xlfn.XLOOKUP($AI33, 'MAG College Enrollment Forecast'!$A:$A, 'MAG College Enrollment Forecast'!$C:$C+'MAG College Enrollment Forecast'!$D:$D+'MAG College Enrollment Forecast'!$E:$E+'MAG College Enrollment Forecast'!$F:$F+'MAG College Enrollment Forecast'!$G:$G+'MAG College Enrollment Forecast'!$H:$H), (AN$72-AN32)/($AI$72-$AI32)*($AI33-$AI32)+AN32),
          TRUE, IFERROR(_xlfn.XLOOKUP($AI33, 'USHE Projections'!$A:$A, IFERROR(_xlfn.XLOOKUP(AN$1, 'USHE Projections'!$A$1:$E$1, 'USHE Projections'!$A:$E), "NONE"), (AN$72-AN32)/($AI$72-$AI32)*($AI33-$AI32)+AN32), (AN$72-AN32)/($AI$72-$AI32)*($AI33-$AI32)+AN32)
        )
      )
    )
  ), 0)</f>
        <v>34811</v>
      </c>
      <c r="AO33" s="19" cm="1">
        <f t="array" ref="AO33">ROUND(
  IF(AND(AO$1="Ensign", $AI33&gt;=2021, $AI33&lt;=2024),
    _xlfn.XLOOKUP($AI33, Ensign!$A$2:$A$12, Ensign!$B$2:$B$12),
    _xlfn.XLOOKUP($AI33, 'Historic (IPEDS &amp; 2019 RTP)'!$A:$A, _xlfn.XLOOKUP(AO$1, 'Historic (IPEDS &amp; 2019 RTP)'!$A$1:$H$1, 'Historic (IPEDS &amp; 2019 RTP)'!$A:$H),
      IFERROR(_xlfn.XLOOKUP($AI33, 'USHE Historic'!$A$3:$A$13, _xlfn.XLOOKUP(AO$1, 'USHE Historic'!$A$2:$E$2, 'USHE Historic'!$A$3:$E$13)),
        _xlfn.IFS(
          AO$1="BYU", IFERROR(_xlfn.XLOOKUP($AI33, 'MAG College Enrollment Forecast'!$A:$A, 'MAG College Enrollment Forecast'!$B:$B), (AO$72-AO32)/($AI$72-$AI32)*($AI33-$AI32)+AO32),
          AO$1="UVU", IFERROR(_xlfn.XLOOKUP($AI33, 'MAG College Enrollment Forecast'!$A:$A, 'MAG College Enrollment Forecast'!$C:$C+'MAG College Enrollment Forecast'!$D:$D+'MAG College Enrollment Forecast'!$E:$E+'MAG College Enrollment Forecast'!$F:$F+'MAG College Enrollment Forecast'!$G:$G+'MAG College Enrollment Forecast'!$H:$H), (AO$72-AO32)/($AI$72-$AI32)*($AI33-$AI32)+AO32),
          TRUE, IFERROR(_xlfn.XLOOKUP($AI33, 'USHE Projections'!$A:$A, IFERROR(_xlfn.XLOOKUP(AO$1, 'USHE Projections'!$A$1:$E$1, 'USHE Projections'!$A:$E), "NONE"), (AO$72-AO32)/($AI$72-$AI32)*($AI33-$AI32)+AO32), (AO$72-AO32)/($AI$72-$AI32)*($AI33-$AI32)+AO32)
        )
      )
    )
  ), 0)</f>
        <v>1731</v>
      </c>
      <c r="AP33" s="20" cm="1">
        <f t="array" ref="AP33">ROUND(
  IF(AND(AP$1="Ensign", $AI33&gt;=2021, $AI33&lt;=2024),
    _xlfn.XLOOKUP($AI33, Ensign!$A$2:$A$12, Ensign!$B$2:$B$12),
    _xlfn.XLOOKUP($AI33, 'Historic (IPEDS &amp; 2019 RTP)'!$A:$A, _xlfn.XLOOKUP(AP$1, 'Historic (IPEDS &amp; 2019 RTP)'!$A$1:$H$1, 'Historic (IPEDS &amp; 2019 RTP)'!$A:$H),
      IFERROR(_xlfn.XLOOKUP($AI33, 'USHE Historic'!$A$3:$A$13, _xlfn.XLOOKUP(AP$1, 'USHE Historic'!$A$2:$E$2, 'USHE Historic'!$A$3:$E$13)),
        _xlfn.IFS(
          AP$1="BYU", IFERROR(_xlfn.XLOOKUP($AI33, 'MAG College Enrollment Forecast'!$A:$A, 'MAG College Enrollment Forecast'!$B:$B), (AP$72-AP32)/($AI$72-$AI32)*($AI33-$AI32)+AP32),
          AP$1="UVU", IFERROR(_xlfn.XLOOKUP($AI33, 'MAG College Enrollment Forecast'!$A:$A, 'MAG College Enrollment Forecast'!$C:$C+'MAG College Enrollment Forecast'!$D:$D+'MAG College Enrollment Forecast'!$E:$E+'MAG College Enrollment Forecast'!$F:$F+'MAG College Enrollment Forecast'!$G:$G+'MAG College Enrollment Forecast'!$H:$H), (AP$72-AP32)/($AI$72-$AI32)*($AI33-$AI32)+AP32),
          TRUE, IFERROR(_xlfn.XLOOKUP($AI33, 'USHE Projections'!$A:$A, IFERROR(_xlfn.XLOOKUP(AP$1, 'USHE Projections'!$A$1:$E$1, 'USHE Projections'!$A:$E), "NONE"), (AP$72-AP32)/($AI$72-$AI32)*($AI33-$AI32)+AP32), (AP$72-AP32)/($AI$72-$AI32)*($AI33-$AI32)+AP32)
        )
      )
    )
  ), 0)</f>
        <v>1535</v>
      </c>
      <c r="AQ33" s="7"/>
    </row>
    <row r="34" spans="35:44">
      <c r="AI34" s="3">
        <v>2022</v>
      </c>
      <c r="AJ34" s="20" cm="1">
        <f t="array" ref="AJ34">ROUND(
  IF(AND(AJ$1="Ensign", $AI34&gt;=2021, $AI34&lt;=2024),
    _xlfn.XLOOKUP($AI34, Ensign!$A$2:$A$12, Ensign!$B$2:$B$12),
    _xlfn.XLOOKUP($AI34, 'Historic (IPEDS &amp; 2019 RTP)'!$A:$A, _xlfn.XLOOKUP(AJ$1, 'Historic (IPEDS &amp; 2019 RTP)'!$A$1:$H$1, 'Historic (IPEDS &amp; 2019 RTP)'!$A:$H),
      IFERROR(_xlfn.XLOOKUP($AI34, 'USHE Historic'!$A$3:$A$13, _xlfn.XLOOKUP(AJ$1, 'USHE Historic'!$A$2:$E$2, 'USHE Historic'!$A$3:$E$13)),
        _xlfn.IFS(
          AJ$1="BYU", IFERROR(_xlfn.XLOOKUP($AI34, 'MAG College Enrollment Forecast'!$A:$A, 'MAG College Enrollment Forecast'!$B:$B), (AJ$72-AJ33)/($AI$72-$AI33)*($AI34-$AI33)+AJ33),
          AJ$1="UVU", IFERROR(_xlfn.XLOOKUP($AI34, 'MAG College Enrollment Forecast'!$A:$A, 'MAG College Enrollment Forecast'!$C:$C+'MAG College Enrollment Forecast'!$D:$D+'MAG College Enrollment Forecast'!$E:$E+'MAG College Enrollment Forecast'!$F:$F+'MAG College Enrollment Forecast'!$G:$G+'MAG College Enrollment Forecast'!$H:$H), (AJ$72-AJ33)/($AI$72-$AI33)*($AI34-$AI33)+AJ33),
          TRUE, IFERROR(_xlfn.XLOOKUP($AI34, 'USHE Projections'!$A:$A, IFERROR(_xlfn.XLOOKUP(AJ$1, 'USHE Projections'!$A$1:$E$1, 'USHE Projections'!$A:$E), "NONE"), (AJ$72-AJ33)/($AI$72-$AI33)*($AI34-$AI33)+AJ33), (AJ$72-AJ33)/($AI$72-$AI33)*($AI34-$AI33)+AJ33)
        )
      )
    )
  ), 0)</f>
        <v>34734</v>
      </c>
      <c r="AK34" s="20" cm="1">
        <f t="array" ref="AK34">ROUND(
  IF(AND(AK$1="Ensign", $AI34&gt;=2021, $AI34&lt;=2024),
    _xlfn.XLOOKUP($AI34, Ensign!$A$2:$A$12, Ensign!$B$2:$B$12),
    _xlfn.XLOOKUP($AI34, 'Historic (IPEDS &amp; 2019 RTP)'!$A:$A, _xlfn.XLOOKUP(AK$1, 'Historic (IPEDS &amp; 2019 RTP)'!$A$1:$H$1, 'Historic (IPEDS &amp; 2019 RTP)'!$A:$H),
      IFERROR(_xlfn.XLOOKUP($AI34, 'USHE Historic'!$A$3:$A$13, _xlfn.XLOOKUP(AK$1, 'USHE Historic'!$A$2:$E$2, 'USHE Historic'!$A$3:$E$13)),
        _xlfn.IFS(
          AK$1="BYU", IFERROR(_xlfn.XLOOKUP($AI34, 'MAG College Enrollment Forecast'!$A:$A, 'MAG College Enrollment Forecast'!$B:$B), (AK$72-AK33)/($AI$72-$AI33)*($AI34-$AI33)+AK33),
          AK$1="UVU", IFERROR(_xlfn.XLOOKUP($AI34, 'MAG College Enrollment Forecast'!$A:$A, 'MAG College Enrollment Forecast'!$C:$C+'MAG College Enrollment Forecast'!$D:$D+'MAG College Enrollment Forecast'!$E:$E+'MAG College Enrollment Forecast'!$F:$F+'MAG College Enrollment Forecast'!$G:$G+'MAG College Enrollment Forecast'!$H:$H), (AK$72-AK33)/($AI$72-$AI33)*($AI34-$AI33)+AK33),
          TRUE, IFERROR(_xlfn.XLOOKUP($AI34, 'USHE Projections'!$A:$A, IFERROR(_xlfn.XLOOKUP(AK$1, 'USHE Projections'!$A$1:$E$1, 'USHE Projections'!$A:$E), "NONE"), (AK$72-AK33)/($AI$72-$AI33)*($AI34-$AI33)+AK33), (AK$72-AK33)/($AI$72-$AI33)*($AI34-$AI33)+AK33)
        )
      )
    )
  ), 0)</f>
        <v>29914</v>
      </c>
      <c r="AL34" s="20" cm="1">
        <f t="array" ref="AL34">ROUND(
  IF(AND(AL$1="Ensign", $AI34&gt;=2021, $AI34&lt;=2024),
    _xlfn.XLOOKUP($AI34, Ensign!$A$2:$A$12, Ensign!$B$2:$B$12),
    _xlfn.XLOOKUP($AI34, 'Historic (IPEDS &amp; 2019 RTP)'!$A:$A, _xlfn.XLOOKUP(AL$1, 'Historic (IPEDS &amp; 2019 RTP)'!$A$1:$H$1, 'Historic (IPEDS &amp; 2019 RTP)'!$A:$H),
      IFERROR(_xlfn.XLOOKUP($AI34, 'USHE Historic'!$A$3:$A$13, _xlfn.XLOOKUP(AL$1, 'USHE Historic'!$A$2:$E$2, 'USHE Historic'!$A$3:$E$13)),
        _xlfn.IFS(
          AL$1="BYU", IFERROR(_xlfn.XLOOKUP($AI34, 'MAG College Enrollment Forecast'!$A:$A, 'MAG College Enrollment Forecast'!$B:$B), (AL$72-AL33)/($AI$72-$AI33)*($AI34-$AI33)+AL33),
          AL$1="UVU", IFERROR(_xlfn.XLOOKUP($AI34, 'MAG College Enrollment Forecast'!$A:$A, 'MAG College Enrollment Forecast'!$C:$C+'MAG College Enrollment Forecast'!$D:$D+'MAG College Enrollment Forecast'!$E:$E+'MAG College Enrollment Forecast'!$F:$F+'MAG College Enrollment Forecast'!$G:$G+'MAG College Enrollment Forecast'!$H:$H), (AL$72-AL33)/($AI$72-$AI33)*($AI34-$AI33)+AL33),
          TRUE, IFERROR(_xlfn.XLOOKUP($AI34, 'USHE Projections'!$A:$A, IFERROR(_xlfn.XLOOKUP(AL$1, 'USHE Projections'!$A$1:$E$1, 'USHE Projections'!$A:$E), "NONE"), (AL$72-AL33)/($AI$72-$AI33)*($AI34-$AI33)+AL33), (AL$72-AL33)/($AI$72-$AI33)*($AI34-$AI33)+AL33)
        )
      )
    )
  ), 0)</f>
        <v>43099</v>
      </c>
      <c r="AM34" s="20" cm="1">
        <f t="array" ref="AM34">ROUND(
  IF(AND(AM$1="Ensign", $AI34&gt;=2021, $AI34&lt;=2024),
    _xlfn.XLOOKUP($AI34, Ensign!$A$2:$A$12, Ensign!$B$2:$B$12),
    _xlfn.XLOOKUP($AI34, 'Historic (IPEDS &amp; 2019 RTP)'!$A:$A, _xlfn.XLOOKUP(AM$1, 'Historic (IPEDS &amp; 2019 RTP)'!$A$1:$H$1, 'Historic (IPEDS &amp; 2019 RTP)'!$A:$H),
      IFERROR(_xlfn.XLOOKUP($AI34, 'USHE Historic'!$A$3:$A$13, _xlfn.XLOOKUP(AM$1, 'USHE Historic'!$A$2:$E$2, 'USHE Historic'!$A$3:$E$13)),
        _xlfn.IFS(
          AM$1="BYU", IFERROR(_xlfn.XLOOKUP($AI34, 'MAG College Enrollment Forecast'!$A:$A, 'MAG College Enrollment Forecast'!$B:$B), (AM$72-AM33)/($AI$72-$AI33)*($AI34-$AI33)+AM33),
          AM$1="UVU", IFERROR(_xlfn.XLOOKUP($AI34, 'MAG College Enrollment Forecast'!$A:$A, 'MAG College Enrollment Forecast'!$C:$C+'MAG College Enrollment Forecast'!$D:$D+'MAG College Enrollment Forecast'!$E:$E+'MAG College Enrollment Forecast'!$F:$F+'MAG College Enrollment Forecast'!$G:$G+'MAG College Enrollment Forecast'!$H:$H), (AM$72-AM33)/($AI$72-$AI33)*($AI34-$AI33)+AM33),
          TRUE, IFERROR(_xlfn.XLOOKUP($AI34, 'USHE Projections'!$A:$A, IFERROR(_xlfn.XLOOKUP(AM$1, 'USHE Projections'!$A$1:$E$1, 'USHE Projections'!$A:$E), "NONE"), (AM$72-AM33)/($AI$72-$AI33)*($AI34-$AI33)+AM33), (AM$72-AM33)/($AI$72-$AI33)*($AI34-$AI33)+AM33)
        )
      )
    )
  ), 0)</f>
        <v>26300</v>
      </c>
      <c r="AN34" s="20" cm="1">
        <f t="array" ref="AN34">ROUND(
  IF(AND(AN$1="Ensign", $AI34&gt;=2021, $AI34&lt;=2024),
    _xlfn.XLOOKUP($AI34, Ensign!$A$2:$A$12, Ensign!$B$2:$B$12),
    _xlfn.XLOOKUP($AI34, 'Historic (IPEDS &amp; 2019 RTP)'!$A:$A, _xlfn.XLOOKUP(AN$1, 'Historic (IPEDS &amp; 2019 RTP)'!$A$1:$H$1, 'Historic (IPEDS &amp; 2019 RTP)'!$A:$H),
      IFERROR(_xlfn.XLOOKUP($AI34, 'USHE Historic'!$A$3:$A$13, _xlfn.XLOOKUP(AN$1, 'USHE Historic'!$A$2:$E$2, 'USHE Historic'!$A$3:$E$13)),
        _xlfn.IFS(
          AN$1="BYU", IFERROR(_xlfn.XLOOKUP($AI34, 'MAG College Enrollment Forecast'!$A:$A, 'MAG College Enrollment Forecast'!$B:$B), (AN$72-AN33)/($AI$72-$AI33)*($AI34-$AI33)+AN33),
          AN$1="UVU", IFERROR(_xlfn.XLOOKUP($AI34, 'MAG College Enrollment Forecast'!$A:$A, 'MAG College Enrollment Forecast'!$C:$C+'MAG College Enrollment Forecast'!$D:$D+'MAG College Enrollment Forecast'!$E:$E+'MAG College Enrollment Forecast'!$F:$F+'MAG College Enrollment Forecast'!$G:$G+'MAG College Enrollment Forecast'!$H:$H), (AN$72-AN33)/($AI$72-$AI33)*($AI34-$AI33)+AN33),
          TRUE, IFERROR(_xlfn.XLOOKUP($AI34, 'USHE Projections'!$A:$A, IFERROR(_xlfn.XLOOKUP(AN$1, 'USHE Projections'!$A$1:$E$1, 'USHE Projections'!$A:$E), "NONE"), (AN$72-AN33)/($AI$72-$AI33)*($AI34-$AI33)+AN33), (AN$72-AN33)/($AI$72-$AI33)*($AI34-$AI33)+AN33)
        )
      )
    )
  ), 0)</f>
        <v>34464</v>
      </c>
      <c r="AO34" s="19" cm="1">
        <f t="array" ref="AO34">ROUND(
  IF(AND(AO$1="Ensign", $AI34&gt;=2021, $AI34&lt;=2024),
    _xlfn.XLOOKUP($AI34, Ensign!$A$2:$A$12, Ensign!$B$2:$B$12),
    _xlfn.XLOOKUP($AI34, 'Historic (IPEDS &amp; 2019 RTP)'!$A:$A, _xlfn.XLOOKUP(AO$1, 'Historic (IPEDS &amp; 2019 RTP)'!$A$1:$H$1, 'Historic (IPEDS &amp; 2019 RTP)'!$A:$H),
      IFERROR(_xlfn.XLOOKUP($AI34, 'USHE Historic'!$A$3:$A$13, _xlfn.XLOOKUP(AO$1, 'USHE Historic'!$A$2:$E$2, 'USHE Historic'!$A$3:$E$13)),
        _xlfn.IFS(
          AO$1="BYU", IFERROR(_xlfn.XLOOKUP($AI34, 'MAG College Enrollment Forecast'!$A:$A, 'MAG College Enrollment Forecast'!$B:$B), (AO$72-AO33)/($AI$72-$AI33)*($AI34-$AI33)+AO33),
          AO$1="UVU", IFERROR(_xlfn.XLOOKUP($AI34, 'MAG College Enrollment Forecast'!$A:$A, 'MAG College Enrollment Forecast'!$C:$C+'MAG College Enrollment Forecast'!$D:$D+'MAG College Enrollment Forecast'!$E:$E+'MAG College Enrollment Forecast'!$F:$F+'MAG College Enrollment Forecast'!$G:$G+'MAG College Enrollment Forecast'!$H:$H), (AO$72-AO33)/($AI$72-$AI33)*($AI34-$AI33)+AO33),
          TRUE, IFERROR(_xlfn.XLOOKUP($AI34, 'USHE Projections'!$A:$A, IFERROR(_xlfn.XLOOKUP(AO$1, 'USHE Projections'!$A$1:$E$1, 'USHE Projections'!$A:$E), "NONE"), (AO$72-AO33)/($AI$72-$AI33)*($AI34-$AI33)+AO33), (AO$72-AO33)/($AI$72-$AI33)*($AI34-$AI33)+AO33)
        )
      )
    )
  ), 0)</f>
        <v>1618</v>
      </c>
      <c r="AP34" s="20" cm="1">
        <f t="array" ref="AP34">ROUND(
  IF(AND(AP$1="Ensign", $AI34&gt;=2021, $AI34&lt;=2024),
    _xlfn.XLOOKUP($AI34, Ensign!$A$2:$A$12, Ensign!$B$2:$B$12),
    _xlfn.XLOOKUP($AI34, 'Historic (IPEDS &amp; 2019 RTP)'!$A:$A, _xlfn.XLOOKUP(AP$1, 'Historic (IPEDS &amp; 2019 RTP)'!$A$1:$H$1, 'Historic (IPEDS &amp; 2019 RTP)'!$A:$H),
      IFERROR(_xlfn.XLOOKUP($AI34, 'USHE Historic'!$A$3:$A$13, _xlfn.XLOOKUP(AP$1, 'USHE Historic'!$A$2:$E$2, 'USHE Historic'!$A$3:$E$13)),
        _xlfn.IFS(
          AP$1="BYU", IFERROR(_xlfn.XLOOKUP($AI34, 'MAG College Enrollment Forecast'!$A:$A, 'MAG College Enrollment Forecast'!$B:$B), (AP$72-AP33)/($AI$72-$AI33)*($AI34-$AI33)+AP33),
          AP$1="UVU", IFERROR(_xlfn.XLOOKUP($AI34, 'MAG College Enrollment Forecast'!$A:$A, 'MAG College Enrollment Forecast'!$C:$C+'MAG College Enrollment Forecast'!$D:$D+'MAG College Enrollment Forecast'!$E:$E+'MAG College Enrollment Forecast'!$F:$F+'MAG College Enrollment Forecast'!$G:$G+'MAG College Enrollment Forecast'!$H:$H), (AP$72-AP33)/($AI$72-$AI33)*($AI34-$AI33)+AP33),
          TRUE, IFERROR(_xlfn.XLOOKUP($AI34, 'USHE Projections'!$A:$A, IFERROR(_xlfn.XLOOKUP(AP$1, 'USHE Projections'!$A$1:$E$1, 'USHE Projections'!$A:$E), "NONE"), (AP$72-AP33)/($AI$72-$AI33)*($AI34-$AI33)+AP33), (AP$72-AP33)/($AI$72-$AI33)*($AI34-$AI33)+AP33)
        )
      )
    )
  ), 0)</f>
        <v>1280</v>
      </c>
      <c r="AQ34" s="7"/>
    </row>
    <row r="35" spans="35:44">
      <c r="AI35" s="3">
        <v>2023</v>
      </c>
      <c r="AJ35" s="20" cm="1">
        <f t="array" ref="AJ35">ROUND(
  IF(AND(AJ$1="Ensign", $AI35&gt;=2021, $AI35&lt;=2024),
    _xlfn.XLOOKUP($AI35, Ensign!$A$2:$A$12, Ensign!$B$2:$B$12),
    _xlfn.XLOOKUP($AI35, 'Historic (IPEDS &amp; 2019 RTP)'!$A:$A, _xlfn.XLOOKUP(AJ$1, 'Historic (IPEDS &amp; 2019 RTP)'!$A$1:$H$1, 'Historic (IPEDS &amp; 2019 RTP)'!$A:$H),
      IFERROR(_xlfn.XLOOKUP($AI35, 'USHE Historic'!$A$3:$A$13, _xlfn.XLOOKUP(AJ$1, 'USHE Historic'!$A$2:$E$2, 'USHE Historic'!$A$3:$E$13)),
        _xlfn.IFS(
          AJ$1="BYU", IFERROR(_xlfn.XLOOKUP($AI35, 'MAG College Enrollment Forecast'!$A:$A, 'MAG College Enrollment Forecast'!$B:$B), (AJ$72-AJ34)/($AI$72-$AI34)*($AI35-$AI34)+AJ34),
          AJ$1="UVU", IFERROR(_xlfn.XLOOKUP($AI35, 'MAG College Enrollment Forecast'!$A:$A, 'MAG College Enrollment Forecast'!$C:$C+'MAG College Enrollment Forecast'!$D:$D+'MAG College Enrollment Forecast'!$E:$E+'MAG College Enrollment Forecast'!$F:$F+'MAG College Enrollment Forecast'!$G:$G+'MAG College Enrollment Forecast'!$H:$H), (AJ$72-AJ34)/($AI$72-$AI34)*($AI35-$AI34)+AJ34),
          TRUE, IFERROR(_xlfn.XLOOKUP($AI35, 'USHE Projections'!$A:$A, IFERROR(_xlfn.XLOOKUP(AJ$1, 'USHE Projections'!$A$1:$E$1, 'USHE Projections'!$A:$E), "NONE"), (AJ$72-AJ34)/($AI$72-$AI34)*($AI35-$AI34)+AJ34), (AJ$72-AJ34)/($AI$72-$AI34)*($AI35-$AI34)+AJ34)
        )
      )
    )
  ), 0)</f>
        <v>35260</v>
      </c>
      <c r="AK35" s="20" cm="1">
        <f t="array" ref="AK35">ROUND(
  IF(AND(AK$1="Ensign", $AI35&gt;=2021, $AI35&lt;=2024),
    _xlfn.XLOOKUP($AI35, Ensign!$A$2:$A$12, Ensign!$B$2:$B$12),
    _xlfn.XLOOKUP($AI35, 'Historic (IPEDS &amp; 2019 RTP)'!$A:$A, _xlfn.XLOOKUP(AK$1, 'Historic (IPEDS &amp; 2019 RTP)'!$A$1:$H$1, 'Historic (IPEDS &amp; 2019 RTP)'!$A:$H),
      IFERROR(_xlfn.XLOOKUP($AI35, 'USHE Historic'!$A$3:$A$13, _xlfn.XLOOKUP(AK$1, 'USHE Historic'!$A$2:$E$2, 'USHE Historic'!$A$3:$E$13)),
        _xlfn.IFS(
          AK$1="BYU", IFERROR(_xlfn.XLOOKUP($AI35, 'MAG College Enrollment Forecast'!$A:$A, 'MAG College Enrollment Forecast'!$B:$B), (AK$72-AK34)/($AI$72-$AI34)*($AI35-$AI34)+AK34),
          AK$1="UVU", IFERROR(_xlfn.XLOOKUP($AI35, 'MAG College Enrollment Forecast'!$A:$A, 'MAG College Enrollment Forecast'!$C:$C+'MAG College Enrollment Forecast'!$D:$D+'MAG College Enrollment Forecast'!$E:$E+'MAG College Enrollment Forecast'!$F:$F+'MAG College Enrollment Forecast'!$G:$G+'MAG College Enrollment Forecast'!$H:$H), (AK$72-AK34)/($AI$72-$AI34)*($AI35-$AI34)+AK34),
          TRUE, IFERROR(_xlfn.XLOOKUP($AI35, 'USHE Projections'!$A:$A, IFERROR(_xlfn.XLOOKUP(AK$1, 'USHE Projections'!$A$1:$E$1, 'USHE Projections'!$A:$E), "NONE"), (AK$72-AK34)/($AI$72-$AI34)*($AI35-$AI34)+AK34), (AK$72-AK34)/($AI$72-$AI34)*($AI35-$AI34)+AK34)
        )
      )
    )
  ), 0)</f>
        <v>30536</v>
      </c>
      <c r="AL35" s="20" cm="1">
        <f t="array" ref="AL35">ROUND(
  IF(AND(AL$1="Ensign", $AI35&gt;=2021, $AI35&lt;=2024),
    _xlfn.XLOOKUP($AI35, Ensign!$A$2:$A$12, Ensign!$B$2:$B$12),
    _xlfn.XLOOKUP($AI35, 'Historic (IPEDS &amp; 2019 RTP)'!$A:$A, _xlfn.XLOOKUP(AL$1, 'Historic (IPEDS &amp; 2019 RTP)'!$A$1:$H$1, 'Historic (IPEDS &amp; 2019 RTP)'!$A:$H),
      IFERROR(_xlfn.XLOOKUP($AI35, 'USHE Historic'!$A$3:$A$13, _xlfn.XLOOKUP(AL$1, 'USHE Historic'!$A$2:$E$2, 'USHE Historic'!$A$3:$E$13)),
        _xlfn.IFS(
          AL$1="BYU", IFERROR(_xlfn.XLOOKUP($AI35, 'MAG College Enrollment Forecast'!$A:$A, 'MAG College Enrollment Forecast'!$B:$B), (AL$72-AL34)/($AI$72-$AI34)*($AI35-$AI34)+AL34),
          AL$1="UVU", IFERROR(_xlfn.XLOOKUP($AI35, 'MAG College Enrollment Forecast'!$A:$A, 'MAG College Enrollment Forecast'!$C:$C+'MAG College Enrollment Forecast'!$D:$D+'MAG College Enrollment Forecast'!$E:$E+'MAG College Enrollment Forecast'!$F:$F+'MAG College Enrollment Forecast'!$G:$G+'MAG College Enrollment Forecast'!$H:$H), (AL$72-AL34)/($AI$72-$AI34)*($AI35-$AI34)+AL34),
          TRUE, IFERROR(_xlfn.XLOOKUP($AI35, 'USHE Projections'!$A:$A, IFERROR(_xlfn.XLOOKUP(AL$1, 'USHE Projections'!$A$1:$E$1, 'USHE Projections'!$A:$E), "NONE"), (AL$72-AL34)/($AI$72-$AI34)*($AI35-$AI34)+AL34), (AL$72-AL34)/($AI$72-$AI34)*($AI35-$AI34)+AL34)
        )
      )
    )
  ), 0)</f>
        <v>44651</v>
      </c>
      <c r="AM35" s="20" cm="1">
        <f t="array" ref="AM35">ROUND(
  IF(AND(AM$1="Ensign", $AI35&gt;=2021, $AI35&lt;=2024),
    _xlfn.XLOOKUP($AI35, Ensign!$A$2:$A$12, Ensign!$B$2:$B$12),
    _xlfn.XLOOKUP($AI35, 'Historic (IPEDS &amp; 2019 RTP)'!$A:$A, _xlfn.XLOOKUP(AM$1, 'Historic (IPEDS &amp; 2019 RTP)'!$A$1:$H$1, 'Historic (IPEDS &amp; 2019 RTP)'!$A:$H),
      IFERROR(_xlfn.XLOOKUP($AI35, 'USHE Historic'!$A$3:$A$13, _xlfn.XLOOKUP(AM$1, 'USHE Historic'!$A$2:$E$2, 'USHE Historic'!$A$3:$E$13)),
        _xlfn.IFS(
          AM$1="BYU", IFERROR(_xlfn.XLOOKUP($AI35, 'MAG College Enrollment Forecast'!$A:$A, 'MAG College Enrollment Forecast'!$B:$B), (AM$72-AM34)/($AI$72-$AI34)*($AI35-$AI34)+AM34),
          AM$1="UVU", IFERROR(_xlfn.XLOOKUP($AI35, 'MAG College Enrollment Forecast'!$A:$A, 'MAG College Enrollment Forecast'!$C:$C+'MAG College Enrollment Forecast'!$D:$D+'MAG College Enrollment Forecast'!$E:$E+'MAG College Enrollment Forecast'!$F:$F+'MAG College Enrollment Forecast'!$G:$G+'MAG College Enrollment Forecast'!$H:$H), (AM$72-AM34)/($AI$72-$AI34)*($AI35-$AI34)+AM34),
          TRUE, IFERROR(_xlfn.XLOOKUP($AI35, 'USHE Projections'!$A:$A, IFERROR(_xlfn.XLOOKUP(AM$1, 'USHE Projections'!$A$1:$E$1, 'USHE Projections'!$A:$E), "NONE"), (AM$72-AM34)/($AI$72-$AI34)*($AI35-$AI34)+AM34), (AM$72-AM34)/($AI$72-$AI34)*($AI35-$AI34)+AM34)
        )
      )
    )
  ), 0)</f>
        <v>26764</v>
      </c>
      <c r="AN35" s="20" cm="1">
        <f t="array" ref="AN35">ROUND(
  IF(AND(AN$1="Ensign", $AI35&gt;=2021, $AI35&lt;=2024),
    _xlfn.XLOOKUP($AI35, Ensign!$A$2:$A$12, Ensign!$B$2:$B$12),
    _xlfn.XLOOKUP($AI35, 'Historic (IPEDS &amp; 2019 RTP)'!$A:$A, _xlfn.XLOOKUP(AN$1, 'Historic (IPEDS &amp; 2019 RTP)'!$A$1:$H$1, 'Historic (IPEDS &amp; 2019 RTP)'!$A:$H),
      IFERROR(_xlfn.XLOOKUP($AI35, 'USHE Historic'!$A$3:$A$13, _xlfn.XLOOKUP(AN$1, 'USHE Historic'!$A$2:$E$2, 'USHE Historic'!$A$3:$E$13)),
        _xlfn.IFS(
          AN$1="BYU", IFERROR(_xlfn.XLOOKUP($AI35, 'MAG College Enrollment Forecast'!$A:$A, 'MAG College Enrollment Forecast'!$B:$B), (AN$72-AN34)/($AI$72-$AI34)*($AI35-$AI34)+AN34),
          AN$1="UVU", IFERROR(_xlfn.XLOOKUP($AI35, 'MAG College Enrollment Forecast'!$A:$A, 'MAG College Enrollment Forecast'!$C:$C+'MAG College Enrollment Forecast'!$D:$D+'MAG College Enrollment Forecast'!$E:$E+'MAG College Enrollment Forecast'!$F:$F+'MAG College Enrollment Forecast'!$G:$G+'MAG College Enrollment Forecast'!$H:$H), (AN$72-AN34)/($AI$72-$AI34)*($AI35-$AI34)+AN34),
          TRUE, IFERROR(_xlfn.XLOOKUP($AI35, 'USHE Projections'!$A:$A, IFERROR(_xlfn.XLOOKUP(AN$1, 'USHE Projections'!$A$1:$E$1, 'USHE Projections'!$A:$E), "NONE"), (AN$72-AN34)/($AI$72-$AI34)*($AI35-$AI34)+AN34), (AN$72-AN34)/($AI$72-$AI34)*($AI35-$AI34)+AN34)
        )
      )
    )
  ), 0)</f>
        <v>35074</v>
      </c>
      <c r="AO35" s="19" cm="1">
        <f t="array" ref="AO35">ROUND(
  IF(AND(AO$1="Ensign", $AI35&gt;=2021, $AI35&lt;=2024),
    _xlfn.XLOOKUP($AI35, Ensign!$A$2:$A$12, Ensign!$B$2:$B$12),
    _xlfn.XLOOKUP($AI35, 'Historic (IPEDS &amp; 2019 RTP)'!$A:$A, _xlfn.XLOOKUP(AO$1, 'Historic (IPEDS &amp; 2019 RTP)'!$A$1:$H$1, 'Historic (IPEDS &amp; 2019 RTP)'!$A:$H),
      IFERROR(_xlfn.XLOOKUP($AI35, 'USHE Historic'!$A$3:$A$13, _xlfn.XLOOKUP(AO$1, 'USHE Historic'!$A$2:$E$2, 'USHE Historic'!$A$3:$E$13)),
        _xlfn.IFS(
          AO$1="BYU", IFERROR(_xlfn.XLOOKUP($AI35, 'MAG College Enrollment Forecast'!$A:$A, 'MAG College Enrollment Forecast'!$B:$B), (AO$72-AO34)/($AI$72-$AI34)*($AI35-$AI34)+AO34),
          AO$1="UVU", IFERROR(_xlfn.XLOOKUP($AI35, 'MAG College Enrollment Forecast'!$A:$A, 'MAG College Enrollment Forecast'!$C:$C+'MAG College Enrollment Forecast'!$D:$D+'MAG College Enrollment Forecast'!$E:$E+'MAG College Enrollment Forecast'!$F:$F+'MAG College Enrollment Forecast'!$G:$G+'MAG College Enrollment Forecast'!$H:$H), (AO$72-AO34)/($AI$72-$AI34)*($AI35-$AI34)+AO34),
          TRUE, IFERROR(_xlfn.XLOOKUP($AI35, 'USHE Projections'!$A:$A, IFERROR(_xlfn.XLOOKUP(AO$1, 'USHE Projections'!$A$1:$E$1, 'USHE Projections'!$A:$E), "NONE"), (AO$72-AO34)/($AI$72-$AI34)*($AI35-$AI34)+AO34), (AO$72-AO34)/($AI$72-$AI34)*($AI35-$AI34)+AO34)
        )
      )
    )
  ), 0)</f>
        <v>1831</v>
      </c>
      <c r="AP35" s="20" cm="1">
        <f t="array" ref="AP35">ROUND(
  IF(AND(AP$1="Ensign", $AI35&gt;=2021, $AI35&lt;=2024),
    _xlfn.XLOOKUP($AI35, Ensign!$A$2:$A$12, Ensign!$B$2:$B$12),
    _xlfn.XLOOKUP($AI35, 'Historic (IPEDS &amp; 2019 RTP)'!$A:$A, _xlfn.XLOOKUP(AP$1, 'Historic (IPEDS &amp; 2019 RTP)'!$A$1:$H$1, 'Historic (IPEDS &amp; 2019 RTP)'!$A:$H),
      IFERROR(_xlfn.XLOOKUP($AI35, 'USHE Historic'!$A$3:$A$13, _xlfn.XLOOKUP(AP$1, 'USHE Historic'!$A$2:$E$2, 'USHE Historic'!$A$3:$E$13)),
        _xlfn.IFS(
          AP$1="BYU", IFERROR(_xlfn.XLOOKUP($AI35, 'MAG College Enrollment Forecast'!$A:$A, 'MAG College Enrollment Forecast'!$B:$B), (AP$72-AP34)/($AI$72-$AI34)*($AI35-$AI34)+AP34),
          AP$1="UVU", IFERROR(_xlfn.XLOOKUP($AI35, 'MAG College Enrollment Forecast'!$A:$A, 'MAG College Enrollment Forecast'!$C:$C+'MAG College Enrollment Forecast'!$D:$D+'MAG College Enrollment Forecast'!$E:$E+'MAG College Enrollment Forecast'!$F:$F+'MAG College Enrollment Forecast'!$G:$G+'MAG College Enrollment Forecast'!$H:$H), (AP$72-AP34)/($AI$72-$AI34)*($AI35-$AI34)+AP34),
          TRUE, IFERROR(_xlfn.XLOOKUP($AI35, 'USHE Projections'!$A:$A, IFERROR(_xlfn.XLOOKUP(AP$1, 'USHE Projections'!$A$1:$E$1, 'USHE Projections'!$A:$E), "NONE"), (AP$72-AP34)/($AI$72-$AI34)*($AI35-$AI34)+AP34), (AP$72-AP34)/($AI$72-$AI34)*($AI35-$AI34)+AP34)
        )
      )
    )
  ), 0)</f>
        <v>1214</v>
      </c>
      <c r="AQ35" s="7"/>
      <c r="AR35" s="105" t="s">
        <v>207</v>
      </c>
    </row>
    <row r="36" spans="35:44">
      <c r="AI36" s="3">
        <v>2024</v>
      </c>
      <c r="AJ36" s="112" cm="1">
        <f t="array" ref="AJ36">ROUND(
  IF(AND(AJ$1="Ensign", $AI36&gt;=2021, $AI36&lt;=2024),
    _xlfn.XLOOKUP($AI36, Ensign!$A$2:$A$12, Ensign!$B$2:$B$12),
    _xlfn.XLOOKUP($AI36, 'Historic (IPEDS &amp; 2019 RTP)'!$A:$A, _xlfn.XLOOKUP(AJ$1, 'Historic (IPEDS &amp; 2019 RTP)'!$A$1:$H$1, 'Historic (IPEDS &amp; 2019 RTP)'!$A:$H),
      IFERROR(_xlfn.XLOOKUP($AI36, 'USHE Historic'!$A$3:$A$13, _xlfn.XLOOKUP(AJ$1, 'USHE Historic'!$A$2:$E$2, 'USHE Historic'!$A$3:$E$13)),
        _xlfn.IFS(
          AJ$1="BYU", IFERROR(_xlfn.XLOOKUP($AI36, 'MAG College Enrollment Forecast'!$A:$A, 'MAG College Enrollment Forecast'!$B:$B), (AJ$72-AJ35)/($AI$72-$AI35)*($AI36-$AI35)+AJ35),
          AJ$1="UVU", IFERROR(_xlfn.XLOOKUP($AI36, 'MAG College Enrollment Forecast'!$A:$A, 'MAG College Enrollment Forecast'!$C:$C+'MAG College Enrollment Forecast'!$D:$D+'MAG College Enrollment Forecast'!$E:$E+'MAG College Enrollment Forecast'!$F:$F+'MAG College Enrollment Forecast'!$G:$G+'MAG College Enrollment Forecast'!$H:$H), (AJ$72-AJ35)/($AI$72-$AI35)*($AI36-$AI35)+AJ35),
          TRUE, IFERROR(_xlfn.XLOOKUP($AI36, 'USHE Projections'!$A:$A, IFERROR(_xlfn.XLOOKUP(AJ$1, 'USHE Projections'!$A$1:$E$1, 'USHE Projections'!$A:$E), "NONE"), (AJ$72-AJ35)/($AI$72-$AI35)*($AI36-$AI35)+AJ35), (AJ$72-AJ35)/($AI$72-$AI35)*($AI36-$AI35)+AJ35)
        )
      )
    )
  ), 0)</f>
        <v>36571</v>
      </c>
      <c r="AK36" s="112" cm="1">
        <f t="array" ref="AK36">ROUND(
  IF(AND(AK$1="Ensign", $AI36&gt;=2021, $AI36&lt;=2024),
    _xlfn.XLOOKUP($AI36, Ensign!$A$2:$A$12, Ensign!$B$2:$B$12),
    _xlfn.XLOOKUP($AI36, 'Historic (IPEDS &amp; 2019 RTP)'!$A:$A, _xlfn.XLOOKUP(AK$1, 'Historic (IPEDS &amp; 2019 RTP)'!$A$1:$H$1, 'Historic (IPEDS &amp; 2019 RTP)'!$A:$H),
      IFERROR(_xlfn.XLOOKUP($AI36, 'USHE Historic'!$A$3:$A$13, _xlfn.XLOOKUP(AK$1, 'USHE Historic'!$A$2:$E$2, 'USHE Historic'!$A$3:$E$13)),
        _xlfn.IFS(
          AK$1="BYU", IFERROR(_xlfn.XLOOKUP($AI36, 'MAG College Enrollment Forecast'!$A:$A, 'MAG College Enrollment Forecast'!$B:$B), (AK$72-AK35)/($AI$72-$AI35)*($AI36-$AI35)+AK35),
          AK$1="UVU", IFERROR(_xlfn.XLOOKUP($AI36, 'MAG College Enrollment Forecast'!$A:$A, 'MAG College Enrollment Forecast'!$C:$C+'MAG College Enrollment Forecast'!$D:$D+'MAG College Enrollment Forecast'!$E:$E+'MAG College Enrollment Forecast'!$F:$F+'MAG College Enrollment Forecast'!$G:$G+'MAG College Enrollment Forecast'!$H:$H), (AK$72-AK35)/($AI$72-$AI35)*($AI36-$AI35)+AK35),
          TRUE, IFERROR(_xlfn.XLOOKUP($AI36, 'USHE Projections'!$A:$A, IFERROR(_xlfn.XLOOKUP(AK$1, 'USHE Projections'!$A$1:$E$1, 'USHE Projections'!$A:$E), "NONE"), (AK$72-AK35)/($AI$72-$AI35)*($AI36-$AI35)+AK35), (AK$72-AK35)/($AI$72-$AI35)*($AI36-$AI35)+AK35)
        )
      )
    )
  ), 0)</f>
        <v>31784</v>
      </c>
      <c r="AL36" s="112" cm="1">
        <f t="array" ref="AL36">ROUND(
  IF(AND(AL$1="Ensign", $AI36&gt;=2021, $AI36&lt;=2024),
    _xlfn.XLOOKUP($AI36, Ensign!$A$2:$A$12, Ensign!$B$2:$B$12),
    _xlfn.XLOOKUP($AI36, 'Historic (IPEDS &amp; 2019 RTP)'!$A:$A, _xlfn.XLOOKUP(AL$1, 'Historic (IPEDS &amp; 2019 RTP)'!$A$1:$H$1, 'Historic (IPEDS &amp; 2019 RTP)'!$A:$H),
      IFERROR(_xlfn.XLOOKUP($AI36, 'USHE Historic'!$A$3:$A$13, _xlfn.XLOOKUP(AL$1, 'USHE Historic'!$A$2:$E$2, 'USHE Historic'!$A$3:$E$13)),
        _xlfn.IFS(
          AL$1="BYU", IFERROR(_xlfn.XLOOKUP($AI36, 'MAG College Enrollment Forecast'!$A:$A, 'MAG College Enrollment Forecast'!$B:$B), (AL$72-AL35)/($AI$72-$AI35)*($AI36-$AI35)+AL35),
          AL$1="UVU", IFERROR(_xlfn.XLOOKUP($AI36, 'MAG College Enrollment Forecast'!$A:$A, 'MAG College Enrollment Forecast'!$C:$C+'MAG College Enrollment Forecast'!$D:$D+'MAG College Enrollment Forecast'!$E:$E+'MAG College Enrollment Forecast'!$F:$F+'MAG College Enrollment Forecast'!$G:$G+'MAG College Enrollment Forecast'!$H:$H), (AL$72-AL35)/($AI$72-$AI35)*($AI36-$AI35)+AL35),
          TRUE, IFERROR(_xlfn.XLOOKUP($AI36, 'USHE Projections'!$A:$A, IFERROR(_xlfn.XLOOKUP(AL$1, 'USHE Projections'!$A$1:$E$1, 'USHE Projections'!$A:$E), "NONE"), (AL$72-AL35)/($AI$72-$AI35)*($AI36-$AI35)+AL35), (AL$72-AL35)/($AI$72-$AI35)*($AI36-$AI35)+AL35)
        )
      )
    )
  ), 0)</f>
        <v>46412</v>
      </c>
      <c r="AM36" s="112" cm="1">
        <f t="array" ref="AM36">ROUND(
  IF(AND(AM$1="Ensign", $AI36&gt;=2021, $AI36&lt;=2024),
    _xlfn.XLOOKUP($AI36, Ensign!$A$2:$A$12, Ensign!$B$2:$B$12),
    _xlfn.XLOOKUP($AI36, 'Historic (IPEDS &amp; 2019 RTP)'!$A:$A, _xlfn.XLOOKUP(AM$1, 'Historic (IPEDS &amp; 2019 RTP)'!$A$1:$H$1, 'Historic (IPEDS &amp; 2019 RTP)'!$A:$H),
      IFERROR(_xlfn.XLOOKUP($AI36, 'USHE Historic'!$A$3:$A$13, _xlfn.XLOOKUP(AM$1, 'USHE Historic'!$A$2:$E$2, 'USHE Historic'!$A$3:$E$13)),
        _xlfn.IFS(
          AM$1="BYU", IFERROR(_xlfn.XLOOKUP($AI36, 'MAG College Enrollment Forecast'!$A:$A, 'MAG College Enrollment Forecast'!$B:$B), (AM$72-AM35)/($AI$72-$AI35)*($AI36-$AI35)+AM35),
          AM$1="UVU", IFERROR(_xlfn.XLOOKUP($AI36, 'MAG College Enrollment Forecast'!$A:$A, 'MAG College Enrollment Forecast'!$C:$C+'MAG College Enrollment Forecast'!$D:$D+'MAG College Enrollment Forecast'!$E:$E+'MAG College Enrollment Forecast'!$F:$F+'MAG College Enrollment Forecast'!$G:$G+'MAG College Enrollment Forecast'!$H:$H), (AM$72-AM35)/($AI$72-$AI35)*($AI36-$AI35)+AM35),
          TRUE, IFERROR(_xlfn.XLOOKUP($AI36, 'USHE Projections'!$A:$A, IFERROR(_xlfn.XLOOKUP(AM$1, 'USHE Projections'!$A$1:$E$1, 'USHE Projections'!$A:$E), "NONE"), (AM$72-AM35)/($AI$72-$AI35)*($AI36-$AI35)+AM35), (AM$72-AM35)/($AI$72-$AI35)*($AI36-$AI35)+AM35)
        )
      )
    )
  ), 0)</f>
        <v>32552</v>
      </c>
      <c r="AN36" s="112" cm="1">
        <f t="array" ref="AN36">ROUND(
  IF(AND(AN$1="Ensign", $AI36&gt;=2021, $AI36&lt;=2024),
    _xlfn.XLOOKUP($AI36, Ensign!$A$2:$A$12, Ensign!$B$2:$B$12),
    _xlfn.XLOOKUP($AI36, 'Historic (IPEDS &amp; 2019 RTP)'!$A:$A, _xlfn.XLOOKUP(AN$1, 'Historic (IPEDS &amp; 2019 RTP)'!$A$1:$H$1, 'Historic (IPEDS &amp; 2019 RTP)'!$A:$H),
      IFERROR(_xlfn.XLOOKUP($AI36, 'USHE Historic'!$A$3:$A$13, _xlfn.XLOOKUP(AN$1, 'USHE Historic'!$A$2:$E$2, 'USHE Historic'!$A$3:$E$13)),
        _xlfn.IFS(
          AN$1="BYU", IFERROR(_xlfn.XLOOKUP($AI36, 'MAG College Enrollment Forecast'!$A:$A, 'MAG College Enrollment Forecast'!$B:$B), (AN$72-AN35)/($AI$72-$AI35)*($AI36-$AI35)+AN35),
          AN$1="UVU", IFERROR(_xlfn.XLOOKUP($AI36, 'MAG College Enrollment Forecast'!$A:$A, 'MAG College Enrollment Forecast'!$C:$C+'MAG College Enrollment Forecast'!$D:$D+'MAG College Enrollment Forecast'!$E:$E+'MAG College Enrollment Forecast'!$F:$F+'MAG College Enrollment Forecast'!$G:$G+'MAG College Enrollment Forecast'!$H:$H), (AN$72-AN35)/($AI$72-$AI35)*($AI36-$AI35)+AN35),
          TRUE, IFERROR(_xlfn.XLOOKUP($AI36, 'USHE Projections'!$A:$A, IFERROR(_xlfn.XLOOKUP(AN$1, 'USHE Projections'!$A$1:$E$1, 'USHE Projections'!$A:$E), "NONE"), (AN$72-AN35)/($AI$72-$AI35)*($AI36-$AI35)+AN35), (AN$72-AN35)/($AI$72-$AI35)*($AI36-$AI35)+AN35)
        )
      )
    )
  ), 0)</f>
        <v>36921</v>
      </c>
      <c r="AO36" s="19" cm="1">
        <f t="array" ref="AO36">ROUND(
  IF(AND(AO$1="Ensign", $AI36&gt;=2021, $AI36&lt;=2024),
    _xlfn.XLOOKUP($AI36, Ensign!$A$2:$A$12, Ensign!$B$2:$B$12),
    _xlfn.XLOOKUP($AI36, 'Historic (IPEDS &amp; 2019 RTP)'!$A:$A, _xlfn.XLOOKUP(AO$1, 'Historic (IPEDS &amp; 2019 RTP)'!$A$1:$H$1, 'Historic (IPEDS &amp; 2019 RTP)'!$A:$H),
      IFERROR(_xlfn.XLOOKUP($AI36, 'USHE Historic'!$A$3:$A$13, _xlfn.XLOOKUP(AO$1, 'USHE Historic'!$A$2:$E$2, 'USHE Historic'!$A$3:$E$13)),
        _xlfn.IFS(
          AO$1="BYU", IFERROR(_xlfn.XLOOKUP($AI36, 'MAG College Enrollment Forecast'!$A:$A, 'MAG College Enrollment Forecast'!$B:$B), (AO$72-AO35)/($AI$72-$AI35)*($AI36-$AI35)+AO35),
          AO$1="UVU", IFERROR(_xlfn.XLOOKUP($AI36, 'MAG College Enrollment Forecast'!$A:$A, 'MAG College Enrollment Forecast'!$C:$C+'MAG College Enrollment Forecast'!$D:$D+'MAG College Enrollment Forecast'!$E:$E+'MAG College Enrollment Forecast'!$F:$F+'MAG College Enrollment Forecast'!$G:$G+'MAG College Enrollment Forecast'!$H:$H), (AO$72-AO35)/($AI$72-$AI35)*($AI36-$AI35)+AO35),
          TRUE, IFERROR(_xlfn.XLOOKUP($AI36, 'USHE Projections'!$A:$A, IFERROR(_xlfn.XLOOKUP(AO$1, 'USHE Projections'!$A$1:$E$1, 'USHE Projections'!$A:$E), "NONE"), (AO$72-AO35)/($AI$72-$AI35)*($AI36-$AI35)+AO35), (AO$72-AO35)/($AI$72-$AI35)*($AI36-$AI35)+AO35)
        )
      )
    )
  ), 0)</f>
        <v>1937</v>
      </c>
      <c r="AP36" s="104" cm="1">
        <f t="array" ref="AP36">ROUND(
  IF(AND(AP$1="Ensign", $AI36&gt;=2021, $AI36&lt;=2024),
    _xlfn.XLOOKUP($AI36, Ensign!$A$2:$A$12, Ensign!$B$2:$B$12),
    _xlfn.XLOOKUP($AI36, 'Historic (IPEDS &amp; 2019 RTP)'!$A:$A, _xlfn.XLOOKUP(AP$1, 'Historic (IPEDS &amp; 2019 RTP)'!$A$1:$H$1, 'Historic (IPEDS &amp; 2019 RTP)'!$A:$H),
      IFERROR(_xlfn.XLOOKUP($AI36, 'USHE Historic'!$A$3:$A$13, _xlfn.XLOOKUP(AP$1, 'USHE Historic'!$A$2:$E$2, 'USHE Historic'!$A$3:$E$13)),
        _xlfn.IFS(
          AP$1="BYU", IFERROR(_xlfn.XLOOKUP($AI36, 'MAG College Enrollment Forecast'!$A:$A, 'MAG College Enrollment Forecast'!$B:$B), (AP$72-AP35)/($AI$72-$AI35)*($AI36-$AI35)+AP35),
          AP$1="UVU", IFERROR(_xlfn.XLOOKUP($AI36, 'MAG College Enrollment Forecast'!$A:$A, 'MAG College Enrollment Forecast'!$C:$C+'MAG College Enrollment Forecast'!$D:$D+'MAG College Enrollment Forecast'!$E:$E+'MAG College Enrollment Forecast'!$F:$F+'MAG College Enrollment Forecast'!$G:$G+'MAG College Enrollment Forecast'!$H:$H), (AP$72-AP35)/($AI$72-$AI35)*($AI36-$AI35)+AP35),
          TRUE, IFERROR(_xlfn.XLOOKUP($AI36, 'USHE Projections'!$A:$A, IFERROR(_xlfn.XLOOKUP(AP$1, 'USHE Projections'!$A$1:$E$1, 'USHE Projections'!$A:$E), "NONE"), (AP$72-AP35)/($AI$72-$AI35)*($AI36-$AI35)+AP35), (AP$72-AP35)/($AI$72-$AI35)*($AI36-$AI35)+AP35)
        )
      )
    )
  ), 0)</f>
        <v>1276</v>
      </c>
      <c r="AQ36" s="7"/>
      <c r="AR36" s="111" t="s">
        <v>208</v>
      </c>
    </row>
    <row r="37" spans="35:44">
      <c r="AI37" s="3">
        <v>2025</v>
      </c>
      <c r="AJ37" s="113" cm="1">
        <f t="array" ref="AJ37">ROUND(
  IF(AND(AJ$1="Ensign", $AI37&gt;=2021, $AI37&lt;=2024),
    _xlfn.XLOOKUP($AI37, Ensign!$A$2:$A$12, Ensign!$B$2:$B$12),
    _xlfn.XLOOKUP($AI37, 'Historic (IPEDS &amp; 2019 RTP)'!$A:$A, _xlfn.XLOOKUP(AJ$1, 'Historic (IPEDS &amp; 2019 RTP)'!$A$1:$H$1, 'Historic (IPEDS &amp; 2019 RTP)'!$A:$H),
      IFERROR(_xlfn.XLOOKUP($AI37, 'USHE Historic'!$A$3:$A$13, _xlfn.XLOOKUP(AJ$1, 'USHE Historic'!$A$2:$E$2, 'USHE Historic'!$A$3:$E$13)),
        _xlfn.IFS(
          AJ$1="BYU", IFERROR(_xlfn.XLOOKUP($AI37, 'MAG College Enrollment Forecast'!$A:$A, 'MAG College Enrollment Forecast'!$B:$B), (AJ$72-AJ36)/($AI$72-$AI36)*($AI37-$AI36)+AJ36),
          AJ$1="UVU", IFERROR(_xlfn.XLOOKUP($AI37, 'MAG College Enrollment Forecast'!$A:$A, 'MAG College Enrollment Forecast'!$C:$C+'MAG College Enrollment Forecast'!$D:$D+'MAG College Enrollment Forecast'!$E:$E+'MAG College Enrollment Forecast'!$F:$F+'MAG College Enrollment Forecast'!$G:$G+'MAG College Enrollment Forecast'!$H:$H), (AJ$72-AJ36)/($AI$72-$AI36)*($AI37-$AI36)+AJ36),
          TRUE, IFERROR(_xlfn.XLOOKUP($AI37, 'USHE Projections'!$A:$A, IFERROR(_xlfn.XLOOKUP(AJ$1, 'USHE Projections'!$A$1:$E$1, 'USHE Projections'!$A:$E), "NONE"), (AJ$72-AJ36)/($AI$72-$AI36)*($AI37-$AI36)+AJ36), (AJ$72-AJ36)/($AI$72-$AI36)*($AI37-$AI36)+AJ36)
        )
      )
    )
  ), 0)</f>
        <v>36873</v>
      </c>
      <c r="AK37" s="113" cm="1">
        <f t="array" ref="AK37">ROUND(
  IF(AND(AK$1="Ensign", $AI37&gt;=2021, $AI37&lt;=2024),
    _xlfn.XLOOKUP($AI37, Ensign!$A$2:$A$12, Ensign!$B$2:$B$12),
    _xlfn.XLOOKUP($AI37, 'Historic (IPEDS &amp; 2019 RTP)'!$A:$A, _xlfn.XLOOKUP(AK$1, 'Historic (IPEDS &amp; 2019 RTP)'!$A$1:$H$1, 'Historic (IPEDS &amp; 2019 RTP)'!$A:$H),
      IFERROR(_xlfn.XLOOKUP($AI37, 'USHE Historic'!$A$3:$A$13, _xlfn.XLOOKUP(AK$1, 'USHE Historic'!$A$2:$E$2, 'USHE Historic'!$A$3:$E$13)),
        _xlfn.IFS(
          AK$1="BYU", IFERROR(_xlfn.XLOOKUP($AI37, 'MAG College Enrollment Forecast'!$A:$A, 'MAG College Enrollment Forecast'!$B:$B), (AK$72-AK36)/($AI$72-$AI36)*($AI37-$AI36)+AK36),
          AK$1="UVU", IFERROR(_xlfn.XLOOKUP($AI37, 'MAG College Enrollment Forecast'!$A:$A, 'MAG College Enrollment Forecast'!$C:$C+'MAG College Enrollment Forecast'!$D:$D+'MAG College Enrollment Forecast'!$E:$E+'MAG College Enrollment Forecast'!$F:$F+'MAG College Enrollment Forecast'!$G:$G+'MAG College Enrollment Forecast'!$H:$H), (AK$72-AK36)/($AI$72-$AI36)*($AI37-$AI36)+AK36),
          TRUE, IFERROR(_xlfn.XLOOKUP($AI37, 'USHE Projections'!$A:$A, IFERROR(_xlfn.XLOOKUP(AK$1, 'USHE Projections'!$A$1:$E$1, 'USHE Projections'!$A:$E), "NONE"), (AK$72-AK36)/($AI$72-$AI36)*($AI37-$AI36)+AK36), (AK$72-AK36)/($AI$72-$AI36)*($AI37-$AI36)+AK36)
        )
      )
    )
  ), 0)</f>
        <v>32055</v>
      </c>
      <c r="AL37" s="35" cm="1">
        <f t="array" ref="AL37">ROUND(
  IF(AND(AL$1="Ensign", $AI37&gt;=2021, $AI37&lt;=2024),
    _xlfn.XLOOKUP($AI37, Ensign!$A$2:$A$12, Ensign!$B$2:$B$12),
    _xlfn.XLOOKUP($AI37, 'Historic (IPEDS &amp; 2019 RTP)'!$A:$A, _xlfn.XLOOKUP(AL$1, 'Historic (IPEDS &amp; 2019 RTP)'!$A$1:$H$1, 'Historic (IPEDS &amp; 2019 RTP)'!$A:$H),
      IFERROR(_xlfn.XLOOKUP($AI37, 'USHE Historic'!$A$3:$A$13, _xlfn.XLOOKUP(AL$1, 'USHE Historic'!$A$2:$E$2, 'USHE Historic'!$A$3:$E$13)),
        _xlfn.IFS(
          AL$1="BYU", IFERROR(_xlfn.XLOOKUP($AI37, 'MAG College Enrollment Forecast'!$A:$A, 'MAG College Enrollment Forecast'!$B:$B), (AL$72-AL36)/($AI$72-$AI36)*($AI37-$AI36)+AL36),
          AL$1="UVU", IFERROR(_xlfn.XLOOKUP($AI37, 'MAG College Enrollment Forecast'!$A:$A, 'MAG College Enrollment Forecast'!$C:$C+'MAG College Enrollment Forecast'!$D:$D+'MAG College Enrollment Forecast'!$E:$E+'MAG College Enrollment Forecast'!$F:$F+'MAG College Enrollment Forecast'!$G:$G+'MAG College Enrollment Forecast'!$H:$H), (AL$72-AL36)/($AI$72-$AI36)*($AI37-$AI36)+AL36),
          TRUE, IFERROR(_xlfn.XLOOKUP($AI37, 'USHE Projections'!$A:$A, IFERROR(_xlfn.XLOOKUP(AL$1, 'USHE Projections'!$A$1:$E$1, 'USHE Projections'!$A:$E), "NONE"), (AL$72-AL36)/($AI$72-$AI36)*($AI37-$AI36)+AL36), (AL$72-AL36)/($AI$72-$AI36)*($AI37-$AI36)+AL36)
        )
      )
    )
  ), 0)</f>
        <v>48161</v>
      </c>
      <c r="AM37" s="113" cm="1">
        <f t="array" ref="AM37">ROUND(
  IF(AND(AM$1="Ensign", $AI37&gt;=2021, $AI37&lt;=2024),
    _xlfn.XLOOKUP($AI37, Ensign!$A$2:$A$12, Ensign!$B$2:$B$12),
    _xlfn.XLOOKUP($AI37, 'Historic (IPEDS &amp; 2019 RTP)'!$A:$A, _xlfn.XLOOKUP(AM$1, 'Historic (IPEDS &amp; 2019 RTP)'!$A$1:$H$1, 'Historic (IPEDS &amp; 2019 RTP)'!$A:$H),
      IFERROR(_xlfn.XLOOKUP($AI37, 'USHE Historic'!$A$3:$A$13, _xlfn.XLOOKUP(AM$1, 'USHE Historic'!$A$2:$E$2, 'USHE Historic'!$A$3:$E$13)),
        _xlfn.IFS(
          AM$1="BYU", IFERROR(_xlfn.XLOOKUP($AI37, 'MAG College Enrollment Forecast'!$A:$A, 'MAG College Enrollment Forecast'!$B:$B), (AM$72-AM36)/($AI$72-$AI36)*($AI37-$AI36)+AM36),
          AM$1="UVU", IFERROR(_xlfn.XLOOKUP($AI37, 'MAG College Enrollment Forecast'!$A:$A, 'MAG College Enrollment Forecast'!$C:$C+'MAG College Enrollment Forecast'!$D:$D+'MAG College Enrollment Forecast'!$E:$E+'MAG College Enrollment Forecast'!$F:$F+'MAG College Enrollment Forecast'!$G:$G+'MAG College Enrollment Forecast'!$H:$H), (AM$72-AM36)/($AI$72-$AI36)*($AI37-$AI36)+AM36),
          TRUE, IFERROR(_xlfn.XLOOKUP($AI37, 'USHE Projections'!$A:$A, IFERROR(_xlfn.XLOOKUP(AM$1, 'USHE Projections'!$A$1:$E$1, 'USHE Projections'!$A:$E), "NONE"), (AM$72-AM36)/($AI$72-$AI36)*($AI37-$AI36)+AM36), (AM$72-AM36)/($AI$72-$AI36)*($AI37-$AI36)+AM36)
        )
      )
    )
  ), 0)</f>
        <v>32557</v>
      </c>
      <c r="AN37" s="35" cm="1">
        <f t="array" ref="AN37">ROUND(
  IF(AND(AN$1="Ensign", $AI37&gt;=2021, $AI37&lt;=2024),
    _xlfn.XLOOKUP($AI37, Ensign!$A$2:$A$12, Ensign!$B$2:$B$12),
    _xlfn.XLOOKUP($AI37, 'Historic (IPEDS &amp; 2019 RTP)'!$A:$A, _xlfn.XLOOKUP(AN$1, 'Historic (IPEDS &amp; 2019 RTP)'!$A$1:$H$1, 'Historic (IPEDS &amp; 2019 RTP)'!$A:$H),
      IFERROR(_xlfn.XLOOKUP($AI37, 'USHE Historic'!$A$3:$A$13, _xlfn.XLOOKUP(AN$1, 'USHE Historic'!$A$2:$E$2, 'USHE Historic'!$A$3:$E$13)),
        _xlfn.IFS(
          AN$1="BYU", IFERROR(_xlfn.XLOOKUP($AI37, 'MAG College Enrollment Forecast'!$A:$A, 'MAG College Enrollment Forecast'!$B:$B), (AN$72-AN36)/($AI$72-$AI36)*($AI37-$AI36)+AN36),
          AN$1="UVU", IFERROR(_xlfn.XLOOKUP($AI37, 'MAG College Enrollment Forecast'!$A:$A, 'MAG College Enrollment Forecast'!$C:$C+'MAG College Enrollment Forecast'!$D:$D+'MAG College Enrollment Forecast'!$E:$E+'MAG College Enrollment Forecast'!$F:$F+'MAG College Enrollment Forecast'!$G:$G+'MAG College Enrollment Forecast'!$H:$H), (AN$72-AN36)/($AI$72-$AI36)*($AI37-$AI36)+AN36),
          TRUE, IFERROR(_xlfn.XLOOKUP($AI37, 'USHE Projections'!$A:$A, IFERROR(_xlfn.XLOOKUP(AN$1, 'USHE Projections'!$A$1:$E$1, 'USHE Projections'!$A:$E), "NONE"), (AN$72-AN36)/($AI$72-$AI36)*($AI37-$AI36)+AN36), (AN$72-AN36)/($AI$72-$AI36)*($AI37-$AI36)+AN36)
        )
      )
    )
  ), 0)</f>
        <v>37477</v>
      </c>
      <c r="AO37" s="104" cm="1">
        <f t="array" ref="AO37">ROUND(
  IF(AND(AO$1="Ensign", $AI37&gt;=2021, $AI37&lt;=2024),
    _xlfn.XLOOKUP($AI37, Ensign!$A$2:$A$12, Ensign!$B$2:$B$12),
    _xlfn.XLOOKUP($AI37, 'Historic (IPEDS &amp; 2019 RTP)'!$A:$A, _xlfn.XLOOKUP(AO$1, 'Historic (IPEDS &amp; 2019 RTP)'!$A$1:$H$1, 'Historic (IPEDS &amp; 2019 RTP)'!$A:$H),
      IFERROR(_xlfn.XLOOKUP($AI37, 'USHE Historic'!$A$3:$A$13, _xlfn.XLOOKUP(AO$1, 'USHE Historic'!$A$2:$E$2, 'USHE Historic'!$A$3:$E$13)),
        _xlfn.IFS(
          AO$1="BYU", IFERROR(_xlfn.XLOOKUP($AI37, 'MAG College Enrollment Forecast'!$A:$A, 'MAG College Enrollment Forecast'!$B:$B), (AO$72-AO36)/($AI$72-$AI36)*($AI37-$AI36)+AO36),
          AO$1="UVU", IFERROR(_xlfn.XLOOKUP($AI37, 'MAG College Enrollment Forecast'!$A:$A, 'MAG College Enrollment Forecast'!$C:$C+'MAG College Enrollment Forecast'!$D:$D+'MAG College Enrollment Forecast'!$E:$E+'MAG College Enrollment Forecast'!$F:$F+'MAG College Enrollment Forecast'!$G:$G+'MAG College Enrollment Forecast'!$H:$H), (AO$72-AO36)/($AI$72-$AI36)*($AI37-$AI36)+AO36),
          TRUE, IFERROR(_xlfn.XLOOKUP($AI37, 'USHE Projections'!$A:$A, IFERROR(_xlfn.XLOOKUP(AO$1, 'USHE Projections'!$A$1:$E$1, 'USHE Projections'!$A:$E), "NONE"), (AO$72-AO36)/($AI$72-$AI36)*($AI37-$AI36)+AO36), (AO$72-AO36)/($AI$72-$AI36)*($AI37-$AI36)+AO36)
        )
      )
    )
  ), 0)</f>
        <v>1972</v>
      </c>
      <c r="AP37" s="104" cm="1">
        <f t="array" ref="AP37">ROUND(
  IF(AND(AP$1="Ensign", $AI37&gt;=2021, $AI37&lt;=2024),
    _xlfn.XLOOKUP($AI37, Ensign!$A$2:$A$12, Ensign!$B$2:$B$12),
    _xlfn.XLOOKUP($AI37, 'Historic (IPEDS &amp; 2019 RTP)'!$A:$A, _xlfn.XLOOKUP(AP$1, 'Historic (IPEDS &amp; 2019 RTP)'!$A$1:$H$1, 'Historic (IPEDS &amp; 2019 RTP)'!$A:$H),
      IFERROR(_xlfn.XLOOKUP($AI37, 'USHE Historic'!$A$3:$A$13, _xlfn.XLOOKUP(AP$1, 'USHE Historic'!$A$2:$E$2, 'USHE Historic'!$A$3:$E$13)),
        _xlfn.IFS(
          AP$1="BYU", IFERROR(_xlfn.XLOOKUP($AI37, 'MAG College Enrollment Forecast'!$A:$A, 'MAG College Enrollment Forecast'!$B:$B), (AP$72-AP36)/($AI$72-$AI36)*($AI37-$AI36)+AP36),
          AP$1="UVU", IFERROR(_xlfn.XLOOKUP($AI37, 'MAG College Enrollment Forecast'!$A:$A, 'MAG College Enrollment Forecast'!$C:$C+'MAG College Enrollment Forecast'!$D:$D+'MAG College Enrollment Forecast'!$E:$E+'MAG College Enrollment Forecast'!$F:$F+'MAG College Enrollment Forecast'!$G:$G+'MAG College Enrollment Forecast'!$H:$H), (AP$72-AP36)/($AI$72-$AI36)*($AI37-$AI36)+AP36),
          TRUE, IFERROR(_xlfn.XLOOKUP($AI37, 'USHE Projections'!$A:$A, IFERROR(_xlfn.XLOOKUP(AP$1, 'USHE Projections'!$A$1:$E$1, 'USHE Projections'!$A:$E), "NONE"), (AP$72-AP36)/($AI$72-$AI36)*($AI37-$AI36)+AP36), (AP$72-AP36)/($AI$72-$AI36)*($AI37-$AI36)+AP36)
        )
      )
    )
  ), 0)</f>
        <v>1338</v>
      </c>
      <c r="AQ37" s="7"/>
      <c r="AR37" s="106" t="s">
        <v>217</v>
      </c>
    </row>
    <row r="38" spans="35:44">
      <c r="AI38" s="3">
        <v>2026</v>
      </c>
      <c r="AJ38" s="113" cm="1">
        <f t="array" ref="AJ38">ROUND(
  IF(AND(AJ$1="Ensign", $AI38&gt;=2021, $AI38&lt;=2024),
    _xlfn.XLOOKUP($AI38, Ensign!$A$2:$A$12, Ensign!$B$2:$B$12),
    _xlfn.XLOOKUP($AI38, 'Historic (IPEDS &amp; 2019 RTP)'!$A:$A, _xlfn.XLOOKUP(AJ$1, 'Historic (IPEDS &amp; 2019 RTP)'!$A$1:$H$1, 'Historic (IPEDS &amp; 2019 RTP)'!$A:$H),
      IFERROR(_xlfn.XLOOKUP($AI38, 'USHE Historic'!$A$3:$A$13, _xlfn.XLOOKUP(AJ$1, 'USHE Historic'!$A$2:$E$2, 'USHE Historic'!$A$3:$E$13)),
        _xlfn.IFS(
          AJ$1="BYU", IFERROR(_xlfn.XLOOKUP($AI38, 'MAG College Enrollment Forecast'!$A:$A, 'MAG College Enrollment Forecast'!$B:$B), (AJ$72-AJ37)/($AI$72-$AI37)*($AI38-$AI37)+AJ37),
          AJ$1="UVU", IFERROR(_xlfn.XLOOKUP($AI38, 'MAG College Enrollment Forecast'!$A:$A, 'MAG College Enrollment Forecast'!$C:$C+'MAG College Enrollment Forecast'!$D:$D+'MAG College Enrollment Forecast'!$E:$E+'MAG College Enrollment Forecast'!$F:$F+'MAG College Enrollment Forecast'!$G:$G+'MAG College Enrollment Forecast'!$H:$H), (AJ$72-AJ37)/($AI$72-$AI37)*($AI38-$AI37)+AJ37),
          TRUE, IFERROR(_xlfn.XLOOKUP($AI38, 'USHE Projections'!$A:$A, IFERROR(_xlfn.XLOOKUP(AJ$1, 'USHE Projections'!$A$1:$E$1, 'USHE Projections'!$A:$E), "NONE"), (AJ$72-AJ37)/($AI$72-$AI37)*($AI38-$AI37)+AJ37), (AJ$72-AJ37)/($AI$72-$AI37)*($AI38-$AI37)+AJ37)
        )
      )
    )
  ), 0)</f>
        <v>37086</v>
      </c>
      <c r="AK38" s="113" cm="1">
        <f t="array" ref="AK38">ROUND(
  IF(AND(AK$1="Ensign", $AI38&gt;=2021, $AI38&lt;=2024),
    _xlfn.XLOOKUP($AI38, Ensign!$A$2:$A$12, Ensign!$B$2:$B$12),
    _xlfn.XLOOKUP($AI38, 'Historic (IPEDS &amp; 2019 RTP)'!$A:$A, _xlfn.XLOOKUP(AK$1, 'Historic (IPEDS &amp; 2019 RTP)'!$A$1:$H$1, 'Historic (IPEDS &amp; 2019 RTP)'!$A:$H),
      IFERROR(_xlfn.XLOOKUP($AI38, 'USHE Historic'!$A$3:$A$13, _xlfn.XLOOKUP(AK$1, 'USHE Historic'!$A$2:$E$2, 'USHE Historic'!$A$3:$E$13)),
        _xlfn.IFS(
          AK$1="BYU", IFERROR(_xlfn.XLOOKUP($AI38, 'MAG College Enrollment Forecast'!$A:$A, 'MAG College Enrollment Forecast'!$B:$B), (AK$72-AK37)/($AI$72-$AI37)*($AI38-$AI37)+AK37),
          AK$1="UVU", IFERROR(_xlfn.XLOOKUP($AI38, 'MAG College Enrollment Forecast'!$A:$A, 'MAG College Enrollment Forecast'!$C:$C+'MAG College Enrollment Forecast'!$D:$D+'MAG College Enrollment Forecast'!$E:$E+'MAG College Enrollment Forecast'!$F:$F+'MAG College Enrollment Forecast'!$G:$G+'MAG College Enrollment Forecast'!$H:$H), (AK$72-AK37)/($AI$72-$AI37)*($AI38-$AI37)+AK37),
          TRUE, IFERROR(_xlfn.XLOOKUP($AI38, 'USHE Projections'!$A:$A, IFERROR(_xlfn.XLOOKUP(AK$1, 'USHE Projections'!$A$1:$E$1, 'USHE Projections'!$A:$E), "NONE"), (AK$72-AK37)/($AI$72-$AI37)*($AI38-$AI37)+AK37), (AK$72-AK37)/($AI$72-$AI37)*($AI38-$AI37)+AK37)
        )
      )
    )
  ), 0)</f>
        <v>32380</v>
      </c>
      <c r="AL38" s="35" cm="1">
        <f t="array" ref="AL38">ROUND(
  IF(AND(AL$1="Ensign", $AI38&gt;=2021, $AI38&lt;=2024),
    _xlfn.XLOOKUP($AI38, Ensign!$A$2:$A$12, Ensign!$B$2:$B$12),
    _xlfn.XLOOKUP($AI38, 'Historic (IPEDS &amp; 2019 RTP)'!$A:$A, _xlfn.XLOOKUP(AL$1, 'Historic (IPEDS &amp; 2019 RTP)'!$A$1:$H$1, 'Historic (IPEDS &amp; 2019 RTP)'!$A:$H),
      IFERROR(_xlfn.XLOOKUP($AI38, 'USHE Historic'!$A$3:$A$13, _xlfn.XLOOKUP(AL$1, 'USHE Historic'!$A$2:$E$2, 'USHE Historic'!$A$3:$E$13)),
        _xlfn.IFS(
          AL$1="BYU", IFERROR(_xlfn.XLOOKUP($AI38, 'MAG College Enrollment Forecast'!$A:$A, 'MAG College Enrollment Forecast'!$B:$B), (AL$72-AL37)/($AI$72-$AI37)*($AI38-$AI37)+AL37),
          AL$1="UVU", IFERROR(_xlfn.XLOOKUP($AI38, 'MAG College Enrollment Forecast'!$A:$A, 'MAG College Enrollment Forecast'!$C:$C+'MAG College Enrollment Forecast'!$D:$D+'MAG College Enrollment Forecast'!$E:$E+'MAG College Enrollment Forecast'!$F:$F+'MAG College Enrollment Forecast'!$G:$G+'MAG College Enrollment Forecast'!$H:$H), (AL$72-AL37)/($AI$72-$AI37)*($AI38-$AI37)+AL37),
          TRUE, IFERROR(_xlfn.XLOOKUP($AI38, 'USHE Projections'!$A:$A, IFERROR(_xlfn.XLOOKUP(AL$1, 'USHE Projections'!$A$1:$E$1, 'USHE Projections'!$A:$E), "NONE"), (AL$72-AL37)/($AI$72-$AI37)*($AI38-$AI37)+AL37), (AL$72-AL37)/($AI$72-$AI37)*($AI38-$AI37)+AL37)
        )
      )
    )
  ), 0)</f>
        <v>49562</v>
      </c>
      <c r="AM38" s="113" cm="1">
        <f t="array" ref="AM38">ROUND(
  IF(AND(AM$1="Ensign", $AI38&gt;=2021, $AI38&lt;=2024),
    _xlfn.XLOOKUP($AI38, Ensign!$A$2:$A$12, Ensign!$B$2:$B$12),
    _xlfn.XLOOKUP($AI38, 'Historic (IPEDS &amp; 2019 RTP)'!$A:$A, _xlfn.XLOOKUP(AM$1, 'Historic (IPEDS &amp; 2019 RTP)'!$A$1:$H$1, 'Historic (IPEDS &amp; 2019 RTP)'!$A:$H),
      IFERROR(_xlfn.XLOOKUP($AI38, 'USHE Historic'!$A$3:$A$13, _xlfn.XLOOKUP(AM$1, 'USHE Historic'!$A$2:$E$2, 'USHE Historic'!$A$3:$E$13)),
        _xlfn.IFS(
          AM$1="BYU", IFERROR(_xlfn.XLOOKUP($AI38, 'MAG College Enrollment Forecast'!$A:$A, 'MAG College Enrollment Forecast'!$B:$B), (AM$72-AM37)/($AI$72-$AI37)*($AI38-$AI37)+AM37),
          AM$1="UVU", IFERROR(_xlfn.XLOOKUP($AI38, 'MAG College Enrollment Forecast'!$A:$A, 'MAG College Enrollment Forecast'!$C:$C+'MAG College Enrollment Forecast'!$D:$D+'MAG College Enrollment Forecast'!$E:$E+'MAG College Enrollment Forecast'!$F:$F+'MAG College Enrollment Forecast'!$G:$G+'MAG College Enrollment Forecast'!$H:$H), (AM$72-AM37)/($AI$72-$AI37)*($AI38-$AI37)+AM37),
          TRUE, IFERROR(_xlfn.XLOOKUP($AI38, 'USHE Projections'!$A:$A, IFERROR(_xlfn.XLOOKUP(AM$1, 'USHE Projections'!$A$1:$E$1, 'USHE Projections'!$A:$E), "NONE"), (AM$72-AM37)/($AI$72-$AI37)*($AI38-$AI37)+AM37), (AM$72-AM37)/($AI$72-$AI37)*($AI38-$AI37)+AM37)
        )
      )
    )
  ), 0)</f>
        <v>32490</v>
      </c>
      <c r="AN38" s="35" cm="1">
        <f t="array" ref="AN38">ROUND(
  IF(AND(AN$1="Ensign", $AI38&gt;=2021, $AI38&lt;=2024),
    _xlfn.XLOOKUP($AI38, Ensign!$A$2:$A$12, Ensign!$B$2:$B$12),
    _xlfn.XLOOKUP($AI38, 'Historic (IPEDS &amp; 2019 RTP)'!$A:$A, _xlfn.XLOOKUP(AN$1, 'Historic (IPEDS &amp; 2019 RTP)'!$A$1:$H$1, 'Historic (IPEDS &amp; 2019 RTP)'!$A:$H),
      IFERROR(_xlfn.XLOOKUP($AI38, 'USHE Historic'!$A$3:$A$13, _xlfn.XLOOKUP(AN$1, 'USHE Historic'!$A$2:$E$2, 'USHE Historic'!$A$3:$E$13)),
        _xlfn.IFS(
          AN$1="BYU", IFERROR(_xlfn.XLOOKUP($AI38, 'MAG College Enrollment Forecast'!$A:$A, 'MAG College Enrollment Forecast'!$B:$B), (AN$72-AN37)/($AI$72-$AI37)*($AI38-$AI37)+AN37),
          AN$1="UVU", IFERROR(_xlfn.XLOOKUP($AI38, 'MAG College Enrollment Forecast'!$A:$A, 'MAG College Enrollment Forecast'!$C:$C+'MAG College Enrollment Forecast'!$D:$D+'MAG College Enrollment Forecast'!$E:$E+'MAG College Enrollment Forecast'!$F:$F+'MAG College Enrollment Forecast'!$G:$G+'MAG College Enrollment Forecast'!$H:$H), (AN$72-AN37)/($AI$72-$AI37)*($AI38-$AI37)+AN37),
          TRUE, IFERROR(_xlfn.XLOOKUP($AI38, 'USHE Projections'!$A:$A, IFERROR(_xlfn.XLOOKUP(AN$1, 'USHE Projections'!$A$1:$E$1, 'USHE Projections'!$A:$E), "NONE"), (AN$72-AN37)/($AI$72-$AI37)*($AI38-$AI37)+AN37), (AN$72-AN37)/($AI$72-$AI37)*($AI38-$AI37)+AN37)
        )
      )
    )
  ), 0)</f>
        <v>37514</v>
      </c>
      <c r="AO38" s="104" cm="1">
        <f t="array" ref="AO38">ROUND(
  IF(AND(AO$1="Ensign", $AI38&gt;=2021, $AI38&lt;=2024),
    _xlfn.XLOOKUP($AI38, Ensign!$A$2:$A$12, Ensign!$B$2:$B$12),
    _xlfn.XLOOKUP($AI38, 'Historic (IPEDS &amp; 2019 RTP)'!$A:$A, _xlfn.XLOOKUP(AO$1, 'Historic (IPEDS &amp; 2019 RTP)'!$A$1:$H$1, 'Historic (IPEDS &amp; 2019 RTP)'!$A:$H),
      IFERROR(_xlfn.XLOOKUP($AI38, 'USHE Historic'!$A$3:$A$13, _xlfn.XLOOKUP(AO$1, 'USHE Historic'!$A$2:$E$2, 'USHE Historic'!$A$3:$E$13)),
        _xlfn.IFS(
          AO$1="BYU", IFERROR(_xlfn.XLOOKUP($AI38, 'MAG College Enrollment Forecast'!$A:$A, 'MAG College Enrollment Forecast'!$B:$B), (AO$72-AO37)/($AI$72-$AI37)*($AI38-$AI37)+AO37),
          AO$1="UVU", IFERROR(_xlfn.XLOOKUP($AI38, 'MAG College Enrollment Forecast'!$A:$A, 'MAG College Enrollment Forecast'!$C:$C+'MAG College Enrollment Forecast'!$D:$D+'MAG College Enrollment Forecast'!$E:$E+'MAG College Enrollment Forecast'!$F:$F+'MAG College Enrollment Forecast'!$G:$G+'MAG College Enrollment Forecast'!$H:$H), (AO$72-AO37)/($AI$72-$AI37)*($AI38-$AI37)+AO37),
          TRUE, IFERROR(_xlfn.XLOOKUP($AI38, 'USHE Projections'!$A:$A, IFERROR(_xlfn.XLOOKUP(AO$1, 'USHE Projections'!$A$1:$E$1, 'USHE Projections'!$A:$E), "NONE"), (AO$72-AO37)/($AI$72-$AI37)*($AI38-$AI37)+AO37), (AO$72-AO37)/($AI$72-$AI37)*($AI38-$AI37)+AO37)
        )
      )
    )
  ), 0)</f>
        <v>2007</v>
      </c>
      <c r="AP38" s="104" cm="1">
        <f t="array" ref="AP38">ROUND(
  IF(AND(AP$1="Ensign", $AI38&gt;=2021, $AI38&lt;=2024),
    _xlfn.XLOOKUP($AI38, Ensign!$A$2:$A$12, Ensign!$B$2:$B$12),
    _xlfn.XLOOKUP($AI38, 'Historic (IPEDS &amp; 2019 RTP)'!$A:$A, _xlfn.XLOOKUP(AP$1, 'Historic (IPEDS &amp; 2019 RTP)'!$A$1:$H$1, 'Historic (IPEDS &amp; 2019 RTP)'!$A:$H),
      IFERROR(_xlfn.XLOOKUP($AI38, 'USHE Historic'!$A$3:$A$13, _xlfn.XLOOKUP(AP$1, 'USHE Historic'!$A$2:$E$2, 'USHE Historic'!$A$3:$E$13)),
        _xlfn.IFS(
          AP$1="BYU", IFERROR(_xlfn.XLOOKUP($AI38, 'MAG College Enrollment Forecast'!$A:$A, 'MAG College Enrollment Forecast'!$B:$B), (AP$72-AP37)/($AI$72-$AI37)*($AI38-$AI37)+AP37),
          AP$1="UVU", IFERROR(_xlfn.XLOOKUP($AI38, 'MAG College Enrollment Forecast'!$A:$A, 'MAG College Enrollment Forecast'!$C:$C+'MAG College Enrollment Forecast'!$D:$D+'MAG College Enrollment Forecast'!$E:$E+'MAG College Enrollment Forecast'!$F:$F+'MAG College Enrollment Forecast'!$G:$G+'MAG College Enrollment Forecast'!$H:$H), (AP$72-AP37)/($AI$72-$AI37)*($AI38-$AI37)+AP37),
          TRUE, IFERROR(_xlfn.XLOOKUP($AI38, 'USHE Projections'!$A:$A, IFERROR(_xlfn.XLOOKUP(AP$1, 'USHE Projections'!$A$1:$E$1, 'USHE Projections'!$A:$E), "NONE"), (AP$72-AP37)/($AI$72-$AI37)*($AI38-$AI37)+AP37), (AP$72-AP37)/($AI$72-$AI37)*($AI38-$AI37)+AP37)
        )
      )
    )
  ), 0)</f>
        <v>1400</v>
      </c>
      <c r="AQ38" s="7"/>
      <c r="AR38" s="107" t="s">
        <v>201</v>
      </c>
    </row>
    <row r="39" spans="35:44">
      <c r="AI39" s="3">
        <v>2027</v>
      </c>
      <c r="AJ39" s="113" cm="1">
        <f t="array" ref="AJ39">ROUND(
  IF(AND(AJ$1="Ensign", $AI39&gt;=2021, $AI39&lt;=2024),
    _xlfn.XLOOKUP($AI39, Ensign!$A$2:$A$12, Ensign!$B$2:$B$12),
    _xlfn.XLOOKUP($AI39, 'Historic (IPEDS &amp; 2019 RTP)'!$A:$A, _xlfn.XLOOKUP(AJ$1, 'Historic (IPEDS &amp; 2019 RTP)'!$A$1:$H$1, 'Historic (IPEDS &amp; 2019 RTP)'!$A:$H),
      IFERROR(_xlfn.XLOOKUP($AI39, 'USHE Historic'!$A$3:$A$13, _xlfn.XLOOKUP(AJ$1, 'USHE Historic'!$A$2:$E$2, 'USHE Historic'!$A$3:$E$13)),
        _xlfn.IFS(
          AJ$1="BYU", IFERROR(_xlfn.XLOOKUP($AI39, 'MAG College Enrollment Forecast'!$A:$A, 'MAG College Enrollment Forecast'!$B:$B), (AJ$72-AJ38)/($AI$72-$AI38)*($AI39-$AI38)+AJ38),
          AJ$1="UVU", IFERROR(_xlfn.XLOOKUP($AI39, 'MAG College Enrollment Forecast'!$A:$A, 'MAG College Enrollment Forecast'!$C:$C+'MAG College Enrollment Forecast'!$D:$D+'MAG College Enrollment Forecast'!$E:$E+'MAG College Enrollment Forecast'!$F:$F+'MAG College Enrollment Forecast'!$G:$G+'MAG College Enrollment Forecast'!$H:$H), (AJ$72-AJ38)/($AI$72-$AI38)*($AI39-$AI38)+AJ38),
          TRUE, IFERROR(_xlfn.XLOOKUP($AI39, 'USHE Projections'!$A:$A, IFERROR(_xlfn.XLOOKUP(AJ$1, 'USHE Projections'!$A$1:$E$1, 'USHE Projections'!$A:$E), "NONE"), (AJ$72-AJ38)/($AI$72-$AI38)*($AI39-$AI38)+AJ38), (AJ$72-AJ38)/($AI$72-$AI38)*($AI39-$AI38)+AJ38)
        )
      )
    )
  ), 0)</f>
        <v>37266</v>
      </c>
      <c r="AK39" s="113" cm="1">
        <f t="array" ref="AK39">ROUND(
  IF(AND(AK$1="Ensign", $AI39&gt;=2021, $AI39&lt;=2024),
    _xlfn.XLOOKUP($AI39, Ensign!$A$2:$A$12, Ensign!$B$2:$B$12),
    _xlfn.XLOOKUP($AI39, 'Historic (IPEDS &amp; 2019 RTP)'!$A:$A, _xlfn.XLOOKUP(AK$1, 'Historic (IPEDS &amp; 2019 RTP)'!$A$1:$H$1, 'Historic (IPEDS &amp; 2019 RTP)'!$A:$H),
      IFERROR(_xlfn.XLOOKUP($AI39, 'USHE Historic'!$A$3:$A$13, _xlfn.XLOOKUP(AK$1, 'USHE Historic'!$A$2:$E$2, 'USHE Historic'!$A$3:$E$13)),
        _xlfn.IFS(
          AK$1="BYU", IFERROR(_xlfn.XLOOKUP($AI39, 'MAG College Enrollment Forecast'!$A:$A, 'MAG College Enrollment Forecast'!$B:$B), (AK$72-AK38)/($AI$72-$AI38)*($AI39-$AI38)+AK38),
          AK$1="UVU", IFERROR(_xlfn.XLOOKUP($AI39, 'MAG College Enrollment Forecast'!$A:$A, 'MAG College Enrollment Forecast'!$C:$C+'MAG College Enrollment Forecast'!$D:$D+'MAG College Enrollment Forecast'!$E:$E+'MAG College Enrollment Forecast'!$F:$F+'MAG College Enrollment Forecast'!$G:$G+'MAG College Enrollment Forecast'!$H:$H), (AK$72-AK38)/($AI$72-$AI38)*($AI39-$AI38)+AK38),
          TRUE, IFERROR(_xlfn.XLOOKUP($AI39, 'USHE Projections'!$A:$A, IFERROR(_xlfn.XLOOKUP(AK$1, 'USHE Projections'!$A$1:$E$1, 'USHE Projections'!$A:$E), "NONE"), (AK$72-AK38)/($AI$72-$AI38)*($AI39-$AI38)+AK38), (AK$72-AK38)/($AI$72-$AI38)*($AI39-$AI38)+AK38)
        )
      )
    )
  ), 0)</f>
        <v>32709</v>
      </c>
      <c r="AL39" s="35" cm="1">
        <f t="array" ref="AL39">ROUND(
  IF(AND(AL$1="Ensign", $AI39&gt;=2021, $AI39&lt;=2024),
    _xlfn.XLOOKUP($AI39, Ensign!$A$2:$A$12, Ensign!$B$2:$B$12),
    _xlfn.XLOOKUP($AI39, 'Historic (IPEDS &amp; 2019 RTP)'!$A:$A, _xlfn.XLOOKUP(AL$1, 'Historic (IPEDS &amp; 2019 RTP)'!$A$1:$H$1, 'Historic (IPEDS &amp; 2019 RTP)'!$A:$H),
      IFERROR(_xlfn.XLOOKUP($AI39, 'USHE Historic'!$A$3:$A$13, _xlfn.XLOOKUP(AL$1, 'USHE Historic'!$A$2:$E$2, 'USHE Historic'!$A$3:$E$13)),
        _xlfn.IFS(
          AL$1="BYU", IFERROR(_xlfn.XLOOKUP($AI39, 'MAG College Enrollment Forecast'!$A:$A, 'MAG College Enrollment Forecast'!$B:$B), (AL$72-AL38)/($AI$72-$AI38)*($AI39-$AI38)+AL38),
          AL$1="UVU", IFERROR(_xlfn.XLOOKUP($AI39, 'MAG College Enrollment Forecast'!$A:$A, 'MAG College Enrollment Forecast'!$C:$C+'MAG College Enrollment Forecast'!$D:$D+'MAG College Enrollment Forecast'!$E:$E+'MAG College Enrollment Forecast'!$F:$F+'MAG College Enrollment Forecast'!$G:$G+'MAG College Enrollment Forecast'!$H:$H), (AL$72-AL38)/($AI$72-$AI38)*($AI39-$AI38)+AL38),
          TRUE, IFERROR(_xlfn.XLOOKUP($AI39, 'USHE Projections'!$A:$A, IFERROR(_xlfn.XLOOKUP(AL$1, 'USHE Projections'!$A$1:$E$1, 'USHE Projections'!$A:$E), "NONE"), (AL$72-AL38)/($AI$72-$AI38)*($AI39-$AI38)+AL38), (AL$72-AL38)/($AI$72-$AI38)*($AI39-$AI38)+AL38)
        )
      )
    )
  ), 0)</f>
        <v>50678</v>
      </c>
      <c r="AM39" s="113" cm="1">
        <f t="array" ref="AM39">ROUND(
  IF(AND(AM$1="Ensign", $AI39&gt;=2021, $AI39&lt;=2024),
    _xlfn.XLOOKUP($AI39, Ensign!$A$2:$A$12, Ensign!$B$2:$B$12),
    _xlfn.XLOOKUP($AI39, 'Historic (IPEDS &amp; 2019 RTP)'!$A:$A, _xlfn.XLOOKUP(AM$1, 'Historic (IPEDS &amp; 2019 RTP)'!$A$1:$H$1, 'Historic (IPEDS &amp; 2019 RTP)'!$A:$H),
      IFERROR(_xlfn.XLOOKUP($AI39, 'USHE Historic'!$A$3:$A$13, _xlfn.XLOOKUP(AM$1, 'USHE Historic'!$A$2:$E$2, 'USHE Historic'!$A$3:$E$13)),
        _xlfn.IFS(
          AM$1="BYU", IFERROR(_xlfn.XLOOKUP($AI39, 'MAG College Enrollment Forecast'!$A:$A, 'MAG College Enrollment Forecast'!$B:$B), (AM$72-AM38)/($AI$72-$AI38)*($AI39-$AI38)+AM38),
          AM$1="UVU", IFERROR(_xlfn.XLOOKUP($AI39, 'MAG College Enrollment Forecast'!$A:$A, 'MAG College Enrollment Forecast'!$C:$C+'MAG College Enrollment Forecast'!$D:$D+'MAG College Enrollment Forecast'!$E:$E+'MAG College Enrollment Forecast'!$F:$F+'MAG College Enrollment Forecast'!$G:$G+'MAG College Enrollment Forecast'!$H:$H), (AM$72-AM38)/($AI$72-$AI38)*($AI39-$AI38)+AM38),
          TRUE, IFERROR(_xlfn.XLOOKUP($AI39, 'USHE Projections'!$A:$A, IFERROR(_xlfn.XLOOKUP(AM$1, 'USHE Projections'!$A$1:$E$1, 'USHE Projections'!$A:$E), "NONE"), (AM$72-AM38)/($AI$72-$AI38)*($AI39-$AI38)+AM38), (AM$72-AM38)/($AI$72-$AI38)*($AI39-$AI38)+AM38)
        )
      )
    )
  ), 0)</f>
        <v>32395</v>
      </c>
      <c r="AN39" s="35" cm="1">
        <f t="array" ref="AN39">ROUND(
  IF(AND(AN$1="Ensign", $AI39&gt;=2021, $AI39&lt;=2024),
    _xlfn.XLOOKUP($AI39, Ensign!$A$2:$A$12, Ensign!$B$2:$B$12),
    _xlfn.XLOOKUP($AI39, 'Historic (IPEDS &amp; 2019 RTP)'!$A:$A, _xlfn.XLOOKUP(AN$1, 'Historic (IPEDS &amp; 2019 RTP)'!$A$1:$H$1, 'Historic (IPEDS &amp; 2019 RTP)'!$A:$H),
      IFERROR(_xlfn.XLOOKUP($AI39, 'USHE Historic'!$A$3:$A$13, _xlfn.XLOOKUP(AN$1, 'USHE Historic'!$A$2:$E$2, 'USHE Historic'!$A$3:$E$13)),
        _xlfn.IFS(
          AN$1="BYU", IFERROR(_xlfn.XLOOKUP($AI39, 'MAG College Enrollment Forecast'!$A:$A, 'MAG College Enrollment Forecast'!$B:$B), (AN$72-AN38)/($AI$72-$AI38)*($AI39-$AI38)+AN38),
          AN$1="UVU", IFERROR(_xlfn.XLOOKUP($AI39, 'MAG College Enrollment Forecast'!$A:$A, 'MAG College Enrollment Forecast'!$C:$C+'MAG College Enrollment Forecast'!$D:$D+'MAG College Enrollment Forecast'!$E:$E+'MAG College Enrollment Forecast'!$F:$F+'MAG College Enrollment Forecast'!$G:$G+'MAG College Enrollment Forecast'!$H:$H), (AN$72-AN38)/($AI$72-$AI38)*($AI39-$AI38)+AN38),
          TRUE, IFERROR(_xlfn.XLOOKUP($AI39, 'USHE Projections'!$A:$A, IFERROR(_xlfn.XLOOKUP(AN$1, 'USHE Projections'!$A$1:$E$1, 'USHE Projections'!$A:$E), "NONE"), (AN$72-AN38)/($AI$72-$AI38)*($AI39-$AI38)+AN38), (AN$72-AN38)/($AI$72-$AI38)*($AI39-$AI38)+AN38)
        )
      )
    )
  ), 0)</f>
        <v>37551</v>
      </c>
      <c r="AO39" s="104" cm="1">
        <f t="array" ref="AO39">ROUND(
  IF(AND(AO$1="Ensign", $AI39&gt;=2021, $AI39&lt;=2024),
    _xlfn.XLOOKUP($AI39, Ensign!$A$2:$A$12, Ensign!$B$2:$B$12),
    _xlfn.XLOOKUP($AI39, 'Historic (IPEDS &amp; 2019 RTP)'!$A:$A, _xlfn.XLOOKUP(AO$1, 'Historic (IPEDS &amp; 2019 RTP)'!$A$1:$H$1, 'Historic (IPEDS &amp; 2019 RTP)'!$A:$H),
      IFERROR(_xlfn.XLOOKUP($AI39, 'USHE Historic'!$A$3:$A$13, _xlfn.XLOOKUP(AO$1, 'USHE Historic'!$A$2:$E$2, 'USHE Historic'!$A$3:$E$13)),
        _xlfn.IFS(
          AO$1="BYU", IFERROR(_xlfn.XLOOKUP($AI39, 'MAG College Enrollment Forecast'!$A:$A, 'MAG College Enrollment Forecast'!$B:$B), (AO$72-AO38)/($AI$72-$AI38)*($AI39-$AI38)+AO38),
          AO$1="UVU", IFERROR(_xlfn.XLOOKUP($AI39, 'MAG College Enrollment Forecast'!$A:$A, 'MAG College Enrollment Forecast'!$C:$C+'MAG College Enrollment Forecast'!$D:$D+'MAG College Enrollment Forecast'!$E:$E+'MAG College Enrollment Forecast'!$F:$F+'MAG College Enrollment Forecast'!$G:$G+'MAG College Enrollment Forecast'!$H:$H), (AO$72-AO38)/($AI$72-$AI38)*($AI39-$AI38)+AO38),
          TRUE, IFERROR(_xlfn.XLOOKUP($AI39, 'USHE Projections'!$A:$A, IFERROR(_xlfn.XLOOKUP(AO$1, 'USHE Projections'!$A$1:$E$1, 'USHE Projections'!$A:$E), "NONE"), (AO$72-AO38)/($AI$72-$AI38)*($AI39-$AI38)+AO38), (AO$72-AO38)/($AI$72-$AI38)*($AI39-$AI38)+AO38)
        )
      )
    )
  ), 0)</f>
        <v>2042</v>
      </c>
      <c r="AP39" s="104" cm="1">
        <f t="array" ref="AP39">ROUND(
  IF(AND(AP$1="Ensign", $AI39&gt;=2021, $AI39&lt;=2024),
    _xlfn.XLOOKUP($AI39, Ensign!$A$2:$A$12, Ensign!$B$2:$B$12),
    _xlfn.XLOOKUP($AI39, 'Historic (IPEDS &amp; 2019 RTP)'!$A:$A, _xlfn.XLOOKUP(AP$1, 'Historic (IPEDS &amp; 2019 RTP)'!$A$1:$H$1, 'Historic (IPEDS &amp; 2019 RTP)'!$A:$H),
      IFERROR(_xlfn.XLOOKUP($AI39, 'USHE Historic'!$A$3:$A$13, _xlfn.XLOOKUP(AP$1, 'USHE Historic'!$A$2:$E$2, 'USHE Historic'!$A$3:$E$13)),
        _xlfn.IFS(
          AP$1="BYU", IFERROR(_xlfn.XLOOKUP($AI39, 'MAG College Enrollment Forecast'!$A:$A, 'MAG College Enrollment Forecast'!$B:$B), (AP$72-AP38)/($AI$72-$AI38)*($AI39-$AI38)+AP38),
          AP$1="UVU", IFERROR(_xlfn.XLOOKUP($AI39, 'MAG College Enrollment Forecast'!$A:$A, 'MAG College Enrollment Forecast'!$C:$C+'MAG College Enrollment Forecast'!$D:$D+'MAG College Enrollment Forecast'!$E:$E+'MAG College Enrollment Forecast'!$F:$F+'MAG College Enrollment Forecast'!$G:$G+'MAG College Enrollment Forecast'!$H:$H), (AP$72-AP38)/($AI$72-$AI38)*($AI39-$AI38)+AP38),
          TRUE, IFERROR(_xlfn.XLOOKUP($AI39, 'USHE Projections'!$A:$A, IFERROR(_xlfn.XLOOKUP(AP$1, 'USHE Projections'!$A$1:$E$1, 'USHE Projections'!$A:$E), "NONE"), (AP$72-AP38)/($AI$72-$AI38)*($AI39-$AI38)+AP38), (AP$72-AP38)/($AI$72-$AI38)*($AI39-$AI38)+AP38)
        )
      )
    )
  ), 0)</f>
        <v>1462</v>
      </c>
      <c r="AQ39" s="7"/>
      <c r="AR39" s="109" t="s">
        <v>203</v>
      </c>
    </row>
    <row r="40" spans="35:44">
      <c r="AI40" s="3">
        <v>2028</v>
      </c>
      <c r="AJ40" s="113" cm="1">
        <f t="array" ref="AJ40">ROUND(
  IF(AND(AJ$1="Ensign", $AI40&gt;=2021, $AI40&lt;=2024),
    _xlfn.XLOOKUP($AI40, Ensign!$A$2:$A$12, Ensign!$B$2:$B$12),
    _xlfn.XLOOKUP($AI40, 'Historic (IPEDS &amp; 2019 RTP)'!$A:$A, _xlfn.XLOOKUP(AJ$1, 'Historic (IPEDS &amp; 2019 RTP)'!$A$1:$H$1, 'Historic (IPEDS &amp; 2019 RTP)'!$A:$H),
      IFERROR(_xlfn.XLOOKUP($AI40, 'USHE Historic'!$A$3:$A$13, _xlfn.XLOOKUP(AJ$1, 'USHE Historic'!$A$2:$E$2, 'USHE Historic'!$A$3:$E$13)),
        _xlfn.IFS(
          AJ$1="BYU", IFERROR(_xlfn.XLOOKUP($AI40, 'MAG College Enrollment Forecast'!$A:$A, 'MAG College Enrollment Forecast'!$B:$B), (AJ$72-AJ39)/($AI$72-$AI39)*($AI40-$AI39)+AJ39),
          AJ$1="UVU", IFERROR(_xlfn.XLOOKUP($AI40, 'MAG College Enrollment Forecast'!$A:$A, 'MAG College Enrollment Forecast'!$C:$C+'MAG College Enrollment Forecast'!$D:$D+'MAG College Enrollment Forecast'!$E:$E+'MAG College Enrollment Forecast'!$F:$F+'MAG College Enrollment Forecast'!$G:$G+'MAG College Enrollment Forecast'!$H:$H), (AJ$72-AJ39)/($AI$72-$AI39)*($AI40-$AI39)+AJ39),
          TRUE, IFERROR(_xlfn.XLOOKUP($AI40, 'USHE Projections'!$A:$A, IFERROR(_xlfn.XLOOKUP(AJ$1, 'USHE Projections'!$A$1:$E$1, 'USHE Projections'!$A:$E), "NONE"), (AJ$72-AJ39)/($AI$72-$AI39)*($AI40-$AI39)+AJ39), (AJ$72-AJ39)/($AI$72-$AI39)*($AI40-$AI39)+AJ39)
        )
      )
    )
  ), 0)</f>
        <v>37324</v>
      </c>
      <c r="AK40" s="113" cm="1">
        <f t="array" ref="AK40">ROUND(
  IF(AND(AK$1="Ensign", $AI40&gt;=2021, $AI40&lt;=2024),
    _xlfn.XLOOKUP($AI40, Ensign!$A$2:$A$12, Ensign!$B$2:$B$12),
    _xlfn.XLOOKUP($AI40, 'Historic (IPEDS &amp; 2019 RTP)'!$A:$A, _xlfn.XLOOKUP(AK$1, 'Historic (IPEDS &amp; 2019 RTP)'!$A$1:$H$1, 'Historic (IPEDS &amp; 2019 RTP)'!$A:$H),
      IFERROR(_xlfn.XLOOKUP($AI40, 'USHE Historic'!$A$3:$A$13, _xlfn.XLOOKUP(AK$1, 'USHE Historic'!$A$2:$E$2, 'USHE Historic'!$A$3:$E$13)),
        _xlfn.IFS(
          AK$1="BYU", IFERROR(_xlfn.XLOOKUP($AI40, 'MAG College Enrollment Forecast'!$A:$A, 'MAG College Enrollment Forecast'!$B:$B), (AK$72-AK39)/($AI$72-$AI39)*($AI40-$AI39)+AK39),
          AK$1="UVU", IFERROR(_xlfn.XLOOKUP($AI40, 'MAG College Enrollment Forecast'!$A:$A, 'MAG College Enrollment Forecast'!$C:$C+'MAG College Enrollment Forecast'!$D:$D+'MAG College Enrollment Forecast'!$E:$E+'MAG College Enrollment Forecast'!$F:$F+'MAG College Enrollment Forecast'!$G:$G+'MAG College Enrollment Forecast'!$H:$H), (AK$72-AK39)/($AI$72-$AI39)*($AI40-$AI39)+AK39),
          TRUE, IFERROR(_xlfn.XLOOKUP($AI40, 'USHE Projections'!$A:$A, IFERROR(_xlfn.XLOOKUP(AK$1, 'USHE Projections'!$A$1:$E$1, 'USHE Projections'!$A:$E), "NONE"), (AK$72-AK39)/($AI$72-$AI39)*($AI40-$AI39)+AK39), (AK$72-AK39)/($AI$72-$AI39)*($AI40-$AI39)+AK39)
        )
      )
    )
  ), 0)</f>
        <v>33073</v>
      </c>
      <c r="AL40" s="35" cm="1">
        <f t="array" ref="AL40">ROUND(
  IF(AND(AL$1="Ensign", $AI40&gt;=2021, $AI40&lt;=2024),
    _xlfn.XLOOKUP($AI40, Ensign!$A$2:$A$12, Ensign!$B$2:$B$12),
    _xlfn.XLOOKUP($AI40, 'Historic (IPEDS &amp; 2019 RTP)'!$A:$A, _xlfn.XLOOKUP(AL$1, 'Historic (IPEDS &amp; 2019 RTP)'!$A$1:$H$1, 'Historic (IPEDS &amp; 2019 RTP)'!$A:$H),
      IFERROR(_xlfn.XLOOKUP($AI40, 'USHE Historic'!$A$3:$A$13, _xlfn.XLOOKUP(AL$1, 'USHE Historic'!$A$2:$E$2, 'USHE Historic'!$A$3:$E$13)),
        _xlfn.IFS(
          AL$1="BYU", IFERROR(_xlfn.XLOOKUP($AI40, 'MAG College Enrollment Forecast'!$A:$A, 'MAG College Enrollment Forecast'!$B:$B), (AL$72-AL39)/($AI$72-$AI39)*($AI40-$AI39)+AL39),
          AL$1="UVU", IFERROR(_xlfn.XLOOKUP($AI40, 'MAG College Enrollment Forecast'!$A:$A, 'MAG College Enrollment Forecast'!$C:$C+'MAG College Enrollment Forecast'!$D:$D+'MAG College Enrollment Forecast'!$E:$E+'MAG College Enrollment Forecast'!$F:$F+'MAG College Enrollment Forecast'!$G:$G+'MAG College Enrollment Forecast'!$H:$H), (AL$72-AL39)/($AI$72-$AI39)*($AI40-$AI39)+AL39),
          TRUE, IFERROR(_xlfn.XLOOKUP($AI40, 'USHE Projections'!$A:$A, IFERROR(_xlfn.XLOOKUP(AL$1, 'USHE Projections'!$A$1:$E$1, 'USHE Projections'!$A:$E), "NONE"), (AL$72-AL39)/($AI$72-$AI39)*($AI40-$AI39)+AL39), (AL$72-AL39)/($AI$72-$AI39)*($AI40-$AI39)+AL39)
        )
      )
    )
  ), 0)</f>
        <v>51665</v>
      </c>
      <c r="AM40" s="113" cm="1">
        <f t="array" ref="AM40">ROUND(
  IF(AND(AM$1="Ensign", $AI40&gt;=2021, $AI40&lt;=2024),
    _xlfn.XLOOKUP($AI40, Ensign!$A$2:$A$12, Ensign!$B$2:$B$12),
    _xlfn.XLOOKUP($AI40, 'Historic (IPEDS &amp; 2019 RTP)'!$A:$A, _xlfn.XLOOKUP(AM$1, 'Historic (IPEDS &amp; 2019 RTP)'!$A$1:$H$1, 'Historic (IPEDS &amp; 2019 RTP)'!$A:$H),
      IFERROR(_xlfn.XLOOKUP($AI40, 'USHE Historic'!$A$3:$A$13, _xlfn.XLOOKUP(AM$1, 'USHE Historic'!$A$2:$E$2, 'USHE Historic'!$A$3:$E$13)),
        _xlfn.IFS(
          AM$1="BYU", IFERROR(_xlfn.XLOOKUP($AI40, 'MAG College Enrollment Forecast'!$A:$A, 'MAG College Enrollment Forecast'!$B:$B), (AM$72-AM39)/($AI$72-$AI39)*($AI40-$AI39)+AM39),
          AM$1="UVU", IFERROR(_xlfn.XLOOKUP($AI40, 'MAG College Enrollment Forecast'!$A:$A, 'MAG College Enrollment Forecast'!$C:$C+'MAG College Enrollment Forecast'!$D:$D+'MAG College Enrollment Forecast'!$E:$E+'MAG College Enrollment Forecast'!$F:$F+'MAG College Enrollment Forecast'!$G:$G+'MAG College Enrollment Forecast'!$H:$H), (AM$72-AM39)/($AI$72-$AI39)*($AI40-$AI39)+AM39),
          TRUE, IFERROR(_xlfn.XLOOKUP($AI40, 'USHE Projections'!$A:$A, IFERROR(_xlfn.XLOOKUP(AM$1, 'USHE Projections'!$A$1:$E$1, 'USHE Projections'!$A:$E), "NONE"), (AM$72-AM39)/($AI$72-$AI39)*($AI40-$AI39)+AM39), (AM$72-AM39)/($AI$72-$AI39)*($AI40-$AI39)+AM39)
        )
      )
    )
  ), 0)</f>
        <v>32219</v>
      </c>
      <c r="AN40" s="35" cm="1">
        <f t="array" ref="AN40">ROUND(
  IF(AND(AN$1="Ensign", $AI40&gt;=2021, $AI40&lt;=2024),
    _xlfn.XLOOKUP($AI40, Ensign!$A$2:$A$12, Ensign!$B$2:$B$12),
    _xlfn.XLOOKUP($AI40, 'Historic (IPEDS &amp; 2019 RTP)'!$A:$A, _xlfn.XLOOKUP(AN$1, 'Historic (IPEDS &amp; 2019 RTP)'!$A$1:$H$1, 'Historic (IPEDS &amp; 2019 RTP)'!$A:$H),
      IFERROR(_xlfn.XLOOKUP($AI40, 'USHE Historic'!$A$3:$A$13, _xlfn.XLOOKUP(AN$1, 'USHE Historic'!$A$2:$E$2, 'USHE Historic'!$A$3:$E$13)),
        _xlfn.IFS(
          AN$1="BYU", IFERROR(_xlfn.XLOOKUP($AI40, 'MAG College Enrollment Forecast'!$A:$A, 'MAG College Enrollment Forecast'!$B:$B), (AN$72-AN39)/($AI$72-$AI39)*($AI40-$AI39)+AN39),
          AN$1="UVU", IFERROR(_xlfn.XLOOKUP($AI40, 'MAG College Enrollment Forecast'!$A:$A, 'MAG College Enrollment Forecast'!$C:$C+'MAG College Enrollment Forecast'!$D:$D+'MAG College Enrollment Forecast'!$E:$E+'MAG College Enrollment Forecast'!$F:$F+'MAG College Enrollment Forecast'!$G:$G+'MAG College Enrollment Forecast'!$H:$H), (AN$72-AN39)/($AI$72-$AI39)*($AI40-$AI39)+AN39),
          TRUE, IFERROR(_xlfn.XLOOKUP($AI40, 'USHE Projections'!$A:$A, IFERROR(_xlfn.XLOOKUP(AN$1, 'USHE Projections'!$A$1:$E$1, 'USHE Projections'!$A:$E), "NONE"), (AN$72-AN39)/($AI$72-$AI39)*($AI40-$AI39)+AN39), (AN$72-AN39)/($AI$72-$AI39)*($AI40-$AI39)+AN39)
        )
      )
    )
  ), 0)</f>
        <v>37588</v>
      </c>
      <c r="AO40" s="104" cm="1">
        <f t="array" ref="AO40">ROUND(
  IF(AND(AO$1="Ensign", $AI40&gt;=2021, $AI40&lt;=2024),
    _xlfn.XLOOKUP($AI40, Ensign!$A$2:$A$12, Ensign!$B$2:$B$12),
    _xlfn.XLOOKUP($AI40, 'Historic (IPEDS &amp; 2019 RTP)'!$A:$A, _xlfn.XLOOKUP(AO$1, 'Historic (IPEDS &amp; 2019 RTP)'!$A$1:$H$1, 'Historic (IPEDS &amp; 2019 RTP)'!$A:$H),
      IFERROR(_xlfn.XLOOKUP($AI40, 'USHE Historic'!$A$3:$A$13, _xlfn.XLOOKUP(AO$1, 'USHE Historic'!$A$2:$E$2, 'USHE Historic'!$A$3:$E$13)),
        _xlfn.IFS(
          AO$1="BYU", IFERROR(_xlfn.XLOOKUP($AI40, 'MAG College Enrollment Forecast'!$A:$A, 'MAG College Enrollment Forecast'!$B:$B), (AO$72-AO39)/($AI$72-$AI39)*($AI40-$AI39)+AO39),
          AO$1="UVU", IFERROR(_xlfn.XLOOKUP($AI40, 'MAG College Enrollment Forecast'!$A:$A, 'MAG College Enrollment Forecast'!$C:$C+'MAG College Enrollment Forecast'!$D:$D+'MAG College Enrollment Forecast'!$E:$E+'MAG College Enrollment Forecast'!$F:$F+'MAG College Enrollment Forecast'!$G:$G+'MAG College Enrollment Forecast'!$H:$H), (AO$72-AO39)/($AI$72-$AI39)*($AI40-$AI39)+AO39),
          TRUE, IFERROR(_xlfn.XLOOKUP($AI40, 'USHE Projections'!$A:$A, IFERROR(_xlfn.XLOOKUP(AO$1, 'USHE Projections'!$A$1:$E$1, 'USHE Projections'!$A:$E), "NONE"), (AO$72-AO39)/($AI$72-$AI39)*($AI40-$AI39)+AO39), (AO$72-AO39)/($AI$72-$AI39)*($AI40-$AI39)+AO39)
        )
      )
    )
  ), 0)</f>
        <v>2077</v>
      </c>
      <c r="AP40" s="104" cm="1">
        <f t="array" ref="AP40">ROUND(
  IF(AND(AP$1="Ensign", $AI40&gt;=2021, $AI40&lt;=2024),
    _xlfn.XLOOKUP($AI40, Ensign!$A$2:$A$12, Ensign!$B$2:$B$12),
    _xlfn.XLOOKUP($AI40, 'Historic (IPEDS &amp; 2019 RTP)'!$A:$A, _xlfn.XLOOKUP(AP$1, 'Historic (IPEDS &amp; 2019 RTP)'!$A$1:$H$1, 'Historic (IPEDS &amp; 2019 RTP)'!$A:$H),
      IFERROR(_xlfn.XLOOKUP($AI40, 'USHE Historic'!$A$3:$A$13, _xlfn.XLOOKUP(AP$1, 'USHE Historic'!$A$2:$E$2, 'USHE Historic'!$A$3:$E$13)),
        _xlfn.IFS(
          AP$1="BYU", IFERROR(_xlfn.XLOOKUP($AI40, 'MAG College Enrollment Forecast'!$A:$A, 'MAG College Enrollment Forecast'!$B:$B), (AP$72-AP39)/($AI$72-$AI39)*($AI40-$AI39)+AP39),
          AP$1="UVU", IFERROR(_xlfn.XLOOKUP($AI40, 'MAG College Enrollment Forecast'!$A:$A, 'MAG College Enrollment Forecast'!$C:$C+'MAG College Enrollment Forecast'!$D:$D+'MAG College Enrollment Forecast'!$E:$E+'MAG College Enrollment Forecast'!$F:$F+'MAG College Enrollment Forecast'!$G:$G+'MAG College Enrollment Forecast'!$H:$H), (AP$72-AP39)/($AI$72-$AI39)*($AI40-$AI39)+AP39),
          TRUE, IFERROR(_xlfn.XLOOKUP($AI40, 'USHE Projections'!$A:$A, IFERROR(_xlfn.XLOOKUP(AP$1, 'USHE Projections'!$A$1:$E$1, 'USHE Projections'!$A:$E), "NONE"), (AP$72-AP39)/($AI$72-$AI39)*($AI40-$AI39)+AP39), (AP$72-AP39)/($AI$72-$AI39)*($AI40-$AI39)+AP39)
        )
      )
    )
  ), 0)</f>
        <v>1524</v>
      </c>
      <c r="AQ40" s="7"/>
      <c r="AR40" s="108" t="s">
        <v>202</v>
      </c>
    </row>
    <row r="41" spans="35:44">
      <c r="AI41" s="3">
        <v>2029</v>
      </c>
      <c r="AJ41" s="104" cm="1">
        <f t="array" ref="AJ41">ROUND(
  IF(AND(AJ$1="Ensign", $AI41&gt;=2021, $AI41&lt;=2024),
    _xlfn.XLOOKUP($AI41, Ensign!$A$2:$A$12, Ensign!$B$2:$B$12),
    _xlfn.XLOOKUP($AI41, 'Historic (IPEDS &amp; 2019 RTP)'!$A:$A, _xlfn.XLOOKUP(AJ$1, 'Historic (IPEDS &amp; 2019 RTP)'!$A$1:$H$1, 'Historic (IPEDS &amp; 2019 RTP)'!$A:$H),
      IFERROR(_xlfn.XLOOKUP($AI41, 'USHE Historic'!$A$3:$A$13, _xlfn.XLOOKUP(AJ$1, 'USHE Historic'!$A$2:$E$2, 'USHE Historic'!$A$3:$E$13)),
        _xlfn.IFS(
          AJ$1="BYU", IFERROR(_xlfn.XLOOKUP($AI41, 'MAG College Enrollment Forecast'!$A:$A, 'MAG College Enrollment Forecast'!$B:$B), (AJ$72-AJ40)/($AI$72-$AI40)*($AI41-$AI40)+AJ40),
          AJ$1="UVU", IFERROR(_xlfn.XLOOKUP($AI41, 'MAG College Enrollment Forecast'!$A:$A, 'MAG College Enrollment Forecast'!$C:$C+'MAG College Enrollment Forecast'!$D:$D+'MAG College Enrollment Forecast'!$E:$E+'MAG College Enrollment Forecast'!$F:$F+'MAG College Enrollment Forecast'!$G:$G+'MAG College Enrollment Forecast'!$H:$H), (AJ$72-AJ40)/($AI$72-$AI40)*($AI41-$AI40)+AJ40),
          TRUE, IFERROR(_xlfn.XLOOKUP($AI41, 'USHE Projections'!$A:$A, IFERROR(_xlfn.XLOOKUP(AJ$1, 'USHE Projections'!$A$1:$E$1, 'USHE Projections'!$A:$E), "NONE"), (AJ$72-AJ40)/($AI$72-$AI40)*($AI41-$AI40)+AJ40), (AJ$72-AJ40)/($AI$72-$AI40)*($AI41-$AI40)+AJ40)
        )
      )
    )
  ), 0)</f>
        <v>37626</v>
      </c>
      <c r="AK41" s="104" cm="1">
        <f t="array" ref="AK41">ROUND(
  IF(AND(AK$1="Ensign", $AI41&gt;=2021, $AI41&lt;=2024),
    _xlfn.XLOOKUP($AI41, Ensign!$A$2:$A$12, Ensign!$B$2:$B$12),
    _xlfn.XLOOKUP($AI41, 'Historic (IPEDS &amp; 2019 RTP)'!$A:$A, _xlfn.XLOOKUP(AK$1, 'Historic (IPEDS &amp; 2019 RTP)'!$A$1:$H$1, 'Historic (IPEDS &amp; 2019 RTP)'!$A:$H),
      IFERROR(_xlfn.XLOOKUP($AI41, 'USHE Historic'!$A$3:$A$13, _xlfn.XLOOKUP(AK$1, 'USHE Historic'!$A$2:$E$2, 'USHE Historic'!$A$3:$E$13)),
        _xlfn.IFS(
          AK$1="BYU", IFERROR(_xlfn.XLOOKUP($AI41, 'MAG College Enrollment Forecast'!$A:$A, 'MAG College Enrollment Forecast'!$B:$B), (AK$72-AK40)/($AI$72-$AI40)*($AI41-$AI40)+AK40),
          AK$1="UVU", IFERROR(_xlfn.XLOOKUP($AI41, 'MAG College Enrollment Forecast'!$A:$A, 'MAG College Enrollment Forecast'!$C:$C+'MAG College Enrollment Forecast'!$D:$D+'MAG College Enrollment Forecast'!$E:$E+'MAG College Enrollment Forecast'!$F:$F+'MAG College Enrollment Forecast'!$G:$G+'MAG College Enrollment Forecast'!$H:$H), (AK$72-AK40)/($AI$72-$AI40)*($AI41-$AI40)+AK40),
          TRUE, IFERROR(_xlfn.XLOOKUP($AI41, 'USHE Projections'!$A:$A, IFERROR(_xlfn.XLOOKUP(AK$1, 'USHE Projections'!$A$1:$E$1, 'USHE Projections'!$A:$E), "NONE"), (AK$72-AK40)/($AI$72-$AI40)*($AI41-$AI40)+AK40), (AK$72-AK40)/($AI$72-$AI40)*($AI41-$AI40)+AK40)
        )
      )
    )
  ), 0)</f>
        <v>33539</v>
      </c>
      <c r="AL41" s="35" cm="1">
        <f t="array" ref="AL41">ROUND(
  IF(AND(AL$1="Ensign", $AI41&gt;=2021, $AI41&lt;=2024),
    _xlfn.XLOOKUP($AI41, Ensign!$A$2:$A$12, Ensign!$B$2:$B$12),
    _xlfn.XLOOKUP($AI41, 'Historic (IPEDS &amp; 2019 RTP)'!$A:$A, _xlfn.XLOOKUP(AL$1, 'Historic (IPEDS &amp; 2019 RTP)'!$A$1:$H$1, 'Historic (IPEDS &amp; 2019 RTP)'!$A:$H),
      IFERROR(_xlfn.XLOOKUP($AI41, 'USHE Historic'!$A$3:$A$13, _xlfn.XLOOKUP(AL$1, 'USHE Historic'!$A$2:$E$2, 'USHE Historic'!$A$3:$E$13)),
        _xlfn.IFS(
          AL$1="BYU", IFERROR(_xlfn.XLOOKUP($AI41, 'MAG College Enrollment Forecast'!$A:$A, 'MAG College Enrollment Forecast'!$B:$B), (AL$72-AL40)/($AI$72-$AI40)*($AI41-$AI40)+AL40),
          AL$1="UVU", IFERROR(_xlfn.XLOOKUP($AI41, 'MAG College Enrollment Forecast'!$A:$A, 'MAG College Enrollment Forecast'!$C:$C+'MAG College Enrollment Forecast'!$D:$D+'MAG College Enrollment Forecast'!$E:$E+'MAG College Enrollment Forecast'!$F:$F+'MAG College Enrollment Forecast'!$G:$G+'MAG College Enrollment Forecast'!$H:$H), (AL$72-AL40)/($AI$72-$AI40)*($AI41-$AI40)+AL40),
          TRUE, IFERROR(_xlfn.XLOOKUP($AI41, 'USHE Projections'!$A:$A, IFERROR(_xlfn.XLOOKUP(AL$1, 'USHE Projections'!$A$1:$E$1, 'USHE Projections'!$A:$E), "NONE"), (AL$72-AL40)/($AI$72-$AI40)*($AI41-$AI40)+AL40), (AL$72-AL40)/($AI$72-$AI40)*($AI41-$AI40)+AL40)
        )
      )
    )
  ), 0)</f>
        <v>52522</v>
      </c>
      <c r="AM41" s="104" cm="1">
        <f t="array" ref="AM41">ROUND(
  IF(AND(AM$1="Ensign", $AI41&gt;=2021, $AI41&lt;=2024),
    _xlfn.XLOOKUP($AI41, Ensign!$A$2:$A$12, Ensign!$B$2:$B$12),
    _xlfn.XLOOKUP($AI41, 'Historic (IPEDS &amp; 2019 RTP)'!$A:$A, _xlfn.XLOOKUP(AM$1, 'Historic (IPEDS &amp; 2019 RTP)'!$A$1:$H$1, 'Historic (IPEDS &amp; 2019 RTP)'!$A:$H),
      IFERROR(_xlfn.XLOOKUP($AI41, 'USHE Historic'!$A$3:$A$13, _xlfn.XLOOKUP(AM$1, 'USHE Historic'!$A$2:$E$2, 'USHE Historic'!$A$3:$E$13)),
        _xlfn.IFS(
          AM$1="BYU", IFERROR(_xlfn.XLOOKUP($AI41, 'MAG College Enrollment Forecast'!$A:$A, 'MAG College Enrollment Forecast'!$B:$B), (AM$72-AM40)/($AI$72-$AI40)*($AI41-$AI40)+AM40),
          AM$1="UVU", IFERROR(_xlfn.XLOOKUP($AI41, 'MAG College Enrollment Forecast'!$A:$A, 'MAG College Enrollment Forecast'!$C:$C+'MAG College Enrollment Forecast'!$D:$D+'MAG College Enrollment Forecast'!$E:$E+'MAG College Enrollment Forecast'!$F:$F+'MAG College Enrollment Forecast'!$G:$G+'MAG College Enrollment Forecast'!$H:$H), (AM$72-AM40)/($AI$72-$AI40)*($AI41-$AI40)+AM40),
          TRUE, IFERROR(_xlfn.XLOOKUP($AI41, 'USHE Projections'!$A:$A, IFERROR(_xlfn.XLOOKUP(AM$1, 'USHE Projections'!$A$1:$E$1, 'USHE Projections'!$A:$E), "NONE"), (AM$72-AM40)/($AI$72-$AI40)*($AI41-$AI40)+AM40), (AM$72-AM40)/($AI$72-$AI40)*($AI41-$AI40)+AM40)
        )
      )
    )
  ), 0)</f>
        <v>32556</v>
      </c>
      <c r="AN41" s="35" cm="1">
        <f t="array" ref="AN41">ROUND(
  IF(AND(AN$1="Ensign", $AI41&gt;=2021, $AI41&lt;=2024),
    _xlfn.XLOOKUP($AI41, Ensign!$A$2:$A$12, Ensign!$B$2:$B$12),
    _xlfn.XLOOKUP($AI41, 'Historic (IPEDS &amp; 2019 RTP)'!$A:$A, _xlfn.XLOOKUP(AN$1, 'Historic (IPEDS &amp; 2019 RTP)'!$A$1:$H$1, 'Historic (IPEDS &amp; 2019 RTP)'!$A:$H),
      IFERROR(_xlfn.XLOOKUP($AI41, 'USHE Historic'!$A$3:$A$13, _xlfn.XLOOKUP(AN$1, 'USHE Historic'!$A$2:$E$2, 'USHE Historic'!$A$3:$E$13)),
        _xlfn.IFS(
          AN$1="BYU", IFERROR(_xlfn.XLOOKUP($AI41, 'MAG College Enrollment Forecast'!$A:$A, 'MAG College Enrollment Forecast'!$B:$B), (AN$72-AN40)/($AI$72-$AI40)*($AI41-$AI40)+AN40),
          AN$1="UVU", IFERROR(_xlfn.XLOOKUP($AI41, 'MAG College Enrollment Forecast'!$A:$A, 'MAG College Enrollment Forecast'!$C:$C+'MAG College Enrollment Forecast'!$D:$D+'MAG College Enrollment Forecast'!$E:$E+'MAG College Enrollment Forecast'!$F:$F+'MAG College Enrollment Forecast'!$G:$G+'MAG College Enrollment Forecast'!$H:$H), (AN$72-AN40)/($AI$72-$AI40)*($AI41-$AI40)+AN40),
          TRUE, IFERROR(_xlfn.XLOOKUP($AI41, 'USHE Projections'!$A:$A, IFERROR(_xlfn.XLOOKUP(AN$1, 'USHE Projections'!$A$1:$E$1, 'USHE Projections'!$A:$E), "NONE"), (AN$72-AN40)/($AI$72-$AI40)*($AI41-$AI40)+AN40), (AN$72-AN40)/($AI$72-$AI40)*($AI41-$AI40)+AN40)
        )
      )
    )
  ), 0)</f>
        <v>37625</v>
      </c>
      <c r="AO41" s="104" cm="1">
        <f t="array" ref="AO41">ROUND(
  IF(AND(AO$1="Ensign", $AI41&gt;=2021, $AI41&lt;=2024),
    _xlfn.XLOOKUP($AI41, Ensign!$A$2:$A$12, Ensign!$B$2:$B$12),
    _xlfn.XLOOKUP($AI41, 'Historic (IPEDS &amp; 2019 RTP)'!$A:$A, _xlfn.XLOOKUP(AO$1, 'Historic (IPEDS &amp; 2019 RTP)'!$A$1:$H$1, 'Historic (IPEDS &amp; 2019 RTP)'!$A:$H),
      IFERROR(_xlfn.XLOOKUP($AI41, 'USHE Historic'!$A$3:$A$13, _xlfn.XLOOKUP(AO$1, 'USHE Historic'!$A$2:$E$2, 'USHE Historic'!$A$3:$E$13)),
        _xlfn.IFS(
          AO$1="BYU", IFERROR(_xlfn.XLOOKUP($AI41, 'MAG College Enrollment Forecast'!$A:$A, 'MAG College Enrollment Forecast'!$B:$B), (AO$72-AO40)/($AI$72-$AI40)*($AI41-$AI40)+AO40),
          AO$1="UVU", IFERROR(_xlfn.XLOOKUP($AI41, 'MAG College Enrollment Forecast'!$A:$A, 'MAG College Enrollment Forecast'!$C:$C+'MAG College Enrollment Forecast'!$D:$D+'MAG College Enrollment Forecast'!$E:$E+'MAG College Enrollment Forecast'!$F:$F+'MAG College Enrollment Forecast'!$G:$G+'MAG College Enrollment Forecast'!$H:$H), (AO$72-AO40)/($AI$72-$AI40)*($AI41-$AI40)+AO40),
          TRUE, IFERROR(_xlfn.XLOOKUP($AI41, 'USHE Projections'!$A:$A, IFERROR(_xlfn.XLOOKUP(AO$1, 'USHE Projections'!$A$1:$E$1, 'USHE Projections'!$A:$E), "NONE"), (AO$72-AO40)/($AI$72-$AI40)*($AI41-$AI40)+AO40), (AO$72-AO40)/($AI$72-$AI40)*($AI41-$AI40)+AO40)
        )
      )
    )
  ), 0)</f>
        <v>2112</v>
      </c>
      <c r="AP41" s="104" cm="1">
        <f t="array" ref="AP41">ROUND(
  IF(AND(AP$1="Ensign", $AI41&gt;=2021, $AI41&lt;=2024),
    _xlfn.XLOOKUP($AI41, Ensign!$A$2:$A$12, Ensign!$B$2:$B$12),
    _xlfn.XLOOKUP($AI41, 'Historic (IPEDS &amp; 2019 RTP)'!$A:$A, _xlfn.XLOOKUP(AP$1, 'Historic (IPEDS &amp; 2019 RTP)'!$A$1:$H$1, 'Historic (IPEDS &amp; 2019 RTP)'!$A:$H),
      IFERROR(_xlfn.XLOOKUP($AI41, 'USHE Historic'!$A$3:$A$13, _xlfn.XLOOKUP(AP$1, 'USHE Historic'!$A$2:$E$2, 'USHE Historic'!$A$3:$E$13)),
        _xlfn.IFS(
          AP$1="BYU", IFERROR(_xlfn.XLOOKUP($AI41, 'MAG College Enrollment Forecast'!$A:$A, 'MAG College Enrollment Forecast'!$B:$B), (AP$72-AP40)/($AI$72-$AI40)*($AI41-$AI40)+AP40),
          AP$1="UVU", IFERROR(_xlfn.XLOOKUP($AI41, 'MAG College Enrollment Forecast'!$A:$A, 'MAG College Enrollment Forecast'!$C:$C+'MAG College Enrollment Forecast'!$D:$D+'MAG College Enrollment Forecast'!$E:$E+'MAG College Enrollment Forecast'!$F:$F+'MAG College Enrollment Forecast'!$G:$G+'MAG College Enrollment Forecast'!$H:$H), (AP$72-AP40)/($AI$72-$AI40)*($AI41-$AI40)+AP40),
          TRUE, IFERROR(_xlfn.XLOOKUP($AI41, 'USHE Projections'!$A:$A, IFERROR(_xlfn.XLOOKUP(AP$1, 'USHE Projections'!$A$1:$E$1, 'USHE Projections'!$A:$E), "NONE"), (AP$72-AP40)/($AI$72-$AI40)*($AI41-$AI40)+AP40), (AP$72-AP40)/($AI$72-$AI40)*($AI41-$AI40)+AP40)
        )
      )
    )
  ), 0)</f>
        <v>1586</v>
      </c>
    </row>
    <row r="42" spans="35:44">
      <c r="AI42" s="3">
        <v>2030</v>
      </c>
      <c r="AJ42" s="104" cm="1">
        <f t="array" ref="AJ42">ROUND(
  IF(AND(AJ$1="Ensign", $AI42&gt;=2021, $AI42&lt;=2024),
    _xlfn.XLOOKUP($AI42, Ensign!$A$2:$A$12, Ensign!$B$2:$B$12),
    _xlfn.XLOOKUP($AI42, 'Historic (IPEDS &amp; 2019 RTP)'!$A:$A, _xlfn.XLOOKUP(AJ$1, 'Historic (IPEDS &amp; 2019 RTP)'!$A$1:$H$1, 'Historic (IPEDS &amp; 2019 RTP)'!$A:$H),
      IFERROR(_xlfn.XLOOKUP($AI42, 'USHE Historic'!$A$3:$A$13, _xlfn.XLOOKUP(AJ$1, 'USHE Historic'!$A$2:$E$2, 'USHE Historic'!$A$3:$E$13)),
        _xlfn.IFS(
          AJ$1="BYU", IFERROR(_xlfn.XLOOKUP($AI42, 'MAG College Enrollment Forecast'!$A:$A, 'MAG College Enrollment Forecast'!$B:$B), (AJ$72-AJ41)/($AI$72-$AI41)*($AI42-$AI41)+AJ41),
          AJ$1="UVU", IFERROR(_xlfn.XLOOKUP($AI42, 'MAG College Enrollment Forecast'!$A:$A, 'MAG College Enrollment Forecast'!$C:$C+'MAG College Enrollment Forecast'!$D:$D+'MAG College Enrollment Forecast'!$E:$E+'MAG College Enrollment Forecast'!$F:$F+'MAG College Enrollment Forecast'!$G:$G+'MAG College Enrollment Forecast'!$H:$H), (AJ$72-AJ41)/($AI$72-$AI41)*($AI42-$AI41)+AJ41),
          TRUE, IFERROR(_xlfn.XLOOKUP($AI42, 'USHE Projections'!$A:$A, IFERROR(_xlfn.XLOOKUP(AJ$1, 'USHE Projections'!$A$1:$E$1, 'USHE Projections'!$A:$E), "NONE"), (AJ$72-AJ41)/($AI$72-$AI41)*($AI42-$AI41)+AJ41), (AJ$72-AJ41)/($AI$72-$AI41)*($AI42-$AI41)+AJ41)
        )
      )
    )
  ), 0)</f>
        <v>37928</v>
      </c>
      <c r="AK42" s="104" cm="1">
        <f t="array" ref="AK42">ROUND(
  IF(AND(AK$1="Ensign", $AI42&gt;=2021, $AI42&lt;=2024),
    _xlfn.XLOOKUP($AI42, Ensign!$A$2:$A$12, Ensign!$B$2:$B$12),
    _xlfn.XLOOKUP($AI42, 'Historic (IPEDS &amp; 2019 RTP)'!$A:$A, _xlfn.XLOOKUP(AK$1, 'Historic (IPEDS &amp; 2019 RTP)'!$A$1:$H$1, 'Historic (IPEDS &amp; 2019 RTP)'!$A:$H),
      IFERROR(_xlfn.XLOOKUP($AI42, 'USHE Historic'!$A$3:$A$13, _xlfn.XLOOKUP(AK$1, 'USHE Historic'!$A$2:$E$2, 'USHE Historic'!$A$3:$E$13)),
        _xlfn.IFS(
          AK$1="BYU", IFERROR(_xlfn.XLOOKUP($AI42, 'MAG College Enrollment Forecast'!$A:$A, 'MAG College Enrollment Forecast'!$B:$B), (AK$72-AK41)/($AI$72-$AI41)*($AI42-$AI41)+AK41),
          AK$1="UVU", IFERROR(_xlfn.XLOOKUP($AI42, 'MAG College Enrollment Forecast'!$A:$A, 'MAG College Enrollment Forecast'!$C:$C+'MAG College Enrollment Forecast'!$D:$D+'MAG College Enrollment Forecast'!$E:$E+'MAG College Enrollment Forecast'!$F:$F+'MAG College Enrollment Forecast'!$G:$G+'MAG College Enrollment Forecast'!$H:$H), (AK$72-AK41)/($AI$72-$AI41)*($AI42-$AI41)+AK41),
          TRUE, IFERROR(_xlfn.XLOOKUP($AI42, 'USHE Projections'!$A:$A, IFERROR(_xlfn.XLOOKUP(AK$1, 'USHE Projections'!$A$1:$E$1, 'USHE Projections'!$A:$E), "NONE"), (AK$72-AK41)/($AI$72-$AI41)*($AI42-$AI41)+AK41), (AK$72-AK41)/($AI$72-$AI41)*($AI42-$AI41)+AK41)
        )
      )
    )
  ), 0)</f>
        <v>34005</v>
      </c>
      <c r="AL42" s="35" cm="1">
        <f t="array" ref="AL42">ROUND(
  IF(AND(AL$1="Ensign", $AI42&gt;=2021, $AI42&lt;=2024),
    _xlfn.XLOOKUP($AI42, Ensign!$A$2:$A$12, Ensign!$B$2:$B$12),
    _xlfn.XLOOKUP($AI42, 'Historic (IPEDS &amp; 2019 RTP)'!$A:$A, _xlfn.XLOOKUP(AL$1, 'Historic (IPEDS &amp; 2019 RTP)'!$A$1:$H$1, 'Historic (IPEDS &amp; 2019 RTP)'!$A:$H),
      IFERROR(_xlfn.XLOOKUP($AI42, 'USHE Historic'!$A$3:$A$13, _xlfn.XLOOKUP(AL$1, 'USHE Historic'!$A$2:$E$2, 'USHE Historic'!$A$3:$E$13)),
        _xlfn.IFS(
          AL$1="BYU", IFERROR(_xlfn.XLOOKUP($AI42, 'MAG College Enrollment Forecast'!$A:$A, 'MAG College Enrollment Forecast'!$B:$B), (AL$72-AL41)/($AI$72-$AI41)*($AI42-$AI41)+AL41),
          AL$1="UVU", IFERROR(_xlfn.XLOOKUP($AI42, 'MAG College Enrollment Forecast'!$A:$A, 'MAG College Enrollment Forecast'!$C:$C+'MAG College Enrollment Forecast'!$D:$D+'MAG College Enrollment Forecast'!$E:$E+'MAG College Enrollment Forecast'!$F:$F+'MAG College Enrollment Forecast'!$G:$G+'MAG College Enrollment Forecast'!$H:$H), (AL$72-AL41)/($AI$72-$AI41)*($AI42-$AI41)+AL41),
          TRUE, IFERROR(_xlfn.XLOOKUP($AI42, 'USHE Projections'!$A:$A, IFERROR(_xlfn.XLOOKUP(AL$1, 'USHE Projections'!$A$1:$E$1, 'USHE Projections'!$A:$E), "NONE"), (AL$72-AL41)/($AI$72-$AI41)*($AI42-$AI41)+AL41), (AL$72-AL41)/($AI$72-$AI41)*($AI42-$AI41)+AL41)
        )
      )
    )
  ), 0)</f>
        <v>53756</v>
      </c>
      <c r="AM42" s="104" cm="1">
        <f t="array" ref="AM42">ROUND(
  IF(AND(AM$1="Ensign", $AI42&gt;=2021, $AI42&lt;=2024),
    _xlfn.XLOOKUP($AI42, Ensign!$A$2:$A$12, Ensign!$B$2:$B$12),
    _xlfn.XLOOKUP($AI42, 'Historic (IPEDS &amp; 2019 RTP)'!$A:$A, _xlfn.XLOOKUP(AM$1, 'Historic (IPEDS &amp; 2019 RTP)'!$A$1:$H$1, 'Historic (IPEDS &amp; 2019 RTP)'!$A:$H),
      IFERROR(_xlfn.XLOOKUP($AI42, 'USHE Historic'!$A$3:$A$13, _xlfn.XLOOKUP(AM$1, 'USHE Historic'!$A$2:$E$2, 'USHE Historic'!$A$3:$E$13)),
        _xlfn.IFS(
          AM$1="BYU", IFERROR(_xlfn.XLOOKUP($AI42, 'MAG College Enrollment Forecast'!$A:$A, 'MAG College Enrollment Forecast'!$B:$B), (AM$72-AM41)/($AI$72-$AI41)*($AI42-$AI41)+AM41),
          AM$1="UVU", IFERROR(_xlfn.XLOOKUP($AI42, 'MAG College Enrollment Forecast'!$A:$A, 'MAG College Enrollment Forecast'!$C:$C+'MAG College Enrollment Forecast'!$D:$D+'MAG College Enrollment Forecast'!$E:$E+'MAG College Enrollment Forecast'!$F:$F+'MAG College Enrollment Forecast'!$G:$G+'MAG College Enrollment Forecast'!$H:$H), (AM$72-AM41)/($AI$72-$AI41)*($AI42-$AI41)+AM41),
          TRUE, IFERROR(_xlfn.XLOOKUP($AI42, 'USHE Projections'!$A:$A, IFERROR(_xlfn.XLOOKUP(AM$1, 'USHE Projections'!$A$1:$E$1, 'USHE Projections'!$A:$E), "NONE"), (AM$72-AM41)/($AI$72-$AI41)*($AI42-$AI41)+AM41), (AM$72-AM41)/($AI$72-$AI41)*($AI42-$AI41)+AM41)
        )
      )
    )
  ), 0)</f>
        <v>32893</v>
      </c>
      <c r="AN42" s="35" cm="1">
        <f t="array" ref="AN42">ROUND(
  IF(AND(AN$1="Ensign", $AI42&gt;=2021, $AI42&lt;=2024),
    _xlfn.XLOOKUP($AI42, Ensign!$A$2:$A$12, Ensign!$B$2:$B$12),
    _xlfn.XLOOKUP($AI42, 'Historic (IPEDS &amp; 2019 RTP)'!$A:$A, _xlfn.XLOOKUP(AN$1, 'Historic (IPEDS &amp; 2019 RTP)'!$A$1:$H$1, 'Historic (IPEDS &amp; 2019 RTP)'!$A:$H),
      IFERROR(_xlfn.XLOOKUP($AI42, 'USHE Historic'!$A$3:$A$13, _xlfn.XLOOKUP(AN$1, 'USHE Historic'!$A$2:$E$2, 'USHE Historic'!$A$3:$E$13)),
        _xlfn.IFS(
          AN$1="BYU", IFERROR(_xlfn.XLOOKUP($AI42, 'MAG College Enrollment Forecast'!$A:$A, 'MAG College Enrollment Forecast'!$B:$B), (AN$72-AN41)/($AI$72-$AI41)*($AI42-$AI41)+AN41),
          AN$1="UVU", IFERROR(_xlfn.XLOOKUP($AI42, 'MAG College Enrollment Forecast'!$A:$A, 'MAG College Enrollment Forecast'!$C:$C+'MAG College Enrollment Forecast'!$D:$D+'MAG College Enrollment Forecast'!$E:$E+'MAG College Enrollment Forecast'!$F:$F+'MAG College Enrollment Forecast'!$G:$G+'MAG College Enrollment Forecast'!$H:$H), (AN$72-AN41)/($AI$72-$AI41)*($AI42-$AI41)+AN41),
          TRUE, IFERROR(_xlfn.XLOOKUP($AI42, 'USHE Projections'!$A:$A, IFERROR(_xlfn.XLOOKUP(AN$1, 'USHE Projections'!$A$1:$E$1, 'USHE Projections'!$A:$E), "NONE"), (AN$72-AN41)/($AI$72-$AI41)*($AI42-$AI41)+AN41), (AN$72-AN41)/($AI$72-$AI41)*($AI42-$AI41)+AN41)
        )
      )
    )
  ), 0)</f>
        <v>37662</v>
      </c>
      <c r="AO42" s="104" cm="1">
        <f t="array" ref="AO42">ROUND(
  IF(AND(AO$1="Ensign", $AI42&gt;=2021, $AI42&lt;=2024),
    _xlfn.XLOOKUP($AI42, Ensign!$A$2:$A$12, Ensign!$B$2:$B$12),
    _xlfn.XLOOKUP($AI42, 'Historic (IPEDS &amp; 2019 RTP)'!$A:$A, _xlfn.XLOOKUP(AO$1, 'Historic (IPEDS &amp; 2019 RTP)'!$A$1:$H$1, 'Historic (IPEDS &amp; 2019 RTP)'!$A:$H),
      IFERROR(_xlfn.XLOOKUP($AI42, 'USHE Historic'!$A$3:$A$13, _xlfn.XLOOKUP(AO$1, 'USHE Historic'!$A$2:$E$2, 'USHE Historic'!$A$3:$E$13)),
        _xlfn.IFS(
          AO$1="BYU", IFERROR(_xlfn.XLOOKUP($AI42, 'MAG College Enrollment Forecast'!$A:$A, 'MAG College Enrollment Forecast'!$B:$B), (AO$72-AO41)/($AI$72-$AI41)*($AI42-$AI41)+AO41),
          AO$1="UVU", IFERROR(_xlfn.XLOOKUP($AI42, 'MAG College Enrollment Forecast'!$A:$A, 'MAG College Enrollment Forecast'!$C:$C+'MAG College Enrollment Forecast'!$D:$D+'MAG College Enrollment Forecast'!$E:$E+'MAG College Enrollment Forecast'!$F:$F+'MAG College Enrollment Forecast'!$G:$G+'MAG College Enrollment Forecast'!$H:$H), (AO$72-AO41)/($AI$72-$AI41)*($AI42-$AI41)+AO41),
          TRUE, IFERROR(_xlfn.XLOOKUP($AI42, 'USHE Projections'!$A:$A, IFERROR(_xlfn.XLOOKUP(AO$1, 'USHE Projections'!$A$1:$E$1, 'USHE Projections'!$A:$E), "NONE"), (AO$72-AO41)/($AI$72-$AI41)*($AI42-$AI41)+AO41), (AO$72-AO41)/($AI$72-$AI41)*($AI42-$AI41)+AO41)
        )
      )
    )
  ), 0)</f>
        <v>2147</v>
      </c>
      <c r="AP42" s="104" cm="1">
        <f t="array" ref="AP42">ROUND(
  IF(AND(AP$1="Ensign", $AI42&gt;=2021, $AI42&lt;=2024),
    _xlfn.XLOOKUP($AI42, Ensign!$A$2:$A$12, Ensign!$B$2:$B$12),
    _xlfn.XLOOKUP($AI42, 'Historic (IPEDS &amp; 2019 RTP)'!$A:$A, _xlfn.XLOOKUP(AP$1, 'Historic (IPEDS &amp; 2019 RTP)'!$A$1:$H$1, 'Historic (IPEDS &amp; 2019 RTP)'!$A:$H),
      IFERROR(_xlfn.XLOOKUP($AI42, 'USHE Historic'!$A$3:$A$13, _xlfn.XLOOKUP(AP$1, 'USHE Historic'!$A$2:$E$2, 'USHE Historic'!$A$3:$E$13)),
        _xlfn.IFS(
          AP$1="BYU", IFERROR(_xlfn.XLOOKUP($AI42, 'MAG College Enrollment Forecast'!$A:$A, 'MAG College Enrollment Forecast'!$B:$B), (AP$72-AP41)/($AI$72-$AI41)*($AI42-$AI41)+AP41),
          AP$1="UVU", IFERROR(_xlfn.XLOOKUP($AI42, 'MAG College Enrollment Forecast'!$A:$A, 'MAG College Enrollment Forecast'!$C:$C+'MAG College Enrollment Forecast'!$D:$D+'MAG College Enrollment Forecast'!$E:$E+'MAG College Enrollment Forecast'!$F:$F+'MAG College Enrollment Forecast'!$G:$G+'MAG College Enrollment Forecast'!$H:$H), (AP$72-AP41)/($AI$72-$AI41)*($AI42-$AI41)+AP41),
          TRUE, IFERROR(_xlfn.XLOOKUP($AI42, 'USHE Projections'!$A:$A, IFERROR(_xlfn.XLOOKUP(AP$1, 'USHE Projections'!$A$1:$E$1, 'USHE Projections'!$A:$E), "NONE"), (AP$72-AP41)/($AI$72-$AI41)*($AI42-$AI41)+AP41), (AP$72-AP41)/($AI$72-$AI41)*($AI42-$AI41)+AP41)
        )
      )
    )
  ), 0)</f>
        <v>1648</v>
      </c>
    </row>
    <row r="43" spans="35:44">
      <c r="AI43" s="3">
        <v>2031</v>
      </c>
      <c r="AJ43" s="104" cm="1">
        <f t="array" ref="AJ43">ROUND(
  IF(AND(AJ$1="Ensign", $AI43&gt;=2021, $AI43&lt;=2024),
    _xlfn.XLOOKUP($AI43, Ensign!$A$2:$A$12, Ensign!$B$2:$B$12),
    _xlfn.XLOOKUP($AI43, 'Historic (IPEDS &amp; 2019 RTP)'!$A:$A, _xlfn.XLOOKUP(AJ$1, 'Historic (IPEDS &amp; 2019 RTP)'!$A$1:$H$1, 'Historic (IPEDS &amp; 2019 RTP)'!$A:$H),
      IFERROR(_xlfn.XLOOKUP($AI43, 'USHE Historic'!$A$3:$A$13, _xlfn.XLOOKUP(AJ$1, 'USHE Historic'!$A$2:$E$2, 'USHE Historic'!$A$3:$E$13)),
        _xlfn.IFS(
          AJ$1="BYU", IFERROR(_xlfn.XLOOKUP($AI43, 'MAG College Enrollment Forecast'!$A:$A, 'MAG College Enrollment Forecast'!$B:$B), (AJ$72-AJ42)/($AI$72-$AI42)*($AI43-$AI42)+AJ42),
          AJ$1="UVU", IFERROR(_xlfn.XLOOKUP($AI43, 'MAG College Enrollment Forecast'!$A:$A, 'MAG College Enrollment Forecast'!$C:$C+'MAG College Enrollment Forecast'!$D:$D+'MAG College Enrollment Forecast'!$E:$E+'MAG College Enrollment Forecast'!$F:$F+'MAG College Enrollment Forecast'!$G:$G+'MAG College Enrollment Forecast'!$H:$H), (AJ$72-AJ42)/($AI$72-$AI42)*($AI43-$AI42)+AJ42),
          TRUE, IFERROR(_xlfn.XLOOKUP($AI43, 'USHE Projections'!$A:$A, IFERROR(_xlfn.XLOOKUP(AJ$1, 'USHE Projections'!$A$1:$E$1, 'USHE Projections'!$A:$E), "NONE"), (AJ$72-AJ42)/($AI$72-$AI42)*($AI43-$AI42)+AJ42), (AJ$72-AJ42)/($AI$72-$AI42)*($AI43-$AI42)+AJ42)
        )
      )
    )
  ), 0)</f>
        <v>38230</v>
      </c>
      <c r="AK43" s="104" cm="1">
        <f t="array" ref="AK43">ROUND(
  IF(AND(AK$1="Ensign", $AI43&gt;=2021, $AI43&lt;=2024),
    _xlfn.XLOOKUP($AI43, Ensign!$A$2:$A$12, Ensign!$B$2:$B$12),
    _xlfn.XLOOKUP($AI43, 'Historic (IPEDS &amp; 2019 RTP)'!$A:$A, _xlfn.XLOOKUP(AK$1, 'Historic (IPEDS &amp; 2019 RTP)'!$A$1:$H$1, 'Historic (IPEDS &amp; 2019 RTP)'!$A:$H),
      IFERROR(_xlfn.XLOOKUP($AI43, 'USHE Historic'!$A$3:$A$13, _xlfn.XLOOKUP(AK$1, 'USHE Historic'!$A$2:$E$2, 'USHE Historic'!$A$3:$E$13)),
        _xlfn.IFS(
          AK$1="BYU", IFERROR(_xlfn.XLOOKUP($AI43, 'MAG College Enrollment Forecast'!$A:$A, 'MAG College Enrollment Forecast'!$B:$B), (AK$72-AK42)/($AI$72-$AI42)*($AI43-$AI42)+AK42),
          AK$1="UVU", IFERROR(_xlfn.XLOOKUP($AI43, 'MAG College Enrollment Forecast'!$A:$A, 'MAG College Enrollment Forecast'!$C:$C+'MAG College Enrollment Forecast'!$D:$D+'MAG College Enrollment Forecast'!$E:$E+'MAG College Enrollment Forecast'!$F:$F+'MAG College Enrollment Forecast'!$G:$G+'MAG College Enrollment Forecast'!$H:$H), (AK$72-AK42)/($AI$72-$AI42)*($AI43-$AI42)+AK42),
          TRUE, IFERROR(_xlfn.XLOOKUP($AI43, 'USHE Projections'!$A:$A, IFERROR(_xlfn.XLOOKUP(AK$1, 'USHE Projections'!$A$1:$E$1, 'USHE Projections'!$A:$E), "NONE"), (AK$72-AK42)/($AI$72-$AI42)*($AI43-$AI42)+AK42), (AK$72-AK42)/($AI$72-$AI42)*($AI43-$AI42)+AK42)
        )
      )
    )
  ), 0)</f>
        <v>34472</v>
      </c>
      <c r="AL43" s="35" cm="1">
        <f t="array" ref="AL43">ROUND(
  IF(AND(AL$1="Ensign", $AI43&gt;=2021, $AI43&lt;=2024),
    _xlfn.XLOOKUP($AI43, Ensign!$A$2:$A$12, Ensign!$B$2:$B$12),
    _xlfn.XLOOKUP($AI43, 'Historic (IPEDS &amp; 2019 RTP)'!$A:$A, _xlfn.XLOOKUP(AL$1, 'Historic (IPEDS &amp; 2019 RTP)'!$A$1:$H$1, 'Historic (IPEDS &amp; 2019 RTP)'!$A:$H),
      IFERROR(_xlfn.XLOOKUP($AI43, 'USHE Historic'!$A$3:$A$13, _xlfn.XLOOKUP(AL$1, 'USHE Historic'!$A$2:$E$2, 'USHE Historic'!$A$3:$E$13)),
        _xlfn.IFS(
          AL$1="BYU", IFERROR(_xlfn.XLOOKUP($AI43, 'MAG College Enrollment Forecast'!$A:$A, 'MAG College Enrollment Forecast'!$B:$B), (AL$72-AL42)/($AI$72-$AI42)*($AI43-$AI42)+AL42),
          AL$1="UVU", IFERROR(_xlfn.XLOOKUP($AI43, 'MAG College Enrollment Forecast'!$A:$A, 'MAG College Enrollment Forecast'!$C:$C+'MAG College Enrollment Forecast'!$D:$D+'MAG College Enrollment Forecast'!$E:$E+'MAG College Enrollment Forecast'!$F:$F+'MAG College Enrollment Forecast'!$G:$G+'MAG College Enrollment Forecast'!$H:$H), (AL$72-AL42)/($AI$72-$AI42)*($AI43-$AI42)+AL42),
          TRUE, IFERROR(_xlfn.XLOOKUP($AI43, 'USHE Projections'!$A:$A, IFERROR(_xlfn.XLOOKUP(AL$1, 'USHE Projections'!$A$1:$E$1, 'USHE Projections'!$A:$E), "NONE"), (AL$72-AL42)/($AI$72-$AI42)*($AI43-$AI42)+AL42), (AL$72-AL42)/($AI$72-$AI42)*($AI43-$AI42)+AL42)
        )
      )
    )
  ), 0)</f>
        <v>54990</v>
      </c>
      <c r="AM43" s="104" cm="1">
        <f t="array" ref="AM43">ROUND(
  IF(AND(AM$1="Ensign", $AI43&gt;=2021, $AI43&lt;=2024),
    _xlfn.XLOOKUP($AI43, Ensign!$A$2:$A$12, Ensign!$B$2:$B$12),
    _xlfn.XLOOKUP($AI43, 'Historic (IPEDS &amp; 2019 RTP)'!$A:$A, _xlfn.XLOOKUP(AM$1, 'Historic (IPEDS &amp; 2019 RTP)'!$A$1:$H$1, 'Historic (IPEDS &amp; 2019 RTP)'!$A:$H),
      IFERROR(_xlfn.XLOOKUP($AI43, 'USHE Historic'!$A$3:$A$13, _xlfn.XLOOKUP(AM$1, 'USHE Historic'!$A$2:$E$2, 'USHE Historic'!$A$3:$E$13)),
        _xlfn.IFS(
          AM$1="BYU", IFERROR(_xlfn.XLOOKUP($AI43, 'MAG College Enrollment Forecast'!$A:$A, 'MAG College Enrollment Forecast'!$B:$B), (AM$72-AM42)/($AI$72-$AI42)*($AI43-$AI42)+AM42),
          AM$1="UVU", IFERROR(_xlfn.XLOOKUP($AI43, 'MAG College Enrollment Forecast'!$A:$A, 'MAG College Enrollment Forecast'!$C:$C+'MAG College Enrollment Forecast'!$D:$D+'MAG College Enrollment Forecast'!$E:$E+'MAG College Enrollment Forecast'!$F:$F+'MAG College Enrollment Forecast'!$G:$G+'MAG College Enrollment Forecast'!$H:$H), (AM$72-AM42)/($AI$72-$AI42)*($AI43-$AI42)+AM42),
          TRUE, IFERROR(_xlfn.XLOOKUP($AI43, 'USHE Projections'!$A:$A, IFERROR(_xlfn.XLOOKUP(AM$1, 'USHE Projections'!$A$1:$E$1, 'USHE Projections'!$A:$E), "NONE"), (AM$72-AM42)/($AI$72-$AI42)*($AI43-$AI42)+AM42), (AM$72-AM42)/($AI$72-$AI42)*($AI43-$AI42)+AM42)
        )
      )
    )
  ), 0)</f>
        <v>33230</v>
      </c>
      <c r="AN43" s="35" cm="1">
        <f t="array" ref="AN43">ROUND(
  IF(AND(AN$1="Ensign", $AI43&gt;=2021, $AI43&lt;=2024),
    _xlfn.XLOOKUP($AI43, Ensign!$A$2:$A$12, Ensign!$B$2:$B$12),
    _xlfn.XLOOKUP($AI43, 'Historic (IPEDS &amp; 2019 RTP)'!$A:$A, _xlfn.XLOOKUP(AN$1, 'Historic (IPEDS &amp; 2019 RTP)'!$A$1:$H$1, 'Historic (IPEDS &amp; 2019 RTP)'!$A:$H),
      IFERROR(_xlfn.XLOOKUP($AI43, 'USHE Historic'!$A$3:$A$13, _xlfn.XLOOKUP(AN$1, 'USHE Historic'!$A$2:$E$2, 'USHE Historic'!$A$3:$E$13)),
        _xlfn.IFS(
          AN$1="BYU", IFERROR(_xlfn.XLOOKUP($AI43, 'MAG College Enrollment Forecast'!$A:$A, 'MAG College Enrollment Forecast'!$B:$B), (AN$72-AN42)/($AI$72-$AI42)*($AI43-$AI42)+AN42),
          AN$1="UVU", IFERROR(_xlfn.XLOOKUP($AI43, 'MAG College Enrollment Forecast'!$A:$A, 'MAG College Enrollment Forecast'!$C:$C+'MAG College Enrollment Forecast'!$D:$D+'MAG College Enrollment Forecast'!$E:$E+'MAG College Enrollment Forecast'!$F:$F+'MAG College Enrollment Forecast'!$G:$G+'MAG College Enrollment Forecast'!$H:$H), (AN$72-AN42)/($AI$72-$AI42)*($AI43-$AI42)+AN42),
          TRUE, IFERROR(_xlfn.XLOOKUP($AI43, 'USHE Projections'!$A:$A, IFERROR(_xlfn.XLOOKUP(AN$1, 'USHE Projections'!$A$1:$E$1, 'USHE Projections'!$A:$E), "NONE"), (AN$72-AN42)/($AI$72-$AI42)*($AI43-$AI42)+AN42), (AN$72-AN42)/($AI$72-$AI42)*($AI43-$AI42)+AN42)
        )
      )
    )
  ), 0)</f>
        <v>37699</v>
      </c>
      <c r="AO43" s="104" cm="1">
        <f t="array" ref="AO43">ROUND(
  IF(AND(AO$1="Ensign", $AI43&gt;=2021, $AI43&lt;=2024),
    _xlfn.XLOOKUP($AI43, Ensign!$A$2:$A$12, Ensign!$B$2:$B$12),
    _xlfn.XLOOKUP($AI43, 'Historic (IPEDS &amp; 2019 RTP)'!$A:$A, _xlfn.XLOOKUP(AO$1, 'Historic (IPEDS &amp; 2019 RTP)'!$A$1:$H$1, 'Historic (IPEDS &amp; 2019 RTP)'!$A:$H),
      IFERROR(_xlfn.XLOOKUP($AI43, 'USHE Historic'!$A$3:$A$13, _xlfn.XLOOKUP(AO$1, 'USHE Historic'!$A$2:$E$2, 'USHE Historic'!$A$3:$E$13)),
        _xlfn.IFS(
          AO$1="BYU", IFERROR(_xlfn.XLOOKUP($AI43, 'MAG College Enrollment Forecast'!$A:$A, 'MAG College Enrollment Forecast'!$B:$B), (AO$72-AO42)/($AI$72-$AI42)*($AI43-$AI42)+AO42),
          AO$1="UVU", IFERROR(_xlfn.XLOOKUP($AI43, 'MAG College Enrollment Forecast'!$A:$A, 'MAG College Enrollment Forecast'!$C:$C+'MAG College Enrollment Forecast'!$D:$D+'MAG College Enrollment Forecast'!$E:$E+'MAG College Enrollment Forecast'!$F:$F+'MAG College Enrollment Forecast'!$G:$G+'MAG College Enrollment Forecast'!$H:$H), (AO$72-AO42)/($AI$72-$AI42)*($AI43-$AI42)+AO42),
          TRUE, IFERROR(_xlfn.XLOOKUP($AI43, 'USHE Projections'!$A:$A, IFERROR(_xlfn.XLOOKUP(AO$1, 'USHE Projections'!$A$1:$E$1, 'USHE Projections'!$A:$E), "NONE"), (AO$72-AO42)/($AI$72-$AI42)*($AI43-$AI42)+AO42), (AO$72-AO42)/($AI$72-$AI42)*($AI43-$AI42)+AO42)
        )
      )
    )
  ), 0)</f>
        <v>2182</v>
      </c>
      <c r="AP43" s="104" cm="1">
        <f t="array" ref="AP43">ROUND(
  IF(AND(AP$1="Ensign", $AI43&gt;=2021, $AI43&lt;=2024),
    _xlfn.XLOOKUP($AI43, Ensign!$A$2:$A$12, Ensign!$B$2:$B$12),
    _xlfn.XLOOKUP($AI43, 'Historic (IPEDS &amp; 2019 RTP)'!$A:$A, _xlfn.XLOOKUP(AP$1, 'Historic (IPEDS &amp; 2019 RTP)'!$A$1:$H$1, 'Historic (IPEDS &amp; 2019 RTP)'!$A:$H),
      IFERROR(_xlfn.XLOOKUP($AI43, 'USHE Historic'!$A$3:$A$13, _xlfn.XLOOKUP(AP$1, 'USHE Historic'!$A$2:$E$2, 'USHE Historic'!$A$3:$E$13)),
        _xlfn.IFS(
          AP$1="BYU", IFERROR(_xlfn.XLOOKUP($AI43, 'MAG College Enrollment Forecast'!$A:$A, 'MAG College Enrollment Forecast'!$B:$B), (AP$72-AP42)/($AI$72-$AI42)*($AI43-$AI42)+AP42),
          AP$1="UVU", IFERROR(_xlfn.XLOOKUP($AI43, 'MAG College Enrollment Forecast'!$A:$A, 'MAG College Enrollment Forecast'!$C:$C+'MAG College Enrollment Forecast'!$D:$D+'MAG College Enrollment Forecast'!$E:$E+'MAG College Enrollment Forecast'!$F:$F+'MAG College Enrollment Forecast'!$G:$G+'MAG College Enrollment Forecast'!$H:$H), (AP$72-AP42)/($AI$72-$AI42)*($AI43-$AI42)+AP42),
          TRUE, IFERROR(_xlfn.XLOOKUP($AI43, 'USHE Projections'!$A:$A, IFERROR(_xlfn.XLOOKUP(AP$1, 'USHE Projections'!$A$1:$E$1, 'USHE Projections'!$A:$E), "NONE"), (AP$72-AP42)/($AI$72-$AI42)*($AI43-$AI42)+AP42), (AP$72-AP42)/($AI$72-$AI42)*($AI43-$AI42)+AP42)
        )
      )
    )
  ), 0)</f>
        <v>1710</v>
      </c>
    </row>
    <row r="44" spans="35:44">
      <c r="AI44" s="3">
        <v>2032</v>
      </c>
      <c r="AJ44" s="104" cm="1">
        <f t="array" ref="AJ44">ROUND(
  IF(AND(AJ$1="Ensign", $AI44&gt;=2021, $AI44&lt;=2024),
    _xlfn.XLOOKUP($AI44, Ensign!$A$2:$A$12, Ensign!$B$2:$B$12),
    _xlfn.XLOOKUP($AI44, 'Historic (IPEDS &amp; 2019 RTP)'!$A:$A, _xlfn.XLOOKUP(AJ$1, 'Historic (IPEDS &amp; 2019 RTP)'!$A$1:$H$1, 'Historic (IPEDS &amp; 2019 RTP)'!$A:$H),
      IFERROR(_xlfn.XLOOKUP($AI44, 'USHE Historic'!$A$3:$A$13, _xlfn.XLOOKUP(AJ$1, 'USHE Historic'!$A$2:$E$2, 'USHE Historic'!$A$3:$E$13)),
        _xlfn.IFS(
          AJ$1="BYU", IFERROR(_xlfn.XLOOKUP($AI44, 'MAG College Enrollment Forecast'!$A:$A, 'MAG College Enrollment Forecast'!$B:$B), (AJ$72-AJ43)/($AI$72-$AI43)*($AI44-$AI43)+AJ43),
          AJ$1="UVU", IFERROR(_xlfn.XLOOKUP($AI44, 'MAG College Enrollment Forecast'!$A:$A, 'MAG College Enrollment Forecast'!$C:$C+'MAG College Enrollment Forecast'!$D:$D+'MAG College Enrollment Forecast'!$E:$E+'MAG College Enrollment Forecast'!$F:$F+'MAG College Enrollment Forecast'!$G:$G+'MAG College Enrollment Forecast'!$H:$H), (AJ$72-AJ43)/($AI$72-$AI43)*($AI44-$AI43)+AJ43),
          TRUE, IFERROR(_xlfn.XLOOKUP($AI44, 'USHE Projections'!$A:$A, IFERROR(_xlfn.XLOOKUP(AJ$1, 'USHE Projections'!$A$1:$E$1, 'USHE Projections'!$A:$E), "NONE"), (AJ$72-AJ43)/($AI$72-$AI43)*($AI44-$AI43)+AJ43), (AJ$72-AJ43)/($AI$72-$AI43)*($AI44-$AI43)+AJ43)
        )
      )
    )
  ), 0)</f>
        <v>38532</v>
      </c>
      <c r="AK44" s="104" cm="1">
        <f t="array" ref="AK44">ROUND(
  IF(AND(AK$1="Ensign", $AI44&gt;=2021, $AI44&lt;=2024),
    _xlfn.XLOOKUP($AI44, Ensign!$A$2:$A$12, Ensign!$B$2:$B$12),
    _xlfn.XLOOKUP($AI44, 'Historic (IPEDS &amp; 2019 RTP)'!$A:$A, _xlfn.XLOOKUP(AK$1, 'Historic (IPEDS &amp; 2019 RTP)'!$A$1:$H$1, 'Historic (IPEDS &amp; 2019 RTP)'!$A:$H),
      IFERROR(_xlfn.XLOOKUP($AI44, 'USHE Historic'!$A$3:$A$13, _xlfn.XLOOKUP(AK$1, 'USHE Historic'!$A$2:$E$2, 'USHE Historic'!$A$3:$E$13)),
        _xlfn.IFS(
          AK$1="BYU", IFERROR(_xlfn.XLOOKUP($AI44, 'MAG College Enrollment Forecast'!$A:$A, 'MAG College Enrollment Forecast'!$B:$B), (AK$72-AK43)/($AI$72-$AI43)*($AI44-$AI43)+AK43),
          AK$1="UVU", IFERROR(_xlfn.XLOOKUP($AI44, 'MAG College Enrollment Forecast'!$A:$A, 'MAG College Enrollment Forecast'!$C:$C+'MAG College Enrollment Forecast'!$D:$D+'MAG College Enrollment Forecast'!$E:$E+'MAG College Enrollment Forecast'!$F:$F+'MAG College Enrollment Forecast'!$G:$G+'MAG College Enrollment Forecast'!$H:$H), (AK$72-AK43)/($AI$72-$AI43)*($AI44-$AI43)+AK43),
          TRUE, IFERROR(_xlfn.XLOOKUP($AI44, 'USHE Projections'!$A:$A, IFERROR(_xlfn.XLOOKUP(AK$1, 'USHE Projections'!$A$1:$E$1, 'USHE Projections'!$A:$E), "NONE"), (AK$72-AK43)/($AI$72-$AI43)*($AI44-$AI43)+AK43), (AK$72-AK43)/($AI$72-$AI43)*($AI44-$AI43)+AK43)
        )
      )
    )
  ), 0)</f>
        <v>34938</v>
      </c>
      <c r="AL44" s="35" cm="1">
        <f t="array" ref="AL44">ROUND(
  IF(AND(AL$1="Ensign", $AI44&gt;=2021, $AI44&lt;=2024),
    _xlfn.XLOOKUP($AI44, Ensign!$A$2:$A$12, Ensign!$B$2:$B$12),
    _xlfn.XLOOKUP($AI44, 'Historic (IPEDS &amp; 2019 RTP)'!$A:$A, _xlfn.XLOOKUP(AL$1, 'Historic (IPEDS &amp; 2019 RTP)'!$A$1:$H$1, 'Historic (IPEDS &amp; 2019 RTP)'!$A:$H),
      IFERROR(_xlfn.XLOOKUP($AI44, 'USHE Historic'!$A$3:$A$13, _xlfn.XLOOKUP(AL$1, 'USHE Historic'!$A$2:$E$2, 'USHE Historic'!$A$3:$E$13)),
        _xlfn.IFS(
          AL$1="BYU", IFERROR(_xlfn.XLOOKUP($AI44, 'MAG College Enrollment Forecast'!$A:$A, 'MAG College Enrollment Forecast'!$B:$B), (AL$72-AL43)/($AI$72-$AI43)*($AI44-$AI43)+AL43),
          AL$1="UVU", IFERROR(_xlfn.XLOOKUP($AI44, 'MAG College Enrollment Forecast'!$A:$A, 'MAG College Enrollment Forecast'!$C:$C+'MAG College Enrollment Forecast'!$D:$D+'MAG College Enrollment Forecast'!$E:$E+'MAG College Enrollment Forecast'!$F:$F+'MAG College Enrollment Forecast'!$G:$G+'MAG College Enrollment Forecast'!$H:$H), (AL$72-AL43)/($AI$72-$AI43)*($AI44-$AI43)+AL43),
          TRUE, IFERROR(_xlfn.XLOOKUP($AI44, 'USHE Projections'!$A:$A, IFERROR(_xlfn.XLOOKUP(AL$1, 'USHE Projections'!$A$1:$E$1, 'USHE Projections'!$A:$E), "NONE"), (AL$72-AL43)/($AI$72-$AI43)*($AI44-$AI43)+AL43), (AL$72-AL43)/($AI$72-$AI43)*($AI44-$AI43)+AL43)
        )
      )
    )
  ), 0)</f>
        <v>56223</v>
      </c>
      <c r="AM44" s="104" cm="1">
        <f t="array" ref="AM44">ROUND(
  IF(AND(AM$1="Ensign", $AI44&gt;=2021, $AI44&lt;=2024),
    _xlfn.XLOOKUP($AI44, Ensign!$A$2:$A$12, Ensign!$B$2:$B$12),
    _xlfn.XLOOKUP($AI44, 'Historic (IPEDS &amp; 2019 RTP)'!$A:$A, _xlfn.XLOOKUP(AM$1, 'Historic (IPEDS &amp; 2019 RTP)'!$A$1:$H$1, 'Historic (IPEDS &amp; 2019 RTP)'!$A:$H),
      IFERROR(_xlfn.XLOOKUP($AI44, 'USHE Historic'!$A$3:$A$13, _xlfn.XLOOKUP(AM$1, 'USHE Historic'!$A$2:$E$2, 'USHE Historic'!$A$3:$E$13)),
        _xlfn.IFS(
          AM$1="BYU", IFERROR(_xlfn.XLOOKUP($AI44, 'MAG College Enrollment Forecast'!$A:$A, 'MAG College Enrollment Forecast'!$B:$B), (AM$72-AM43)/($AI$72-$AI43)*($AI44-$AI43)+AM43),
          AM$1="UVU", IFERROR(_xlfn.XLOOKUP($AI44, 'MAG College Enrollment Forecast'!$A:$A, 'MAG College Enrollment Forecast'!$C:$C+'MAG College Enrollment Forecast'!$D:$D+'MAG College Enrollment Forecast'!$E:$E+'MAG College Enrollment Forecast'!$F:$F+'MAG College Enrollment Forecast'!$G:$G+'MAG College Enrollment Forecast'!$H:$H), (AM$72-AM43)/($AI$72-$AI43)*($AI44-$AI43)+AM43),
          TRUE, IFERROR(_xlfn.XLOOKUP($AI44, 'USHE Projections'!$A:$A, IFERROR(_xlfn.XLOOKUP(AM$1, 'USHE Projections'!$A$1:$E$1, 'USHE Projections'!$A:$E), "NONE"), (AM$72-AM43)/($AI$72-$AI43)*($AI44-$AI43)+AM43), (AM$72-AM43)/($AI$72-$AI43)*($AI44-$AI43)+AM43)
        )
      )
    )
  ), 0)</f>
        <v>33567</v>
      </c>
      <c r="AN44" s="35" cm="1">
        <f t="array" ref="AN44">ROUND(
  IF(AND(AN$1="Ensign", $AI44&gt;=2021, $AI44&lt;=2024),
    _xlfn.XLOOKUP($AI44, Ensign!$A$2:$A$12, Ensign!$B$2:$B$12),
    _xlfn.XLOOKUP($AI44, 'Historic (IPEDS &amp; 2019 RTP)'!$A:$A, _xlfn.XLOOKUP(AN$1, 'Historic (IPEDS &amp; 2019 RTP)'!$A$1:$H$1, 'Historic (IPEDS &amp; 2019 RTP)'!$A:$H),
      IFERROR(_xlfn.XLOOKUP($AI44, 'USHE Historic'!$A$3:$A$13, _xlfn.XLOOKUP(AN$1, 'USHE Historic'!$A$2:$E$2, 'USHE Historic'!$A$3:$E$13)),
        _xlfn.IFS(
          AN$1="BYU", IFERROR(_xlfn.XLOOKUP($AI44, 'MAG College Enrollment Forecast'!$A:$A, 'MAG College Enrollment Forecast'!$B:$B), (AN$72-AN43)/($AI$72-$AI43)*($AI44-$AI43)+AN43),
          AN$1="UVU", IFERROR(_xlfn.XLOOKUP($AI44, 'MAG College Enrollment Forecast'!$A:$A, 'MAG College Enrollment Forecast'!$C:$C+'MAG College Enrollment Forecast'!$D:$D+'MAG College Enrollment Forecast'!$E:$E+'MAG College Enrollment Forecast'!$F:$F+'MAG College Enrollment Forecast'!$G:$G+'MAG College Enrollment Forecast'!$H:$H), (AN$72-AN43)/($AI$72-$AI43)*($AI44-$AI43)+AN43),
          TRUE, IFERROR(_xlfn.XLOOKUP($AI44, 'USHE Projections'!$A:$A, IFERROR(_xlfn.XLOOKUP(AN$1, 'USHE Projections'!$A$1:$E$1, 'USHE Projections'!$A:$E), "NONE"), (AN$72-AN43)/($AI$72-$AI43)*($AI44-$AI43)+AN43), (AN$72-AN43)/($AI$72-$AI43)*($AI44-$AI43)+AN43)
        )
      )
    )
  ), 0)</f>
        <v>37736</v>
      </c>
      <c r="AO44" s="104" cm="1">
        <f t="array" ref="AO44">ROUND(
  IF(AND(AO$1="Ensign", $AI44&gt;=2021, $AI44&lt;=2024),
    _xlfn.XLOOKUP($AI44, Ensign!$A$2:$A$12, Ensign!$B$2:$B$12),
    _xlfn.XLOOKUP($AI44, 'Historic (IPEDS &amp; 2019 RTP)'!$A:$A, _xlfn.XLOOKUP(AO$1, 'Historic (IPEDS &amp; 2019 RTP)'!$A$1:$H$1, 'Historic (IPEDS &amp; 2019 RTP)'!$A:$H),
      IFERROR(_xlfn.XLOOKUP($AI44, 'USHE Historic'!$A$3:$A$13, _xlfn.XLOOKUP(AO$1, 'USHE Historic'!$A$2:$E$2, 'USHE Historic'!$A$3:$E$13)),
        _xlfn.IFS(
          AO$1="BYU", IFERROR(_xlfn.XLOOKUP($AI44, 'MAG College Enrollment Forecast'!$A:$A, 'MAG College Enrollment Forecast'!$B:$B), (AO$72-AO43)/($AI$72-$AI43)*($AI44-$AI43)+AO43),
          AO$1="UVU", IFERROR(_xlfn.XLOOKUP($AI44, 'MAG College Enrollment Forecast'!$A:$A, 'MAG College Enrollment Forecast'!$C:$C+'MAG College Enrollment Forecast'!$D:$D+'MAG College Enrollment Forecast'!$E:$E+'MAG College Enrollment Forecast'!$F:$F+'MAG College Enrollment Forecast'!$G:$G+'MAG College Enrollment Forecast'!$H:$H), (AO$72-AO43)/($AI$72-$AI43)*($AI44-$AI43)+AO43),
          TRUE, IFERROR(_xlfn.XLOOKUP($AI44, 'USHE Projections'!$A:$A, IFERROR(_xlfn.XLOOKUP(AO$1, 'USHE Projections'!$A$1:$E$1, 'USHE Projections'!$A:$E), "NONE"), (AO$72-AO43)/($AI$72-$AI43)*($AI44-$AI43)+AO43), (AO$72-AO43)/($AI$72-$AI43)*($AI44-$AI43)+AO43)
        )
      )
    )
  ), 0)</f>
        <v>2217</v>
      </c>
      <c r="AP44" s="104" cm="1">
        <f t="array" ref="AP44">ROUND(
  IF(AND(AP$1="Ensign", $AI44&gt;=2021, $AI44&lt;=2024),
    _xlfn.XLOOKUP($AI44, Ensign!$A$2:$A$12, Ensign!$B$2:$B$12),
    _xlfn.XLOOKUP($AI44, 'Historic (IPEDS &amp; 2019 RTP)'!$A:$A, _xlfn.XLOOKUP(AP$1, 'Historic (IPEDS &amp; 2019 RTP)'!$A$1:$H$1, 'Historic (IPEDS &amp; 2019 RTP)'!$A:$H),
      IFERROR(_xlfn.XLOOKUP($AI44, 'USHE Historic'!$A$3:$A$13, _xlfn.XLOOKUP(AP$1, 'USHE Historic'!$A$2:$E$2, 'USHE Historic'!$A$3:$E$13)),
        _xlfn.IFS(
          AP$1="BYU", IFERROR(_xlfn.XLOOKUP($AI44, 'MAG College Enrollment Forecast'!$A:$A, 'MAG College Enrollment Forecast'!$B:$B), (AP$72-AP43)/($AI$72-$AI43)*($AI44-$AI43)+AP43),
          AP$1="UVU", IFERROR(_xlfn.XLOOKUP($AI44, 'MAG College Enrollment Forecast'!$A:$A, 'MAG College Enrollment Forecast'!$C:$C+'MAG College Enrollment Forecast'!$D:$D+'MAG College Enrollment Forecast'!$E:$E+'MAG College Enrollment Forecast'!$F:$F+'MAG College Enrollment Forecast'!$G:$G+'MAG College Enrollment Forecast'!$H:$H), (AP$72-AP43)/($AI$72-$AI43)*($AI44-$AI43)+AP43),
          TRUE, IFERROR(_xlfn.XLOOKUP($AI44, 'USHE Projections'!$A:$A, IFERROR(_xlfn.XLOOKUP(AP$1, 'USHE Projections'!$A$1:$E$1, 'USHE Projections'!$A:$E), "NONE"), (AP$72-AP43)/($AI$72-$AI43)*($AI44-$AI43)+AP43), (AP$72-AP43)/($AI$72-$AI43)*($AI44-$AI43)+AP43)
        )
      )
    )
  ), 0)</f>
        <v>1772</v>
      </c>
    </row>
    <row r="45" spans="35:44">
      <c r="AI45" s="3">
        <v>2033</v>
      </c>
      <c r="AJ45" s="104" cm="1">
        <f t="array" ref="AJ45">ROUND(
  IF(AND(AJ$1="Ensign", $AI45&gt;=2021, $AI45&lt;=2024),
    _xlfn.XLOOKUP($AI45, Ensign!$A$2:$A$12, Ensign!$B$2:$B$12),
    _xlfn.XLOOKUP($AI45, 'Historic (IPEDS &amp; 2019 RTP)'!$A:$A, _xlfn.XLOOKUP(AJ$1, 'Historic (IPEDS &amp; 2019 RTP)'!$A$1:$H$1, 'Historic (IPEDS &amp; 2019 RTP)'!$A:$H),
      IFERROR(_xlfn.XLOOKUP($AI45, 'USHE Historic'!$A$3:$A$13, _xlfn.XLOOKUP(AJ$1, 'USHE Historic'!$A$2:$E$2, 'USHE Historic'!$A$3:$E$13)),
        _xlfn.IFS(
          AJ$1="BYU", IFERROR(_xlfn.XLOOKUP($AI45, 'MAG College Enrollment Forecast'!$A:$A, 'MAG College Enrollment Forecast'!$B:$B), (AJ$72-AJ44)/($AI$72-$AI44)*($AI45-$AI44)+AJ44),
          AJ$1="UVU", IFERROR(_xlfn.XLOOKUP($AI45, 'MAG College Enrollment Forecast'!$A:$A, 'MAG College Enrollment Forecast'!$C:$C+'MAG College Enrollment Forecast'!$D:$D+'MAG College Enrollment Forecast'!$E:$E+'MAG College Enrollment Forecast'!$F:$F+'MAG College Enrollment Forecast'!$G:$G+'MAG College Enrollment Forecast'!$H:$H), (AJ$72-AJ44)/($AI$72-$AI44)*($AI45-$AI44)+AJ44),
          TRUE, IFERROR(_xlfn.XLOOKUP($AI45, 'USHE Projections'!$A:$A, IFERROR(_xlfn.XLOOKUP(AJ$1, 'USHE Projections'!$A$1:$E$1, 'USHE Projections'!$A:$E), "NONE"), (AJ$72-AJ44)/($AI$72-$AI44)*($AI45-$AI44)+AJ44), (AJ$72-AJ44)/($AI$72-$AI44)*($AI45-$AI44)+AJ44)
        )
      )
    )
  ), 0)</f>
        <v>38834</v>
      </c>
      <c r="AK45" s="104" cm="1">
        <f t="array" ref="AK45">ROUND(
  IF(AND(AK$1="Ensign", $AI45&gt;=2021, $AI45&lt;=2024),
    _xlfn.XLOOKUP($AI45, Ensign!$A$2:$A$12, Ensign!$B$2:$B$12),
    _xlfn.XLOOKUP($AI45, 'Historic (IPEDS &amp; 2019 RTP)'!$A:$A, _xlfn.XLOOKUP(AK$1, 'Historic (IPEDS &amp; 2019 RTP)'!$A$1:$H$1, 'Historic (IPEDS &amp; 2019 RTP)'!$A:$H),
      IFERROR(_xlfn.XLOOKUP($AI45, 'USHE Historic'!$A$3:$A$13, _xlfn.XLOOKUP(AK$1, 'USHE Historic'!$A$2:$E$2, 'USHE Historic'!$A$3:$E$13)),
        _xlfn.IFS(
          AK$1="BYU", IFERROR(_xlfn.XLOOKUP($AI45, 'MAG College Enrollment Forecast'!$A:$A, 'MAG College Enrollment Forecast'!$B:$B), (AK$72-AK44)/($AI$72-$AI44)*($AI45-$AI44)+AK44),
          AK$1="UVU", IFERROR(_xlfn.XLOOKUP($AI45, 'MAG College Enrollment Forecast'!$A:$A, 'MAG College Enrollment Forecast'!$C:$C+'MAG College Enrollment Forecast'!$D:$D+'MAG College Enrollment Forecast'!$E:$E+'MAG College Enrollment Forecast'!$F:$F+'MAG College Enrollment Forecast'!$G:$G+'MAG College Enrollment Forecast'!$H:$H), (AK$72-AK44)/($AI$72-$AI44)*($AI45-$AI44)+AK44),
          TRUE, IFERROR(_xlfn.XLOOKUP($AI45, 'USHE Projections'!$A:$A, IFERROR(_xlfn.XLOOKUP(AK$1, 'USHE Projections'!$A$1:$E$1, 'USHE Projections'!$A:$E), "NONE"), (AK$72-AK44)/($AI$72-$AI44)*($AI45-$AI44)+AK44), (AK$72-AK44)/($AI$72-$AI44)*($AI45-$AI44)+AK44)
        )
      )
    )
  ), 0)</f>
        <v>35405</v>
      </c>
      <c r="AL45" s="35" cm="1">
        <f t="array" ref="AL45">ROUND(
  IF(AND(AL$1="Ensign", $AI45&gt;=2021, $AI45&lt;=2024),
    _xlfn.XLOOKUP($AI45, Ensign!$A$2:$A$12, Ensign!$B$2:$B$12),
    _xlfn.XLOOKUP($AI45, 'Historic (IPEDS &amp; 2019 RTP)'!$A:$A, _xlfn.XLOOKUP(AL$1, 'Historic (IPEDS &amp; 2019 RTP)'!$A$1:$H$1, 'Historic (IPEDS &amp; 2019 RTP)'!$A:$H),
      IFERROR(_xlfn.XLOOKUP($AI45, 'USHE Historic'!$A$3:$A$13, _xlfn.XLOOKUP(AL$1, 'USHE Historic'!$A$2:$E$2, 'USHE Historic'!$A$3:$E$13)),
        _xlfn.IFS(
          AL$1="BYU", IFERROR(_xlfn.XLOOKUP($AI45, 'MAG College Enrollment Forecast'!$A:$A, 'MAG College Enrollment Forecast'!$B:$B), (AL$72-AL44)/($AI$72-$AI44)*($AI45-$AI44)+AL44),
          AL$1="UVU", IFERROR(_xlfn.XLOOKUP($AI45, 'MAG College Enrollment Forecast'!$A:$A, 'MAG College Enrollment Forecast'!$C:$C+'MAG College Enrollment Forecast'!$D:$D+'MAG College Enrollment Forecast'!$E:$E+'MAG College Enrollment Forecast'!$F:$F+'MAG College Enrollment Forecast'!$G:$G+'MAG College Enrollment Forecast'!$H:$H), (AL$72-AL44)/($AI$72-$AI44)*($AI45-$AI44)+AL44),
          TRUE, IFERROR(_xlfn.XLOOKUP($AI45, 'USHE Projections'!$A:$A, IFERROR(_xlfn.XLOOKUP(AL$1, 'USHE Projections'!$A$1:$E$1, 'USHE Projections'!$A:$E), "NONE"), (AL$72-AL44)/($AI$72-$AI44)*($AI45-$AI44)+AL44), (AL$72-AL44)/($AI$72-$AI44)*($AI45-$AI44)+AL44)
        )
      )
    )
  ), 0)</f>
        <v>57457</v>
      </c>
      <c r="AM45" s="104" cm="1">
        <f t="array" ref="AM45">ROUND(
  IF(AND(AM$1="Ensign", $AI45&gt;=2021, $AI45&lt;=2024),
    _xlfn.XLOOKUP($AI45, Ensign!$A$2:$A$12, Ensign!$B$2:$B$12),
    _xlfn.XLOOKUP($AI45, 'Historic (IPEDS &amp; 2019 RTP)'!$A:$A, _xlfn.XLOOKUP(AM$1, 'Historic (IPEDS &amp; 2019 RTP)'!$A$1:$H$1, 'Historic (IPEDS &amp; 2019 RTP)'!$A:$H),
      IFERROR(_xlfn.XLOOKUP($AI45, 'USHE Historic'!$A$3:$A$13, _xlfn.XLOOKUP(AM$1, 'USHE Historic'!$A$2:$E$2, 'USHE Historic'!$A$3:$E$13)),
        _xlfn.IFS(
          AM$1="BYU", IFERROR(_xlfn.XLOOKUP($AI45, 'MAG College Enrollment Forecast'!$A:$A, 'MAG College Enrollment Forecast'!$B:$B), (AM$72-AM44)/($AI$72-$AI44)*($AI45-$AI44)+AM44),
          AM$1="UVU", IFERROR(_xlfn.XLOOKUP($AI45, 'MAG College Enrollment Forecast'!$A:$A, 'MAG College Enrollment Forecast'!$C:$C+'MAG College Enrollment Forecast'!$D:$D+'MAG College Enrollment Forecast'!$E:$E+'MAG College Enrollment Forecast'!$F:$F+'MAG College Enrollment Forecast'!$G:$G+'MAG College Enrollment Forecast'!$H:$H), (AM$72-AM44)/($AI$72-$AI44)*($AI45-$AI44)+AM44),
          TRUE, IFERROR(_xlfn.XLOOKUP($AI45, 'USHE Projections'!$A:$A, IFERROR(_xlfn.XLOOKUP(AM$1, 'USHE Projections'!$A$1:$E$1, 'USHE Projections'!$A:$E), "NONE"), (AM$72-AM44)/($AI$72-$AI44)*($AI45-$AI44)+AM44), (AM$72-AM44)/($AI$72-$AI44)*($AI45-$AI44)+AM44)
        )
      )
    )
  ), 0)</f>
        <v>33904</v>
      </c>
      <c r="AN45" s="35" cm="1">
        <f t="array" ref="AN45">ROUND(
  IF(AND(AN$1="Ensign", $AI45&gt;=2021, $AI45&lt;=2024),
    _xlfn.XLOOKUP($AI45, Ensign!$A$2:$A$12, Ensign!$B$2:$B$12),
    _xlfn.XLOOKUP($AI45, 'Historic (IPEDS &amp; 2019 RTP)'!$A:$A, _xlfn.XLOOKUP(AN$1, 'Historic (IPEDS &amp; 2019 RTP)'!$A$1:$H$1, 'Historic (IPEDS &amp; 2019 RTP)'!$A:$H),
      IFERROR(_xlfn.XLOOKUP($AI45, 'USHE Historic'!$A$3:$A$13, _xlfn.XLOOKUP(AN$1, 'USHE Historic'!$A$2:$E$2, 'USHE Historic'!$A$3:$E$13)),
        _xlfn.IFS(
          AN$1="BYU", IFERROR(_xlfn.XLOOKUP($AI45, 'MAG College Enrollment Forecast'!$A:$A, 'MAG College Enrollment Forecast'!$B:$B), (AN$72-AN44)/($AI$72-$AI44)*($AI45-$AI44)+AN44),
          AN$1="UVU", IFERROR(_xlfn.XLOOKUP($AI45, 'MAG College Enrollment Forecast'!$A:$A, 'MAG College Enrollment Forecast'!$C:$C+'MAG College Enrollment Forecast'!$D:$D+'MAG College Enrollment Forecast'!$E:$E+'MAG College Enrollment Forecast'!$F:$F+'MAG College Enrollment Forecast'!$G:$G+'MAG College Enrollment Forecast'!$H:$H), (AN$72-AN44)/($AI$72-$AI44)*($AI45-$AI44)+AN44),
          TRUE, IFERROR(_xlfn.XLOOKUP($AI45, 'USHE Projections'!$A:$A, IFERROR(_xlfn.XLOOKUP(AN$1, 'USHE Projections'!$A$1:$E$1, 'USHE Projections'!$A:$E), "NONE"), (AN$72-AN44)/($AI$72-$AI44)*($AI45-$AI44)+AN44), (AN$72-AN44)/($AI$72-$AI44)*($AI45-$AI44)+AN44)
        )
      )
    )
  ), 0)</f>
        <v>37773</v>
      </c>
      <c r="AO45" s="104" cm="1">
        <f t="array" ref="AO45">ROUND(
  IF(AND(AO$1="Ensign", $AI45&gt;=2021, $AI45&lt;=2024),
    _xlfn.XLOOKUP($AI45, Ensign!$A$2:$A$12, Ensign!$B$2:$B$12),
    _xlfn.XLOOKUP($AI45, 'Historic (IPEDS &amp; 2019 RTP)'!$A:$A, _xlfn.XLOOKUP(AO$1, 'Historic (IPEDS &amp; 2019 RTP)'!$A$1:$H$1, 'Historic (IPEDS &amp; 2019 RTP)'!$A:$H),
      IFERROR(_xlfn.XLOOKUP($AI45, 'USHE Historic'!$A$3:$A$13, _xlfn.XLOOKUP(AO$1, 'USHE Historic'!$A$2:$E$2, 'USHE Historic'!$A$3:$E$13)),
        _xlfn.IFS(
          AO$1="BYU", IFERROR(_xlfn.XLOOKUP($AI45, 'MAG College Enrollment Forecast'!$A:$A, 'MAG College Enrollment Forecast'!$B:$B), (AO$72-AO44)/($AI$72-$AI44)*($AI45-$AI44)+AO44),
          AO$1="UVU", IFERROR(_xlfn.XLOOKUP($AI45, 'MAG College Enrollment Forecast'!$A:$A, 'MAG College Enrollment Forecast'!$C:$C+'MAG College Enrollment Forecast'!$D:$D+'MAG College Enrollment Forecast'!$E:$E+'MAG College Enrollment Forecast'!$F:$F+'MAG College Enrollment Forecast'!$G:$G+'MAG College Enrollment Forecast'!$H:$H), (AO$72-AO44)/($AI$72-$AI44)*($AI45-$AI44)+AO44),
          TRUE, IFERROR(_xlfn.XLOOKUP($AI45, 'USHE Projections'!$A:$A, IFERROR(_xlfn.XLOOKUP(AO$1, 'USHE Projections'!$A$1:$E$1, 'USHE Projections'!$A:$E), "NONE"), (AO$72-AO44)/($AI$72-$AI44)*($AI45-$AI44)+AO44), (AO$72-AO44)/($AI$72-$AI44)*($AI45-$AI44)+AO44)
        )
      )
    )
  ), 0)</f>
        <v>2252</v>
      </c>
      <c r="AP45" s="104" cm="1">
        <f t="array" ref="AP45">ROUND(
  IF(AND(AP$1="Ensign", $AI45&gt;=2021, $AI45&lt;=2024),
    _xlfn.XLOOKUP($AI45, Ensign!$A$2:$A$12, Ensign!$B$2:$B$12),
    _xlfn.XLOOKUP($AI45, 'Historic (IPEDS &amp; 2019 RTP)'!$A:$A, _xlfn.XLOOKUP(AP$1, 'Historic (IPEDS &amp; 2019 RTP)'!$A$1:$H$1, 'Historic (IPEDS &amp; 2019 RTP)'!$A:$H),
      IFERROR(_xlfn.XLOOKUP($AI45, 'USHE Historic'!$A$3:$A$13, _xlfn.XLOOKUP(AP$1, 'USHE Historic'!$A$2:$E$2, 'USHE Historic'!$A$3:$E$13)),
        _xlfn.IFS(
          AP$1="BYU", IFERROR(_xlfn.XLOOKUP($AI45, 'MAG College Enrollment Forecast'!$A:$A, 'MAG College Enrollment Forecast'!$B:$B), (AP$72-AP44)/($AI$72-$AI44)*($AI45-$AI44)+AP44),
          AP$1="UVU", IFERROR(_xlfn.XLOOKUP($AI45, 'MAG College Enrollment Forecast'!$A:$A, 'MAG College Enrollment Forecast'!$C:$C+'MAG College Enrollment Forecast'!$D:$D+'MAG College Enrollment Forecast'!$E:$E+'MAG College Enrollment Forecast'!$F:$F+'MAG College Enrollment Forecast'!$G:$G+'MAG College Enrollment Forecast'!$H:$H), (AP$72-AP44)/($AI$72-$AI44)*($AI45-$AI44)+AP44),
          TRUE, IFERROR(_xlfn.XLOOKUP($AI45, 'USHE Projections'!$A:$A, IFERROR(_xlfn.XLOOKUP(AP$1, 'USHE Projections'!$A$1:$E$1, 'USHE Projections'!$A:$E), "NONE"), (AP$72-AP44)/($AI$72-$AI44)*($AI45-$AI44)+AP44), (AP$72-AP44)/($AI$72-$AI44)*($AI45-$AI44)+AP44)
        )
      )
    )
  ), 0)</f>
        <v>1834</v>
      </c>
    </row>
    <row r="46" spans="35:44">
      <c r="AI46" s="3">
        <v>2034</v>
      </c>
      <c r="AJ46" s="104" cm="1">
        <f t="array" ref="AJ46">ROUND(
  IF(AND(AJ$1="Ensign", $AI46&gt;=2021, $AI46&lt;=2024),
    _xlfn.XLOOKUP($AI46, Ensign!$A$2:$A$12, Ensign!$B$2:$B$12),
    _xlfn.XLOOKUP($AI46, 'Historic (IPEDS &amp; 2019 RTP)'!$A:$A, _xlfn.XLOOKUP(AJ$1, 'Historic (IPEDS &amp; 2019 RTP)'!$A$1:$H$1, 'Historic (IPEDS &amp; 2019 RTP)'!$A:$H),
      IFERROR(_xlfn.XLOOKUP($AI46, 'USHE Historic'!$A$3:$A$13, _xlfn.XLOOKUP(AJ$1, 'USHE Historic'!$A$2:$E$2, 'USHE Historic'!$A$3:$E$13)),
        _xlfn.IFS(
          AJ$1="BYU", IFERROR(_xlfn.XLOOKUP($AI46, 'MAG College Enrollment Forecast'!$A:$A, 'MAG College Enrollment Forecast'!$B:$B), (AJ$72-AJ45)/($AI$72-$AI45)*($AI46-$AI45)+AJ45),
          AJ$1="UVU", IFERROR(_xlfn.XLOOKUP($AI46, 'MAG College Enrollment Forecast'!$A:$A, 'MAG College Enrollment Forecast'!$C:$C+'MAG College Enrollment Forecast'!$D:$D+'MAG College Enrollment Forecast'!$E:$E+'MAG College Enrollment Forecast'!$F:$F+'MAG College Enrollment Forecast'!$G:$G+'MAG College Enrollment Forecast'!$H:$H), (AJ$72-AJ45)/($AI$72-$AI45)*($AI46-$AI45)+AJ45),
          TRUE, IFERROR(_xlfn.XLOOKUP($AI46, 'USHE Projections'!$A:$A, IFERROR(_xlfn.XLOOKUP(AJ$1, 'USHE Projections'!$A$1:$E$1, 'USHE Projections'!$A:$E), "NONE"), (AJ$72-AJ45)/($AI$72-$AI45)*($AI46-$AI45)+AJ45), (AJ$72-AJ45)/($AI$72-$AI45)*($AI46-$AI45)+AJ45)
        )
      )
    )
  ), 0)</f>
        <v>39136</v>
      </c>
      <c r="AK46" s="104" cm="1">
        <f t="array" ref="AK46">ROUND(
  IF(AND(AK$1="Ensign", $AI46&gt;=2021, $AI46&lt;=2024),
    _xlfn.XLOOKUP($AI46, Ensign!$A$2:$A$12, Ensign!$B$2:$B$12),
    _xlfn.XLOOKUP($AI46, 'Historic (IPEDS &amp; 2019 RTP)'!$A:$A, _xlfn.XLOOKUP(AK$1, 'Historic (IPEDS &amp; 2019 RTP)'!$A$1:$H$1, 'Historic (IPEDS &amp; 2019 RTP)'!$A:$H),
      IFERROR(_xlfn.XLOOKUP($AI46, 'USHE Historic'!$A$3:$A$13, _xlfn.XLOOKUP(AK$1, 'USHE Historic'!$A$2:$E$2, 'USHE Historic'!$A$3:$E$13)),
        _xlfn.IFS(
          AK$1="BYU", IFERROR(_xlfn.XLOOKUP($AI46, 'MAG College Enrollment Forecast'!$A:$A, 'MAG College Enrollment Forecast'!$B:$B), (AK$72-AK45)/($AI$72-$AI45)*($AI46-$AI45)+AK45),
          AK$1="UVU", IFERROR(_xlfn.XLOOKUP($AI46, 'MAG College Enrollment Forecast'!$A:$A, 'MAG College Enrollment Forecast'!$C:$C+'MAG College Enrollment Forecast'!$D:$D+'MAG College Enrollment Forecast'!$E:$E+'MAG College Enrollment Forecast'!$F:$F+'MAG College Enrollment Forecast'!$G:$G+'MAG College Enrollment Forecast'!$H:$H), (AK$72-AK45)/($AI$72-$AI45)*($AI46-$AI45)+AK45),
          TRUE, IFERROR(_xlfn.XLOOKUP($AI46, 'USHE Projections'!$A:$A, IFERROR(_xlfn.XLOOKUP(AK$1, 'USHE Projections'!$A$1:$E$1, 'USHE Projections'!$A:$E), "NONE"), (AK$72-AK45)/($AI$72-$AI45)*($AI46-$AI45)+AK45), (AK$72-AK45)/($AI$72-$AI45)*($AI46-$AI45)+AK45)
        )
      )
    )
  ), 0)</f>
        <v>35871</v>
      </c>
      <c r="AL46" s="35" cm="1">
        <f t="array" ref="AL46">ROUND(
  IF(AND(AL$1="Ensign", $AI46&gt;=2021, $AI46&lt;=2024),
    _xlfn.XLOOKUP($AI46, Ensign!$A$2:$A$12, Ensign!$B$2:$B$12),
    _xlfn.XLOOKUP($AI46, 'Historic (IPEDS &amp; 2019 RTP)'!$A:$A, _xlfn.XLOOKUP(AL$1, 'Historic (IPEDS &amp; 2019 RTP)'!$A$1:$H$1, 'Historic (IPEDS &amp; 2019 RTP)'!$A:$H),
      IFERROR(_xlfn.XLOOKUP($AI46, 'USHE Historic'!$A$3:$A$13, _xlfn.XLOOKUP(AL$1, 'USHE Historic'!$A$2:$E$2, 'USHE Historic'!$A$3:$E$13)),
        _xlfn.IFS(
          AL$1="BYU", IFERROR(_xlfn.XLOOKUP($AI46, 'MAG College Enrollment Forecast'!$A:$A, 'MAG College Enrollment Forecast'!$B:$B), (AL$72-AL45)/($AI$72-$AI45)*($AI46-$AI45)+AL45),
          AL$1="UVU", IFERROR(_xlfn.XLOOKUP($AI46, 'MAG College Enrollment Forecast'!$A:$A, 'MAG College Enrollment Forecast'!$C:$C+'MAG College Enrollment Forecast'!$D:$D+'MAG College Enrollment Forecast'!$E:$E+'MAG College Enrollment Forecast'!$F:$F+'MAG College Enrollment Forecast'!$G:$G+'MAG College Enrollment Forecast'!$H:$H), (AL$72-AL45)/($AI$72-$AI45)*($AI46-$AI45)+AL45),
          TRUE, IFERROR(_xlfn.XLOOKUP($AI46, 'USHE Projections'!$A:$A, IFERROR(_xlfn.XLOOKUP(AL$1, 'USHE Projections'!$A$1:$E$1, 'USHE Projections'!$A:$E), "NONE"), (AL$72-AL45)/($AI$72-$AI45)*($AI46-$AI45)+AL45), (AL$72-AL45)/($AI$72-$AI45)*($AI46-$AI45)+AL45)
        )
      )
    )
  ), 0)</f>
        <v>58691</v>
      </c>
      <c r="AM46" s="104" cm="1">
        <f t="array" ref="AM46">ROUND(
  IF(AND(AM$1="Ensign", $AI46&gt;=2021, $AI46&lt;=2024),
    _xlfn.XLOOKUP($AI46, Ensign!$A$2:$A$12, Ensign!$B$2:$B$12),
    _xlfn.XLOOKUP($AI46, 'Historic (IPEDS &amp; 2019 RTP)'!$A:$A, _xlfn.XLOOKUP(AM$1, 'Historic (IPEDS &amp; 2019 RTP)'!$A$1:$H$1, 'Historic (IPEDS &amp; 2019 RTP)'!$A:$H),
      IFERROR(_xlfn.XLOOKUP($AI46, 'USHE Historic'!$A$3:$A$13, _xlfn.XLOOKUP(AM$1, 'USHE Historic'!$A$2:$E$2, 'USHE Historic'!$A$3:$E$13)),
        _xlfn.IFS(
          AM$1="BYU", IFERROR(_xlfn.XLOOKUP($AI46, 'MAG College Enrollment Forecast'!$A:$A, 'MAG College Enrollment Forecast'!$B:$B), (AM$72-AM45)/($AI$72-$AI45)*($AI46-$AI45)+AM45),
          AM$1="UVU", IFERROR(_xlfn.XLOOKUP($AI46, 'MAG College Enrollment Forecast'!$A:$A, 'MAG College Enrollment Forecast'!$C:$C+'MAG College Enrollment Forecast'!$D:$D+'MAG College Enrollment Forecast'!$E:$E+'MAG College Enrollment Forecast'!$F:$F+'MAG College Enrollment Forecast'!$G:$G+'MAG College Enrollment Forecast'!$H:$H), (AM$72-AM45)/($AI$72-$AI45)*($AI46-$AI45)+AM45),
          TRUE, IFERROR(_xlfn.XLOOKUP($AI46, 'USHE Projections'!$A:$A, IFERROR(_xlfn.XLOOKUP(AM$1, 'USHE Projections'!$A$1:$E$1, 'USHE Projections'!$A:$E), "NONE"), (AM$72-AM45)/($AI$72-$AI45)*($AI46-$AI45)+AM45), (AM$72-AM45)/($AI$72-$AI45)*($AI46-$AI45)+AM45)
        )
      )
    )
  ), 0)</f>
        <v>34241</v>
      </c>
      <c r="AN46" s="35" cm="1">
        <f t="array" ref="AN46">ROUND(
  IF(AND(AN$1="Ensign", $AI46&gt;=2021, $AI46&lt;=2024),
    _xlfn.XLOOKUP($AI46, Ensign!$A$2:$A$12, Ensign!$B$2:$B$12),
    _xlfn.XLOOKUP($AI46, 'Historic (IPEDS &amp; 2019 RTP)'!$A:$A, _xlfn.XLOOKUP(AN$1, 'Historic (IPEDS &amp; 2019 RTP)'!$A$1:$H$1, 'Historic (IPEDS &amp; 2019 RTP)'!$A:$H),
      IFERROR(_xlfn.XLOOKUP($AI46, 'USHE Historic'!$A$3:$A$13, _xlfn.XLOOKUP(AN$1, 'USHE Historic'!$A$2:$E$2, 'USHE Historic'!$A$3:$E$13)),
        _xlfn.IFS(
          AN$1="BYU", IFERROR(_xlfn.XLOOKUP($AI46, 'MAG College Enrollment Forecast'!$A:$A, 'MAG College Enrollment Forecast'!$B:$B), (AN$72-AN45)/($AI$72-$AI45)*($AI46-$AI45)+AN45),
          AN$1="UVU", IFERROR(_xlfn.XLOOKUP($AI46, 'MAG College Enrollment Forecast'!$A:$A, 'MAG College Enrollment Forecast'!$C:$C+'MAG College Enrollment Forecast'!$D:$D+'MAG College Enrollment Forecast'!$E:$E+'MAG College Enrollment Forecast'!$F:$F+'MAG College Enrollment Forecast'!$G:$G+'MAG College Enrollment Forecast'!$H:$H), (AN$72-AN45)/($AI$72-$AI45)*($AI46-$AI45)+AN45),
          TRUE, IFERROR(_xlfn.XLOOKUP($AI46, 'USHE Projections'!$A:$A, IFERROR(_xlfn.XLOOKUP(AN$1, 'USHE Projections'!$A$1:$E$1, 'USHE Projections'!$A:$E), "NONE"), (AN$72-AN45)/($AI$72-$AI45)*($AI46-$AI45)+AN45), (AN$72-AN45)/($AI$72-$AI45)*($AI46-$AI45)+AN45)
        )
      )
    )
  ), 0)</f>
        <v>37810</v>
      </c>
      <c r="AO46" s="104" cm="1">
        <f t="array" ref="AO46">ROUND(
  IF(AND(AO$1="Ensign", $AI46&gt;=2021, $AI46&lt;=2024),
    _xlfn.XLOOKUP($AI46, Ensign!$A$2:$A$12, Ensign!$B$2:$B$12),
    _xlfn.XLOOKUP($AI46, 'Historic (IPEDS &amp; 2019 RTP)'!$A:$A, _xlfn.XLOOKUP(AO$1, 'Historic (IPEDS &amp; 2019 RTP)'!$A$1:$H$1, 'Historic (IPEDS &amp; 2019 RTP)'!$A:$H),
      IFERROR(_xlfn.XLOOKUP($AI46, 'USHE Historic'!$A$3:$A$13, _xlfn.XLOOKUP(AO$1, 'USHE Historic'!$A$2:$E$2, 'USHE Historic'!$A$3:$E$13)),
        _xlfn.IFS(
          AO$1="BYU", IFERROR(_xlfn.XLOOKUP($AI46, 'MAG College Enrollment Forecast'!$A:$A, 'MAG College Enrollment Forecast'!$B:$B), (AO$72-AO45)/($AI$72-$AI45)*($AI46-$AI45)+AO45),
          AO$1="UVU", IFERROR(_xlfn.XLOOKUP($AI46, 'MAG College Enrollment Forecast'!$A:$A, 'MAG College Enrollment Forecast'!$C:$C+'MAG College Enrollment Forecast'!$D:$D+'MAG College Enrollment Forecast'!$E:$E+'MAG College Enrollment Forecast'!$F:$F+'MAG College Enrollment Forecast'!$G:$G+'MAG College Enrollment Forecast'!$H:$H), (AO$72-AO45)/($AI$72-$AI45)*($AI46-$AI45)+AO45),
          TRUE, IFERROR(_xlfn.XLOOKUP($AI46, 'USHE Projections'!$A:$A, IFERROR(_xlfn.XLOOKUP(AO$1, 'USHE Projections'!$A$1:$E$1, 'USHE Projections'!$A:$E), "NONE"), (AO$72-AO45)/($AI$72-$AI45)*($AI46-$AI45)+AO45), (AO$72-AO45)/($AI$72-$AI45)*($AI46-$AI45)+AO45)
        )
      )
    )
  ), 0)</f>
        <v>2287</v>
      </c>
      <c r="AP46" s="104" cm="1">
        <f t="array" ref="AP46">ROUND(
  IF(AND(AP$1="Ensign", $AI46&gt;=2021, $AI46&lt;=2024),
    _xlfn.XLOOKUP($AI46, Ensign!$A$2:$A$12, Ensign!$B$2:$B$12),
    _xlfn.XLOOKUP($AI46, 'Historic (IPEDS &amp; 2019 RTP)'!$A:$A, _xlfn.XLOOKUP(AP$1, 'Historic (IPEDS &amp; 2019 RTP)'!$A$1:$H$1, 'Historic (IPEDS &amp; 2019 RTP)'!$A:$H),
      IFERROR(_xlfn.XLOOKUP($AI46, 'USHE Historic'!$A$3:$A$13, _xlfn.XLOOKUP(AP$1, 'USHE Historic'!$A$2:$E$2, 'USHE Historic'!$A$3:$E$13)),
        _xlfn.IFS(
          AP$1="BYU", IFERROR(_xlfn.XLOOKUP($AI46, 'MAG College Enrollment Forecast'!$A:$A, 'MAG College Enrollment Forecast'!$B:$B), (AP$72-AP45)/($AI$72-$AI45)*($AI46-$AI45)+AP45),
          AP$1="UVU", IFERROR(_xlfn.XLOOKUP($AI46, 'MAG College Enrollment Forecast'!$A:$A, 'MAG College Enrollment Forecast'!$C:$C+'MAG College Enrollment Forecast'!$D:$D+'MAG College Enrollment Forecast'!$E:$E+'MAG College Enrollment Forecast'!$F:$F+'MAG College Enrollment Forecast'!$G:$G+'MAG College Enrollment Forecast'!$H:$H), (AP$72-AP45)/($AI$72-$AI45)*($AI46-$AI45)+AP45),
          TRUE, IFERROR(_xlfn.XLOOKUP($AI46, 'USHE Projections'!$A:$A, IFERROR(_xlfn.XLOOKUP(AP$1, 'USHE Projections'!$A$1:$E$1, 'USHE Projections'!$A:$E), "NONE"), (AP$72-AP45)/($AI$72-$AI45)*($AI46-$AI45)+AP45), (AP$72-AP45)/($AI$72-$AI45)*($AI46-$AI45)+AP45)
        )
      )
    )
  ), 0)</f>
        <v>1896</v>
      </c>
    </row>
    <row r="47" spans="35:44">
      <c r="AI47" s="3">
        <v>2035</v>
      </c>
      <c r="AJ47" s="104" cm="1">
        <f t="array" ref="AJ47">ROUND(
  IF(AND(AJ$1="Ensign", $AI47&gt;=2021, $AI47&lt;=2024),
    _xlfn.XLOOKUP($AI47, Ensign!$A$2:$A$12, Ensign!$B$2:$B$12),
    _xlfn.XLOOKUP($AI47, 'Historic (IPEDS &amp; 2019 RTP)'!$A:$A, _xlfn.XLOOKUP(AJ$1, 'Historic (IPEDS &amp; 2019 RTP)'!$A$1:$H$1, 'Historic (IPEDS &amp; 2019 RTP)'!$A:$H),
      IFERROR(_xlfn.XLOOKUP($AI47, 'USHE Historic'!$A$3:$A$13, _xlfn.XLOOKUP(AJ$1, 'USHE Historic'!$A$2:$E$2, 'USHE Historic'!$A$3:$E$13)),
        _xlfn.IFS(
          AJ$1="BYU", IFERROR(_xlfn.XLOOKUP($AI47, 'MAG College Enrollment Forecast'!$A:$A, 'MAG College Enrollment Forecast'!$B:$B), (AJ$72-AJ46)/($AI$72-$AI46)*($AI47-$AI46)+AJ46),
          AJ$1="UVU", IFERROR(_xlfn.XLOOKUP($AI47, 'MAG College Enrollment Forecast'!$A:$A, 'MAG College Enrollment Forecast'!$C:$C+'MAG College Enrollment Forecast'!$D:$D+'MAG College Enrollment Forecast'!$E:$E+'MAG College Enrollment Forecast'!$F:$F+'MAG College Enrollment Forecast'!$G:$G+'MAG College Enrollment Forecast'!$H:$H), (AJ$72-AJ46)/($AI$72-$AI46)*($AI47-$AI46)+AJ46),
          TRUE, IFERROR(_xlfn.XLOOKUP($AI47, 'USHE Projections'!$A:$A, IFERROR(_xlfn.XLOOKUP(AJ$1, 'USHE Projections'!$A$1:$E$1, 'USHE Projections'!$A:$E), "NONE"), (AJ$72-AJ46)/($AI$72-$AI46)*($AI47-$AI46)+AJ46), (AJ$72-AJ46)/($AI$72-$AI46)*($AI47-$AI46)+AJ46)
        )
      )
    )
  ), 0)</f>
        <v>39438</v>
      </c>
      <c r="AK47" s="104" cm="1">
        <f t="array" ref="AK47">ROUND(
  IF(AND(AK$1="Ensign", $AI47&gt;=2021, $AI47&lt;=2024),
    _xlfn.XLOOKUP($AI47, Ensign!$A$2:$A$12, Ensign!$B$2:$B$12),
    _xlfn.XLOOKUP($AI47, 'Historic (IPEDS &amp; 2019 RTP)'!$A:$A, _xlfn.XLOOKUP(AK$1, 'Historic (IPEDS &amp; 2019 RTP)'!$A$1:$H$1, 'Historic (IPEDS &amp; 2019 RTP)'!$A:$H),
      IFERROR(_xlfn.XLOOKUP($AI47, 'USHE Historic'!$A$3:$A$13, _xlfn.XLOOKUP(AK$1, 'USHE Historic'!$A$2:$E$2, 'USHE Historic'!$A$3:$E$13)),
        _xlfn.IFS(
          AK$1="BYU", IFERROR(_xlfn.XLOOKUP($AI47, 'MAG College Enrollment Forecast'!$A:$A, 'MAG College Enrollment Forecast'!$B:$B), (AK$72-AK46)/($AI$72-$AI46)*($AI47-$AI46)+AK46),
          AK$1="UVU", IFERROR(_xlfn.XLOOKUP($AI47, 'MAG College Enrollment Forecast'!$A:$A, 'MAG College Enrollment Forecast'!$C:$C+'MAG College Enrollment Forecast'!$D:$D+'MAG College Enrollment Forecast'!$E:$E+'MAG College Enrollment Forecast'!$F:$F+'MAG College Enrollment Forecast'!$G:$G+'MAG College Enrollment Forecast'!$H:$H), (AK$72-AK46)/($AI$72-$AI46)*($AI47-$AI46)+AK46),
          TRUE, IFERROR(_xlfn.XLOOKUP($AI47, 'USHE Projections'!$A:$A, IFERROR(_xlfn.XLOOKUP(AK$1, 'USHE Projections'!$A$1:$E$1, 'USHE Projections'!$A:$E), "NONE"), (AK$72-AK46)/($AI$72-$AI46)*($AI47-$AI46)+AK46), (AK$72-AK46)/($AI$72-$AI46)*($AI47-$AI46)+AK46)
        )
      )
    )
  ), 0)</f>
        <v>36338</v>
      </c>
      <c r="AL47" s="35" cm="1">
        <f t="array" ref="AL47">ROUND(
  IF(AND(AL$1="Ensign", $AI47&gt;=2021, $AI47&lt;=2024),
    _xlfn.XLOOKUP($AI47, Ensign!$A$2:$A$12, Ensign!$B$2:$B$12),
    _xlfn.XLOOKUP($AI47, 'Historic (IPEDS &amp; 2019 RTP)'!$A:$A, _xlfn.XLOOKUP(AL$1, 'Historic (IPEDS &amp; 2019 RTP)'!$A$1:$H$1, 'Historic (IPEDS &amp; 2019 RTP)'!$A:$H),
      IFERROR(_xlfn.XLOOKUP($AI47, 'USHE Historic'!$A$3:$A$13, _xlfn.XLOOKUP(AL$1, 'USHE Historic'!$A$2:$E$2, 'USHE Historic'!$A$3:$E$13)),
        _xlfn.IFS(
          AL$1="BYU", IFERROR(_xlfn.XLOOKUP($AI47, 'MAG College Enrollment Forecast'!$A:$A, 'MAG College Enrollment Forecast'!$B:$B), (AL$72-AL46)/($AI$72-$AI46)*($AI47-$AI46)+AL46),
          AL$1="UVU", IFERROR(_xlfn.XLOOKUP($AI47, 'MAG College Enrollment Forecast'!$A:$A, 'MAG College Enrollment Forecast'!$C:$C+'MAG College Enrollment Forecast'!$D:$D+'MAG College Enrollment Forecast'!$E:$E+'MAG College Enrollment Forecast'!$F:$F+'MAG College Enrollment Forecast'!$G:$G+'MAG College Enrollment Forecast'!$H:$H), (AL$72-AL46)/($AI$72-$AI46)*($AI47-$AI46)+AL46),
          TRUE, IFERROR(_xlfn.XLOOKUP($AI47, 'USHE Projections'!$A:$A, IFERROR(_xlfn.XLOOKUP(AL$1, 'USHE Projections'!$A$1:$E$1, 'USHE Projections'!$A:$E), "NONE"), (AL$72-AL46)/($AI$72-$AI46)*($AI47-$AI46)+AL46), (AL$72-AL46)/($AI$72-$AI46)*($AI47-$AI46)+AL46)
        )
      )
    )
  ), 0)</f>
        <v>59925</v>
      </c>
      <c r="AM47" s="104" cm="1">
        <f t="array" ref="AM47">ROUND(
  IF(AND(AM$1="Ensign", $AI47&gt;=2021, $AI47&lt;=2024),
    _xlfn.XLOOKUP($AI47, Ensign!$A$2:$A$12, Ensign!$B$2:$B$12),
    _xlfn.XLOOKUP($AI47, 'Historic (IPEDS &amp; 2019 RTP)'!$A:$A, _xlfn.XLOOKUP(AM$1, 'Historic (IPEDS &amp; 2019 RTP)'!$A$1:$H$1, 'Historic (IPEDS &amp; 2019 RTP)'!$A:$H),
      IFERROR(_xlfn.XLOOKUP($AI47, 'USHE Historic'!$A$3:$A$13, _xlfn.XLOOKUP(AM$1, 'USHE Historic'!$A$2:$E$2, 'USHE Historic'!$A$3:$E$13)),
        _xlfn.IFS(
          AM$1="BYU", IFERROR(_xlfn.XLOOKUP($AI47, 'MAG College Enrollment Forecast'!$A:$A, 'MAG College Enrollment Forecast'!$B:$B), (AM$72-AM46)/($AI$72-$AI46)*($AI47-$AI46)+AM46),
          AM$1="UVU", IFERROR(_xlfn.XLOOKUP($AI47, 'MAG College Enrollment Forecast'!$A:$A, 'MAG College Enrollment Forecast'!$C:$C+'MAG College Enrollment Forecast'!$D:$D+'MAG College Enrollment Forecast'!$E:$E+'MAG College Enrollment Forecast'!$F:$F+'MAG College Enrollment Forecast'!$G:$G+'MAG College Enrollment Forecast'!$H:$H), (AM$72-AM46)/($AI$72-$AI46)*($AI47-$AI46)+AM46),
          TRUE, IFERROR(_xlfn.XLOOKUP($AI47, 'USHE Projections'!$A:$A, IFERROR(_xlfn.XLOOKUP(AM$1, 'USHE Projections'!$A$1:$E$1, 'USHE Projections'!$A:$E), "NONE"), (AM$72-AM46)/($AI$72-$AI46)*($AI47-$AI46)+AM46), (AM$72-AM46)/($AI$72-$AI46)*($AI47-$AI46)+AM46)
        )
      )
    )
  ), 0)</f>
        <v>34578</v>
      </c>
      <c r="AN47" s="35" cm="1">
        <f t="array" ref="AN47">ROUND(
  IF(AND(AN$1="Ensign", $AI47&gt;=2021, $AI47&lt;=2024),
    _xlfn.XLOOKUP($AI47, Ensign!$A$2:$A$12, Ensign!$B$2:$B$12),
    _xlfn.XLOOKUP($AI47, 'Historic (IPEDS &amp; 2019 RTP)'!$A:$A, _xlfn.XLOOKUP(AN$1, 'Historic (IPEDS &amp; 2019 RTP)'!$A$1:$H$1, 'Historic (IPEDS &amp; 2019 RTP)'!$A:$H),
      IFERROR(_xlfn.XLOOKUP($AI47, 'USHE Historic'!$A$3:$A$13, _xlfn.XLOOKUP(AN$1, 'USHE Historic'!$A$2:$E$2, 'USHE Historic'!$A$3:$E$13)),
        _xlfn.IFS(
          AN$1="BYU", IFERROR(_xlfn.XLOOKUP($AI47, 'MAG College Enrollment Forecast'!$A:$A, 'MAG College Enrollment Forecast'!$B:$B), (AN$72-AN46)/($AI$72-$AI46)*($AI47-$AI46)+AN46),
          AN$1="UVU", IFERROR(_xlfn.XLOOKUP($AI47, 'MAG College Enrollment Forecast'!$A:$A, 'MAG College Enrollment Forecast'!$C:$C+'MAG College Enrollment Forecast'!$D:$D+'MAG College Enrollment Forecast'!$E:$E+'MAG College Enrollment Forecast'!$F:$F+'MAG College Enrollment Forecast'!$G:$G+'MAG College Enrollment Forecast'!$H:$H), (AN$72-AN46)/($AI$72-$AI46)*($AI47-$AI46)+AN46),
          TRUE, IFERROR(_xlfn.XLOOKUP($AI47, 'USHE Projections'!$A:$A, IFERROR(_xlfn.XLOOKUP(AN$1, 'USHE Projections'!$A$1:$E$1, 'USHE Projections'!$A:$E), "NONE"), (AN$72-AN46)/($AI$72-$AI46)*($AI47-$AI46)+AN46), (AN$72-AN46)/($AI$72-$AI46)*($AI47-$AI46)+AN46)
        )
      )
    )
  ), 0)</f>
        <v>37847</v>
      </c>
      <c r="AO47" s="104" cm="1">
        <f t="array" ref="AO47">ROUND(
  IF(AND(AO$1="Ensign", $AI47&gt;=2021, $AI47&lt;=2024),
    _xlfn.XLOOKUP($AI47, Ensign!$A$2:$A$12, Ensign!$B$2:$B$12),
    _xlfn.XLOOKUP($AI47, 'Historic (IPEDS &amp; 2019 RTP)'!$A:$A, _xlfn.XLOOKUP(AO$1, 'Historic (IPEDS &amp; 2019 RTP)'!$A$1:$H$1, 'Historic (IPEDS &amp; 2019 RTP)'!$A:$H),
      IFERROR(_xlfn.XLOOKUP($AI47, 'USHE Historic'!$A$3:$A$13, _xlfn.XLOOKUP(AO$1, 'USHE Historic'!$A$2:$E$2, 'USHE Historic'!$A$3:$E$13)),
        _xlfn.IFS(
          AO$1="BYU", IFERROR(_xlfn.XLOOKUP($AI47, 'MAG College Enrollment Forecast'!$A:$A, 'MAG College Enrollment Forecast'!$B:$B), (AO$72-AO46)/($AI$72-$AI46)*($AI47-$AI46)+AO46),
          AO$1="UVU", IFERROR(_xlfn.XLOOKUP($AI47, 'MAG College Enrollment Forecast'!$A:$A, 'MAG College Enrollment Forecast'!$C:$C+'MAG College Enrollment Forecast'!$D:$D+'MAG College Enrollment Forecast'!$E:$E+'MAG College Enrollment Forecast'!$F:$F+'MAG College Enrollment Forecast'!$G:$G+'MAG College Enrollment Forecast'!$H:$H), (AO$72-AO46)/($AI$72-$AI46)*($AI47-$AI46)+AO46),
          TRUE, IFERROR(_xlfn.XLOOKUP($AI47, 'USHE Projections'!$A:$A, IFERROR(_xlfn.XLOOKUP(AO$1, 'USHE Projections'!$A$1:$E$1, 'USHE Projections'!$A:$E), "NONE"), (AO$72-AO46)/($AI$72-$AI46)*($AI47-$AI46)+AO46), (AO$72-AO46)/($AI$72-$AI46)*($AI47-$AI46)+AO46)
        )
      )
    )
  ), 0)</f>
        <v>2322</v>
      </c>
      <c r="AP47" s="104" cm="1">
        <f t="array" ref="AP47">ROUND(
  IF(AND(AP$1="Ensign", $AI47&gt;=2021, $AI47&lt;=2024),
    _xlfn.XLOOKUP($AI47, Ensign!$A$2:$A$12, Ensign!$B$2:$B$12),
    _xlfn.XLOOKUP($AI47, 'Historic (IPEDS &amp; 2019 RTP)'!$A:$A, _xlfn.XLOOKUP(AP$1, 'Historic (IPEDS &amp; 2019 RTP)'!$A$1:$H$1, 'Historic (IPEDS &amp; 2019 RTP)'!$A:$H),
      IFERROR(_xlfn.XLOOKUP($AI47, 'USHE Historic'!$A$3:$A$13, _xlfn.XLOOKUP(AP$1, 'USHE Historic'!$A$2:$E$2, 'USHE Historic'!$A$3:$E$13)),
        _xlfn.IFS(
          AP$1="BYU", IFERROR(_xlfn.XLOOKUP($AI47, 'MAG College Enrollment Forecast'!$A:$A, 'MAG College Enrollment Forecast'!$B:$B), (AP$72-AP46)/($AI$72-$AI46)*($AI47-$AI46)+AP46),
          AP$1="UVU", IFERROR(_xlfn.XLOOKUP($AI47, 'MAG College Enrollment Forecast'!$A:$A, 'MAG College Enrollment Forecast'!$C:$C+'MAG College Enrollment Forecast'!$D:$D+'MAG College Enrollment Forecast'!$E:$E+'MAG College Enrollment Forecast'!$F:$F+'MAG College Enrollment Forecast'!$G:$G+'MAG College Enrollment Forecast'!$H:$H), (AP$72-AP46)/($AI$72-$AI46)*($AI47-$AI46)+AP46),
          TRUE, IFERROR(_xlfn.XLOOKUP($AI47, 'USHE Projections'!$A:$A, IFERROR(_xlfn.XLOOKUP(AP$1, 'USHE Projections'!$A$1:$E$1, 'USHE Projections'!$A:$E), "NONE"), (AP$72-AP46)/($AI$72-$AI46)*($AI47-$AI46)+AP46), (AP$72-AP46)/($AI$72-$AI46)*($AI47-$AI46)+AP46)
        )
      )
    )
  ), 0)</f>
        <v>1958</v>
      </c>
    </row>
    <row r="48" spans="35:44">
      <c r="AI48" s="3">
        <v>2036</v>
      </c>
      <c r="AJ48" s="104" cm="1">
        <f t="array" ref="AJ48">ROUND(
  IF(AND(AJ$1="Ensign", $AI48&gt;=2021, $AI48&lt;=2024),
    _xlfn.XLOOKUP($AI48, Ensign!$A$2:$A$12, Ensign!$B$2:$B$12),
    _xlfn.XLOOKUP($AI48, 'Historic (IPEDS &amp; 2019 RTP)'!$A:$A, _xlfn.XLOOKUP(AJ$1, 'Historic (IPEDS &amp; 2019 RTP)'!$A$1:$H$1, 'Historic (IPEDS &amp; 2019 RTP)'!$A:$H),
      IFERROR(_xlfn.XLOOKUP($AI48, 'USHE Historic'!$A$3:$A$13, _xlfn.XLOOKUP(AJ$1, 'USHE Historic'!$A$2:$E$2, 'USHE Historic'!$A$3:$E$13)),
        _xlfn.IFS(
          AJ$1="BYU", IFERROR(_xlfn.XLOOKUP($AI48, 'MAG College Enrollment Forecast'!$A:$A, 'MAG College Enrollment Forecast'!$B:$B), (AJ$72-AJ47)/($AI$72-$AI47)*($AI48-$AI47)+AJ47),
          AJ$1="UVU", IFERROR(_xlfn.XLOOKUP($AI48, 'MAG College Enrollment Forecast'!$A:$A, 'MAG College Enrollment Forecast'!$C:$C+'MAG College Enrollment Forecast'!$D:$D+'MAG College Enrollment Forecast'!$E:$E+'MAG College Enrollment Forecast'!$F:$F+'MAG College Enrollment Forecast'!$G:$G+'MAG College Enrollment Forecast'!$H:$H), (AJ$72-AJ47)/($AI$72-$AI47)*($AI48-$AI47)+AJ47),
          TRUE, IFERROR(_xlfn.XLOOKUP($AI48, 'USHE Projections'!$A:$A, IFERROR(_xlfn.XLOOKUP(AJ$1, 'USHE Projections'!$A$1:$E$1, 'USHE Projections'!$A:$E), "NONE"), (AJ$72-AJ47)/($AI$72-$AI47)*($AI48-$AI47)+AJ47), (AJ$72-AJ47)/($AI$72-$AI47)*($AI48-$AI47)+AJ47)
        )
      )
    )
  ), 0)</f>
        <v>39740</v>
      </c>
      <c r="AK48" s="104" cm="1">
        <f t="array" ref="AK48">ROUND(
  IF(AND(AK$1="Ensign", $AI48&gt;=2021, $AI48&lt;=2024),
    _xlfn.XLOOKUP($AI48, Ensign!$A$2:$A$12, Ensign!$B$2:$B$12),
    _xlfn.XLOOKUP($AI48, 'Historic (IPEDS &amp; 2019 RTP)'!$A:$A, _xlfn.XLOOKUP(AK$1, 'Historic (IPEDS &amp; 2019 RTP)'!$A$1:$H$1, 'Historic (IPEDS &amp; 2019 RTP)'!$A:$H),
      IFERROR(_xlfn.XLOOKUP($AI48, 'USHE Historic'!$A$3:$A$13, _xlfn.XLOOKUP(AK$1, 'USHE Historic'!$A$2:$E$2, 'USHE Historic'!$A$3:$E$13)),
        _xlfn.IFS(
          AK$1="BYU", IFERROR(_xlfn.XLOOKUP($AI48, 'MAG College Enrollment Forecast'!$A:$A, 'MAG College Enrollment Forecast'!$B:$B), (AK$72-AK47)/($AI$72-$AI47)*($AI48-$AI47)+AK47),
          AK$1="UVU", IFERROR(_xlfn.XLOOKUP($AI48, 'MAG College Enrollment Forecast'!$A:$A, 'MAG College Enrollment Forecast'!$C:$C+'MAG College Enrollment Forecast'!$D:$D+'MAG College Enrollment Forecast'!$E:$E+'MAG College Enrollment Forecast'!$F:$F+'MAG College Enrollment Forecast'!$G:$G+'MAG College Enrollment Forecast'!$H:$H), (AK$72-AK47)/($AI$72-$AI47)*($AI48-$AI47)+AK47),
          TRUE, IFERROR(_xlfn.XLOOKUP($AI48, 'USHE Projections'!$A:$A, IFERROR(_xlfn.XLOOKUP(AK$1, 'USHE Projections'!$A$1:$E$1, 'USHE Projections'!$A:$E), "NONE"), (AK$72-AK47)/($AI$72-$AI47)*($AI48-$AI47)+AK47), (AK$72-AK47)/($AI$72-$AI47)*($AI48-$AI47)+AK47)
        )
      )
    )
  ), 0)</f>
        <v>36804</v>
      </c>
      <c r="AL48" s="35" cm="1">
        <f t="array" ref="AL48">ROUND(
  IF(AND(AL$1="Ensign", $AI48&gt;=2021, $AI48&lt;=2024),
    _xlfn.XLOOKUP($AI48, Ensign!$A$2:$A$12, Ensign!$B$2:$B$12),
    _xlfn.XLOOKUP($AI48, 'Historic (IPEDS &amp; 2019 RTP)'!$A:$A, _xlfn.XLOOKUP(AL$1, 'Historic (IPEDS &amp; 2019 RTP)'!$A$1:$H$1, 'Historic (IPEDS &amp; 2019 RTP)'!$A:$H),
      IFERROR(_xlfn.XLOOKUP($AI48, 'USHE Historic'!$A$3:$A$13, _xlfn.XLOOKUP(AL$1, 'USHE Historic'!$A$2:$E$2, 'USHE Historic'!$A$3:$E$13)),
        _xlfn.IFS(
          AL$1="BYU", IFERROR(_xlfn.XLOOKUP($AI48, 'MAG College Enrollment Forecast'!$A:$A, 'MAG College Enrollment Forecast'!$B:$B), (AL$72-AL47)/($AI$72-$AI47)*($AI48-$AI47)+AL47),
          AL$1="UVU", IFERROR(_xlfn.XLOOKUP($AI48, 'MAG College Enrollment Forecast'!$A:$A, 'MAG College Enrollment Forecast'!$C:$C+'MAG College Enrollment Forecast'!$D:$D+'MAG College Enrollment Forecast'!$E:$E+'MAG College Enrollment Forecast'!$F:$F+'MAG College Enrollment Forecast'!$G:$G+'MAG College Enrollment Forecast'!$H:$H), (AL$72-AL47)/($AI$72-$AI47)*($AI48-$AI47)+AL47),
          TRUE, IFERROR(_xlfn.XLOOKUP($AI48, 'USHE Projections'!$A:$A, IFERROR(_xlfn.XLOOKUP(AL$1, 'USHE Projections'!$A$1:$E$1, 'USHE Projections'!$A:$E), "NONE"), (AL$72-AL47)/($AI$72-$AI47)*($AI48-$AI47)+AL47), (AL$72-AL47)/($AI$72-$AI47)*($AI48-$AI47)+AL47)
        )
      )
    )
  ), 0)</f>
        <v>61158</v>
      </c>
      <c r="AM48" s="104" cm="1">
        <f t="array" ref="AM48">ROUND(
  IF(AND(AM$1="Ensign", $AI48&gt;=2021, $AI48&lt;=2024),
    _xlfn.XLOOKUP($AI48, Ensign!$A$2:$A$12, Ensign!$B$2:$B$12),
    _xlfn.XLOOKUP($AI48, 'Historic (IPEDS &amp; 2019 RTP)'!$A:$A, _xlfn.XLOOKUP(AM$1, 'Historic (IPEDS &amp; 2019 RTP)'!$A$1:$H$1, 'Historic (IPEDS &amp; 2019 RTP)'!$A:$H),
      IFERROR(_xlfn.XLOOKUP($AI48, 'USHE Historic'!$A$3:$A$13, _xlfn.XLOOKUP(AM$1, 'USHE Historic'!$A$2:$E$2, 'USHE Historic'!$A$3:$E$13)),
        _xlfn.IFS(
          AM$1="BYU", IFERROR(_xlfn.XLOOKUP($AI48, 'MAG College Enrollment Forecast'!$A:$A, 'MAG College Enrollment Forecast'!$B:$B), (AM$72-AM47)/($AI$72-$AI47)*($AI48-$AI47)+AM47),
          AM$1="UVU", IFERROR(_xlfn.XLOOKUP($AI48, 'MAG College Enrollment Forecast'!$A:$A, 'MAG College Enrollment Forecast'!$C:$C+'MAG College Enrollment Forecast'!$D:$D+'MAG College Enrollment Forecast'!$E:$E+'MAG College Enrollment Forecast'!$F:$F+'MAG College Enrollment Forecast'!$G:$G+'MAG College Enrollment Forecast'!$H:$H), (AM$72-AM47)/($AI$72-$AI47)*($AI48-$AI47)+AM47),
          TRUE, IFERROR(_xlfn.XLOOKUP($AI48, 'USHE Projections'!$A:$A, IFERROR(_xlfn.XLOOKUP(AM$1, 'USHE Projections'!$A$1:$E$1, 'USHE Projections'!$A:$E), "NONE"), (AM$72-AM47)/($AI$72-$AI47)*($AI48-$AI47)+AM47), (AM$72-AM47)/($AI$72-$AI47)*($AI48-$AI47)+AM47)
        )
      )
    )
  ), 0)</f>
        <v>34915</v>
      </c>
      <c r="AN48" s="35" cm="1">
        <f t="array" ref="AN48">ROUND(
  IF(AND(AN$1="Ensign", $AI48&gt;=2021, $AI48&lt;=2024),
    _xlfn.XLOOKUP($AI48, Ensign!$A$2:$A$12, Ensign!$B$2:$B$12),
    _xlfn.XLOOKUP($AI48, 'Historic (IPEDS &amp; 2019 RTP)'!$A:$A, _xlfn.XLOOKUP(AN$1, 'Historic (IPEDS &amp; 2019 RTP)'!$A$1:$H$1, 'Historic (IPEDS &amp; 2019 RTP)'!$A:$H),
      IFERROR(_xlfn.XLOOKUP($AI48, 'USHE Historic'!$A$3:$A$13, _xlfn.XLOOKUP(AN$1, 'USHE Historic'!$A$2:$E$2, 'USHE Historic'!$A$3:$E$13)),
        _xlfn.IFS(
          AN$1="BYU", IFERROR(_xlfn.XLOOKUP($AI48, 'MAG College Enrollment Forecast'!$A:$A, 'MAG College Enrollment Forecast'!$B:$B), (AN$72-AN47)/($AI$72-$AI47)*($AI48-$AI47)+AN47),
          AN$1="UVU", IFERROR(_xlfn.XLOOKUP($AI48, 'MAG College Enrollment Forecast'!$A:$A, 'MAG College Enrollment Forecast'!$C:$C+'MAG College Enrollment Forecast'!$D:$D+'MAG College Enrollment Forecast'!$E:$E+'MAG College Enrollment Forecast'!$F:$F+'MAG College Enrollment Forecast'!$G:$G+'MAG College Enrollment Forecast'!$H:$H), (AN$72-AN47)/($AI$72-$AI47)*($AI48-$AI47)+AN47),
          TRUE, IFERROR(_xlfn.XLOOKUP($AI48, 'USHE Projections'!$A:$A, IFERROR(_xlfn.XLOOKUP(AN$1, 'USHE Projections'!$A$1:$E$1, 'USHE Projections'!$A:$E), "NONE"), (AN$72-AN47)/($AI$72-$AI47)*($AI48-$AI47)+AN47), (AN$72-AN47)/($AI$72-$AI47)*($AI48-$AI47)+AN47)
        )
      )
    )
  ), 0)</f>
        <v>37884</v>
      </c>
      <c r="AO48" s="104" cm="1">
        <f t="array" ref="AO48">ROUND(
  IF(AND(AO$1="Ensign", $AI48&gt;=2021, $AI48&lt;=2024),
    _xlfn.XLOOKUP($AI48, Ensign!$A$2:$A$12, Ensign!$B$2:$B$12),
    _xlfn.XLOOKUP($AI48, 'Historic (IPEDS &amp; 2019 RTP)'!$A:$A, _xlfn.XLOOKUP(AO$1, 'Historic (IPEDS &amp; 2019 RTP)'!$A$1:$H$1, 'Historic (IPEDS &amp; 2019 RTP)'!$A:$H),
      IFERROR(_xlfn.XLOOKUP($AI48, 'USHE Historic'!$A$3:$A$13, _xlfn.XLOOKUP(AO$1, 'USHE Historic'!$A$2:$E$2, 'USHE Historic'!$A$3:$E$13)),
        _xlfn.IFS(
          AO$1="BYU", IFERROR(_xlfn.XLOOKUP($AI48, 'MAG College Enrollment Forecast'!$A:$A, 'MAG College Enrollment Forecast'!$B:$B), (AO$72-AO47)/($AI$72-$AI47)*($AI48-$AI47)+AO47),
          AO$1="UVU", IFERROR(_xlfn.XLOOKUP($AI48, 'MAG College Enrollment Forecast'!$A:$A, 'MAG College Enrollment Forecast'!$C:$C+'MAG College Enrollment Forecast'!$D:$D+'MAG College Enrollment Forecast'!$E:$E+'MAG College Enrollment Forecast'!$F:$F+'MAG College Enrollment Forecast'!$G:$G+'MAG College Enrollment Forecast'!$H:$H), (AO$72-AO47)/($AI$72-$AI47)*($AI48-$AI47)+AO47),
          TRUE, IFERROR(_xlfn.XLOOKUP($AI48, 'USHE Projections'!$A:$A, IFERROR(_xlfn.XLOOKUP(AO$1, 'USHE Projections'!$A$1:$E$1, 'USHE Projections'!$A:$E), "NONE"), (AO$72-AO47)/($AI$72-$AI47)*($AI48-$AI47)+AO47), (AO$72-AO47)/($AI$72-$AI47)*($AI48-$AI47)+AO47)
        )
      )
    )
  ), 0)</f>
        <v>2357</v>
      </c>
      <c r="AP48" s="104" cm="1">
        <f t="array" ref="AP48">ROUND(
  IF(AND(AP$1="Ensign", $AI48&gt;=2021, $AI48&lt;=2024),
    _xlfn.XLOOKUP($AI48, Ensign!$A$2:$A$12, Ensign!$B$2:$B$12),
    _xlfn.XLOOKUP($AI48, 'Historic (IPEDS &amp; 2019 RTP)'!$A:$A, _xlfn.XLOOKUP(AP$1, 'Historic (IPEDS &amp; 2019 RTP)'!$A$1:$H$1, 'Historic (IPEDS &amp; 2019 RTP)'!$A:$H),
      IFERROR(_xlfn.XLOOKUP($AI48, 'USHE Historic'!$A$3:$A$13, _xlfn.XLOOKUP(AP$1, 'USHE Historic'!$A$2:$E$2, 'USHE Historic'!$A$3:$E$13)),
        _xlfn.IFS(
          AP$1="BYU", IFERROR(_xlfn.XLOOKUP($AI48, 'MAG College Enrollment Forecast'!$A:$A, 'MAG College Enrollment Forecast'!$B:$B), (AP$72-AP47)/($AI$72-$AI47)*($AI48-$AI47)+AP47),
          AP$1="UVU", IFERROR(_xlfn.XLOOKUP($AI48, 'MAG College Enrollment Forecast'!$A:$A, 'MAG College Enrollment Forecast'!$C:$C+'MAG College Enrollment Forecast'!$D:$D+'MAG College Enrollment Forecast'!$E:$E+'MAG College Enrollment Forecast'!$F:$F+'MAG College Enrollment Forecast'!$G:$G+'MAG College Enrollment Forecast'!$H:$H), (AP$72-AP47)/($AI$72-$AI47)*($AI48-$AI47)+AP47),
          TRUE, IFERROR(_xlfn.XLOOKUP($AI48, 'USHE Projections'!$A:$A, IFERROR(_xlfn.XLOOKUP(AP$1, 'USHE Projections'!$A$1:$E$1, 'USHE Projections'!$A:$E), "NONE"), (AP$72-AP47)/($AI$72-$AI47)*($AI48-$AI47)+AP47), (AP$72-AP47)/($AI$72-$AI47)*($AI48-$AI47)+AP47)
        )
      )
    )
  ), 0)</f>
        <v>2020</v>
      </c>
    </row>
    <row r="49" spans="35:42">
      <c r="AI49" s="3">
        <v>2037</v>
      </c>
      <c r="AJ49" s="104" cm="1">
        <f t="array" ref="AJ49">ROUND(
  IF(AND(AJ$1="Ensign", $AI49&gt;=2021, $AI49&lt;=2024),
    _xlfn.XLOOKUP($AI49, Ensign!$A$2:$A$12, Ensign!$B$2:$B$12),
    _xlfn.XLOOKUP($AI49, 'Historic (IPEDS &amp; 2019 RTP)'!$A:$A, _xlfn.XLOOKUP(AJ$1, 'Historic (IPEDS &amp; 2019 RTP)'!$A$1:$H$1, 'Historic (IPEDS &amp; 2019 RTP)'!$A:$H),
      IFERROR(_xlfn.XLOOKUP($AI49, 'USHE Historic'!$A$3:$A$13, _xlfn.XLOOKUP(AJ$1, 'USHE Historic'!$A$2:$E$2, 'USHE Historic'!$A$3:$E$13)),
        _xlfn.IFS(
          AJ$1="BYU", IFERROR(_xlfn.XLOOKUP($AI49, 'MAG College Enrollment Forecast'!$A:$A, 'MAG College Enrollment Forecast'!$B:$B), (AJ$72-AJ48)/($AI$72-$AI48)*($AI49-$AI48)+AJ48),
          AJ$1="UVU", IFERROR(_xlfn.XLOOKUP($AI49, 'MAG College Enrollment Forecast'!$A:$A, 'MAG College Enrollment Forecast'!$C:$C+'MAG College Enrollment Forecast'!$D:$D+'MAG College Enrollment Forecast'!$E:$E+'MAG College Enrollment Forecast'!$F:$F+'MAG College Enrollment Forecast'!$G:$G+'MAG College Enrollment Forecast'!$H:$H), (AJ$72-AJ48)/($AI$72-$AI48)*($AI49-$AI48)+AJ48),
          TRUE, IFERROR(_xlfn.XLOOKUP($AI49, 'USHE Projections'!$A:$A, IFERROR(_xlfn.XLOOKUP(AJ$1, 'USHE Projections'!$A$1:$E$1, 'USHE Projections'!$A:$E), "NONE"), (AJ$72-AJ48)/($AI$72-$AI48)*($AI49-$AI48)+AJ48), (AJ$72-AJ48)/($AI$72-$AI48)*($AI49-$AI48)+AJ48)
        )
      )
    )
  ), 0)</f>
        <v>40043</v>
      </c>
      <c r="AK49" s="104" cm="1">
        <f t="array" ref="AK49">ROUND(
  IF(AND(AK$1="Ensign", $AI49&gt;=2021, $AI49&lt;=2024),
    _xlfn.XLOOKUP($AI49, Ensign!$A$2:$A$12, Ensign!$B$2:$B$12),
    _xlfn.XLOOKUP($AI49, 'Historic (IPEDS &amp; 2019 RTP)'!$A:$A, _xlfn.XLOOKUP(AK$1, 'Historic (IPEDS &amp; 2019 RTP)'!$A$1:$H$1, 'Historic (IPEDS &amp; 2019 RTP)'!$A:$H),
      IFERROR(_xlfn.XLOOKUP($AI49, 'USHE Historic'!$A$3:$A$13, _xlfn.XLOOKUP(AK$1, 'USHE Historic'!$A$2:$E$2, 'USHE Historic'!$A$3:$E$13)),
        _xlfn.IFS(
          AK$1="BYU", IFERROR(_xlfn.XLOOKUP($AI49, 'MAG College Enrollment Forecast'!$A:$A, 'MAG College Enrollment Forecast'!$B:$B), (AK$72-AK48)/($AI$72-$AI48)*($AI49-$AI48)+AK48),
          AK$1="UVU", IFERROR(_xlfn.XLOOKUP($AI49, 'MAG College Enrollment Forecast'!$A:$A, 'MAG College Enrollment Forecast'!$C:$C+'MAG College Enrollment Forecast'!$D:$D+'MAG College Enrollment Forecast'!$E:$E+'MAG College Enrollment Forecast'!$F:$F+'MAG College Enrollment Forecast'!$G:$G+'MAG College Enrollment Forecast'!$H:$H), (AK$72-AK48)/($AI$72-$AI48)*($AI49-$AI48)+AK48),
          TRUE, IFERROR(_xlfn.XLOOKUP($AI49, 'USHE Projections'!$A:$A, IFERROR(_xlfn.XLOOKUP(AK$1, 'USHE Projections'!$A$1:$E$1, 'USHE Projections'!$A:$E), "NONE"), (AK$72-AK48)/($AI$72-$AI48)*($AI49-$AI48)+AK48), (AK$72-AK48)/($AI$72-$AI48)*($AI49-$AI48)+AK48)
        )
      )
    )
  ), 0)</f>
        <v>37271</v>
      </c>
      <c r="AL49" s="35" cm="1">
        <f t="array" ref="AL49">ROUND(
  IF(AND(AL$1="Ensign", $AI49&gt;=2021, $AI49&lt;=2024),
    _xlfn.XLOOKUP($AI49, Ensign!$A$2:$A$12, Ensign!$B$2:$B$12),
    _xlfn.XLOOKUP($AI49, 'Historic (IPEDS &amp; 2019 RTP)'!$A:$A, _xlfn.XLOOKUP(AL$1, 'Historic (IPEDS &amp; 2019 RTP)'!$A$1:$H$1, 'Historic (IPEDS &amp; 2019 RTP)'!$A:$H),
      IFERROR(_xlfn.XLOOKUP($AI49, 'USHE Historic'!$A$3:$A$13, _xlfn.XLOOKUP(AL$1, 'USHE Historic'!$A$2:$E$2, 'USHE Historic'!$A$3:$E$13)),
        _xlfn.IFS(
          AL$1="BYU", IFERROR(_xlfn.XLOOKUP($AI49, 'MAG College Enrollment Forecast'!$A:$A, 'MAG College Enrollment Forecast'!$B:$B), (AL$72-AL48)/($AI$72-$AI48)*($AI49-$AI48)+AL48),
          AL$1="UVU", IFERROR(_xlfn.XLOOKUP($AI49, 'MAG College Enrollment Forecast'!$A:$A, 'MAG College Enrollment Forecast'!$C:$C+'MAG College Enrollment Forecast'!$D:$D+'MAG College Enrollment Forecast'!$E:$E+'MAG College Enrollment Forecast'!$F:$F+'MAG College Enrollment Forecast'!$G:$G+'MAG College Enrollment Forecast'!$H:$H), (AL$72-AL48)/($AI$72-$AI48)*($AI49-$AI48)+AL48),
          TRUE, IFERROR(_xlfn.XLOOKUP($AI49, 'USHE Projections'!$A:$A, IFERROR(_xlfn.XLOOKUP(AL$1, 'USHE Projections'!$A$1:$E$1, 'USHE Projections'!$A:$E), "NONE"), (AL$72-AL48)/($AI$72-$AI48)*($AI49-$AI48)+AL48), (AL$72-AL48)/($AI$72-$AI48)*($AI49-$AI48)+AL48)
        )
      )
    )
  ), 0)</f>
        <v>62392</v>
      </c>
      <c r="AM49" s="104" cm="1">
        <f t="array" ref="AM49">ROUND(
  IF(AND(AM$1="Ensign", $AI49&gt;=2021, $AI49&lt;=2024),
    _xlfn.XLOOKUP($AI49, Ensign!$A$2:$A$12, Ensign!$B$2:$B$12),
    _xlfn.XLOOKUP($AI49, 'Historic (IPEDS &amp; 2019 RTP)'!$A:$A, _xlfn.XLOOKUP(AM$1, 'Historic (IPEDS &amp; 2019 RTP)'!$A$1:$H$1, 'Historic (IPEDS &amp; 2019 RTP)'!$A:$H),
      IFERROR(_xlfn.XLOOKUP($AI49, 'USHE Historic'!$A$3:$A$13, _xlfn.XLOOKUP(AM$1, 'USHE Historic'!$A$2:$E$2, 'USHE Historic'!$A$3:$E$13)),
        _xlfn.IFS(
          AM$1="BYU", IFERROR(_xlfn.XLOOKUP($AI49, 'MAG College Enrollment Forecast'!$A:$A, 'MAG College Enrollment Forecast'!$B:$B), (AM$72-AM48)/($AI$72-$AI48)*($AI49-$AI48)+AM48),
          AM$1="UVU", IFERROR(_xlfn.XLOOKUP($AI49, 'MAG College Enrollment Forecast'!$A:$A, 'MAG College Enrollment Forecast'!$C:$C+'MAG College Enrollment Forecast'!$D:$D+'MAG College Enrollment Forecast'!$E:$E+'MAG College Enrollment Forecast'!$F:$F+'MAG College Enrollment Forecast'!$G:$G+'MAG College Enrollment Forecast'!$H:$H), (AM$72-AM48)/($AI$72-$AI48)*($AI49-$AI48)+AM48),
          TRUE, IFERROR(_xlfn.XLOOKUP($AI49, 'USHE Projections'!$A:$A, IFERROR(_xlfn.XLOOKUP(AM$1, 'USHE Projections'!$A$1:$E$1, 'USHE Projections'!$A:$E), "NONE"), (AM$72-AM48)/($AI$72-$AI48)*($AI49-$AI48)+AM48), (AM$72-AM48)/($AI$72-$AI48)*($AI49-$AI48)+AM48)
        )
      )
    )
  ), 0)</f>
        <v>35252</v>
      </c>
      <c r="AN49" s="35" cm="1">
        <f t="array" ref="AN49">ROUND(
  IF(AND(AN$1="Ensign", $AI49&gt;=2021, $AI49&lt;=2024),
    _xlfn.XLOOKUP($AI49, Ensign!$A$2:$A$12, Ensign!$B$2:$B$12),
    _xlfn.XLOOKUP($AI49, 'Historic (IPEDS &amp; 2019 RTP)'!$A:$A, _xlfn.XLOOKUP(AN$1, 'Historic (IPEDS &amp; 2019 RTP)'!$A$1:$H$1, 'Historic (IPEDS &amp; 2019 RTP)'!$A:$H),
      IFERROR(_xlfn.XLOOKUP($AI49, 'USHE Historic'!$A$3:$A$13, _xlfn.XLOOKUP(AN$1, 'USHE Historic'!$A$2:$E$2, 'USHE Historic'!$A$3:$E$13)),
        _xlfn.IFS(
          AN$1="BYU", IFERROR(_xlfn.XLOOKUP($AI49, 'MAG College Enrollment Forecast'!$A:$A, 'MAG College Enrollment Forecast'!$B:$B), (AN$72-AN48)/($AI$72-$AI48)*($AI49-$AI48)+AN48),
          AN$1="UVU", IFERROR(_xlfn.XLOOKUP($AI49, 'MAG College Enrollment Forecast'!$A:$A, 'MAG College Enrollment Forecast'!$C:$C+'MAG College Enrollment Forecast'!$D:$D+'MAG College Enrollment Forecast'!$E:$E+'MAG College Enrollment Forecast'!$F:$F+'MAG College Enrollment Forecast'!$G:$G+'MAG College Enrollment Forecast'!$H:$H), (AN$72-AN48)/($AI$72-$AI48)*($AI49-$AI48)+AN48),
          TRUE, IFERROR(_xlfn.XLOOKUP($AI49, 'USHE Projections'!$A:$A, IFERROR(_xlfn.XLOOKUP(AN$1, 'USHE Projections'!$A$1:$E$1, 'USHE Projections'!$A:$E), "NONE"), (AN$72-AN48)/($AI$72-$AI48)*($AI49-$AI48)+AN48), (AN$72-AN48)/($AI$72-$AI48)*($AI49-$AI48)+AN48)
        )
      )
    )
  ), 0)</f>
        <v>37921</v>
      </c>
      <c r="AO49" s="104" cm="1">
        <f t="array" ref="AO49">ROUND(
  IF(AND(AO$1="Ensign", $AI49&gt;=2021, $AI49&lt;=2024),
    _xlfn.XLOOKUP($AI49, Ensign!$A$2:$A$12, Ensign!$B$2:$B$12),
    _xlfn.XLOOKUP($AI49, 'Historic (IPEDS &amp; 2019 RTP)'!$A:$A, _xlfn.XLOOKUP(AO$1, 'Historic (IPEDS &amp; 2019 RTP)'!$A$1:$H$1, 'Historic (IPEDS &amp; 2019 RTP)'!$A:$H),
      IFERROR(_xlfn.XLOOKUP($AI49, 'USHE Historic'!$A$3:$A$13, _xlfn.XLOOKUP(AO$1, 'USHE Historic'!$A$2:$E$2, 'USHE Historic'!$A$3:$E$13)),
        _xlfn.IFS(
          AO$1="BYU", IFERROR(_xlfn.XLOOKUP($AI49, 'MAG College Enrollment Forecast'!$A:$A, 'MAG College Enrollment Forecast'!$B:$B), (AO$72-AO48)/($AI$72-$AI48)*($AI49-$AI48)+AO48),
          AO$1="UVU", IFERROR(_xlfn.XLOOKUP($AI49, 'MAG College Enrollment Forecast'!$A:$A, 'MAG College Enrollment Forecast'!$C:$C+'MAG College Enrollment Forecast'!$D:$D+'MAG College Enrollment Forecast'!$E:$E+'MAG College Enrollment Forecast'!$F:$F+'MAG College Enrollment Forecast'!$G:$G+'MAG College Enrollment Forecast'!$H:$H), (AO$72-AO48)/($AI$72-$AI48)*($AI49-$AI48)+AO48),
          TRUE, IFERROR(_xlfn.XLOOKUP($AI49, 'USHE Projections'!$A:$A, IFERROR(_xlfn.XLOOKUP(AO$1, 'USHE Projections'!$A$1:$E$1, 'USHE Projections'!$A:$E), "NONE"), (AO$72-AO48)/($AI$72-$AI48)*($AI49-$AI48)+AO48), (AO$72-AO48)/($AI$72-$AI48)*($AI49-$AI48)+AO48)
        )
      )
    )
  ), 0)</f>
        <v>2392</v>
      </c>
      <c r="AP49" s="104" cm="1">
        <f t="array" ref="AP49">ROUND(
  IF(AND(AP$1="Ensign", $AI49&gt;=2021, $AI49&lt;=2024),
    _xlfn.XLOOKUP($AI49, Ensign!$A$2:$A$12, Ensign!$B$2:$B$12),
    _xlfn.XLOOKUP($AI49, 'Historic (IPEDS &amp; 2019 RTP)'!$A:$A, _xlfn.XLOOKUP(AP$1, 'Historic (IPEDS &amp; 2019 RTP)'!$A$1:$H$1, 'Historic (IPEDS &amp; 2019 RTP)'!$A:$H),
      IFERROR(_xlfn.XLOOKUP($AI49, 'USHE Historic'!$A$3:$A$13, _xlfn.XLOOKUP(AP$1, 'USHE Historic'!$A$2:$E$2, 'USHE Historic'!$A$3:$E$13)),
        _xlfn.IFS(
          AP$1="BYU", IFERROR(_xlfn.XLOOKUP($AI49, 'MAG College Enrollment Forecast'!$A:$A, 'MAG College Enrollment Forecast'!$B:$B), (AP$72-AP48)/($AI$72-$AI48)*($AI49-$AI48)+AP48),
          AP$1="UVU", IFERROR(_xlfn.XLOOKUP($AI49, 'MAG College Enrollment Forecast'!$A:$A, 'MAG College Enrollment Forecast'!$C:$C+'MAG College Enrollment Forecast'!$D:$D+'MAG College Enrollment Forecast'!$E:$E+'MAG College Enrollment Forecast'!$F:$F+'MAG College Enrollment Forecast'!$G:$G+'MAG College Enrollment Forecast'!$H:$H), (AP$72-AP48)/($AI$72-$AI48)*($AI49-$AI48)+AP48),
          TRUE, IFERROR(_xlfn.XLOOKUP($AI49, 'USHE Projections'!$A:$A, IFERROR(_xlfn.XLOOKUP(AP$1, 'USHE Projections'!$A$1:$E$1, 'USHE Projections'!$A:$E), "NONE"), (AP$72-AP48)/($AI$72-$AI48)*($AI49-$AI48)+AP48), (AP$72-AP48)/($AI$72-$AI48)*($AI49-$AI48)+AP48)
        )
      )
    )
  ), 0)</f>
        <v>2082</v>
      </c>
    </row>
    <row r="50" spans="35:42">
      <c r="AI50" s="3">
        <v>2038</v>
      </c>
      <c r="AJ50" s="104" cm="1">
        <f t="array" ref="AJ50">ROUND(
  IF(AND(AJ$1="Ensign", $AI50&gt;=2021, $AI50&lt;=2024),
    _xlfn.XLOOKUP($AI50, Ensign!$A$2:$A$12, Ensign!$B$2:$B$12),
    _xlfn.XLOOKUP($AI50, 'Historic (IPEDS &amp; 2019 RTP)'!$A:$A, _xlfn.XLOOKUP(AJ$1, 'Historic (IPEDS &amp; 2019 RTP)'!$A$1:$H$1, 'Historic (IPEDS &amp; 2019 RTP)'!$A:$H),
      IFERROR(_xlfn.XLOOKUP($AI50, 'USHE Historic'!$A$3:$A$13, _xlfn.XLOOKUP(AJ$1, 'USHE Historic'!$A$2:$E$2, 'USHE Historic'!$A$3:$E$13)),
        _xlfn.IFS(
          AJ$1="BYU", IFERROR(_xlfn.XLOOKUP($AI50, 'MAG College Enrollment Forecast'!$A:$A, 'MAG College Enrollment Forecast'!$B:$B), (AJ$72-AJ49)/($AI$72-$AI49)*($AI50-$AI49)+AJ49),
          AJ$1="UVU", IFERROR(_xlfn.XLOOKUP($AI50, 'MAG College Enrollment Forecast'!$A:$A, 'MAG College Enrollment Forecast'!$C:$C+'MAG College Enrollment Forecast'!$D:$D+'MAG College Enrollment Forecast'!$E:$E+'MAG College Enrollment Forecast'!$F:$F+'MAG College Enrollment Forecast'!$G:$G+'MAG College Enrollment Forecast'!$H:$H), (AJ$72-AJ49)/($AI$72-$AI49)*($AI50-$AI49)+AJ49),
          TRUE, IFERROR(_xlfn.XLOOKUP($AI50, 'USHE Projections'!$A:$A, IFERROR(_xlfn.XLOOKUP(AJ$1, 'USHE Projections'!$A$1:$E$1, 'USHE Projections'!$A:$E), "NONE"), (AJ$72-AJ49)/($AI$72-$AI49)*($AI50-$AI49)+AJ49), (AJ$72-AJ49)/($AI$72-$AI49)*($AI50-$AI49)+AJ49)
        )
      )
    )
  ), 0)</f>
        <v>40345</v>
      </c>
      <c r="AK50" s="104" cm="1">
        <f t="array" ref="AK50">ROUND(
  IF(AND(AK$1="Ensign", $AI50&gt;=2021, $AI50&lt;=2024),
    _xlfn.XLOOKUP($AI50, Ensign!$A$2:$A$12, Ensign!$B$2:$B$12),
    _xlfn.XLOOKUP($AI50, 'Historic (IPEDS &amp; 2019 RTP)'!$A:$A, _xlfn.XLOOKUP(AK$1, 'Historic (IPEDS &amp; 2019 RTP)'!$A$1:$H$1, 'Historic (IPEDS &amp; 2019 RTP)'!$A:$H),
      IFERROR(_xlfn.XLOOKUP($AI50, 'USHE Historic'!$A$3:$A$13, _xlfn.XLOOKUP(AK$1, 'USHE Historic'!$A$2:$E$2, 'USHE Historic'!$A$3:$E$13)),
        _xlfn.IFS(
          AK$1="BYU", IFERROR(_xlfn.XLOOKUP($AI50, 'MAG College Enrollment Forecast'!$A:$A, 'MAG College Enrollment Forecast'!$B:$B), (AK$72-AK49)/($AI$72-$AI49)*($AI50-$AI49)+AK49),
          AK$1="UVU", IFERROR(_xlfn.XLOOKUP($AI50, 'MAG College Enrollment Forecast'!$A:$A, 'MAG College Enrollment Forecast'!$C:$C+'MAG College Enrollment Forecast'!$D:$D+'MAG College Enrollment Forecast'!$E:$E+'MAG College Enrollment Forecast'!$F:$F+'MAG College Enrollment Forecast'!$G:$G+'MAG College Enrollment Forecast'!$H:$H), (AK$72-AK49)/($AI$72-$AI49)*($AI50-$AI49)+AK49),
          TRUE, IFERROR(_xlfn.XLOOKUP($AI50, 'USHE Projections'!$A:$A, IFERROR(_xlfn.XLOOKUP(AK$1, 'USHE Projections'!$A$1:$E$1, 'USHE Projections'!$A:$E), "NONE"), (AK$72-AK49)/($AI$72-$AI49)*($AI50-$AI49)+AK49), (AK$72-AK49)/($AI$72-$AI49)*($AI50-$AI49)+AK49)
        )
      )
    )
  ), 0)</f>
        <v>37737</v>
      </c>
      <c r="AL50" s="35" cm="1">
        <f t="array" ref="AL50">ROUND(
  IF(AND(AL$1="Ensign", $AI50&gt;=2021, $AI50&lt;=2024),
    _xlfn.XLOOKUP($AI50, Ensign!$A$2:$A$12, Ensign!$B$2:$B$12),
    _xlfn.XLOOKUP($AI50, 'Historic (IPEDS &amp; 2019 RTP)'!$A:$A, _xlfn.XLOOKUP(AL$1, 'Historic (IPEDS &amp; 2019 RTP)'!$A$1:$H$1, 'Historic (IPEDS &amp; 2019 RTP)'!$A:$H),
      IFERROR(_xlfn.XLOOKUP($AI50, 'USHE Historic'!$A$3:$A$13, _xlfn.XLOOKUP(AL$1, 'USHE Historic'!$A$2:$E$2, 'USHE Historic'!$A$3:$E$13)),
        _xlfn.IFS(
          AL$1="BYU", IFERROR(_xlfn.XLOOKUP($AI50, 'MAG College Enrollment Forecast'!$A:$A, 'MAG College Enrollment Forecast'!$B:$B), (AL$72-AL49)/($AI$72-$AI49)*($AI50-$AI49)+AL49),
          AL$1="UVU", IFERROR(_xlfn.XLOOKUP($AI50, 'MAG College Enrollment Forecast'!$A:$A, 'MAG College Enrollment Forecast'!$C:$C+'MAG College Enrollment Forecast'!$D:$D+'MAG College Enrollment Forecast'!$E:$E+'MAG College Enrollment Forecast'!$F:$F+'MAG College Enrollment Forecast'!$G:$G+'MAG College Enrollment Forecast'!$H:$H), (AL$72-AL49)/($AI$72-$AI49)*($AI50-$AI49)+AL49),
          TRUE, IFERROR(_xlfn.XLOOKUP($AI50, 'USHE Projections'!$A:$A, IFERROR(_xlfn.XLOOKUP(AL$1, 'USHE Projections'!$A$1:$E$1, 'USHE Projections'!$A:$E), "NONE"), (AL$72-AL49)/($AI$72-$AI49)*($AI50-$AI49)+AL49), (AL$72-AL49)/($AI$72-$AI49)*($AI50-$AI49)+AL49)
        )
      )
    )
  ), 0)</f>
        <v>63626</v>
      </c>
      <c r="AM50" s="104" cm="1">
        <f t="array" ref="AM50">ROUND(
  IF(AND(AM$1="Ensign", $AI50&gt;=2021, $AI50&lt;=2024),
    _xlfn.XLOOKUP($AI50, Ensign!$A$2:$A$12, Ensign!$B$2:$B$12),
    _xlfn.XLOOKUP($AI50, 'Historic (IPEDS &amp; 2019 RTP)'!$A:$A, _xlfn.XLOOKUP(AM$1, 'Historic (IPEDS &amp; 2019 RTP)'!$A$1:$H$1, 'Historic (IPEDS &amp; 2019 RTP)'!$A:$H),
      IFERROR(_xlfn.XLOOKUP($AI50, 'USHE Historic'!$A$3:$A$13, _xlfn.XLOOKUP(AM$1, 'USHE Historic'!$A$2:$E$2, 'USHE Historic'!$A$3:$E$13)),
        _xlfn.IFS(
          AM$1="BYU", IFERROR(_xlfn.XLOOKUP($AI50, 'MAG College Enrollment Forecast'!$A:$A, 'MAG College Enrollment Forecast'!$B:$B), (AM$72-AM49)/($AI$72-$AI49)*($AI50-$AI49)+AM49),
          AM$1="UVU", IFERROR(_xlfn.XLOOKUP($AI50, 'MAG College Enrollment Forecast'!$A:$A, 'MAG College Enrollment Forecast'!$C:$C+'MAG College Enrollment Forecast'!$D:$D+'MAG College Enrollment Forecast'!$E:$E+'MAG College Enrollment Forecast'!$F:$F+'MAG College Enrollment Forecast'!$G:$G+'MAG College Enrollment Forecast'!$H:$H), (AM$72-AM49)/($AI$72-$AI49)*($AI50-$AI49)+AM49),
          TRUE, IFERROR(_xlfn.XLOOKUP($AI50, 'USHE Projections'!$A:$A, IFERROR(_xlfn.XLOOKUP(AM$1, 'USHE Projections'!$A$1:$E$1, 'USHE Projections'!$A:$E), "NONE"), (AM$72-AM49)/($AI$72-$AI49)*($AI50-$AI49)+AM49), (AM$72-AM49)/($AI$72-$AI49)*($AI50-$AI49)+AM49)
        )
      )
    )
  ), 0)</f>
        <v>35589</v>
      </c>
      <c r="AN50" s="35" cm="1">
        <f t="array" ref="AN50">ROUND(
  IF(AND(AN$1="Ensign", $AI50&gt;=2021, $AI50&lt;=2024),
    _xlfn.XLOOKUP($AI50, Ensign!$A$2:$A$12, Ensign!$B$2:$B$12),
    _xlfn.XLOOKUP($AI50, 'Historic (IPEDS &amp; 2019 RTP)'!$A:$A, _xlfn.XLOOKUP(AN$1, 'Historic (IPEDS &amp; 2019 RTP)'!$A$1:$H$1, 'Historic (IPEDS &amp; 2019 RTP)'!$A:$H),
      IFERROR(_xlfn.XLOOKUP($AI50, 'USHE Historic'!$A$3:$A$13, _xlfn.XLOOKUP(AN$1, 'USHE Historic'!$A$2:$E$2, 'USHE Historic'!$A$3:$E$13)),
        _xlfn.IFS(
          AN$1="BYU", IFERROR(_xlfn.XLOOKUP($AI50, 'MAG College Enrollment Forecast'!$A:$A, 'MAG College Enrollment Forecast'!$B:$B), (AN$72-AN49)/($AI$72-$AI49)*($AI50-$AI49)+AN49),
          AN$1="UVU", IFERROR(_xlfn.XLOOKUP($AI50, 'MAG College Enrollment Forecast'!$A:$A, 'MAG College Enrollment Forecast'!$C:$C+'MAG College Enrollment Forecast'!$D:$D+'MAG College Enrollment Forecast'!$E:$E+'MAG College Enrollment Forecast'!$F:$F+'MAG College Enrollment Forecast'!$G:$G+'MAG College Enrollment Forecast'!$H:$H), (AN$72-AN49)/($AI$72-$AI49)*($AI50-$AI49)+AN49),
          TRUE, IFERROR(_xlfn.XLOOKUP($AI50, 'USHE Projections'!$A:$A, IFERROR(_xlfn.XLOOKUP(AN$1, 'USHE Projections'!$A$1:$E$1, 'USHE Projections'!$A:$E), "NONE"), (AN$72-AN49)/($AI$72-$AI49)*($AI50-$AI49)+AN49), (AN$72-AN49)/($AI$72-$AI49)*($AI50-$AI49)+AN49)
        )
      )
    )
  ), 0)</f>
        <v>37958</v>
      </c>
      <c r="AO50" s="104" cm="1">
        <f t="array" ref="AO50">ROUND(
  IF(AND(AO$1="Ensign", $AI50&gt;=2021, $AI50&lt;=2024),
    _xlfn.XLOOKUP($AI50, Ensign!$A$2:$A$12, Ensign!$B$2:$B$12),
    _xlfn.XLOOKUP($AI50, 'Historic (IPEDS &amp; 2019 RTP)'!$A:$A, _xlfn.XLOOKUP(AO$1, 'Historic (IPEDS &amp; 2019 RTP)'!$A$1:$H$1, 'Historic (IPEDS &amp; 2019 RTP)'!$A:$H),
      IFERROR(_xlfn.XLOOKUP($AI50, 'USHE Historic'!$A$3:$A$13, _xlfn.XLOOKUP(AO$1, 'USHE Historic'!$A$2:$E$2, 'USHE Historic'!$A$3:$E$13)),
        _xlfn.IFS(
          AO$1="BYU", IFERROR(_xlfn.XLOOKUP($AI50, 'MAG College Enrollment Forecast'!$A:$A, 'MAG College Enrollment Forecast'!$B:$B), (AO$72-AO49)/($AI$72-$AI49)*($AI50-$AI49)+AO49),
          AO$1="UVU", IFERROR(_xlfn.XLOOKUP($AI50, 'MAG College Enrollment Forecast'!$A:$A, 'MAG College Enrollment Forecast'!$C:$C+'MAG College Enrollment Forecast'!$D:$D+'MAG College Enrollment Forecast'!$E:$E+'MAG College Enrollment Forecast'!$F:$F+'MAG College Enrollment Forecast'!$G:$G+'MAG College Enrollment Forecast'!$H:$H), (AO$72-AO49)/($AI$72-$AI49)*($AI50-$AI49)+AO49),
          TRUE, IFERROR(_xlfn.XLOOKUP($AI50, 'USHE Projections'!$A:$A, IFERROR(_xlfn.XLOOKUP(AO$1, 'USHE Projections'!$A$1:$E$1, 'USHE Projections'!$A:$E), "NONE"), (AO$72-AO49)/($AI$72-$AI49)*($AI50-$AI49)+AO49), (AO$72-AO49)/($AI$72-$AI49)*($AI50-$AI49)+AO49)
        )
      )
    )
  ), 0)</f>
        <v>2427</v>
      </c>
      <c r="AP50" s="104" cm="1">
        <f t="array" ref="AP50">ROUND(
  IF(AND(AP$1="Ensign", $AI50&gt;=2021, $AI50&lt;=2024),
    _xlfn.XLOOKUP($AI50, Ensign!$A$2:$A$12, Ensign!$B$2:$B$12),
    _xlfn.XLOOKUP($AI50, 'Historic (IPEDS &amp; 2019 RTP)'!$A:$A, _xlfn.XLOOKUP(AP$1, 'Historic (IPEDS &amp; 2019 RTP)'!$A$1:$H$1, 'Historic (IPEDS &amp; 2019 RTP)'!$A:$H),
      IFERROR(_xlfn.XLOOKUP($AI50, 'USHE Historic'!$A$3:$A$13, _xlfn.XLOOKUP(AP$1, 'USHE Historic'!$A$2:$E$2, 'USHE Historic'!$A$3:$E$13)),
        _xlfn.IFS(
          AP$1="BYU", IFERROR(_xlfn.XLOOKUP($AI50, 'MAG College Enrollment Forecast'!$A:$A, 'MAG College Enrollment Forecast'!$B:$B), (AP$72-AP49)/($AI$72-$AI49)*($AI50-$AI49)+AP49),
          AP$1="UVU", IFERROR(_xlfn.XLOOKUP($AI50, 'MAG College Enrollment Forecast'!$A:$A, 'MAG College Enrollment Forecast'!$C:$C+'MAG College Enrollment Forecast'!$D:$D+'MAG College Enrollment Forecast'!$E:$E+'MAG College Enrollment Forecast'!$F:$F+'MAG College Enrollment Forecast'!$G:$G+'MAG College Enrollment Forecast'!$H:$H), (AP$72-AP49)/($AI$72-$AI49)*($AI50-$AI49)+AP49),
          TRUE, IFERROR(_xlfn.XLOOKUP($AI50, 'USHE Projections'!$A:$A, IFERROR(_xlfn.XLOOKUP(AP$1, 'USHE Projections'!$A$1:$E$1, 'USHE Projections'!$A:$E), "NONE"), (AP$72-AP49)/($AI$72-$AI49)*($AI50-$AI49)+AP49), (AP$72-AP49)/($AI$72-$AI49)*($AI50-$AI49)+AP49)
        )
      )
    )
  ), 0)</f>
        <v>2144</v>
      </c>
    </row>
    <row r="51" spans="35:42">
      <c r="AI51" s="3">
        <v>2039</v>
      </c>
      <c r="AJ51" s="104" cm="1">
        <f t="array" ref="AJ51">ROUND(
  IF(AND(AJ$1="Ensign", $AI51&gt;=2021, $AI51&lt;=2024),
    _xlfn.XLOOKUP($AI51, Ensign!$A$2:$A$12, Ensign!$B$2:$B$12),
    _xlfn.XLOOKUP($AI51, 'Historic (IPEDS &amp; 2019 RTP)'!$A:$A, _xlfn.XLOOKUP(AJ$1, 'Historic (IPEDS &amp; 2019 RTP)'!$A$1:$H$1, 'Historic (IPEDS &amp; 2019 RTP)'!$A:$H),
      IFERROR(_xlfn.XLOOKUP($AI51, 'USHE Historic'!$A$3:$A$13, _xlfn.XLOOKUP(AJ$1, 'USHE Historic'!$A$2:$E$2, 'USHE Historic'!$A$3:$E$13)),
        _xlfn.IFS(
          AJ$1="BYU", IFERROR(_xlfn.XLOOKUP($AI51, 'MAG College Enrollment Forecast'!$A:$A, 'MAG College Enrollment Forecast'!$B:$B), (AJ$72-AJ50)/($AI$72-$AI50)*($AI51-$AI50)+AJ50),
          AJ$1="UVU", IFERROR(_xlfn.XLOOKUP($AI51, 'MAG College Enrollment Forecast'!$A:$A, 'MAG College Enrollment Forecast'!$C:$C+'MAG College Enrollment Forecast'!$D:$D+'MAG College Enrollment Forecast'!$E:$E+'MAG College Enrollment Forecast'!$F:$F+'MAG College Enrollment Forecast'!$G:$G+'MAG College Enrollment Forecast'!$H:$H), (AJ$72-AJ50)/($AI$72-$AI50)*($AI51-$AI50)+AJ50),
          TRUE, IFERROR(_xlfn.XLOOKUP($AI51, 'USHE Projections'!$A:$A, IFERROR(_xlfn.XLOOKUP(AJ$1, 'USHE Projections'!$A$1:$E$1, 'USHE Projections'!$A:$E), "NONE"), (AJ$72-AJ50)/($AI$72-$AI50)*($AI51-$AI50)+AJ50), (AJ$72-AJ50)/($AI$72-$AI50)*($AI51-$AI50)+AJ50)
        )
      )
    )
  ), 0)</f>
        <v>40648</v>
      </c>
      <c r="AK51" s="104" cm="1">
        <f t="array" ref="AK51">ROUND(
  IF(AND(AK$1="Ensign", $AI51&gt;=2021, $AI51&lt;=2024),
    _xlfn.XLOOKUP($AI51, Ensign!$A$2:$A$12, Ensign!$B$2:$B$12),
    _xlfn.XLOOKUP($AI51, 'Historic (IPEDS &amp; 2019 RTP)'!$A:$A, _xlfn.XLOOKUP(AK$1, 'Historic (IPEDS &amp; 2019 RTP)'!$A$1:$H$1, 'Historic (IPEDS &amp; 2019 RTP)'!$A:$H),
      IFERROR(_xlfn.XLOOKUP($AI51, 'USHE Historic'!$A$3:$A$13, _xlfn.XLOOKUP(AK$1, 'USHE Historic'!$A$2:$E$2, 'USHE Historic'!$A$3:$E$13)),
        _xlfn.IFS(
          AK$1="BYU", IFERROR(_xlfn.XLOOKUP($AI51, 'MAG College Enrollment Forecast'!$A:$A, 'MAG College Enrollment Forecast'!$B:$B), (AK$72-AK50)/($AI$72-$AI50)*($AI51-$AI50)+AK50),
          AK$1="UVU", IFERROR(_xlfn.XLOOKUP($AI51, 'MAG College Enrollment Forecast'!$A:$A, 'MAG College Enrollment Forecast'!$C:$C+'MAG College Enrollment Forecast'!$D:$D+'MAG College Enrollment Forecast'!$E:$E+'MAG College Enrollment Forecast'!$F:$F+'MAG College Enrollment Forecast'!$G:$G+'MAG College Enrollment Forecast'!$H:$H), (AK$72-AK50)/($AI$72-$AI50)*($AI51-$AI50)+AK50),
          TRUE, IFERROR(_xlfn.XLOOKUP($AI51, 'USHE Projections'!$A:$A, IFERROR(_xlfn.XLOOKUP(AK$1, 'USHE Projections'!$A$1:$E$1, 'USHE Projections'!$A:$E), "NONE"), (AK$72-AK50)/($AI$72-$AI50)*($AI51-$AI50)+AK50), (AK$72-AK50)/($AI$72-$AI50)*($AI51-$AI50)+AK50)
        )
      )
    )
  ), 0)</f>
        <v>38204</v>
      </c>
      <c r="AL51" s="35" cm="1">
        <f t="array" ref="AL51">ROUND(
  IF(AND(AL$1="Ensign", $AI51&gt;=2021, $AI51&lt;=2024),
    _xlfn.XLOOKUP($AI51, Ensign!$A$2:$A$12, Ensign!$B$2:$B$12),
    _xlfn.XLOOKUP($AI51, 'Historic (IPEDS &amp; 2019 RTP)'!$A:$A, _xlfn.XLOOKUP(AL$1, 'Historic (IPEDS &amp; 2019 RTP)'!$A$1:$H$1, 'Historic (IPEDS &amp; 2019 RTP)'!$A:$H),
      IFERROR(_xlfn.XLOOKUP($AI51, 'USHE Historic'!$A$3:$A$13, _xlfn.XLOOKUP(AL$1, 'USHE Historic'!$A$2:$E$2, 'USHE Historic'!$A$3:$E$13)),
        _xlfn.IFS(
          AL$1="BYU", IFERROR(_xlfn.XLOOKUP($AI51, 'MAG College Enrollment Forecast'!$A:$A, 'MAG College Enrollment Forecast'!$B:$B), (AL$72-AL50)/($AI$72-$AI50)*($AI51-$AI50)+AL50),
          AL$1="UVU", IFERROR(_xlfn.XLOOKUP($AI51, 'MAG College Enrollment Forecast'!$A:$A, 'MAG College Enrollment Forecast'!$C:$C+'MAG College Enrollment Forecast'!$D:$D+'MAG College Enrollment Forecast'!$E:$E+'MAG College Enrollment Forecast'!$F:$F+'MAG College Enrollment Forecast'!$G:$G+'MAG College Enrollment Forecast'!$H:$H), (AL$72-AL50)/($AI$72-$AI50)*($AI51-$AI50)+AL50),
          TRUE, IFERROR(_xlfn.XLOOKUP($AI51, 'USHE Projections'!$A:$A, IFERROR(_xlfn.XLOOKUP(AL$1, 'USHE Projections'!$A$1:$E$1, 'USHE Projections'!$A:$E), "NONE"), (AL$72-AL50)/($AI$72-$AI50)*($AI51-$AI50)+AL50), (AL$72-AL50)/($AI$72-$AI50)*($AI51-$AI50)+AL50)
        )
      )
    )
  ), 0)</f>
        <v>64860</v>
      </c>
      <c r="AM51" s="104" cm="1">
        <f t="array" ref="AM51">ROUND(
  IF(AND(AM$1="Ensign", $AI51&gt;=2021, $AI51&lt;=2024),
    _xlfn.XLOOKUP($AI51, Ensign!$A$2:$A$12, Ensign!$B$2:$B$12),
    _xlfn.XLOOKUP($AI51, 'Historic (IPEDS &amp; 2019 RTP)'!$A:$A, _xlfn.XLOOKUP(AM$1, 'Historic (IPEDS &amp; 2019 RTP)'!$A$1:$H$1, 'Historic (IPEDS &amp; 2019 RTP)'!$A:$H),
      IFERROR(_xlfn.XLOOKUP($AI51, 'USHE Historic'!$A$3:$A$13, _xlfn.XLOOKUP(AM$1, 'USHE Historic'!$A$2:$E$2, 'USHE Historic'!$A$3:$E$13)),
        _xlfn.IFS(
          AM$1="BYU", IFERROR(_xlfn.XLOOKUP($AI51, 'MAG College Enrollment Forecast'!$A:$A, 'MAG College Enrollment Forecast'!$B:$B), (AM$72-AM50)/($AI$72-$AI50)*($AI51-$AI50)+AM50),
          AM$1="UVU", IFERROR(_xlfn.XLOOKUP($AI51, 'MAG College Enrollment Forecast'!$A:$A, 'MAG College Enrollment Forecast'!$C:$C+'MAG College Enrollment Forecast'!$D:$D+'MAG College Enrollment Forecast'!$E:$E+'MAG College Enrollment Forecast'!$F:$F+'MAG College Enrollment Forecast'!$G:$G+'MAG College Enrollment Forecast'!$H:$H), (AM$72-AM50)/($AI$72-$AI50)*($AI51-$AI50)+AM50),
          TRUE, IFERROR(_xlfn.XLOOKUP($AI51, 'USHE Projections'!$A:$A, IFERROR(_xlfn.XLOOKUP(AM$1, 'USHE Projections'!$A$1:$E$1, 'USHE Projections'!$A:$E), "NONE"), (AM$72-AM50)/($AI$72-$AI50)*($AI51-$AI50)+AM50), (AM$72-AM50)/($AI$72-$AI50)*($AI51-$AI50)+AM50)
        )
      )
    )
  ), 0)</f>
        <v>35926</v>
      </c>
      <c r="AN51" s="35" cm="1">
        <f t="array" ref="AN51">ROUND(
  IF(AND(AN$1="Ensign", $AI51&gt;=2021, $AI51&lt;=2024),
    _xlfn.XLOOKUP($AI51, Ensign!$A$2:$A$12, Ensign!$B$2:$B$12),
    _xlfn.XLOOKUP($AI51, 'Historic (IPEDS &amp; 2019 RTP)'!$A:$A, _xlfn.XLOOKUP(AN$1, 'Historic (IPEDS &amp; 2019 RTP)'!$A$1:$H$1, 'Historic (IPEDS &amp; 2019 RTP)'!$A:$H),
      IFERROR(_xlfn.XLOOKUP($AI51, 'USHE Historic'!$A$3:$A$13, _xlfn.XLOOKUP(AN$1, 'USHE Historic'!$A$2:$E$2, 'USHE Historic'!$A$3:$E$13)),
        _xlfn.IFS(
          AN$1="BYU", IFERROR(_xlfn.XLOOKUP($AI51, 'MAG College Enrollment Forecast'!$A:$A, 'MAG College Enrollment Forecast'!$B:$B), (AN$72-AN50)/($AI$72-$AI50)*($AI51-$AI50)+AN50),
          AN$1="UVU", IFERROR(_xlfn.XLOOKUP($AI51, 'MAG College Enrollment Forecast'!$A:$A, 'MAG College Enrollment Forecast'!$C:$C+'MAG College Enrollment Forecast'!$D:$D+'MAG College Enrollment Forecast'!$E:$E+'MAG College Enrollment Forecast'!$F:$F+'MAG College Enrollment Forecast'!$G:$G+'MAG College Enrollment Forecast'!$H:$H), (AN$72-AN50)/($AI$72-$AI50)*($AI51-$AI50)+AN50),
          TRUE, IFERROR(_xlfn.XLOOKUP($AI51, 'USHE Projections'!$A:$A, IFERROR(_xlfn.XLOOKUP(AN$1, 'USHE Projections'!$A$1:$E$1, 'USHE Projections'!$A:$E), "NONE"), (AN$72-AN50)/($AI$72-$AI50)*($AI51-$AI50)+AN50), (AN$72-AN50)/($AI$72-$AI50)*($AI51-$AI50)+AN50)
        )
      )
    )
  ), 0)</f>
        <v>37995</v>
      </c>
      <c r="AO51" s="104" cm="1">
        <f t="array" ref="AO51">ROUND(
  IF(AND(AO$1="Ensign", $AI51&gt;=2021, $AI51&lt;=2024),
    _xlfn.XLOOKUP($AI51, Ensign!$A$2:$A$12, Ensign!$B$2:$B$12),
    _xlfn.XLOOKUP($AI51, 'Historic (IPEDS &amp; 2019 RTP)'!$A:$A, _xlfn.XLOOKUP(AO$1, 'Historic (IPEDS &amp; 2019 RTP)'!$A$1:$H$1, 'Historic (IPEDS &amp; 2019 RTP)'!$A:$H),
      IFERROR(_xlfn.XLOOKUP($AI51, 'USHE Historic'!$A$3:$A$13, _xlfn.XLOOKUP(AO$1, 'USHE Historic'!$A$2:$E$2, 'USHE Historic'!$A$3:$E$13)),
        _xlfn.IFS(
          AO$1="BYU", IFERROR(_xlfn.XLOOKUP($AI51, 'MAG College Enrollment Forecast'!$A:$A, 'MAG College Enrollment Forecast'!$B:$B), (AO$72-AO50)/($AI$72-$AI50)*($AI51-$AI50)+AO50),
          AO$1="UVU", IFERROR(_xlfn.XLOOKUP($AI51, 'MAG College Enrollment Forecast'!$A:$A, 'MAG College Enrollment Forecast'!$C:$C+'MAG College Enrollment Forecast'!$D:$D+'MAG College Enrollment Forecast'!$E:$E+'MAG College Enrollment Forecast'!$F:$F+'MAG College Enrollment Forecast'!$G:$G+'MAG College Enrollment Forecast'!$H:$H), (AO$72-AO50)/($AI$72-$AI50)*($AI51-$AI50)+AO50),
          TRUE, IFERROR(_xlfn.XLOOKUP($AI51, 'USHE Projections'!$A:$A, IFERROR(_xlfn.XLOOKUP(AO$1, 'USHE Projections'!$A$1:$E$1, 'USHE Projections'!$A:$E), "NONE"), (AO$72-AO50)/($AI$72-$AI50)*($AI51-$AI50)+AO50), (AO$72-AO50)/($AI$72-$AI50)*($AI51-$AI50)+AO50)
        )
      )
    )
  ), 0)</f>
        <v>2462</v>
      </c>
      <c r="AP51" s="104" cm="1">
        <f t="array" ref="AP51">ROUND(
  IF(AND(AP$1="Ensign", $AI51&gt;=2021, $AI51&lt;=2024),
    _xlfn.XLOOKUP($AI51, Ensign!$A$2:$A$12, Ensign!$B$2:$B$12),
    _xlfn.XLOOKUP($AI51, 'Historic (IPEDS &amp; 2019 RTP)'!$A:$A, _xlfn.XLOOKUP(AP$1, 'Historic (IPEDS &amp; 2019 RTP)'!$A$1:$H$1, 'Historic (IPEDS &amp; 2019 RTP)'!$A:$H),
      IFERROR(_xlfn.XLOOKUP($AI51, 'USHE Historic'!$A$3:$A$13, _xlfn.XLOOKUP(AP$1, 'USHE Historic'!$A$2:$E$2, 'USHE Historic'!$A$3:$E$13)),
        _xlfn.IFS(
          AP$1="BYU", IFERROR(_xlfn.XLOOKUP($AI51, 'MAG College Enrollment Forecast'!$A:$A, 'MAG College Enrollment Forecast'!$B:$B), (AP$72-AP50)/($AI$72-$AI50)*($AI51-$AI50)+AP50),
          AP$1="UVU", IFERROR(_xlfn.XLOOKUP($AI51, 'MAG College Enrollment Forecast'!$A:$A, 'MAG College Enrollment Forecast'!$C:$C+'MAG College Enrollment Forecast'!$D:$D+'MAG College Enrollment Forecast'!$E:$E+'MAG College Enrollment Forecast'!$F:$F+'MAG College Enrollment Forecast'!$G:$G+'MAG College Enrollment Forecast'!$H:$H), (AP$72-AP50)/($AI$72-$AI50)*($AI51-$AI50)+AP50),
          TRUE, IFERROR(_xlfn.XLOOKUP($AI51, 'USHE Projections'!$A:$A, IFERROR(_xlfn.XLOOKUP(AP$1, 'USHE Projections'!$A$1:$E$1, 'USHE Projections'!$A:$E), "NONE"), (AP$72-AP50)/($AI$72-$AI50)*($AI51-$AI50)+AP50), (AP$72-AP50)/($AI$72-$AI50)*($AI51-$AI50)+AP50)
        )
      )
    )
  ), 0)</f>
        <v>2206</v>
      </c>
    </row>
    <row r="52" spans="35:42">
      <c r="AI52" s="3">
        <v>2040</v>
      </c>
      <c r="AJ52" s="104" cm="1">
        <f t="array" ref="AJ52">ROUND(
  IF(AND(AJ$1="Ensign", $AI52&gt;=2021, $AI52&lt;=2024),
    _xlfn.XLOOKUP($AI52, Ensign!$A$2:$A$12, Ensign!$B$2:$B$12),
    _xlfn.XLOOKUP($AI52, 'Historic (IPEDS &amp; 2019 RTP)'!$A:$A, _xlfn.XLOOKUP(AJ$1, 'Historic (IPEDS &amp; 2019 RTP)'!$A$1:$H$1, 'Historic (IPEDS &amp; 2019 RTP)'!$A:$H),
      IFERROR(_xlfn.XLOOKUP($AI52, 'USHE Historic'!$A$3:$A$13, _xlfn.XLOOKUP(AJ$1, 'USHE Historic'!$A$2:$E$2, 'USHE Historic'!$A$3:$E$13)),
        _xlfn.IFS(
          AJ$1="BYU", IFERROR(_xlfn.XLOOKUP($AI52, 'MAG College Enrollment Forecast'!$A:$A, 'MAG College Enrollment Forecast'!$B:$B), (AJ$72-AJ51)/($AI$72-$AI51)*($AI52-$AI51)+AJ51),
          AJ$1="UVU", IFERROR(_xlfn.XLOOKUP($AI52, 'MAG College Enrollment Forecast'!$A:$A, 'MAG College Enrollment Forecast'!$C:$C+'MAG College Enrollment Forecast'!$D:$D+'MAG College Enrollment Forecast'!$E:$E+'MAG College Enrollment Forecast'!$F:$F+'MAG College Enrollment Forecast'!$G:$G+'MAG College Enrollment Forecast'!$H:$H), (AJ$72-AJ51)/($AI$72-$AI51)*($AI52-$AI51)+AJ51),
          TRUE, IFERROR(_xlfn.XLOOKUP($AI52, 'USHE Projections'!$A:$A, IFERROR(_xlfn.XLOOKUP(AJ$1, 'USHE Projections'!$A$1:$E$1, 'USHE Projections'!$A:$E), "NONE"), (AJ$72-AJ51)/($AI$72-$AI51)*($AI52-$AI51)+AJ51), (AJ$72-AJ51)/($AI$72-$AI51)*($AI52-$AI51)+AJ51)
        )
      )
    )
  ), 0)</f>
        <v>40950</v>
      </c>
      <c r="AK52" s="104" cm="1">
        <f t="array" ref="AK52">ROUND(
  IF(AND(AK$1="Ensign", $AI52&gt;=2021, $AI52&lt;=2024),
    _xlfn.XLOOKUP($AI52, Ensign!$A$2:$A$12, Ensign!$B$2:$B$12),
    _xlfn.XLOOKUP($AI52, 'Historic (IPEDS &amp; 2019 RTP)'!$A:$A, _xlfn.XLOOKUP(AK$1, 'Historic (IPEDS &amp; 2019 RTP)'!$A$1:$H$1, 'Historic (IPEDS &amp; 2019 RTP)'!$A:$H),
      IFERROR(_xlfn.XLOOKUP($AI52, 'USHE Historic'!$A$3:$A$13, _xlfn.XLOOKUP(AK$1, 'USHE Historic'!$A$2:$E$2, 'USHE Historic'!$A$3:$E$13)),
        _xlfn.IFS(
          AK$1="BYU", IFERROR(_xlfn.XLOOKUP($AI52, 'MAG College Enrollment Forecast'!$A:$A, 'MAG College Enrollment Forecast'!$B:$B), (AK$72-AK51)/($AI$72-$AI51)*($AI52-$AI51)+AK51),
          AK$1="UVU", IFERROR(_xlfn.XLOOKUP($AI52, 'MAG College Enrollment Forecast'!$A:$A, 'MAG College Enrollment Forecast'!$C:$C+'MAG College Enrollment Forecast'!$D:$D+'MAG College Enrollment Forecast'!$E:$E+'MAG College Enrollment Forecast'!$F:$F+'MAG College Enrollment Forecast'!$G:$G+'MAG College Enrollment Forecast'!$H:$H), (AK$72-AK51)/($AI$72-$AI51)*($AI52-$AI51)+AK51),
          TRUE, IFERROR(_xlfn.XLOOKUP($AI52, 'USHE Projections'!$A:$A, IFERROR(_xlfn.XLOOKUP(AK$1, 'USHE Projections'!$A$1:$E$1, 'USHE Projections'!$A:$E), "NONE"), (AK$72-AK51)/($AI$72-$AI51)*($AI52-$AI51)+AK51), (AK$72-AK51)/($AI$72-$AI51)*($AI52-$AI51)+AK51)
        )
      )
    )
  ), 0)</f>
        <v>38670</v>
      </c>
      <c r="AL52" s="35" cm="1">
        <f t="array" ref="AL52">ROUND(
  IF(AND(AL$1="Ensign", $AI52&gt;=2021, $AI52&lt;=2024),
    _xlfn.XLOOKUP($AI52, Ensign!$A$2:$A$12, Ensign!$B$2:$B$12),
    _xlfn.XLOOKUP($AI52, 'Historic (IPEDS &amp; 2019 RTP)'!$A:$A, _xlfn.XLOOKUP(AL$1, 'Historic (IPEDS &amp; 2019 RTP)'!$A$1:$H$1, 'Historic (IPEDS &amp; 2019 RTP)'!$A:$H),
      IFERROR(_xlfn.XLOOKUP($AI52, 'USHE Historic'!$A$3:$A$13, _xlfn.XLOOKUP(AL$1, 'USHE Historic'!$A$2:$E$2, 'USHE Historic'!$A$3:$E$13)),
        _xlfn.IFS(
          AL$1="BYU", IFERROR(_xlfn.XLOOKUP($AI52, 'MAG College Enrollment Forecast'!$A:$A, 'MAG College Enrollment Forecast'!$B:$B), (AL$72-AL51)/($AI$72-$AI51)*($AI52-$AI51)+AL51),
          AL$1="UVU", IFERROR(_xlfn.XLOOKUP($AI52, 'MAG College Enrollment Forecast'!$A:$A, 'MAG College Enrollment Forecast'!$C:$C+'MAG College Enrollment Forecast'!$D:$D+'MAG College Enrollment Forecast'!$E:$E+'MAG College Enrollment Forecast'!$F:$F+'MAG College Enrollment Forecast'!$G:$G+'MAG College Enrollment Forecast'!$H:$H), (AL$72-AL51)/($AI$72-$AI51)*($AI52-$AI51)+AL51),
          TRUE, IFERROR(_xlfn.XLOOKUP($AI52, 'USHE Projections'!$A:$A, IFERROR(_xlfn.XLOOKUP(AL$1, 'USHE Projections'!$A$1:$E$1, 'USHE Projections'!$A:$E), "NONE"), (AL$72-AL51)/($AI$72-$AI51)*($AI52-$AI51)+AL51), (AL$72-AL51)/($AI$72-$AI51)*($AI52-$AI51)+AL51)
        )
      )
    )
  ), 0)</f>
        <v>66093</v>
      </c>
      <c r="AM52" s="104" cm="1">
        <f t="array" ref="AM52">ROUND(
  IF(AND(AM$1="Ensign", $AI52&gt;=2021, $AI52&lt;=2024),
    _xlfn.XLOOKUP($AI52, Ensign!$A$2:$A$12, Ensign!$B$2:$B$12),
    _xlfn.XLOOKUP($AI52, 'Historic (IPEDS &amp; 2019 RTP)'!$A:$A, _xlfn.XLOOKUP(AM$1, 'Historic (IPEDS &amp; 2019 RTP)'!$A$1:$H$1, 'Historic (IPEDS &amp; 2019 RTP)'!$A:$H),
      IFERROR(_xlfn.XLOOKUP($AI52, 'USHE Historic'!$A$3:$A$13, _xlfn.XLOOKUP(AM$1, 'USHE Historic'!$A$2:$E$2, 'USHE Historic'!$A$3:$E$13)),
        _xlfn.IFS(
          AM$1="BYU", IFERROR(_xlfn.XLOOKUP($AI52, 'MAG College Enrollment Forecast'!$A:$A, 'MAG College Enrollment Forecast'!$B:$B), (AM$72-AM51)/($AI$72-$AI51)*($AI52-$AI51)+AM51),
          AM$1="UVU", IFERROR(_xlfn.XLOOKUP($AI52, 'MAG College Enrollment Forecast'!$A:$A, 'MAG College Enrollment Forecast'!$C:$C+'MAG College Enrollment Forecast'!$D:$D+'MAG College Enrollment Forecast'!$E:$E+'MAG College Enrollment Forecast'!$F:$F+'MAG College Enrollment Forecast'!$G:$G+'MAG College Enrollment Forecast'!$H:$H), (AM$72-AM51)/($AI$72-$AI51)*($AI52-$AI51)+AM51),
          TRUE, IFERROR(_xlfn.XLOOKUP($AI52, 'USHE Projections'!$A:$A, IFERROR(_xlfn.XLOOKUP(AM$1, 'USHE Projections'!$A$1:$E$1, 'USHE Projections'!$A:$E), "NONE"), (AM$72-AM51)/($AI$72-$AI51)*($AI52-$AI51)+AM51), (AM$72-AM51)/($AI$72-$AI51)*($AI52-$AI51)+AM51)
        )
      )
    )
  ), 0)</f>
        <v>36263</v>
      </c>
      <c r="AN52" s="35" cm="1">
        <f t="array" ref="AN52">ROUND(
  IF(AND(AN$1="Ensign", $AI52&gt;=2021, $AI52&lt;=2024),
    _xlfn.XLOOKUP($AI52, Ensign!$A$2:$A$12, Ensign!$B$2:$B$12),
    _xlfn.XLOOKUP($AI52, 'Historic (IPEDS &amp; 2019 RTP)'!$A:$A, _xlfn.XLOOKUP(AN$1, 'Historic (IPEDS &amp; 2019 RTP)'!$A$1:$H$1, 'Historic (IPEDS &amp; 2019 RTP)'!$A:$H),
      IFERROR(_xlfn.XLOOKUP($AI52, 'USHE Historic'!$A$3:$A$13, _xlfn.XLOOKUP(AN$1, 'USHE Historic'!$A$2:$E$2, 'USHE Historic'!$A$3:$E$13)),
        _xlfn.IFS(
          AN$1="BYU", IFERROR(_xlfn.XLOOKUP($AI52, 'MAG College Enrollment Forecast'!$A:$A, 'MAG College Enrollment Forecast'!$B:$B), (AN$72-AN51)/($AI$72-$AI51)*($AI52-$AI51)+AN51),
          AN$1="UVU", IFERROR(_xlfn.XLOOKUP($AI52, 'MAG College Enrollment Forecast'!$A:$A, 'MAG College Enrollment Forecast'!$C:$C+'MAG College Enrollment Forecast'!$D:$D+'MAG College Enrollment Forecast'!$E:$E+'MAG College Enrollment Forecast'!$F:$F+'MAG College Enrollment Forecast'!$G:$G+'MAG College Enrollment Forecast'!$H:$H), (AN$72-AN51)/($AI$72-$AI51)*($AI52-$AI51)+AN51),
          TRUE, IFERROR(_xlfn.XLOOKUP($AI52, 'USHE Projections'!$A:$A, IFERROR(_xlfn.XLOOKUP(AN$1, 'USHE Projections'!$A$1:$E$1, 'USHE Projections'!$A:$E), "NONE"), (AN$72-AN51)/($AI$72-$AI51)*($AI52-$AI51)+AN51), (AN$72-AN51)/($AI$72-$AI51)*($AI52-$AI51)+AN51)
        )
      )
    )
  ), 0)</f>
        <v>38032</v>
      </c>
      <c r="AO52" s="104" cm="1">
        <f t="array" ref="AO52">ROUND(
  IF(AND(AO$1="Ensign", $AI52&gt;=2021, $AI52&lt;=2024),
    _xlfn.XLOOKUP($AI52, Ensign!$A$2:$A$12, Ensign!$B$2:$B$12),
    _xlfn.XLOOKUP($AI52, 'Historic (IPEDS &amp; 2019 RTP)'!$A:$A, _xlfn.XLOOKUP(AO$1, 'Historic (IPEDS &amp; 2019 RTP)'!$A$1:$H$1, 'Historic (IPEDS &amp; 2019 RTP)'!$A:$H),
      IFERROR(_xlfn.XLOOKUP($AI52, 'USHE Historic'!$A$3:$A$13, _xlfn.XLOOKUP(AO$1, 'USHE Historic'!$A$2:$E$2, 'USHE Historic'!$A$3:$E$13)),
        _xlfn.IFS(
          AO$1="BYU", IFERROR(_xlfn.XLOOKUP($AI52, 'MAG College Enrollment Forecast'!$A:$A, 'MAG College Enrollment Forecast'!$B:$B), (AO$72-AO51)/($AI$72-$AI51)*($AI52-$AI51)+AO51),
          AO$1="UVU", IFERROR(_xlfn.XLOOKUP($AI52, 'MAG College Enrollment Forecast'!$A:$A, 'MAG College Enrollment Forecast'!$C:$C+'MAG College Enrollment Forecast'!$D:$D+'MAG College Enrollment Forecast'!$E:$E+'MAG College Enrollment Forecast'!$F:$F+'MAG College Enrollment Forecast'!$G:$G+'MAG College Enrollment Forecast'!$H:$H), (AO$72-AO51)/($AI$72-$AI51)*($AI52-$AI51)+AO51),
          TRUE, IFERROR(_xlfn.XLOOKUP($AI52, 'USHE Projections'!$A:$A, IFERROR(_xlfn.XLOOKUP(AO$1, 'USHE Projections'!$A$1:$E$1, 'USHE Projections'!$A:$E), "NONE"), (AO$72-AO51)/($AI$72-$AI51)*($AI52-$AI51)+AO51), (AO$72-AO51)/($AI$72-$AI51)*($AI52-$AI51)+AO51)
        )
      )
    )
  ), 0)</f>
        <v>2497</v>
      </c>
      <c r="AP52" s="104" cm="1">
        <f t="array" ref="AP52">ROUND(
  IF(AND(AP$1="Ensign", $AI52&gt;=2021, $AI52&lt;=2024),
    _xlfn.XLOOKUP($AI52, Ensign!$A$2:$A$12, Ensign!$B$2:$B$12),
    _xlfn.XLOOKUP($AI52, 'Historic (IPEDS &amp; 2019 RTP)'!$A:$A, _xlfn.XLOOKUP(AP$1, 'Historic (IPEDS &amp; 2019 RTP)'!$A$1:$H$1, 'Historic (IPEDS &amp; 2019 RTP)'!$A:$H),
      IFERROR(_xlfn.XLOOKUP($AI52, 'USHE Historic'!$A$3:$A$13, _xlfn.XLOOKUP(AP$1, 'USHE Historic'!$A$2:$E$2, 'USHE Historic'!$A$3:$E$13)),
        _xlfn.IFS(
          AP$1="BYU", IFERROR(_xlfn.XLOOKUP($AI52, 'MAG College Enrollment Forecast'!$A:$A, 'MAG College Enrollment Forecast'!$B:$B), (AP$72-AP51)/($AI$72-$AI51)*($AI52-$AI51)+AP51),
          AP$1="UVU", IFERROR(_xlfn.XLOOKUP($AI52, 'MAG College Enrollment Forecast'!$A:$A, 'MAG College Enrollment Forecast'!$C:$C+'MAG College Enrollment Forecast'!$D:$D+'MAG College Enrollment Forecast'!$E:$E+'MAG College Enrollment Forecast'!$F:$F+'MAG College Enrollment Forecast'!$G:$G+'MAG College Enrollment Forecast'!$H:$H), (AP$72-AP51)/($AI$72-$AI51)*($AI52-$AI51)+AP51),
          TRUE, IFERROR(_xlfn.XLOOKUP($AI52, 'USHE Projections'!$A:$A, IFERROR(_xlfn.XLOOKUP(AP$1, 'USHE Projections'!$A$1:$E$1, 'USHE Projections'!$A:$E), "NONE"), (AP$72-AP51)/($AI$72-$AI51)*($AI52-$AI51)+AP51), (AP$72-AP51)/($AI$72-$AI51)*($AI52-$AI51)+AP51)
        )
      )
    )
  ), 0)</f>
        <v>2268</v>
      </c>
    </row>
    <row r="53" spans="35:42">
      <c r="AI53" s="3">
        <v>2041</v>
      </c>
      <c r="AJ53" s="104" cm="1">
        <f t="array" ref="AJ53">ROUND(
  IF(AND(AJ$1="Ensign", $AI53&gt;=2021, $AI53&lt;=2024),
    _xlfn.XLOOKUP($AI53, Ensign!$A$2:$A$12, Ensign!$B$2:$B$12),
    _xlfn.XLOOKUP($AI53, 'Historic (IPEDS &amp; 2019 RTP)'!$A:$A, _xlfn.XLOOKUP(AJ$1, 'Historic (IPEDS &amp; 2019 RTP)'!$A$1:$H$1, 'Historic (IPEDS &amp; 2019 RTP)'!$A:$H),
      IFERROR(_xlfn.XLOOKUP($AI53, 'USHE Historic'!$A$3:$A$13, _xlfn.XLOOKUP(AJ$1, 'USHE Historic'!$A$2:$E$2, 'USHE Historic'!$A$3:$E$13)),
        _xlfn.IFS(
          AJ$1="BYU", IFERROR(_xlfn.XLOOKUP($AI53, 'MAG College Enrollment Forecast'!$A:$A, 'MAG College Enrollment Forecast'!$B:$B), (AJ$72-AJ52)/($AI$72-$AI52)*($AI53-$AI52)+AJ52),
          AJ$1="UVU", IFERROR(_xlfn.XLOOKUP($AI53, 'MAG College Enrollment Forecast'!$A:$A, 'MAG College Enrollment Forecast'!$C:$C+'MAG College Enrollment Forecast'!$D:$D+'MAG College Enrollment Forecast'!$E:$E+'MAG College Enrollment Forecast'!$F:$F+'MAG College Enrollment Forecast'!$G:$G+'MAG College Enrollment Forecast'!$H:$H), (AJ$72-AJ52)/($AI$72-$AI52)*($AI53-$AI52)+AJ52),
          TRUE, IFERROR(_xlfn.XLOOKUP($AI53, 'USHE Projections'!$A:$A, IFERROR(_xlfn.XLOOKUP(AJ$1, 'USHE Projections'!$A$1:$E$1, 'USHE Projections'!$A:$E), "NONE"), (AJ$72-AJ52)/($AI$72-$AI52)*($AI53-$AI52)+AJ52), (AJ$72-AJ52)/($AI$72-$AI52)*($AI53-$AI52)+AJ52)
        )
      )
    )
  ), 0)</f>
        <v>41253</v>
      </c>
      <c r="AK53" s="104" cm="1">
        <f t="array" ref="AK53">ROUND(
  IF(AND(AK$1="Ensign", $AI53&gt;=2021, $AI53&lt;=2024),
    _xlfn.XLOOKUP($AI53, Ensign!$A$2:$A$12, Ensign!$B$2:$B$12),
    _xlfn.XLOOKUP($AI53, 'Historic (IPEDS &amp; 2019 RTP)'!$A:$A, _xlfn.XLOOKUP(AK$1, 'Historic (IPEDS &amp; 2019 RTP)'!$A$1:$H$1, 'Historic (IPEDS &amp; 2019 RTP)'!$A:$H),
      IFERROR(_xlfn.XLOOKUP($AI53, 'USHE Historic'!$A$3:$A$13, _xlfn.XLOOKUP(AK$1, 'USHE Historic'!$A$2:$E$2, 'USHE Historic'!$A$3:$E$13)),
        _xlfn.IFS(
          AK$1="BYU", IFERROR(_xlfn.XLOOKUP($AI53, 'MAG College Enrollment Forecast'!$A:$A, 'MAG College Enrollment Forecast'!$B:$B), (AK$72-AK52)/($AI$72-$AI52)*($AI53-$AI52)+AK52),
          AK$1="UVU", IFERROR(_xlfn.XLOOKUP($AI53, 'MAG College Enrollment Forecast'!$A:$A, 'MAG College Enrollment Forecast'!$C:$C+'MAG College Enrollment Forecast'!$D:$D+'MAG College Enrollment Forecast'!$E:$E+'MAG College Enrollment Forecast'!$F:$F+'MAG College Enrollment Forecast'!$G:$G+'MAG College Enrollment Forecast'!$H:$H), (AK$72-AK52)/($AI$72-$AI52)*($AI53-$AI52)+AK52),
          TRUE, IFERROR(_xlfn.XLOOKUP($AI53, 'USHE Projections'!$A:$A, IFERROR(_xlfn.XLOOKUP(AK$1, 'USHE Projections'!$A$1:$E$1, 'USHE Projections'!$A:$E), "NONE"), (AK$72-AK52)/($AI$72-$AI52)*($AI53-$AI52)+AK52), (AK$72-AK52)/($AI$72-$AI52)*($AI53-$AI52)+AK52)
        )
      )
    )
  ), 0)</f>
        <v>39137</v>
      </c>
      <c r="AL53" s="35" cm="1">
        <f t="array" ref="AL53">ROUND(
  IF(AND(AL$1="Ensign", $AI53&gt;=2021, $AI53&lt;=2024),
    _xlfn.XLOOKUP($AI53, Ensign!$A$2:$A$12, Ensign!$B$2:$B$12),
    _xlfn.XLOOKUP($AI53, 'Historic (IPEDS &amp; 2019 RTP)'!$A:$A, _xlfn.XLOOKUP(AL$1, 'Historic (IPEDS &amp; 2019 RTP)'!$A$1:$H$1, 'Historic (IPEDS &amp; 2019 RTP)'!$A:$H),
      IFERROR(_xlfn.XLOOKUP($AI53, 'USHE Historic'!$A$3:$A$13, _xlfn.XLOOKUP(AL$1, 'USHE Historic'!$A$2:$E$2, 'USHE Historic'!$A$3:$E$13)),
        _xlfn.IFS(
          AL$1="BYU", IFERROR(_xlfn.XLOOKUP($AI53, 'MAG College Enrollment Forecast'!$A:$A, 'MAG College Enrollment Forecast'!$B:$B), (AL$72-AL52)/($AI$72-$AI52)*($AI53-$AI52)+AL52),
          AL$1="UVU", IFERROR(_xlfn.XLOOKUP($AI53, 'MAG College Enrollment Forecast'!$A:$A, 'MAG College Enrollment Forecast'!$C:$C+'MAG College Enrollment Forecast'!$D:$D+'MAG College Enrollment Forecast'!$E:$E+'MAG College Enrollment Forecast'!$F:$F+'MAG College Enrollment Forecast'!$G:$G+'MAG College Enrollment Forecast'!$H:$H), (AL$72-AL52)/($AI$72-$AI52)*($AI53-$AI52)+AL52),
          TRUE, IFERROR(_xlfn.XLOOKUP($AI53, 'USHE Projections'!$A:$A, IFERROR(_xlfn.XLOOKUP(AL$1, 'USHE Projections'!$A$1:$E$1, 'USHE Projections'!$A:$E), "NONE"), (AL$72-AL52)/($AI$72-$AI52)*($AI53-$AI52)+AL52), (AL$72-AL52)/($AI$72-$AI52)*($AI53-$AI52)+AL52)
        )
      )
    )
  ), 0)</f>
        <v>67327</v>
      </c>
      <c r="AM53" s="104" cm="1">
        <f t="array" ref="AM53">ROUND(
  IF(AND(AM$1="Ensign", $AI53&gt;=2021, $AI53&lt;=2024),
    _xlfn.XLOOKUP($AI53, Ensign!$A$2:$A$12, Ensign!$B$2:$B$12),
    _xlfn.XLOOKUP($AI53, 'Historic (IPEDS &amp; 2019 RTP)'!$A:$A, _xlfn.XLOOKUP(AM$1, 'Historic (IPEDS &amp; 2019 RTP)'!$A$1:$H$1, 'Historic (IPEDS &amp; 2019 RTP)'!$A:$H),
      IFERROR(_xlfn.XLOOKUP($AI53, 'USHE Historic'!$A$3:$A$13, _xlfn.XLOOKUP(AM$1, 'USHE Historic'!$A$2:$E$2, 'USHE Historic'!$A$3:$E$13)),
        _xlfn.IFS(
          AM$1="BYU", IFERROR(_xlfn.XLOOKUP($AI53, 'MAG College Enrollment Forecast'!$A:$A, 'MAG College Enrollment Forecast'!$B:$B), (AM$72-AM52)/($AI$72-$AI52)*($AI53-$AI52)+AM52),
          AM$1="UVU", IFERROR(_xlfn.XLOOKUP($AI53, 'MAG College Enrollment Forecast'!$A:$A, 'MAG College Enrollment Forecast'!$C:$C+'MAG College Enrollment Forecast'!$D:$D+'MAG College Enrollment Forecast'!$E:$E+'MAG College Enrollment Forecast'!$F:$F+'MAG College Enrollment Forecast'!$G:$G+'MAG College Enrollment Forecast'!$H:$H), (AM$72-AM52)/($AI$72-$AI52)*($AI53-$AI52)+AM52),
          TRUE, IFERROR(_xlfn.XLOOKUP($AI53, 'USHE Projections'!$A:$A, IFERROR(_xlfn.XLOOKUP(AM$1, 'USHE Projections'!$A$1:$E$1, 'USHE Projections'!$A:$E), "NONE"), (AM$72-AM52)/($AI$72-$AI52)*($AI53-$AI52)+AM52), (AM$72-AM52)/($AI$72-$AI52)*($AI53-$AI52)+AM52)
        )
      )
    )
  ), 0)</f>
        <v>36600</v>
      </c>
      <c r="AN53" s="35" cm="1">
        <f t="array" ref="AN53">ROUND(
  IF(AND(AN$1="Ensign", $AI53&gt;=2021, $AI53&lt;=2024),
    _xlfn.XLOOKUP($AI53, Ensign!$A$2:$A$12, Ensign!$B$2:$B$12),
    _xlfn.XLOOKUP($AI53, 'Historic (IPEDS &amp; 2019 RTP)'!$A:$A, _xlfn.XLOOKUP(AN$1, 'Historic (IPEDS &amp; 2019 RTP)'!$A$1:$H$1, 'Historic (IPEDS &amp; 2019 RTP)'!$A:$H),
      IFERROR(_xlfn.XLOOKUP($AI53, 'USHE Historic'!$A$3:$A$13, _xlfn.XLOOKUP(AN$1, 'USHE Historic'!$A$2:$E$2, 'USHE Historic'!$A$3:$E$13)),
        _xlfn.IFS(
          AN$1="BYU", IFERROR(_xlfn.XLOOKUP($AI53, 'MAG College Enrollment Forecast'!$A:$A, 'MAG College Enrollment Forecast'!$B:$B), (AN$72-AN52)/($AI$72-$AI52)*($AI53-$AI52)+AN52),
          AN$1="UVU", IFERROR(_xlfn.XLOOKUP($AI53, 'MAG College Enrollment Forecast'!$A:$A, 'MAG College Enrollment Forecast'!$C:$C+'MAG College Enrollment Forecast'!$D:$D+'MAG College Enrollment Forecast'!$E:$E+'MAG College Enrollment Forecast'!$F:$F+'MAG College Enrollment Forecast'!$G:$G+'MAG College Enrollment Forecast'!$H:$H), (AN$72-AN52)/($AI$72-$AI52)*($AI53-$AI52)+AN52),
          TRUE, IFERROR(_xlfn.XLOOKUP($AI53, 'USHE Projections'!$A:$A, IFERROR(_xlfn.XLOOKUP(AN$1, 'USHE Projections'!$A$1:$E$1, 'USHE Projections'!$A:$E), "NONE"), (AN$72-AN52)/($AI$72-$AI52)*($AI53-$AI52)+AN52), (AN$72-AN52)/($AI$72-$AI52)*($AI53-$AI52)+AN52)
        )
      )
    )
  ), 0)</f>
        <v>38069</v>
      </c>
      <c r="AO53" s="104" cm="1">
        <f t="array" ref="AO53">ROUND(
  IF(AND(AO$1="Ensign", $AI53&gt;=2021, $AI53&lt;=2024),
    _xlfn.XLOOKUP($AI53, Ensign!$A$2:$A$12, Ensign!$B$2:$B$12),
    _xlfn.XLOOKUP($AI53, 'Historic (IPEDS &amp; 2019 RTP)'!$A:$A, _xlfn.XLOOKUP(AO$1, 'Historic (IPEDS &amp; 2019 RTP)'!$A$1:$H$1, 'Historic (IPEDS &amp; 2019 RTP)'!$A:$H),
      IFERROR(_xlfn.XLOOKUP($AI53, 'USHE Historic'!$A$3:$A$13, _xlfn.XLOOKUP(AO$1, 'USHE Historic'!$A$2:$E$2, 'USHE Historic'!$A$3:$E$13)),
        _xlfn.IFS(
          AO$1="BYU", IFERROR(_xlfn.XLOOKUP($AI53, 'MAG College Enrollment Forecast'!$A:$A, 'MAG College Enrollment Forecast'!$B:$B), (AO$72-AO52)/($AI$72-$AI52)*($AI53-$AI52)+AO52),
          AO$1="UVU", IFERROR(_xlfn.XLOOKUP($AI53, 'MAG College Enrollment Forecast'!$A:$A, 'MAG College Enrollment Forecast'!$C:$C+'MAG College Enrollment Forecast'!$D:$D+'MAG College Enrollment Forecast'!$E:$E+'MAG College Enrollment Forecast'!$F:$F+'MAG College Enrollment Forecast'!$G:$G+'MAG College Enrollment Forecast'!$H:$H), (AO$72-AO52)/($AI$72-$AI52)*($AI53-$AI52)+AO52),
          TRUE, IFERROR(_xlfn.XLOOKUP($AI53, 'USHE Projections'!$A:$A, IFERROR(_xlfn.XLOOKUP(AO$1, 'USHE Projections'!$A$1:$E$1, 'USHE Projections'!$A:$E), "NONE"), (AO$72-AO52)/($AI$72-$AI52)*($AI53-$AI52)+AO52), (AO$72-AO52)/($AI$72-$AI52)*($AI53-$AI52)+AO52)
        )
      )
    )
  ), 0)</f>
        <v>2532</v>
      </c>
      <c r="AP53" s="104" cm="1">
        <f t="array" ref="AP53">ROUND(
  IF(AND(AP$1="Ensign", $AI53&gt;=2021, $AI53&lt;=2024),
    _xlfn.XLOOKUP($AI53, Ensign!$A$2:$A$12, Ensign!$B$2:$B$12),
    _xlfn.XLOOKUP($AI53, 'Historic (IPEDS &amp; 2019 RTP)'!$A:$A, _xlfn.XLOOKUP(AP$1, 'Historic (IPEDS &amp; 2019 RTP)'!$A$1:$H$1, 'Historic (IPEDS &amp; 2019 RTP)'!$A:$H),
      IFERROR(_xlfn.XLOOKUP($AI53, 'USHE Historic'!$A$3:$A$13, _xlfn.XLOOKUP(AP$1, 'USHE Historic'!$A$2:$E$2, 'USHE Historic'!$A$3:$E$13)),
        _xlfn.IFS(
          AP$1="BYU", IFERROR(_xlfn.XLOOKUP($AI53, 'MAG College Enrollment Forecast'!$A:$A, 'MAG College Enrollment Forecast'!$B:$B), (AP$72-AP52)/($AI$72-$AI52)*($AI53-$AI52)+AP52),
          AP$1="UVU", IFERROR(_xlfn.XLOOKUP($AI53, 'MAG College Enrollment Forecast'!$A:$A, 'MAG College Enrollment Forecast'!$C:$C+'MAG College Enrollment Forecast'!$D:$D+'MAG College Enrollment Forecast'!$E:$E+'MAG College Enrollment Forecast'!$F:$F+'MAG College Enrollment Forecast'!$G:$G+'MAG College Enrollment Forecast'!$H:$H), (AP$72-AP52)/($AI$72-$AI52)*($AI53-$AI52)+AP52),
          TRUE, IFERROR(_xlfn.XLOOKUP($AI53, 'USHE Projections'!$A:$A, IFERROR(_xlfn.XLOOKUP(AP$1, 'USHE Projections'!$A$1:$E$1, 'USHE Projections'!$A:$E), "NONE"), (AP$72-AP52)/($AI$72-$AI52)*($AI53-$AI52)+AP52), (AP$72-AP52)/($AI$72-$AI52)*($AI53-$AI52)+AP52)
        )
      )
    )
  ), 0)</f>
        <v>2330</v>
      </c>
    </row>
    <row r="54" spans="35:42">
      <c r="AI54" s="3">
        <v>2042</v>
      </c>
      <c r="AJ54" s="104" cm="1">
        <f t="array" ref="AJ54">ROUND(
  IF(AND(AJ$1="Ensign", $AI54&gt;=2021, $AI54&lt;=2024),
    _xlfn.XLOOKUP($AI54, Ensign!$A$2:$A$12, Ensign!$B$2:$B$12),
    _xlfn.XLOOKUP($AI54, 'Historic (IPEDS &amp; 2019 RTP)'!$A:$A, _xlfn.XLOOKUP(AJ$1, 'Historic (IPEDS &amp; 2019 RTP)'!$A$1:$H$1, 'Historic (IPEDS &amp; 2019 RTP)'!$A:$H),
      IFERROR(_xlfn.XLOOKUP($AI54, 'USHE Historic'!$A$3:$A$13, _xlfn.XLOOKUP(AJ$1, 'USHE Historic'!$A$2:$E$2, 'USHE Historic'!$A$3:$E$13)),
        _xlfn.IFS(
          AJ$1="BYU", IFERROR(_xlfn.XLOOKUP($AI54, 'MAG College Enrollment Forecast'!$A:$A, 'MAG College Enrollment Forecast'!$B:$B), (AJ$72-AJ53)/($AI$72-$AI53)*($AI54-$AI53)+AJ53),
          AJ$1="UVU", IFERROR(_xlfn.XLOOKUP($AI54, 'MAG College Enrollment Forecast'!$A:$A, 'MAG College Enrollment Forecast'!$C:$C+'MAG College Enrollment Forecast'!$D:$D+'MAG College Enrollment Forecast'!$E:$E+'MAG College Enrollment Forecast'!$F:$F+'MAG College Enrollment Forecast'!$G:$G+'MAG College Enrollment Forecast'!$H:$H), (AJ$72-AJ53)/($AI$72-$AI53)*($AI54-$AI53)+AJ53),
          TRUE, IFERROR(_xlfn.XLOOKUP($AI54, 'USHE Projections'!$A:$A, IFERROR(_xlfn.XLOOKUP(AJ$1, 'USHE Projections'!$A$1:$E$1, 'USHE Projections'!$A:$E), "NONE"), (AJ$72-AJ53)/($AI$72-$AI53)*($AI54-$AI53)+AJ53), (AJ$72-AJ53)/($AI$72-$AI53)*($AI54-$AI53)+AJ53)
        )
      )
    )
  ), 0)</f>
        <v>41555</v>
      </c>
      <c r="AK54" s="104" cm="1">
        <f t="array" ref="AK54">ROUND(
  IF(AND(AK$1="Ensign", $AI54&gt;=2021, $AI54&lt;=2024),
    _xlfn.XLOOKUP($AI54, Ensign!$A$2:$A$12, Ensign!$B$2:$B$12),
    _xlfn.XLOOKUP($AI54, 'Historic (IPEDS &amp; 2019 RTP)'!$A:$A, _xlfn.XLOOKUP(AK$1, 'Historic (IPEDS &amp; 2019 RTP)'!$A$1:$H$1, 'Historic (IPEDS &amp; 2019 RTP)'!$A:$H),
      IFERROR(_xlfn.XLOOKUP($AI54, 'USHE Historic'!$A$3:$A$13, _xlfn.XLOOKUP(AK$1, 'USHE Historic'!$A$2:$E$2, 'USHE Historic'!$A$3:$E$13)),
        _xlfn.IFS(
          AK$1="BYU", IFERROR(_xlfn.XLOOKUP($AI54, 'MAG College Enrollment Forecast'!$A:$A, 'MAG College Enrollment Forecast'!$B:$B), (AK$72-AK53)/($AI$72-$AI53)*($AI54-$AI53)+AK53),
          AK$1="UVU", IFERROR(_xlfn.XLOOKUP($AI54, 'MAG College Enrollment Forecast'!$A:$A, 'MAG College Enrollment Forecast'!$C:$C+'MAG College Enrollment Forecast'!$D:$D+'MAG College Enrollment Forecast'!$E:$E+'MAG College Enrollment Forecast'!$F:$F+'MAG College Enrollment Forecast'!$G:$G+'MAG College Enrollment Forecast'!$H:$H), (AK$72-AK53)/($AI$72-$AI53)*($AI54-$AI53)+AK53),
          TRUE, IFERROR(_xlfn.XLOOKUP($AI54, 'USHE Projections'!$A:$A, IFERROR(_xlfn.XLOOKUP(AK$1, 'USHE Projections'!$A$1:$E$1, 'USHE Projections'!$A:$E), "NONE"), (AK$72-AK53)/($AI$72-$AI53)*($AI54-$AI53)+AK53), (AK$72-AK53)/($AI$72-$AI53)*($AI54-$AI53)+AK53)
        )
      )
    )
  ), 0)</f>
        <v>39603</v>
      </c>
      <c r="AL54" s="35" cm="1">
        <f t="array" ref="AL54">ROUND(
  IF(AND(AL$1="Ensign", $AI54&gt;=2021, $AI54&lt;=2024),
    _xlfn.XLOOKUP($AI54, Ensign!$A$2:$A$12, Ensign!$B$2:$B$12),
    _xlfn.XLOOKUP($AI54, 'Historic (IPEDS &amp; 2019 RTP)'!$A:$A, _xlfn.XLOOKUP(AL$1, 'Historic (IPEDS &amp; 2019 RTP)'!$A$1:$H$1, 'Historic (IPEDS &amp; 2019 RTP)'!$A:$H),
      IFERROR(_xlfn.XLOOKUP($AI54, 'USHE Historic'!$A$3:$A$13, _xlfn.XLOOKUP(AL$1, 'USHE Historic'!$A$2:$E$2, 'USHE Historic'!$A$3:$E$13)),
        _xlfn.IFS(
          AL$1="BYU", IFERROR(_xlfn.XLOOKUP($AI54, 'MAG College Enrollment Forecast'!$A:$A, 'MAG College Enrollment Forecast'!$B:$B), (AL$72-AL53)/($AI$72-$AI53)*($AI54-$AI53)+AL53),
          AL$1="UVU", IFERROR(_xlfn.XLOOKUP($AI54, 'MAG College Enrollment Forecast'!$A:$A, 'MAG College Enrollment Forecast'!$C:$C+'MAG College Enrollment Forecast'!$D:$D+'MAG College Enrollment Forecast'!$E:$E+'MAG College Enrollment Forecast'!$F:$F+'MAG College Enrollment Forecast'!$G:$G+'MAG College Enrollment Forecast'!$H:$H), (AL$72-AL53)/($AI$72-$AI53)*($AI54-$AI53)+AL53),
          TRUE, IFERROR(_xlfn.XLOOKUP($AI54, 'USHE Projections'!$A:$A, IFERROR(_xlfn.XLOOKUP(AL$1, 'USHE Projections'!$A$1:$E$1, 'USHE Projections'!$A:$E), "NONE"), (AL$72-AL53)/($AI$72-$AI53)*($AI54-$AI53)+AL53), (AL$72-AL53)/($AI$72-$AI53)*($AI54-$AI53)+AL53)
        )
      )
    )
  ), 0)</f>
        <v>68561</v>
      </c>
      <c r="AM54" s="104" cm="1">
        <f t="array" ref="AM54">ROUND(
  IF(AND(AM$1="Ensign", $AI54&gt;=2021, $AI54&lt;=2024),
    _xlfn.XLOOKUP($AI54, Ensign!$A$2:$A$12, Ensign!$B$2:$B$12),
    _xlfn.XLOOKUP($AI54, 'Historic (IPEDS &amp; 2019 RTP)'!$A:$A, _xlfn.XLOOKUP(AM$1, 'Historic (IPEDS &amp; 2019 RTP)'!$A$1:$H$1, 'Historic (IPEDS &amp; 2019 RTP)'!$A:$H),
      IFERROR(_xlfn.XLOOKUP($AI54, 'USHE Historic'!$A$3:$A$13, _xlfn.XLOOKUP(AM$1, 'USHE Historic'!$A$2:$E$2, 'USHE Historic'!$A$3:$E$13)),
        _xlfn.IFS(
          AM$1="BYU", IFERROR(_xlfn.XLOOKUP($AI54, 'MAG College Enrollment Forecast'!$A:$A, 'MAG College Enrollment Forecast'!$B:$B), (AM$72-AM53)/($AI$72-$AI53)*($AI54-$AI53)+AM53),
          AM$1="UVU", IFERROR(_xlfn.XLOOKUP($AI54, 'MAG College Enrollment Forecast'!$A:$A, 'MAG College Enrollment Forecast'!$C:$C+'MAG College Enrollment Forecast'!$D:$D+'MAG College Enrollment Forecast'!$E:$E+'MAG College Enrollment Forecast'!$F:$F+'MAG College Enrollment Forecast'!$G:$G+'MAG College Enrollment Forecast'!$H:$H), (AM$72-AM53)/($AI$72-$AI53)*($AI54-$AI53)+AM53),
          TRUE, IFERROR(_xlfn.XLOOKUP($AI54, 'USHE Projections'!$A:$A, IFERROR(_xlfn.XLOOKUP(AM$1, 'USHE Projections'!$A$1:$E$1, 'USHE Projections'!$A:$E), "NONE"), (AM$72-AM53)/($AI$72-$AI53)*($AI54-$AI53)+AM53), (AM$72-AM53)/($AI$72-$AI53)*($AI54-$AI53)+AM53)
        )
      )
    )
  ), 0)</f>
        <v>36937</v>
      </c>
      <c r="AN54" s="35" cm="1">
        <f t="array" ref="AN54">ROUND(
  IF(AND(AN$1="Ensign", $AI54&gt;=2021, $AI54&lt;=2024),
    _xlfn.XLOOKUP($AI54, Ensign!$A$2:$A$12, Ensign!$B$2:$B$12),
    _xlfn.XLOOKUP($AI54, 'Historic (IPEDS &amp; 2019 RTP)'!$A:$A, _xlfn.XLOOKUP(AN$1, 'Historic (IPEDS &amp; 2019 RTP)'!$A$1:$H$1, 'Historic (IPEDS &amp; 2019 RTP)'!$A:$H),
      IFERROR(_xlfn.XLOOKUP($AI54, 'USHE Historic'!$A$3:$A$13, _xlfn.XLOOKUP(AN$1, 'USHE Historic'!$A$2:$E$2, 'USHE Historic'!$A$3:$E$13)),
        _xlfn.IFS(
          AN$1="BYU", IFERROR(_xlfn.XLOOKUP($AI54, 'MAG College Enrollment Forecast'!$A:$A, 'MAG College Enrollment Forecast'!$B:$B), (AN$72-AN53)/($AI$72-$AI53)*($AI54-$AI53)+AN53),
          AN$1="UVU", IFERROR(_xlfn.XLOOKUP($AI54, 'MAG College Enrollment Forecast'!$A:$A, 'MAG College Enrollment Forecast'!$C:$C+'MAG College Enrollment Forecast'!$D:$D+'MAG College Enrollment Forecast'!$E:$E+'MAG College Enrollment Forecast'!$F:$F+'MAG College Enrollment Forecast'!$G:$G+'MAG College Enrollment Forecast'!$H:$H), (AN$72-AN53)/($AI$72-$AI53)*($AI54-$AI53)+AN53),
          TRUE, IFERROR(_xlfn.XLOOKUP($AI54, 'USHE Projections'!$A:$A, IFERROR(_xlfn.XLOOKUP(AN$1, 'USHE Projections'!$A$1:$E$1, 'USHE Projections'!$A:$E), "NONE"), (AN$72-AN53)/($AI$72-$AI53)*($AI54-$AI53)+AN53), (AN$72-AN53)/($AI$72-$AI53)*($AI54-$AI53)+AN53)
        )
      )
    )
  ), 0)</f>
        <v>38106</v>
      </c>
      <c r="AO54" s="104" cm="1">
        <f t="array" ref="AO54">ROUND(
  IF(AND(AO$1="Ensign", $AI54&gt;=2021, $AI54&lt;=2024),
    _xlfn.XLOOKUP($AI54, Ensign!$A$2:$A$12, Ensign!$B$2:$B$12),
    _xlfn.XLOOKUP($AI54, 'Historic (IPEDS &amp; 2019 RTP)'!$A:$A, _xlfn.XLOOKUP(AO$1, 'Historic (IPEDS &amp; 2019 RTP)'!$A$1:$H$1, 'Historic (IPEDS &amp; 2019 RTP)'!$A:$H),
      IFERROR(_xlfn.XLOOKUP($AI54, 'USHE Historic'!$A$3:$A$13, _xlfn.XLOOKUP(AO$1, 'USHE Historic'!$A$2:$E$2, 'USHE Historic'!$A$3:$E$13)),
        _xlfn.IFS(
          AO$1="BYU", IFERROR(_xlfn.XLOOKUP($AI54, 'MAG College Enrollment Forecast'!$A:$A, 'MAG College Enrollment Forecast'!$B:$B), (AO$72-AO53)/($AI$72-$AI53)*($AI54-$AI53)+AO53),
          AO$1="UVU", IFERROR(_xlfn.XLOOKUP($AI54, 'MAG College Enrollment Forecast'!$A:$A, 'MAG College Enrollment Forecast'!$C:$C+'MAG College Enrollment Forecast'!$D:$D+'MAG College Enrollment Forecast'!$E:$E+'MAG College Enrollment Forecast'!$F:$F+'MAG College Enrollment Forecast'!$G:$G+'MAG College Enrollment Forecast'!$H:$H), (AO$72-AO53)/($AI$72-$AI53)*($AI54-$AI53)+AO53),
          TRUE, IFERROR(_xlfn.XLOOKUP($AI54, 'USHE Projections'!$A:$A, IFERROR(_xlfn.XLOOKUP(AO$1, 'USHE Projections'!$A$1:$E$1, 'USHE Projections'!$A:$E), "NONE"), (AO$72-AO53)/($AI$72-$AI53)*($AI54-$AI53)+AO53), (AO$72-AO53)/($AI$72-$AI53)*($AI54-$AI53)+AO53)
        )
      )
    )
  ), 0)</f>
        <v>2567</v>
      </c>
      <c r="AP54" s="104" cm="1">
        <f t="array" ref="AP54">ROUND(
  IF(AND(AP$1="Ensign", $AI54&gt;=2021, $AI54&lt;=2024),
    _xlfn.XLOOKUP($AI54, Ensign!$A$2:$A$12, Ensign!$B$2:$B$12),
    _xlfn.XLOOKUP($AI54, 'Historic (IPEDS &amp; 2019 RTP)'!$A:$A, _xlfn.XLOOKUP(AP$1, 'Historic (IPEDS &amp; 2019 RTP)'!$A$1:$H$1, 'Historic (IPEDS &amp; 2019 RTP)'!$A:$H),
      IFERROR(_xlfn.XLOOKUP($AI54, 'USHE Historic'!$A$3:$A$13, _xlfn.XLOOKUP(AP$1, 'USHE Historic'!$A$2:$E$2, 'USHE Historic'!$A$3:$E$13)),
        _xlfn.IFS(
          AP$1="BYU", IFERROR(_xlfn.XLOOKUP($AI54, 'MAG College Enrollment Forecast'!$A:$A, 'MAG College Enrollment Forecast'!$B:$B), (AP$72-AP53)/($AI$72-$AI53)*($AI54-$AI53)+AP53),
          AP$1="UVU", IFERROR(_xlfn.XLOOKUP($AI54, 'MAG College Enrollment Forecast'!$A:$A, 'MAG College Enrollment Forecast'!$C:$C+'MAG College Enrollment Forecast'!$D:$D+'MAG College Enrollment Forecast'!$E:$E+'MAG College Enrollment Forecast'!$F:$F+'MAG College Enrollment Forecast'!$G:$G+'MAG College Enrollment Forecast'!$H:$H), (AP$72-AP53)/($AI$72-$AI53)*($AI54-$AI53)+AP53),
          TRUE, IFERROR(_xlfn.XLOOKUP($AI54, 'USHE Projections'!$A:$A, IFERROR(_xlfn.XLOOKUP(AP$1, 'USHE Projections'!$A$1:$E$1, 'USHE Projections'!$A:$E), "NONE"), (AP$72-AP53)/($AI$72-$AI53)*($AI54-$AI53)+AP53), (AP$72-AP53)/($AI$72-$AI53)*($AI54-$AI53)+AP53)
        )
      )
    )
  ), 0)</f>
        <v>2392</v>
      </c>
    </row>
    <row r="55" spans="35:42">
      <c r="AI55" s="3">
        <v>2043</v>
      </c>
      <c r="AJ55" s="104" cm="1">
        <f t="array" ref="AJ55">ROUND(
  IF(AND(AJ$1="Ensign", $AI55&gt;=2021, $AI55&lt;=2024),
    _xlfn.XLOOKUP($AI55, Ensign!$A$2:$A$12, Ensign!$B$2:$B$12),
    _xlfn.XLOOKUP($AI55, 'Historic (IPEDS &amp; 2019 RTP)'!$A:$A, _xlfn.XLOOKUP(AJ$1, 'Historic (IPEDS &amp; 2019 RTP)'!$A$1:$H$1, 'Historic (IPEDS &amp; 2019 RTP)'!$A:$H),
      IFERROR(_xlfn.XLOOKUP($AI55, 'USHE Historic'!$A$3:$A$13, _xlfn.XLOOKUP(AJ$1, 'USHE Historic'!$A$2:$E$2, 'USHE Historic'!$A$3:$E$13)),
        _xlfn.IFS(
          AJ$1="BYU", IFERROR(_xlfn.XLOOKUP($AI55, 'MAG College Enrollment Forecast'!$A:$A, 'MAG College Enrollment Forecast'!$B:$B), (AJ$72-AJ54)/($AI$72-$AI54)*($AI55-$AI54)+AJ54),
          AJ$1="UVU", IFERROR(_xlfn.XLOOKUP($AI55, 'MAG College Enrollment Forecast'!$A:$A, 'MAG College Enrollment Forecast'!$C:$C+'MAG College Enrollment Forecast'!$D:$D+'MAG College Enrollment Forecast'!$E:$E+'MAG College Enrollment Forecast'!$F:$F+'MAG College Enrollment Forecast'!$G:$G+'MAG College Enrollment Forecast'!$H:$H), (AJ$72-AJ54)/($AI$72-$AI54)*($AI55-$AI54)+AJ54),
          TRUE, IFERROR(_xlfn.XLOOKUP($AI55, 'USHE Projections'!$A:$A, IFERROR(_xlfn.XLOOKUP(AJ$1, 'USHE Projections'!$A$1:$E$1, 'USHE Projections'!$A:$E), "NONE"), (AJ$72-AJ54)/($AI$72-$AI54)*($AI55-$AI54)+AJ54), (AJ$72-AJ54)/($AI$72-$AI54)*($AI55-$AI54)+AJ54)
        )
      )
    )
  ), 0)</f>
        <v>41858</v>
      </c>
      <c r="AK55" s="104" cm="1">
        <f t="array" ref="AK55">ROUND(
  IF(AND(AK$1="Ensign", $AI55&gt;=2021, $AI55&lt;=2024),
    _xlfn.XLOOKUP($AI55, Ensign!$A$2:$A$12, Ensign!$B$2:$B$12),
    _xlfn.XLOOKUP($AI55, 'Historic (IPEDS &amp; 2019 RTP)'!$A:$A, _xlfn.XLOOKUP(AK$1, 'Historic (IPEDS &amp; 2019 RTP)'!$A$1:$H$1, 'Historic (IPEDS &amp; 2019 RTP)'!$A:$H),
      IFERROR(_xlfn.XLOOKUP($AI55, 'USHE Historic'!$A$3:$A$13, _xlfn.XLOOKUP(AK$1, 'USHE Historic'!$A$2:$E$2, 'USHE Historic'!$A$3:$E$13)),
        _xlfn.IFS(
          AK$1="BYU", IFERROR(_xlfn.XLOOKUP($AI55, 'MAG College Enrollment Forecast'!$A:$A, 'MAG College Enrollment Forecast'!$B:$B), (AK$72-AK54)/($AI$72-$AI54)*($AI55-$AI54)+AK54),
          AK$1="UVU", IFERROR(_xlfn.XLOOKUP($AI55, 'MAG College Enrollment Forecast'!$A:$A, 'MAG College Enrollment Forecast'!$C:$C+'MAG College Enrollment Forecast'!$D:$D+'MAG College Enrollment Forecast'!$E:$E+'MAG College Enrollment Forecast'!$F:$F+'MAG College Enrollment Forecast'!$G:$G+'MAG College Enrollment Forecast'!$H:$H), (AK$72-AK54)/($AI$72-$AI54)*($AI55-$AI54)+AK54),
          TRUE, IFERROR(_xlfn.XLOOKUP($AI55, 'USHE Projections'!$A:$A, IFERROR(_xlfn.XLOOKUP(AK$1, 'USHE Projections'!$A$1:$E$1, 'USHE Projections'!$A:$E), "NONE"), (AK$72-AK54)/($AI$72-$AI54)*($AI55-$AI54)+AK54), (AK$72-AK54)/($AI$72-$AI54)*($AI55-$AI54)+AK54)
        )
      )
    )
  ), 0)</f>
        <v>40070</v>
      </c>
      <c r="AL55" s="35" cm="1">
        <f t="array" ref="AL55">ROUND(
  IF(AND(AL$1="Ensign", $AI55&gt;=2021, $AI55&lt;=2024),
    _xlfn.XLOOKUP($AI55, Ensign!$A$2:$A$12, Ensign!$B$2:$B$12),
    _xlfn.XLOOKUP($AI55, 'Historic (IPEDS &amp; 2019 RTP)'!$A:$A, _xlfn.XLOOKUP(AL$1, 'Historic (IPEDS &amp; 2019 RTP)'!$A$1:$H$1, 'Historic (IPEDS &amp; 2019 RTP)'!$A:$H),
      IFERROR(_xlfn.XLOOKUP($AI55, 'USHE Historic'!$A$3:$A$13, _xlfn.XLOOKUP(AL$1, 'USHE Historic'!$A$2:$E$2, 'USHE Historic'!$A$3:$E$13)),
        _xlfn.IFS(
          AL$1="BYU", IFERROR(_xlfn.XLOOKUP($AI55, 'MAG College Enrollment Forecast'!$A:$A, 'MAG College Enrollment Forecast'!$B:$B), (AL$72-AL54)/($AI$72-$AI54)*($AI55-$AI54)+AL54),
          AL$1="UVU", IFERROR(_xlfn.XLOOKUP($AI55, 'MAG College Enrollment Forecast'!$A:$A, 'MAG College Enrollment Forecast'!$C:$C+'MAG College Enrollment Forecast'!$D:$D+'MAG College Enrollment Forecast'!$E:$E+'MAG College Enrollment Forecast'!$F:$F+'MAG College Enrollment Forecast'!$G:$G+'MAG College Enrollment Forecast'!$H:$H), (AL$72-AL54)/($AI$72-$AI54)*($AI55-$AI54)+AL54),
          TRUE, IFERROR(_xlfn.XLOOKUP($AI55, 'USHE Projections'!$A:$A, IFERROR(_xlfn.XLOOKUP(AL$1, 'USHE Projections'!$A$1:$E$1, 'USHE Projections'!$A:$E), "NONE"), (AL$72-AL54)/($AI$72-$AI54)*($AI55-$AI54)+AL54), (AL$72-AL54)/($AI$72-$AI54)*($AI55-$AI54)+AL54)
        )
      )
    )
  ), 0)</f>
        <v>69795</v>
      </c>
      <c r="AM55" s="104" cm="1">
        <f t="array" ref="AM55">ROUND(
  IF(AND(AM$1="Ensign", $AI55&gt;=2021, $AI55&lt;=2024),
    _xlfn.XLOOKUP($AI55, Ensign!$A$2:$A$12, Ensign!$B$2:$B$12),
    _xlfn.XLOOKUP($AI55, 'Historic (IPEDS &amp; 2019 RTP)'!$A:$A, _xlfn.XLOOKUP(AM$1, 'Historic (IPEDS &amp; 2019 RTP)'!$A$1:$H$1, 'Historic (IPEDS &amp; 2019 RTP)'!$A:$H),
      IFERROR(_xlfn.XLOOKUP($AI55, 'USHE Historic'!$A$3:$A$13, _xlfn.XLOOKUP(AM$1, 'USHE Historic'!$A$2:$E$2, 'USHE Historic'!$A$3:$E$13)),
        _xlfn.IFS(
          AM$1="BYU", IFERROR(_xlfn.XLOOKUP($AI55, 'MAG College Enrollment Forecast'!$A:$A, 'MAG College Enrollment Forecast'!$B:$B), (AM$72-AM54)/($AI$72-$AI54)*($AI55-$AI54)+AM54),
          AM$1="UVU", IFERROR(_xlfn.XLOOKUP($AI55, 'MAG College Enrollment Forecast'!$A:$A, 'MAG College Enrollment Forecast'!$C:$C+'MAG College Enrollment Forecast'!$D:$D+'MAG College Enrollment Forecast'!$E:$E+'MAG College Enrollment Forecast'!$F:$F+'MAG College Enrollment Forecast'!$G:$G+'MAG College Enrollment Forecast'!$H:$H), (AM$72-AM54)/($AI$72-$AI54)*($AI55-$AI54)+AM54),
          TRUE, IFERROR(_xlfn.XLOOKUP($AI55, 'USHE Projections'!$A:$A, IFERROR(_xlfn.XLOOKUP(AM$1, 'USHE Projections'!$A$1:$E$1, 'USHE Projections'!$A:$E), "NONE"), (AM$72-AM54)/($AI$72-$AI54)*($AI55-$AI54)+AM54), (AM$72-AM54)/($AI$72-$AI54)*($AI55-$AI54)+AM54)
        )
      )
    )
  ), 0)</f>
        <v>37274</v>
      </c>
      <c r="AN55" s="35" cm="1">
        <f t="array" ref="AN55">ROUND(
  IF(AND(AN$1="Ensign", $AI55&gt;=2021, $AI55&lt;=2024),
    _xlfn.XLOOKUP($AI55, Ensign!$A$2:$A$12, Ensign!$B$2:$B$12),
    _xlfn.XLOOKUP($AI55, 'Historic (IPEDS &amp; 2019 RTP)'!$A:$A, _xlfn.XLOOKUP(AN$1, 'Historic (IPEDS &amp; 2019 RTP)'!$A$1:$H$1, 'Historic (IPEDS &amp; 2019 RTP)'!$A:$H),
      IFERROR(_xlfn.XLOOKUP($AI55, 'USHE Historic'!$A$3:$A$13, _xlfn.XLOOKUP(AN$1, 'USHE Historic'!$A$2:$E$2, 'USHE Historic'!$A$3:$E$13)),
        _xlfn.IFS(
          AN$1="BYU", IFERROR(_xlfn.XLOOKUP($AI55, 'MAG College Enrollment Forecast'!$A:$A, 'MAG College Enrollment Forecast'!$B:$B), (AN$72-AN54)/($AI$72-$AI54)*($AI55-$AI54)+AN54),
          AN$1="UVU", IFERROR(_xlfn.XLOOKUP($AI55, 'MAG College Enrollment Forecast'!$A:$A, 'MAG College Enrollment Forecast'!$C:$C+'MAG College Enrollment Forecast'!$D:$D+'MAG College Enrollment Forecast'!$E:$E+'MAG College Enrollment Forecast'!$F:$F+'MAG College Enrollment Forecast'!$G:$G+'MAG College Enrollment Forecast'!$H:$H), (AN$72-AN54)/($AI$72-$AI54)*($AI55-$AI54)+AN54),
          TRUE, IFERROR(_xlfn.XLOOKUP($AI55, 'USHE Projections'!$A:$A, IFERROR(_xlfn.XLOOKUP(AN$1, 'USHE Projections'!$A$1:$E$1, 'USHE Projections'!$A:$E), "NONE"), (AN$72-AN54)/($AI$72-$AI54)*($AI55-$AI54)+AN54), (AN$72-AN54)/($AI$72-$AI54)*($AI55-$AI54)+AN54)
        )
      )
    )
  ), 0)</f>
        <v>38143</v>
      </c>
      <c r="AO55" s="104" cm="1">
        <f t="array" ref="AO55">ROUND(
  IF(AND(AO$1="Ensign", $AI55&gt;=2021, $AI55&lt;=2024),
    _xlfn.XLOOKUP($AI55, Ensign!$A$2:$A$12, Ensign!$B$2:$B$12),
    _xlfn.XLOOKUP($AI55, 'Historic (IPEDS &amp; 2019 RTP)'!$A:$A, _xlfn.XLOOKUP(AO$1, 'Historic (IPEDS &amp; 2019 RTP)'!$A$1:$H$1, 'Historic (IPEDS &amp; 2019 RTP)'!$A:$H),
      IFERROR(_xlfn.XLOOKUP($AI55, 'USHE Historic'!$A$3:$A$13, _xlfn.XLOOKUP(AO$1, 'USHE Historic'!$A$2:$E$2, 'USHE Historic'!$A$3:$E$13)),
        _xlfn.IFS(
          AO$1="BYU", IFERROR(_xlfn.XLOOKUP($AI55, 'MAG College Enrollment Forecast'!$A:$A, 'MAG College Enrollment Forecast'!$B:$B), (AO$72-AO54)/($AI$72-$AI54)*($AI55-$AI54)+AO54),
          AO$1="UVU", IFERROR(_xlfn.XLOOKUP($AI55, 'MAG College Enrollment Forecast'!$A:$A, 'MAG College Enrollment Forecast'!$C:$C+'MAG College Enrollment Forecast'!$D:$D+'MAG College Enrollment Forecast'!$E:$E+'MAG College Enrollment Forecast'!$F:$F+'MAG College Enrollment Forecast'!$G:$G+'MAG College Enrollment Forecast'!$H:$H), (AO$72-AO54)/($AI$72-$AI54)*($AI55-$AI54)+AO54),
          TRUE, IFERROR(_xlfn.XLOOKUP($AI55, 'USHE Projections'!$A:$A, IFERROR(_xlfn.XLOOKUP(AO$1, 'USHE Projections'!$A$1:$E$1, 'USHE Projections'!$A:$E), "NONE"), (AO$72-AO54)/($AI$72-$AI54)*($AI55-$AI54)+AO54), (AO$72-AO54)/($AI$72-$AI54)*($AI55-$AI54)+AO54)
        )
      )
    )
  ), 0)</f>
        <v>2602</v>
      </c>
      <c r="AP55" s="104" cm="1">
        <f t="array" ref="AP55">ROUND(
  IF(AND(AP$1="Ensign", $AI55&gt;=2021, $AI55&lt;=2024),
    _xlfn.XLOOKUP($AI55, Ensign!$A$2:$A$12, Ensign!$B$2:$B$12),
    _xlfn.XLOOKUP($AI55, 'Historic (IPEDS &amp; 2019 RTP)'!$A:$A, _xlfn.XLOOKUP(AP$1, 'Historic (IPEDS &amp; 2019 RTP)'!$A$1:$H$1, 'Historic (IPEDS &amp; 2019 RTP)'!$A:$H),
      IFERROR(_xlfn.XLOOKUP($AI55, 'USHE Historic'!$A$3:$A$13, _xlfn.XLOOKUP(AP$1, 'USHE Historic'!$A$2:$E$2, 'USHE Historic'!$A$3:$E$13)),
        _xlfn.IFS(
          AP$1="BYU", IFERROR(_xlfn.XLOOKUP($AI55, 'MAG College Enrollment Forecast'!$A:$A, 'MAG College Enrollment Forecast'!$B:$B), (AP$72-AP54)/($AI$72-$AI54)*($AI55-$AI54)+AP54),
          AP$1="UVU", IFERROR(_xlfn.XLOOKUP($AI55, 'MAG College Enrollment Forecast'!$A:$A, 'MAG College Enrollment Forecast'!$C:$C+'MAG College Enrollment Forecast'!$D:$D+'MAG College Enrollment Forecast'!$E:$E+'MAG College Enrollment Forecast'!$F:$F+'MAG College Enrollment Forecast'!$G:$G+'MAG College Enrollment Forecast'!$H:$H), (AP$72-AP54)/($AI$72-$AI54)*($AI55-$AI54)+AP54),
          TRUE, IFERROR(_xlfn.XLOOKUP($AI55, 'USHE Projections'!$A:$A, IFERROR(_xlfn.XLOOKUP(AP$1, 'USHE Projections'!$A$1:$E$1, 'USHE Projections'!$A:$E), "NONE"), (AP$72-AP54)/($AI$72-$AI54)*($AI55-$AI54)+AP54), (AP$72-AP54)/($AI$72-$AI54)*($AI55-$AI54)+AP54)
        )
      )
    )
  ), 0)</f>
        <v>2454</v>
      </c>
    </row>
    <row r="56" spans="35:42">
      <c r="AI56" s="3">
        <v>2044</v>
      </c>
      <c r="AJ56" s="104" cm="1">
        <f t="array" ref="AJ56">ROUND(
  IF(AND(AJ$1="Ensign", $AI56&gt;=2021, $AI56&lt;=2024),
    _xlfn.XLOOKUP($AI56, Ensign!$A$2:$A$12, Ensign!$B$2:$B$12),
    _xlfn.XLOOKUP($AI56, 'Historic (IPEDS &amp; 2019 RTP)'!$A:$A, _xlfn.XLOOKUP(AJ$1, 'Historic (IPEDS &amp; 2019 RTP)'!$A$1:$H$1, 'Historic (IPEDS &amp; 2019 RTP)'!$A:$H),
      IFERROR(_xlfn.XLOOKUP($AI56, 'USHE Historic'!$A$3:$A$13, _xlfn.XLOOKUP(AJ$1, 'USHE Historic'!$A$2:$E$2, 'USHE Historic'!$A$3:$E$13)),
        _xlfn.IFS(
          AJ$1="BYU", IFERROR(_xlfn.XLOOKUP($AI56, 'MAG College Enrollment Forecast'!$A:$A, 'MAG College Enrollment Forecast'!$B:$B), (AJ$72-AJ55)/($AI$72-$AI55)*($AI56-$AI55)+AJ55),
          AJ$1="UVU", IFERROR(_xlfn.XLOOKUP($AI56, 'MAG College Enrollment Forecast'!$A:$A, 'MAG College Enrollment Forecast'!$C:$C+'MAG College Enrollment Forecast'!$D:$D+'MAG College Enrollment Forecast'!$E:$E+'MAG College Enrollment Forecast'!$F:$F+'MAG College Enrollment Forecast'!$G:$G+'MAG College Enrollment Forecast'!$H:$H), (AJ$72-AJ55)/($AI$72-$AI55)*($AI56-$AI55)+AJ55),
          TRUE, IFERROR(_xlfn.XLOOKUP($AI56, 'USHE Projections'!$A:$A, IFERROR(_xlfn.XLOOKUP(AJ$1, 'USHE Projections'!$A$1:$E$1, 'USHE Projections'!$A:$E), "NONE"), (AJ$72-AJ55)/($AI$72-$AI55)*($AI56-$AI55)+AJ55), (AJ$72-AJ55)/($AI$72-$AI55)*($AI56-$AI55)+AJ55)
        )
      )
    )
  ), 0)</f>
        <v>42160</v>
      </c>
      <c r="AK56" s="104" cm="1">
        <f t="array" ref="AK56">ROUND(
  IF(AND(AK$1="Ensign", $AI56&gt;=2021, $AI56&lt;=2024),
    _xlfn.XLOOKUP($AI56, Ensign!$A$2:$A$12, Ensign!$B$2:$B$12),
    _xlfn.XLOOKUP($AI56, 'Historic (IPEDS &amp; 2019 RTP)'!$A:$A, _xlfn.XLOOKUP(AK$1, 'Historic (IPEDS &amp; 2019 RTP)'!$A$1:$H$1, 'Historic (IPEDS &amp; 2019 RTP)'!$A:$H),
      IFERROR(_xlfn.XLOOKUP($AI56, 'USHE Historic'!$A$3:$A$13, _xlfn.XLOOKUP(AK$1, 'USHE Historic'!$A$2:$E$2, 'USHE Historic'!$A$3:$E$13)),
        _xlfn.IFS(
          AK$1="BYU", IFERROR(_xlfn.XLOOKUP($AI56, 'MAG College Enrollment Forecast'!$A:$A, 'MAG College Enrollment Forecast'!$B:$B), (AK$72-AK55)/($AI$72-$AI55)*($AI56-$AI55)+AK55),
          AK$1="UVU", IFERROR(_xlfn.XLOOKUP($AI56, 'MAG College Enrollment Forecast'!$A:$A, 'MAG College Enrollment Forecast'!$C:$C+'MAG College Enrollment Forecast'!$D:$D+'MAG College Enrollment Forecast'!$E:$E+'MAG College Enrollment Forecast'!$F:$F+'MAG College Enrollment Forecast'!$G:$G+'MAG College Enrollment Forecast'!$H:$H), (AK$72-AK55)/($AI$72-$AI55)*($AI56-$AI55)+AK55),
          TRUE, IFERROR(_xlfn.XLOOKUP($AI56, 'USHE Projections'!$A:$A, IFERROR(_xlfn.XLOOKUP(AK$1, 'USHE Projections'!$A$1:$E$1, 'USHE Projections'!$A:$E), "NONE"), (AK$72-AK55)/($AI$72-$AI55)*($AI56-$AI55)+AK55), (AK$72-AK55)/($AI$72-$AI55)*($AI56-$AI55)+AK55)
        )
      )
    )
  ), 0)</f>
        <v>40536</v>
      </c>
      <c r="AL56" s="35" cm="1">
        <f t="array" ref="AL56">ROUND(
  IF(AND(AL$1="Ensign", $AI56&gt;=2021, $AI56&lt;=2024),
    _xlfn.XLOOKUP($AI56, Ensign!$A$2:$A$12, Ensign!$B$2:$B$12),
    _xlfn.XLOOKUP($AI56, 'Historic (IPEDS &amp; 2019 RTP)'!$A:$A, _xlfn.XLOOKUP(AL$1, 'Historic (IPEDS &amp; 2019 RTP)'!$A$1:$H$1, 'Historic (IPEDS &amp; 2019 RTP)'!$A:$H),
      IFERROR(_xlfn.XLOOKUP($AI56, 'USHE Historic'!$A$3:$A$13, _xlfn.XLOOKUP(AL$1, 'USHE Historic'!$A$2:$E$2, 'USHE Historic'!$A$3:$E$13)),
        _xlfn.IFS(
          AL$1="BYU", IFERROR(_xlfn.XLOOKUP($AI56, 'MAG College Enrollment Forecast'!$A:$A, 'MAG College Enrollment Forecast'!$B:$B), (AL$72-AL55)/($AI$72-$AI55)*($AI56-$AI55)+AL55),
          AL$1="UVU", IFERROR(_xlfn.XLOOKUP($AI56, 'MAG College Enrollment Forecast'!$A:$A, 'MAG College Enrollment Forecast'!$C:$C+'MAG College Enrollment Forecast'!$D:$D+'MAG College Enrollment Forecast'!$E:$E+'MAG College Enrollment Forecast'!$F:$F+'MAG College Enrollment Forecast'!$G:$G+'MAG College Enrollment Forecast'!$H:$H), (AL$72-AL55)/($AI$72-$AI55)*($AI56-$AI55)+AL55),
          TRUE, IFERROR(_xlfn.XLOOKUP($AI56, 'USHE Projections'!$A:$A, IFERROR(_xlfn.XLOOKUP(AL$1, 'USHE Projections'!$A$1:$E$1, 'USHE Projections'!$A:$E), "NONE"), (AL$72-AL55)/($AI$72-$AI55)*($AI56-$AI55)+AL55), (AL$72-AL55)/($AI$72-$AI55)*($AI56-$AI55)+AL55)
        )
      )
    )
  ), 0)</f>
        <v>71028</v>
      </c>
      <c r="AM56" s="104" cm="1">
        <f t="array" ref="AM56">ROUND(
  IF(AND(AM$1="Ensign", $AI56&gt;=2021, $AI56&lt;=2024),
    _xlfn.XLOOKUP($AI56, Ensign!$A$2:$A$12, Ensign!$B$2:$B$12),
    _xlfn.XLOOKUP($AI56, 'Historic (IPEDS &amp; 2019 RTP)'!$A:$A, _xlfn.XLOOKUP(AM$1, 'Historic (IPEDS &amp; 2019 RTP)'!$A$1:$H$1, 'Historic (IPEDS &amp; 2019 RTP)'!$A:$H),
      IFERROR(_xlfn.XLOOKUP($AI56, 'USHE Historic'!$A$3:$A$13, _xlfn.XLOOKUP(AM$1, 'USHE Historic'!$A$2:$E$2, 'USHE Historic'!$A$3:$E$13)),
        _xlfn.IFS(
          AM$1="BYU", IFERROR(_xlfn.XLOOKUP($AI56, 'MAG College Enrollment Forecast'!$A:$A, 'MAG College Enrollment Forecast'!$B:$B), (AM$72-AM55)/($AI$72-$AI55)*($AI56-$AI55)+AM55),
          AM$1="UVU", IFERROR(_xlfn.XLOOKUP($AI56, 'MAG College Enrollment Forecast'!$A:$A, 'MAG College Enrollment Forecast'!$C:$C+'MAG College Enrollment Forecast'!$D:$D+'MAG College Enrollment Forecast'!$E:$E+'MAG College Enrollment Forecast'!$F:$F+'MAG College Enrollment Forecast'!$G:$G+'MAG College Enrollment Forecast'!$H:$H), (AM$72-AM55)/($AI$72-$AI55)*($AI56-$AI55)+AM55),
          TRUE, IFERROR(_xlfn.XLOOKUP($AI56, 'USHE Projections'!$A:$A, IFERROR(_xlfn.XLOOKUP(AM$1, 'USHE Projections'!$A$1:$E$1, 'USHE Projections'!$A:$E), "NONE"), (AM$72-AM55)/($AI$72-$AI55)*($AI56-$AI55)+AM55), (AM$72-AM55)/($AI$72-$AI55)*($AI56-$AI55)+AM55)
        )
      )
    )
  ), 0)</f>
        <v>37611</v>
      </c>
      <c r="AN56" s="35" cm="1">
        <f t="array" ref="AN56">ROUND(
  IF(AND(AN$1="Ensign", $AI56&gt;=2021, $AI56&lt;=2024),
    _xlfn.XLOOKUP($AI56, Ensign!$A$2:$A$12, Ensign!$B$2:$B$12),
    _xlfn.XLOOKUP($AI56, 'Historic (IPEDS &amp; 2019 RTP)'!$A:$A, _xlfn.XLOOKUP(AN$1, 'Historic (IPEDS &amp; 2019 RTP)'!$A$1:$H$1, 'Historic (IPEDS &amp; 2019 RTP)'!$A:$H),
      IFERROR(_xlfn.XLOOKUP($AI56, 'USHE Historic'!$A$3:$A$13, _xlfn.XLOOKUP(AN$1, 'USHE Historic'!$A$2:$E$2, 'USHE Historic'!$A$3:$E$13)),
        _xlfn.IFS(
          AN$1="BYU", IFERROR(_xlfn.XLOOKUP($AI56, 'MAG College Enrollment Forecast'!$A:$A, 'MAG College Enrollment Forecast'!$B:$B), (AN$72-AN55)/($AI$72-$AI55)*($AI56-$AI55)+AN55),
          AN$1="UVU", IFERROR(_xlfn.XLOOKUP($AI56, 'MAG College Enrollment Forecast'!$A:$A, 'MAG College Enrollment Forecast'!$C:$C+'MAG College Enrollment Forecast'!$D:$D+'MAG College Enrollment Forecast'!$E:$E+'MAG College Enrollment Forecast'!$F:$F+'MAG College Enrollment Forecast'!$G:$G+'MAG College Enrollment Forecast'!$H:$H), (AN$72-AN55)/($AI$72-$AI55)*($AI56-$AI55)+AN55),
          TRUE, IFERROR(_xlfn.XLOOKUP($AI56, 'USHE Projections'!$A:$A, IFERROR(_xlfn.XLOOKUP(AN$1, 'USHE Projections'!$A$1:$E$1, 'USHE Projections'!$A:$E), "NONE"), (AN$72-AN55)/($AI$72-$AI55)*($AI56-$AI55)+AN55), (AN$72-AN55)/($AI$72-$AI55)*($AI56-$AI55)+AN55)
        )
      )
    )
  ), 0)</f>
        <v>38524</v>
      </c>
      <c r="AO56" s="104" cm="1">
        <f t="array" ref="AO56">ROUND(
  IF(AND(AO$1="Ensign", $AI56&gt;=2021, $AI56&lt;=2024),
    _xlfn.XLOOKUP($AI56, Ensign!$A$2:$A$12, Ensign!$B$2:$B$12),
    _xlfn.XLOOKUP($AI56, 'Historic (IPEDS &amp; 2019 RTP)'!$A:$A, _xlfn.XLOOKUP(AO$1, 'Historic (IPEDS &amp; 2019 RTP)'!$A$1:$H$1, 'Historic (IPEDS &amp; 2019 RTP)'!$A:$H),
      IFERROR(_xlfn.XLOOKUP($AI56, 'USHE Historic'!$A$3:$A$13, _xlfn.XLOOKUP(AO$1, 'USHE Historic'!$A$2:$E$2, 'USHE Historic'!$A$3:$E$13)),
        _xlfn.IFS(
          AO$1="BYU", IFERROR(_xlfn.XLOOKUP($AI56, 'MAG College Enrollment Forecast'!$A:$A, 'MAG College Enrollment Forecast'!$B:$B), (AO$72-AO55)/($AI$72-$AI55)*($AI56-$AI55)+AO55),
          AO$1="UVU", IFERROR(_xlfn.XLOOKUP($AI56, 'MAG College Enrollment Forecast'!$A:$A, 'MAG College Enrollment Forecast'!$C:$C+'MAG College Enrollment Forecast'!$D:$D+'MAG College Enrollment Forecast'!$E:$E+'MAG College Enrollment Forecast'!$F:$F+'MAG College Enrollment Forecast'!$G:$G+'MAG College Enrollment Forecast'!$H:$H), (AO$72-AO55)/($AI$72-$AI55)*($AI56-$AI55)+AO55),
          TRUE, IFERROR(_xlfn.XLOOKUP($AI56, 'USHE Projections'!$A:$A, IFERROR(_xlfn.XLOOKUP(AO$1, 'USHE Projections'!$A$1:$E$1, 'USHE Projections'!$A:$E), "NONE"), (AO$72-AO55)/($AI$72-$AI55)*($AI56-$AI55)+AO55), (AO$72-AO55)/($AI$72-$AI55)*($AI56-$AI55)+AO55)
        )
      )
    )
  ), 0)</f>
        <v>2637</v>
      </c>
      <c r="AP56" s="104" cm="1">
        <f t="array" ref="AP56">ROUND(
  IF(AND(AP$1="Ensign", $AI56&gt;=2021, $AI56&lt;=2024),
    _xlfn.XLOOKUP($AI56, Ensign!$A$2:$A$12, Ensign!$B$2:$B$12),
    _xlfn.XLOOKUP($AI56, 'Historic (IPEDS &amp; 2019 RTP)'!$A:$A, _xlfn.XLOOKUP(AP$1, 'Historic (IPEDS &amp; 2019 RTP)'!$A$1:$H$1, 'Historic (IPEDS &amp; 2019 RTP)'!$A:$H),
      IFERROR(_xlfn.XLOOKUP($AI56, 'USHE Historic'!$A$3:$A$13, _xlfn.XLOOKUP(AP$1, 'USHE Historic'!$A$2:$E$2, 'USHE Historic'!$A$3:$E$13)),
        _xlfn.IFS(
          AP$1="BYU", IFERROR(_xlfn.XLOOKUP($AI56, 'MAG College Enrollment Forecast'!$A:$A, 'MAG College Enrollment Forecast'!$B:$B), (AP$72-AP55)/($AI$72-$AI55)*($AI56-$AI55)+AP55),
          AP$1="UVU", IFERROR(_xlfn.XLOOKUP($AI56, 'MAG College Enrollment Forecast'!$A:$A, 'MAG College Enrollment Forecast'!$C:$C+'MAG College Enrollment Forecast'!$D:$D+'MAG College Enrollment Forecast'!$E:$E+'MAG College Enrollment Forecast'!$F:$F+'MAG College Enrollment Forecast'!$G:$G+'MAG College Enrollment Forecast'!$H:$H), (AP$72-AP55)/($AI$72-$AI55)*($AI56-$AI55)+AP55),
          TRUE, IFERROR(_xlfn.XLOOKUP($AI56, 'USHE Projections'!$A:$A, IFERROR(_xlfn.XLOOKUP(AP$1, 'USHE Projections'!$A$1:$E$1, 'USHE Projections'!$A:$E), "NONE"), (AP$72-AP55)/($AI$72-$AI55)*($AI56-$AI55)+AP55), (AP$72-AP55)/($AI$72-$AI55)*($AI56-$AI55)+AP55)
        )
      )
    )
  ), 0)</f>
        <v>2516</v>
      </c>
    </row>
    <row r="57" spans="35:42">
      <c r="AI57" s="3">
        <v>2045</v>
      </c>
      <c r="AJ57" s="104" cm="1">
        <f t="array" ref="AJ57">ROUND(
  IF(AND(AJ$1="Ensign", $AI57&gt;=2021, $AI57&lt;=2024),
    _xlfn.XLOOKUP($AI57, Ensign!$A$2:$A$12, Ensign!$B$2:$B$12),
    _xlfn.XLOOKUP($AI57, 'Historic (IPEDS &amp; 2019 RTP)'!$A:$A, _xlfn.XLOOKUP(AJ$1, 'Historic (IPEDS &amp; 2019 RTP)'!$A$1:$H$1, 'Historic (IPEDS &amp; 2019 RTP)'!$A:$H),
      IFERROR(_xlfn.XLOOKUP($AI57, 'USHE Historic'!$A$3:$A$13, _xlfn.XLOOKUP(AJ$1, 'USHE Historic'!$A$2:$E$2, 'USHE Historic'!$A$3:$E$13)),
        _xlfn.IFS(
          AJ$1="BYU", IFERROR(_xlfn.XLOOKUP($AI57, 'MAG College Enrollment Forecast'!$A:$A, 'MAG College Enrollment Forecast'!$B:$B), (AJ$72-AJ56)/($AI$72-$AI56)*($AI57-$AI56)+AJ56),
          AJ$1="UVU", IFERROR(_xlfn.XLOOKUP($AI57, 'MAG College Enrollment Forecast'!$A:$A, 'MAG College Enrollment Forecast'!$C:$C+'MAG College Enrollment Forecast'!$D:$D+'MAG College Enrollment Forecast'!$E:$E+'MAG College Enrollment Forecast'!$F:$F+'MAG College Enrollment Forecast'!$G:$G+'MAG College Enrollment Forecast'!$H:$H), (AJ$72-AJ56)/($AI$72-$AI56)*($AI57-$AI56)+AJ56),
          TRUE, IFERROR(_xlfn.XLOOKUP($AI57, 'USHE Projections'!$A:$A, IFERROR(_xlfn.XLOOKUP(AJ$1, 'USHE Projections'!$A$1:$E$1, 'USHE Projections'!$A:$E), "NONE"), (AJ$72-AJ56)/($AI$72-$AI56)*($AI57-$AI56)+AJ56), (AJ$72-AJ56)/($AI$72-$AI56)*($AI57-$AI56)+AJ56)
        )
      )
    )
  ), 0)</f>
        <v>42463</v>
      </c>
      <c r="AK57" s="104" cm="1">
        <f t="array" ref="AK57">ROUND(
  IF(AND(AK$1="Ensign", $AI57&gt;=2021, $AI57&lt;=2024),
    _xlfn.XLOOKUP($AI57, Ensign!$A$2:$A$12, Ensign!$B$2:$B$12),
    _xlfn.XLOOKUP($AI57, 'Historic (IPEDS &amp; 2019 RTP)'!$A:$A, _xlfn.XLOOKUP(AK$1, 'Historic (IPEDS &amp; 2019 RTP)'!$A$1:$H$1, 'Historic (IPEDS &amp; 2019 RTP)'!$A:$H),
      IFERROR(_xlfn.XLOOKUP($AI57, 'USHE Historic'!$A$3:$A$13, _xlfn.XLOOKUP(AK$1, 'USHE Historic'!$A$2:$E$2, 'USHE Historic'!$A$3:$E$13)),
        _xlfn.IFS(
          AK$1="BYU", IFERROR(_xlfn.XLOOKUP($AI57, 'MAG College Enrollment Forecast'!$A:$A, 'MAG College Enrollment Forecast'!$B:$B), (AK$72-AK56)/($AI$72-$AI56)*($AI57-$AI56)+AK56),
          AK$1="UVU", IFERROR(_xlfn.XLOOKUP($AI57, 'MAG College Enrollment Forecast'!$A:$A, 'MAG College Enrollment Forecast'!$C:$C+'MAG College Enrollment Forecast'!$D:$D+'MAG College Enrollment Forecast'!$E:$E+'MAG College Enrollment Forecast'!$F:$F+'MAG College Enrollment Forecast'!$G:$G+'MAG College Enrollment Forecast'!$H:$H), (AK$72-AK56)/($AI$72-$AI56)*($AI57-$AI56)+AK56),
          TRUE, IFERROR(_xlfn.XLOOKUP($AI57, 'USHE Projections'!$A:$A, IFERROR(_xlfn.XLOOKUP(AK$1, 'USHE Projections'!$A$1:$E$1, 'USHE Projections'!$A:$E), "NONE"), (AK$72-AK56)/($AI$72-$AI56)*($AI57-$AI56)+AK56), (AK$72-AK56)/($AI$72-$AI56)*($AI57-$AI56)+AK56)
        )
      )
    )
  ), 0)</f>
        <v>41003</v>
      </c>
      <c r="AL57" s="35" cm="1">
        <f t="array" ref="AL57">ROUND(
  IF(AND(AL$1="Ensign", $AI57&gt;=2021, $AI57&lt;=2024),
    _xlfn.XLOOKUP($AI57, Ensign!$A$2:$A$12, Ensign!$B$2:$B$12),
    _xlfn.XLOOKUP($AI57, 'Historic (IPEDS &amp; 2019 RTP)'!$A:$A, _xlfn.XLOOKUP(AL$1, 'Historic (IPEDS &amp; 2019 RTP)'!$A$1:$H$1, 'Historic (IPEDS &amp; 2019 RTP)'!$A:$H),
      IFERROR(_xlfn.XLOOKUP($AI57, 'USHE Historic'!$A$3:$A$13, _xlfn.XLOOKUP(AL$1, 'USHE Historic'!$A$2:$E$2, 'USHE Historic'!$A$3:$E$13)),
        _xlfn.IFS(
          AL$1="BYU", IFERROR(_xlfn.XLOOKUP($AI57, 'MAG College Enrollment Forecast'!$A:$A, 'MAG College Enrollment Forecast'!$B:$B), (AL$72-AL56)/($AI$72-$AI56)*($AI57-$AI56)+AL56),
          AL$1="UVU", IFERROR(_xlfn.XLOOKUP($AI57, 'MAG College Enrollment Forecast'!$A:$A, 'MAG College Enrollment Forecast'!$C:$C+'MAG College Enrollment Forecast'!$D:$D+'MAG College Enrollment Forecast'!$E:$E+'MAG College Enrollment Forecast'!$F:$F+'MAG College Enrollment Forecast'!$G:$G+'MAG College Enrollment Forecast'!$H:$H), (AL$72-AL56)/($AI$72-$AI56)*($AI57-$AI56)+AL56),
          TRUE, IFERROR(_xlfn.XLOOKUP($AI57, 'USHE Projections'!$A:$A, IFERROR(_xlfn.XLOOKUP(AL$1, 'USHE Projections'!$A$1:$E$1, 'USHE Projections'!$A:$E), "NONE"), (AL$72-AL56)/($AI$72-$AI56)*($AI57-$AI56)+AL56), (AL$72-AL56)/($AI$72-$AI56)*($AI57-$AI56)+AL56)
        )
      )
    )
  ), 0)</f>
        <v>72262</v>
      </c>
      <c r="AM57" s="104" cm="1">
        <f t="array" ref="AM57">ROUND(
  IF(AND(AM$1="Ensign", $AI57&gt;=2021, $AI57&lt;=2024),
    _xlfn.XLOOKUP($AI57, Ensign!$A$2:$A$12, Ensign!$B$2:$B$12),
    _xlfn.XLOOKUP($AI57, 'Historic (IPEDS &amp; 2019 RTP)'!$A:$A, _xlfn.XLOOKUP(AM$1, 'Historic (IPEDS &amp; 2019 RTP)'!$A$1:$H$1, 'Historic (IPEDS &amp; 2019 RTP)'!$A:$H),
      IFERROR(_xlfn.XLOOKUP($AI57, 'USHE Historic'!$A$3:$A$13, _xlfn.XLOOKUP(AM$1, 'USHE Historic'!$A$2:$E$2, 'USHE Historic'!$A$3:$E$13)),
        _xlfn.IFS(
          AM$1="BYU", IFERROR(_xlfn.XLOOKUP($AI57, 'MAG College Enrollment Forecast'!$A:$A, 'MAG College Enrollment Forecast'!$B:$B), (AM$72-AM56)/($AI$72-$AI56)*($AI57-$AI56)+AM56),
          AM$1="UVU", IFERROR(_xlfn.XLOOKUP($AI57, 'MAG College Enrollment Forecast'!$A:$A, 'MAG College Enrollment Forecast'!$C:$C+'MAG College Enrollment Forecast'!$D:$D+'MAG College Enrollment Forecast'!$E:$E+'MAG College Enrollment Forecast'!$F:$F+'MAG College Enrollment Forecast'!$G:$G+'MAG College Enrollment Forecast'!$H:$H), (AM$72-AM56)/($AI$72-$AI56)*($AI57-$AI56)+AM56),
          TRUE, IFERROR(_xlfn.XLOOKUP($AI57, 'USHE Projections'!$A:$A, IFERROR(_xlfn.XLOOKUP(AM$1, 'USHE Projections'!$A$1:$E$1, 'USHE Projections'!$A:$E), "NONE"), (AM$72-AM56)/($AI$72-$AI56)*($AI57-$AI56)+AM56), (AM$72-AM56)/($AI$72-$AI56)*($AI57-$AI56)+AM56)
        )
      )
    )
  ), 0)</f>
        <v>37948</v>
      </c>
      <c r="AN57" s="35" cm="1">
        <f t="array" ref="AN57">ROUND(
  IF(AND(AN$1="Ensign", $AI57&gt;=2021, $AI57&lt;=2024),
    _xlfn.XLOOKUP($AI57, Ensign!$A$2:$A$12, Ensign!$B$2:$B$12),
    _xlfn.XLOOKUP($AI57, 'Historic (IPEDS &amp; 2019 RTP)'!$A:$A, _xlfn.XLOOKUP(AN$1, 'Historic (IPEDS &amp; 2019 RTP)'!$A$1:$H$1, 'Historic (IPEDS &amp; 2019 RTP)'!$A:$H),
      IFERROR(_xlfn.XLOOKUP($AI57, 'USHE Historic'!$A$3:$A$13, _xlfn.XLOOKUP(AN$1, 'USHE Historic'!$A$2:$E$2, 'USHE Historic'!$A$3:$E$13)),
        _xlfn.IFS(
          AN$1="BYU", IFERROR(_xlfn.XLOOKUP($AI57, 'MAG College Enrollment Forecast'!$A:$A, 'MAG College Enrollment Forecast'!$B:$B), (AN$72-AN56)/($AI$72-$AI56)*($AI57-$AI56)+AN56),
          AN$1="UVU", IFERROR(_xlfn.XLOOKUP($AI57, 'MAG College Enrollment Forecast'!$A:$A, 'MAG College Enrollment Forecast'!$C:$C+'MAG College Enrollment Forecast'!$D:$D+'MAG College Enrollment Forecast'!$E:$E+'MAG College Enrollment Forecast'!$F:$F+'MAG College Enrollment Forecast'!$G:$G+'MAG College Enrollment Forecast'!$H:$H), (AN$72-AN56)/($AI$72-$AI56)*($AI57-$AI56)+AN56),
          TRUE, IFERROR(_xlfn.XLOOKUP($AI57, 'USHE Projections'!$A:$A, IFERROR(_xlfn.XLOOKUP(AN$1, 'USHE Projections'!$A$1:$E$1, 'USHE Projections'!$A:$E), "NONE"), (AN$72-AN56)/($AI$72-$AI56)*($AI57-$AI56)+AN56), (AN$72-AN56)/($AI$72-$AI56)*($AI57-$AI56)+AN56)
        )
      )
    )
  ), 0)</f>
        <v>38910</v>
      </c>
      <c r="AO57" s="104" cm="1">
        <f t="array" ref="AO57">ROUND(
  IF(AND(AO$1="Ensign", $AI57&gt;=2021, $AI57&lt;=2024),
    _xlfn.XLOOKUP($AI57, Ensign!$A$2:$A$12, Ensign!$B$2:$B$12),
    _xlfn.XLOOKUP($AI57, 'Historic (IPEDS &amp; 2019 RTP)'!$A:$A, _xlfn.XLOOKUP(AO$1, 'Historic (IPEDS &amp; 2019 RTP)'!$A$1:$H$1, 'Historic (IPEDS &amp; 2019 RTP)'!$A:$H),
      IFERROR(_xlfn.XLOOKUP($AI57, 'USHE Historic'!$A$3:$A$13, _xlfn.XLOOKUP(AO$1, 'USHE Historic'!$A$2:$E$2, 'USHE Historic'!$A$3:$E$13)),
        _xlfn.IFS(
          AO$1="BYU", IFERROR(_xlfn.XLOOKUP($AI57, 'MAG College Enrollment Forecast'!$A:$A, 'MAG College Enrollment Forecast'!$B:$B), (AO$72-AO56)/($AI$72-$AI56)*($AI57-$AI56)+AO56),
          AO$1="UVU", IFERROR(_xlfn.XLOOKUP($AI57, 'MAG College Enrollment Forecast'!$A:$A, 'MAG College Enrollment Forecast'!$C:$C+'MAG College Enrollment Forecast'!$D:$D+'MAG College Enrollment Forecast'!$E:$E+'MAG College Enrollment Forecast'!$F:$F+'MAG College Enrollment Forecast'!$G:$G+'MAG College Enrollment Forecast'!$H:$H), (AO$72-AO56)/($AI$72-$AI56)*($AI57-$AI56)+AO56),
          TRUE, IFERROR(_xlfn.XLOOKUP($AI57, 'USHE Projections'!$A:$A, IFERROR(_xlfn.XLOOKUP(AO$1, 'USHE Projections'!$A$1:$E$1, 'USHE Projections'!$A:$E), "NONE"), (AO$72-AO56)/($AI$72-$AI56)*($AI57-$AI56)+AO56), (AO$72-AO56)/($AI$72-$AI56)*($AI57-$AI56)+AO56)
        )
      )
    )
  ), 0)</f>
        <v>2672</v>
      </c>
      <c r="AP57" s="104" cm="1">
        <f t="array" ref="AP57">ROUND(
  IF(AND(AP$1="Ensign", $AI57&gt;=2021, $AI57&lt;=2024),
    _xlfn.XLOOKUP($AI57, Ensign!$A$2:$A$12, Ensign!$B$2:$B$12),
    _xlfn.XLOOKUP($AI57, 'Historic (IPEDS &amp; 2019 RTP)'!$A:$A, _xlfn.XLOOKUP(AP$1, 'Historic (IPEDS &amp; 2019 RTP)'!$A$1:$H$1, 'Historic (IPEDS &amp; 2019 RTP)'!$A:$H),
      IFERROR(_xlfn.XLOOKUP($AI57, 'USHE Historic'!$A$3:$A$13, _xlfn.XLOOKUP(AP$1, 'USHE Historic'!$A$2:$E$2, 'USHE Historic'!$A$3:$E$13)),
        _xlfn.IFS(
          AP$1="BYU", IFERROR(_xlfn.XLOOKUP($AI57, 'MAG College Enrollment Forecast'!$A:$A, 'MAG College Enrollment Forecast'!$B:$B), (AP$72-AP56)/($AI$72-$AI56)*($AI57-$AI56)+AP56),
          AP$1="UVU", IFERROR(_xlfn.XLOOKUP($AI57, 'MAG College Enrollment Forecast'!$A:$A, 'MAG College Enrollment Forecast'!$C:$C+'MAG College Enrollment Forecast'!$D:$D+'MAG College Enrollment Forecast'!$E:$E+'MAG College Enrollment Forecast'!$F:$F+'MAG College Enrollment Forecast'!$G:$G+'MAG College Enrollment Forecast'!$H:$H), (AP$72-AP56)/($AI$72-$AI56)*($AI57-$AI56)+AP56),
          TRUE, IFERROR(_xlfn.XLOOKUP($AI57, 'USHE Projections'!$A:$A, IFERROR(_xlfn.XLOOKUP(AP$1, 'USHE Projections'!$A$1:$E$1, 'USHE Projections'!$A:$E), "NONE"), (AP$72-AP56)/($AI$72-$AI56)*($AI57-$AI56)+AP56), (AP$72-AP56)/($AI$72-$AI56)*($AI57-$AI56)+AP56)
        )
      )
    )
  ), 0)</f>
        <v>2578</v>
      </c>
    </row>
    <row r="58" spans="35:42">
      <c r="AI58" s="3">
        <v>2046</v>
      </c>
      <c r="AJ58" s="104" cm="1">
        <f t="array" ref="AJ58">ROUND(
  IF(AND(AJ$1="Ensign", $AI58&gt;=2021, $AI58&lt;=2024),
    _xlfn.XLOOKUP($AI58, Ensign!$A$2:$A$12, Ensign!$B$2:$B$12),
    _xlfn.XLOOKUP($AI58, 'Historic (IPEDS &amp; 2019 RTP)'!$A:$A, _xlfn.XLOOKUP(AJ$1, 'Historic (IPEDS &amp; 2019 RTP)'!$A$1:$H$1, 'Historic (IPEDS &amp; 2019 RTP)'!$A:$H),
      IFERROR(_xlfn.XLOOKUP($AI58, 'USHE Historic'!$A$3:$A$13, _xlfn.XLOOKUP(AJ$1, 'USHE Historic'!$A$2:$E$2, 'USHE Historic'!$A$3:$E$13)),
        _xlfn.IFS(
          AJ$1="BYU", IFERROR(_xlfn.XLOOKUP($AI58, 'MAG College Enrollment Forecast'!$A:$A, 'MAG College Enrollment Forecast'!$B:$B), (AJ$72-AJ57)/($AI$72-$AI57)*($AI58-$AI57)+AJ57),
          AJ$1="UVU", IFERROR(_xlfn.XLOOKUP($AI58, 'MAG College Enrollment Forecast'!$A:$A, 'MAG College Enrollment Forecast'!$C:$C+'MAG College Enrollment Forecast'!$D:$D+'MAG College Enrollment Forecast'!$E:$E+'MAG College Enrollment Forecast'!$F:$F+'MAG College Enrollment Forecast'!$G:$G+'MAG College Enrollment Forecast'!$H:$H), (AJ$72-AJ57)/($AI$72-$AI57)*($AI58-$AI57)+AJ57),
          TRUE, IFERROR(_xlfn.XLOOKUP($AI58, 'USHE Projections'!$A:$A, IFERROR(_xlfn.XLOOKUP(AJ$1, 'USHE Projections'!$A$1:$E$1, 'USHE Projections'!$A:$E), "NONE"), (AJ$72-AJ57)/($AI$72-$AI57)*($AI58-$AI57)+AJ57), (AJ$72-AJ57)/($AI$72-$AI57)*($AI58-$AI57)+AJ57)
        )
      )
    )
  ), 0)</f>
        <v>42765</v>
      </c>
      <c r="AK58" s="104" cm="1">
        <f t="array" ref="AK58">ROUND(
  IF(AND(AK$1="Ensign", $AI58&gt;=2021, $AI58&lt;=2024),
    _xlfn.XLOOKUP($AI58, Ensign!$A$2:$A$12, Ensign!$B$2:$B$12),
    _xlfn.XLOOKUP($AI58, 'Historic (IPEDS &amp; 2019 RTP)'!$A:$A, _xlfn.XLOOKUP(AK$1, 'Historic (IPEDS &amp; 2019 RTP)'!$A$1:$H$1, 'Historic (IPEDS &amp; 2019 RTP)'!$A:$H),
      IFERROR(_xlfn.XLOOKUP($AI58, 'USHE Historic'!$A$3:$A$13, _xlfn.XLOOKUP(AK$1, 'USHE Historic'!$A$2:$E$2, 'USHE Historic'!$A$3:$E$13)),
        _xlfn.IFS(
          AK$1="BYU", IFERROR(_xlfn.XLOOKUP($AI58, 'MAG College Enrollment Forecast'!$A:$A, 'MAG College Enrollment Forecast'!$B:$B), (AK$72-AK57)/($AI$72-$AI57)*($AI58-$AI57)+AK57),
          AK$1="UVU", IFERROR(_xlfn.XLOOKUP($AI58, 'MAG College Enrollment Forecast'!$A:$A, 'MAG College Enrollment Forecast'!$C:$C+'MAG College Enrollment Forecast'!$D:$D+'MAG College Enrollment Forecast'!$E:$E+'MAG College Enrollment Forecast'!$F:$F+'MAG College Enrollment Forecast'!$G:$G+'MAG College Enrollment Forecast'!$H:$H), (AK$72-AK57)/($AI$72-$AI57)*($AI58-$AI57)+AK57),
          TRUE, IFERROR(_xlfn.XLOOKUP($AI58, 'USHE Projections'!$A:$A, IFERROR(_xlfn.XLOOKUP(AK$1, 'USHE Projections'!$A$1:$E$1, 'USHE Projections'!$A:$E), "NONE"), (AK$72-AK57)/($AI$72-$AI57)*($AI58-$AI57)+AK57), (AK$72-AK57)/($AI$72-$AI57)*($AI58-$AI57)+AK57)
        )
      )
    )
  ), 0)</f>
        <v>41469</v>
      </c>
      <c r="AL58" s="35" cm="1">
        <f t="array" ref="AL58">ROUND(
  IF(AND(AL$1="Ensign", $AI58&gt;=2021, $AI58&lt;=2024),
    _xlfn.XLOOKUP($AI58, Ensign!$A$2:$A$12, Ensign!$B$2:$B$12),
    _xlfn.XLOOKUP($AI58, 'Historic (IPEDS &amp; 2019 RTP)'!$A:$A, _xlfn.XLOOKUP(AL$1, 'Historic (IPEDS &amp; 2019 RTP)'!$A$1:$H$1, 'Historic (IPEDS &amp; 2019 RTP)'!$A:$H),
      IFERROR(_xlfn.XLOOKUP($AI58, 'USHE Historic'!$A$3:$A$13, _xlfn.XLOOKUP(AL$1, 'USHE Historic'!$A$2:$E$2, 'USHE Historic'!$A$3:$E$13)),
        _xlfn.IFS(
          AL$1="BYU", IFERROR(_xlfn.XLOOKUP($AI58, 'MAG College Enrollment Forecast'!$A:$A, 'MAG College Enrollment Forecast'!$B:$B), (AL$72-AL57)/($AI$72-$AI57)*($AI58-$AI57)+AL57),
          AL$1="UVU", IFERROR(_xlfn.XLOOKUP($AI58, 'MAG College Enrollment Forecast'!$A:$A, 'MAG College Enrollment Forecast'!$C:$C+'MAG College Enrollment Forecast'!$D:$D+'MAG College Enrollment Forecast'!$E:$E+'MAG College Enrollment Forecast'!$F:$F+'MAG College Enrollment Forecast'!$G:$G+'MAG College Enrollment Forecast'!$H:$H), (AL$72-AL57)/($AI$72-$AI57)*($AI58-$AI57)+AL57),
          TRUE, IFERROR(_xlfn.XLOOKUP($AI58, 'USHE Projections'!$A:$A, IFERROR(_xlfn.XLOOKUP(AL$1, 'USHE Projections'!$A$1:$E$1, 'USHE Projections'!$A:$E), "NONE"), (AL$72-AL57)/($AI$72-$AI57)*($AI58-$AI57)+AL57), (AL$72-AL57)/($AI$72-$AI57)*($AI58-$AI57)+AL57)
        )
      )
    )
  ), 0)</f>
        <v>73496</v>
      </c>
      <c r="AM58" s="104" cm="1">
        <f t="array" ref="AM58">ROUND(
  IF(AND(AM$1="Ensign", $AI58&gt;=2021, $AI58&lt;=2024),
    _xlfn.XLOOKUP($AI58, Ensign!$A$2:$A$12, Ensign!$B$2:$B$12),
    _xlfn.XLOOKUP($AI58, 'Historic (IPEDS &amp; 2019 RTP)'!$A:$A, _xlfn.XLOOKUP(AM$1, 'Historic (IPEDS &amp; 2019 RTP)'!$A$1:$H$1, 'Historic (IPEDS &amp; 2019 RTP)'!$A:$H),
      IFERROR(_xlfn.XLOOKUP($AI58, 'USHE Historic'!$A$3:$A$13, _xlfn.XLOOKUP(AM$1, 'USHE Historic'!$A$2:$E$2, 'USHE Historic'!$A$3:$E$13)),
        _xlfn.IFS(
          AM$1="BYU", IFERROR(_xlfn.XLOOKUP($AI58, 'MAG College Enrollment Forecast'!$A:$A, 'MAG College Enrollment Forecast'!$B:$B), (AM$72-AM57)/($AI$72-$AI57)*($AI58-$AI57)+AM57),
          AM$1="UVU", IFERROR(_xlfn.XLOOKUP($AI58, 'MAG College Enrollment Forecast'!$A:$A, 'MAG College Enrollment Forecast'!$C:$C+'MAG College Enrollment Forecast'!$D:$D+'MAG College Enrollment Forecast'!$E:$E+'MAG College Enrollment Forecast'!$F:$F+'MAG College Enrollment Forecast'!$G:$G+'MAG College Enrollment Forecast'!$H:$H), (AM$72-AM57)/($AI$72-$AI57)*($AI58-$AI57)+AM57),
          TRUE, IFERROR(_xlfn.XLOOKUP($AI58, 'USHE Projections'!$A:$A, IFERROR(_xlfn.XLOOKUP(AM$1, 'USHE Projections'!$A$1:$E$1, 'USHE Projections'!$A:$E), "NONE"), (AM$72-AM57)/($AI$72-$AI57)*($AI58-$AI57)+AM57), (AM$72-AM57)/($AI$72-$AI57)*($AI58-$AI57)+AM57)
        )
      )
    )
  ), 0)</f>
        <v>38285</v>
      </c>
      <c r="AN58" s="35" cm="1">
        <f t="array" ref="AN58">ROUND(
  IF(AND(AN$1="Ensign", $AI58&gt;=2021, $AI58&lt;=2024),
    _xlfn.XLOOKUP($AI58, Ensign!$A$2:$A$12, Ensign!$B$2:$B$12),
    _xlfn.XLOOKUP($AI58, 'Historic (IPEDS &amp; 2019 RTP)'!$A:$A, _xlfn.XLOOKUP(AN$1, 'Historic (IPEDS &amp; 2019 RTP)'!$A$1:$H$1, 'Historic (IPEDS &amp; 2019 RTP)'!$A:$H),
      IFERROR(_xlfn.XLOOKUP($AI58, 'USHE Historic'!$A$3:$A$13, _xlfn.XLOOKUP(AN$1, 'USHE Historic'!$A$2:$E$2, 'USHE Historic'!$A$3:$E$13)),
        _xlfn.IFS(
          AN$1="BYU", IFERROR(_xlfn.XLOOKUP($AI58, 'MAG College Enrollment Forecast'!$A:$A, 'MAG College Enrollment Forecast'!$B:$B), (AN$72-AN57)/($AI$72-$AI57)*($AI58-$AI57)+AN57),
          AN$1="UVU", IFERROR(_xlfn.XLOOKUP($AI58, 'MAG College Enrollment Forecast'!$A:$A, 'MAG College Enrollment Forecast'!$C:$C+'MAG College Enrollment Forecast'!$D:$D+'MAG College Enrollment Forecast'!$E:$E+'MAG College Enrollment Forecast'!$F:$F+'MAG College Enrollment Forecast'!$G:$G+'MAG College Enrollment Forecast'!$H:$H), (AN$72-AN57)/($AI$72-$AI57)*($AI58-$AI57)+AN57),
          TRUE, IFERROR(_xlfn.XLOOKUP($AI58, 'USHE Projections'!$A:$A, IFERROR(_xlfn.XLOOKUP(AN$1, 'USHE Projections'!$A$1:$E$1, 'USHE Projections'!$A:$E), "NONE"), (AN$72-AN57)/($AI$72-$AI57)*($AI58-$AI57)+AN57), (AN$72-AN57)/($AI$72-$AI57)*($AI58-$AI57)+AN57)
        )
      )
    )
  ), 0)</f>
        <v>39299</v>
      </c>
      <c r="AO58" s="104" cm="1">
        <f t="array" ref="AO58">ROUND(
  IF(AND(AO$1="Ensign", $AI58&gt;=2021, $AI58&lt;=2024),
    _xlfn.XLOOKUP($AI58, Ensign!$A$2:$A$12, Ensign!$B$2:$B$12),
    _xlfn.XLOOKUP($AI58, 'Historic (IPEDS &amp; 2019 RTP)'!$A:$A, _xlfn.XLOOKUP(AO$1, 'Historic (IPEDS &amp; 2019 RTP)'!$A$1:$H$1, 'Historic (IPEDS &amp; 2019 RTP)'!$A:$H),
      IFERROR(_xlfn.XLOOKUP($AI58, 'USHE Historic'!$A$3:$A$13, _xlfn.XLOOKUP(AO$1, 'USHE Historic'!$A$2:$E$2, 'USHE Historic'!$A$3:$E$13)),
        _xlfn.IFS(
          AO$1="BYU", IFERROR(_xlfn.XLOOKUP($AI58, 'MAG College Enrollment Forecast'!$A:$A, 'MAG College Enrollment Forecast'!$B:$B), (AO$72-AO57)/($AI$72-$AI57)*($AI58-$AI57)+AO57),
          AO$1="UVU", IFERROR(_xlfn.XLOOKUP($AI58, 'MAG College Enrollment Forecast'!$A:$A, 'MAG College Enrollment Forecast'!$C:$C+'MAG College Enrollment Forecast'!$D:$D+'MAG College Enrollment Forecast'!$E:$E+'MAG College Enrollment Forecast'!$F:$F+'MAG College Enrollment Forecast'!$G:$G+'MAG College Enrollment Forecast'!$H:$H), (AO$72-AO57)/($AI$72-$AI57)*($AI58-$AI57)+AO57),
          TRUE, IFERROR(_xlfn.XLOOKUP($AI58, 'USHE Projections'!$A:$A, IFERROR(_xlfn.XLOOKUP(AO$1, 'USHE Projections'!$A$1:$E$1, 'USHE Projections'!$A:$E), "NONE"), (AO$72-AO57)/($AI$72-$AI57)*($AI58-$AI57)+AO57), (AO$72-AO57)/($AI$72-$AI57)*($AI58-$AI57)+AO57)
        )
      )
    )
  ), 0)</f>
        <v>2707</v>
      </c>
      <c r="AP58" s="104" cm="1">
        <f t="array" ref="AP58">ROUND(
  IF(AND(AP$1="Ensign", $AI58&gt;=2021, $AI58&lt;=2024),
    _xlfn.XLOOKUP($AI58, Ensign!$A$2:$A$12, Ensign!$B$2:$B$12),
    _xlfn.XLOOKUP($AI58, 'Historic (IPEDS &amp; 2019 RTP)'!$A:$A, _xlfn.XLOOKUP(AP$1, 'Historic (IPEDS &amp; 2019 RTP)'!$A$1:$H$1, 'Historic (IPEDS &amp; 2019 RTP)'!$A:$H),
      IFERROR(_xlfn.XLOOKUP($AI58, 'USHE Historic'!$A$3:$A$13, _xlfn.XLOOKUP(AP$1, 'USHE Historic'!$A$2:$E$2, 'USHE Historic'!$A$3:$E$13)),
        _xlfn.IFS(
          AP$1="BYU", IFERROR(_xlfn.XLOOKUP($AI58, 'MAG College Enrollment Forecast'!$A:$A, 'MAG College Enrollment Forecast'!$B:$B), (AP$72-AP57)/($AI$72-$AI57)*($AI58-$AI57)+AP57),
          AP$1="UVU", IFERROR(_xlfn.XLOOKUP($AI58, 'MAG College Enrollment Forecast'!$A:$A, 'MAG College Enrollment Forecast'!$C:$C+'MAG College Enrollment Forecast'!$D:$D+'MAG College Enrollment Forecast'!$E:$E+'MAG College Enrollment Forecast'!$F:$F+'MAG College Enrollment Forecast'!$G:$G+'MAG College Enrollment Forecast'!$H:$H), (AP$72-AP57)/($AI$72-$AI57)*($AI58-$AI57)+AP57),
          TRUE, IFERROR(_xlfn.XLOOKUP($AI58, 'USHE Projections'!$A:$A, IFERROR(_xlfn.XLOOKUP(AP$1, 'USHE Projections'!$A$1:$E$1, 'USHE Projections'!$A:$E), "NONE"), (AP$72-AP57)/($AI$72-$AI57)*($AI58-$AI57)+AP57), (AP$72-AP57)/($AI$72-$AI57)*($AI58-$AI57)+AP57)
        )
      )
    )
  ), 0)</f>
        <v>2639</v>
      </c>
    </row>
    <row r="59" spans="35:42">
      <c r="AI59" s="3">
        <v>2047</v>
      </c>
      <c r="AJ59" s="104" cm="1">
        <f t="array" ref="AJ59">ROUND(
  IF(AND(AJ$1="Ensign", $AI59&gt;=2021, $AI59&lt;=2024),
    _xlfn.XLOOKUP($AI59, Ensign!$A$2:$A$12, Ensign!$B$2:$B$12),
    _xlfn.XLOOKUP($AI59, 'Historic (IPEDS &amp; 2019 RTP)'!$A:$A, _xlfn.XLOOKUP(AJ$1, 'Historic (IPEDS &amp; 2019 RTP)'!$A$1:$H$1, 'Historic (IPEDS &amp; 2019 RTP)'!$A:$H),
      IFERROR(_xlfn.XLOOKUP($AI59, 'USHE Historic'!$A$3:$A$13, _xlfn.XLOOKUP(AJ$1, 'USHE Historic'!$A$2:$E$2, 'USHE Historic'!$A$3:$E$13)),
        _xlfn.IFS(
          AJ$1="BYU", IFERROR(_xlfn.XLOOKUP($AI59, 'MAG College Enrollment Forecast'!$A:$A, 'MAG College Enrollment Forecast'!$B:$B), (AJ$72-AJ58)/($AI$72-$AI58)*($AI59-$AI58)+AJ58),
          AJ$1="UVU", IFERROR(_xlfn.XLOOKUP($AI59, 'MAG College Enrollment Forecast'!$A:$A, 'MAG College Enrollment Forecast'!$C:$C+'MAG College Enrollment Forecast'!$D:$D+'MAG College Enrollment Forecast'!$E:$E+'MAG College Enrollment Forecast'!$F:$F+'MAG College Enrollment Forecast'!$G:$G+'MAG College Enrollment Forecast'!$H:$H), (AJ$72-AJ58)/($AI$72-$AI58)*($AI59-$AI58)+AJ58),
          TRUE, IFERROR(_xlfn.XLOOKUP($AI59, 'USHE Projections'!$A:$A, IFERROR(_xlfn.XLOOKUP(AJ$1, 'USHE Projections'!$A$1:$E$1, 'USHE Projections'!$A:$E), "NONE"), (AJ$72-AJ58)/($AI$72-$AI58)*($AI59-$AI58)+AJ58), (AJ$72-AJ58)/($AI$72-$AI58)*($AI59-$AI58)+AJ58)
        )
      )
    )
  ), 0)</f>
        <v>43068</v>
      </c>
      <c r="AK59" s="104" cm="1">
        <f t="array" ref="AK59">ROUND(
  IF(AND(AK$1="Ensign", $AI59&gt;=2021, $AI59&lt;=2024),
    _xlfn.XLOOKUP($AI59, Ensign!$A$2:$A$12, Ensign!$B$2:$B$12),
    _xlfn.XLOOKUP($AI59, 'Historic (IPEDS &amp; 2019 RTP)'!$A:$A, _xlfn.XLOOKUP(AK$1, 'Historic (IPEDS &amp; 2019 RTP)'!$A$1:$H$1, 'Historic (IPEDS &amp; 2019 RTP)'!$A:$H),
      IFERROR(_xlfn.XLOOKUP($AI59, 'USHE Historic'!$A$3:$A$13, _xlfn.XLOOKUP(AK$1, 'USHE Historic'!$A$2:$E$2, 'USHE Historic'!$A$3:$E$13)),
        _xlfn.IFS(
          AK$1="BYU", IFERROR(_xlfn.XLOOKUP($AI59, 'MAG College Enrollment Forecast'!$A:$A, 'MAG College Enrollment Forecast'!$B:$B), (AK$72-AK58)/($AI$72-$AI58)*($AI59-$AI58)+AK58),
          AK$1="UVU", IFERROR(_xlfn.XLOOKUP($AI59, 'MAG College Enrollment Forecast'!$A:$A, 'MAG College Enrollment Forecast'!$C:$C+'MAG College Enrollment Forecast'!$D:$D+'MAG College Enrollment Forecast'!$E:$E+'MAG College Enrollment Forecast'!$F:$F+'MAG College Enrollment Forecast'!$G:$G+'MAG College Enrollment Forecast'!$H:$H), (AK$72-AK58)/($AI$72-$AI58)*($AI59-$AI58)+AK58),
          TRUE, IFERROR(_xlfn.XLOOKUP($AI59, 'USHE Projections'!$A:$A, IFERROR(_xlfn.XLOOKUP(AK$1, 'USHE Projections'!$A$1:$E$1, 'USHE Projections'!$A:$E), "NONE"), (AK$72-AK58)/($AI$72-$AI58)*($AI59-$AI58)+AK58), (AK$72-AK58)/($AI$72-$AI58)*($AI59-$AI58)+AK58)
        )
      )
    )
  ), 0)</f>
        <v>41936</v>
      </c>
      <c r="AL59" s="35" cm="1">
        <f t="array" ref="AL59">ROUND(
  IF(AND(AL$1="Ensign", $AI59&gt;=2021, $AI59&lt;=2024),
    _xlfn.XLOOKUP($AI59, Ensign!$A$2:$A$12, Ensign!$B$2:$B$12),
    _xlfn.XLOOKUP($AI59, 'Historic (IPEDS &amp; 2019 RTP)'!$A:$A, _xlfn.XLOOKUP(AL$1, 'Historic (IPEDS &amp; 2019 RTP)'!$A$1:$H$1, 'Historic (IPEDS &amp; 2019 RTP)'!$A:$H),
      IFERROR(_xlfn.XLOOKUP($AI59, 'USHE Historic'!$A$3:$A$13, _xlfn.XLOOKUP(AL$1, 'USHE Historic'!$A$2:$E$2, 'USHE Historic'!$A$3:$E$13)),
        _xlfn.IFS(
          AL$1="BYU", IFERROR(_xlfn.XLOOKUP($AI59, 'MAG College Enrollment Forecast'!$A:$A, 'MAG College Enrollment Forecast'!$B:$B), (AL$72-AL58)/($AI$72-$AI58)*($AI59-$AI58)+AL58),
          AL$1="UVU", IFERROR(_xlfn.XLOOKUP($AI59, 'MAG College Enrollment Forecast'!$A:$A, 'MAG College Enrollment Forecast'!$C:$C+'MAG College Enrollment Forecast'!$D:$D+'MAG College Enrollment Forecast'!$E:$E+'MAG College Enrollment Forecast'!$F:$F+'MAG College Enrollment Forecast'!$G:$G+'MAG College Enrollment Forecast'!$H:$H), (AL$72-AL58)/($AI$72-$AI58)*($AI59-$AI58)+AL58),
          TRUE, IFERROR(_xlfn.XLOOKUP($AI59, 'USHE Projections'!$A:$A, IFERROR(_xlfn.XLOOKUP(AL$1, 'USHE Projections'!$A$1:$E$1, 'USHE Projections'!$A:$E), "NONE"), (AL$72-AL58)/($AI$72-$AI58)*($AI59-$AI58)+AL58), (AL$72-AL58)/($AI$72-$AI58)*($AI59-$AI58)+AL58)
        )
      )
    )
  ), 0)</f>
        <v>74730</v>
      </c>
      <c r="AM59" s="104" cm="1">
        <f t="array" ref="AM59">ROUND(
  IF(AND(AM$1="Ensign", $AI59&gt;=2021, $AI59&lt;=2024),
    _xlfn.XLOOKUP($AI59, Ensign!$A$2:$A$12, Ensign!$B$2:$B$12),
    _xlfn.XLOOKUP($AI59, 'Historic (IPEDS &amp; 2019 RTP)'!$A:$A, _xlfn.XLOOKUP(AM$1, 'Historic (IPEDS &amp; 2019 RTP)'!$A$1:$H$1, 'Historic (IPEDS &amp; 2019 RTP)'!$A:$H),
      IFERROR(_xlfn.XLOOKUP($AI59, 'USHE Historic'!$A$3:$A$13, _xlfn.XLOOKUP(AM$1, 'USHE Historic'!$A$2:$E$2, 'USHE Historic'!$A$3:$E$13)),
        _xlfn.IFS(
          AM$1="BYU", IFERROR(_xlfn.XLOOKUP($AI59, 'MAG College Enrollment Forecast'!$A:$A, 'MAG College Enrollment Forecast'!$B:$B), (AM$72-AM58)/($AI$72-$AI58)*($AI59-$AI58)+AM58),
          AM$1="UVU", IFERROR(_xlfn.XLOOKUP($AI59, 'MAG College Enrollment Forecast'!$A:$A, 'MAG College Enrollment Forecast'!$C:$C+'MAG College Enrollment Forecast'!$D:$D+'MAG College Enrollment Forecast'!$E:$E+'MAG College Enrollment Forecast'!$F:$F+'MAG College Enrollment Forecast'!$G:$G+'MAG College Enrollment Forecast'!$H:$H), (AM$72-AM58)/($AI$72-$AI58)*($AI59-$AI58)+AM58),
          TRUE, IFERROR(_xlfn.XLOOKUP($AI59, 'USHE Projections'!$A:$A, IFERROR(_xlfn.XLOOKUP(AM$1, 'USHE Projections'!$A$1:$E$1, 'USHE Projections'!$A:$E), "NONE"), (AM$72-AM58)/($AI$72-$AI58)*($AI59-$AI58)+AM58), (AM$72-AM58)/($AI$72-$AI58)*($AI59-$AI58)+AM58)
        )
      )
    )
  ), 0)</f>
        <v>38622</v>
      </c>
      <c r="AN59" s="35" cm="1">
        <f t="array" ref="AN59">ROUND(
  IF(AND(AN$1="Ensign", $AI59&gt;=2021, $AI59&lt;=2024),
    _xlfn.XLOOKUP($AI59, Ensign!$A$2:$A$12, Ensign!$B$2:$B$12),
    _xlfn.XLOOKUP($AI59, 'Historic (IPEDS &amp; 2019 RTP)'!$A:$A, _xlfn.XLOOKUP(AN$1, 'Historic (IPEDS &amp; 2019 RTP)'!$A$1:$H$1, 'Historic (IPEDS &amp; 2019 RTP)'!$A:$H),
      IFERROR(_xlfn.XLOOKUP($AI59, 'USHE Historic'!$A$3:$A$13, _xlfn.XLOOKUP(AN$1, 'USHE Historic'!$A$2:$E$2, 'USHE Historic'!$A$3:$E$13)),
        _xlfn.IFS(
          AN$1="BYU", IFERROR(_xlfn.XLOOKUP($AI59, 'MAG College Enrollment Forecast'!$A:$A, 'MAG College Enrollment Forecast'!$B:$B), (AN$72-AN58)/($AI$72-$AI58)*($AI59-$AI58)+AN58),
          AN$1="UVU", IFERROR(_xlfn.XLOOKUP($AI59, 'MAG College Enrollment Forecast'!$A:$A, 'MAG College Enrollment Forecast'!$C:$C+'MAG College Enrollment Forecast'!$D:$D+'MAG College Enrollment Forecast'!$E:$E+'MAG College Enrollment Forecast'!$F:$F+'MAG College Enrollment Forecast'!$G:$G+'MAG College Enrollment Forecast'!$H:$H), (AN$72-AN58)/($AI$72-$AI58)*($AI59-$AI58)+AN58),
          TRUE, IFERROR(_xlfn.XLOOKUP($AI59, 'USHE Projections'!$A:$A, IFERROR(_xlfn.XLOOKUP(AN$1, 'USHE Projections'!$A$1:$E$1, 'USHE Projections'!$A:$E), "NONE"), (AN$72-AN58)/($AI$72-$AI58)*($AI59-$AI58)+AN58), (AN$72-AN58)/($AI$72-$AI58)*($AI59-$AI58)+AN58)
        )
      )
    )
  ), 0)</f>
        <v>39303</v>
      </c>
      <c r="AO59" s="104" cm="1">
        <f t="array" ref="AO59">ROUND(
  IF(AND(AO$1="Ensign", $AI59&gt;=2021, $AI59&lt;=2024),
    _xlfn.XLOOKUP($AI59, Ensign!$A$2:$A$12, Ensign!$B$2:$B$12),
    _xlfn.XLOOKUP($AI59, 'Historic (IPEDS &amp; 2019 RTP)'!$A:$A, _xlfn.XLOOKUP(AO$1, 'Historic (IPEDS &amp; 2019 RTP)'!$A$1:$H$1, 'Historic (IPEDS &amp; 2019 RTP)'!$A:$H),
      IFERROR(_xlfn.XLOOKUP($AI59, 'USHE Historic'!$A$3:$A$13, _xlfn.XLOOKUP(AO$1, 'USHE Historic'!$A$2:$E$2, 'USHE Historic'!$A$3:$E$13)),
        _xlfn.IFS(
          AO$1="BYU", IFERROR(_xlfn.XLOOKUP($AI59, 'MAG College Enrollment Forecast'!$A:$A, 'MAG College Enrollment Forecast'!$B:$B), (AO$72-AO58)/($AI$72-$AI58)*($AI59-$AI58)+AO58),
          AO$1="UVU", IFERROR(_xlfn.XLOOKUP($AI59, 'MAG College Enrollment Forecast'!$A:$A, 'MAG College Enrollment Forecast'!$C:$C+'MAG College Enrollment Forecast'!$D:$D+'MAG College Enrollment Forecast'!$E:$E+'MAG College Enrollment Forecast'!$F:$F+'MAG College Enrollment Forecast'!$G:$G+'MAG College Enrollment Forecast'!$H:$H), (AO$72-AO58)/($AI$72-$AI58)*($AI59-$AI58)+AO58),
          TRUE, IFERROR(_xlfn.XLOOKUP($AI59, 'USHE Projections'!$A:$A, IFERROR(_xlfn.XLOOKUP(AO$1, 'USHE Projections'!$A$1:$E$1, 'USHE Projections'!$A:$E), "NONE"), (AO$72-AO58)/($AI$72-$AI58)*($AI59-$AI58)+AO58), (AO$72-AO58)/($AI$72-$AI58)*($AI59-$AI58)+AO58)
        )
      )
    )
  ), 0)</f>
        <v>2742</v>
      </c>
      <c r="AP59" s="104" cm="1">
        <f t="array" ref="AP59">ROUND(
  IF(AND(AP$1="Ensign", $AI59&gt;=2021, $AI59&lt;=2024),
    _xlfn.XLOOKUP($AI59, Ensign!$A$2:$A$12, Ensign!$B$2:$B$12),
    _xlfn.XLOOKUP($AI59, 'Historic (IPEDS &amp; 2019 RTP)'!$A:$A, _xlfn.XLOOKUP(AP$1, 'Historic (IPEDS &amp; 2019 RTP)'!$A$1:$H$1, 'Historic (IPEDS &amp; 2019 RTP)'!$A:$H),
      IFERROR(_xlfn.XLOOKUP($AI59, 'USHE Historic'!$A$3:$A$13, _xlfn.XLOOKUP(AP$1, 'USHE Historic'!$A$2:$E$2, 'USHE Historic'!$A$3:$E$13)),
        _xlfn.IFS(
          AP$1="BYU", IFERROR(_xlfn.XLOOKUP($AI59, 'MAG College Enrollment Forecast'!$A:$A, 'MAG College Enrollment Forecast'!$B:$B), (AP$72-AP58)/($AI$72-$AI58)*($AI59-$AI58)+AP58),
          AP$1="UVU", IFERROR(_xlfn.XLOOKUP($AI59, 'MAG College Enrollment Forecast'!$A:$A, 'MAG College Enrollment Forecast'!$C:$C+'MAG College Enrollment Forecast'!$D:$D+'MAG College Enrollment Forecast'!$E:$E+'MAG College Enrollment Forecast'!$F:$F+'MAG College Enrollment Forecast'!$G:$G+'MAG College Enrollment Forecast'!$H:$H), (AP$72-AP58)/($AI$72-$AI58)*($AI59-$AI58)+AP58),
          TRUE, IFERROR(_xlfn.XLOOKUP($AI59, 'USHE Projections'!$A:$A, IFERROR(_xlfn.XLOOKUP(AP$1, 'USHE Projections'!$A$1:$E$1, 'USHE Projections'!$A:$E), "NONE"), (AP$72-AP58)/($AI$72-$AI58)*($AI59-$AI58)+AP58), (AP$72-AP58)/($AI$72-$AI58)*($AI59-$AI58)+AP58)
        )
      )
    )
  ), 0)</f>
        <v>2701</v>
      </c>
    </row>
    <row r="60" spans="35:42">
      <c r="AI60" s="3">
        <v>2048</v>
      </c>
      <c r="AJ60" s="104" cm="1">
        <f t="array" ref="AJ60">ROUND(
  IF(AND(AJ$1="Ensign", $AI60&gt;=2021, $AI60&lt;=2024),
    _xlfn.XLOOKUP($AI60, Ensign!$A$2:$A$12, Ensign!$B$2:$B$12),
    _xlfn.XLOOKUP($AI60, 'Historic (IPEDS &amp; 2019 RTP)'!$A:$A, _xlfn.XLOOKUP(AJ$1, 'Historic (IPEDS &amp; 2019 RTP)'!$A$1:$H$1, 'Historic (IPEDS &amp; 2019 RTP)'!$A:$H),
      IFERROR(_xlfn.XLOOKUP($AI60, 'USHE Historic'!$A$3:$A$13, _xlfn.XLOOKUP(AJ$1, 'USHE Historic'!$A$2:$E$2, 'USHE Historic'!$A$3:$E$13)),
        _xlfn.IFS(
          AJ$1="BYU", IFERROR(_xlfn.XLOOKUP($AI60, 'MAG College Enrollment Forecast'!$A:$A, 'MAG College Enrollment Forecast'!$B:$B), (AJ$72-AJ59)/($AI$72-$AI59)*($AI60-$AI59)+AJ59),
          AJ$1="UVU", IFERROR(_xlfn.XLOOKUP($AI60, 'MAG College Enrollment Forecast'!$A:$A, 'MAG College Enrollment Forecast'!$C:$C+'MAG College Enrollment Forecast'!$D:$D+'MAG College Enrollment Forecast'!$E:$E+'MAG College Enrollment Forecast'!$F:$F+'MAG College Enrollment Forecast'!$G:$G+'MAG College Enrollment Forecast'!$H:$H), (AJ$72-AJ59)/($AI$72-$AI59)*($AI60-$AI59)+AJ59),
          TRUE, IFERROR(_xlfn.XLOOKUP($AI60, 'USHE Projections'!$A:$A, IFERROR(_xlfn.XLOOKUP(AJ$1, 'USHE Projections'!$A$1:$E$1, 'USHE Projections'!$A:$E), "NONE"), (AJ$72-AJ59)/($AI$72-$AI59)*($AI60-$AI59)+AJ59), (AJ$72-AJ59)/($AI$72-$AI59)*($AI60-$AI59)+AJ59)
        )
      )
    )
  ), 0)</f>
        <v>43370</v>
      </c>
      <c r="AK60" s="104" cm="1">
        <f t="array" ref="AK60">ROUND(
  IF(AND(AK$1="Ensign", $AI60&gt;=2021, $AI60&lt;=2024),
    _xlfn.XLOOKUP($AI60, Ensign!$A$2:$A$12, Ensign!$B$2:$B$12),
    _xlfn.XLOOKUP($AI60, 'Historic (IPEDS &amp; 2019 RTP)'!$A:$A, _xlfn.XLOOKUP(AK$1, 'Historic (IPEDS &amp; 2019 RTP)'!$A$1:$H$1, 'Historic (IPEDS &amp; 2019 RTP)'!$A:$H),
      IFERROR(_xlfn.XLOOKUP($AI60, 'USHE Historic'!$A$3:$A$13, _xlfn.XLOOKUP(AK$1, 'USHE Historic'!$A$2:$E$2, 'USHE Historic'!$A$3:$E$13)),
        _xlfn.IFS(
          AK$1="BYU", IFERROR(_xlfn.XLOOKUP($AI60, 'MAG College Enrollment Forecast'!$A:$A, 'MAG College Enrollment Forecast'!$B:$B), (AK$72-AK59)/($AI$72-$AI59)*($AI60-$AI59)+AK59),
          AK$1="UVU", IFERROR(_xlfn.XLOOKUP($AI60, 'MAG College Enrollment Forecast'!$A:$A, 'MAG College Enrollment Forecast'!$C:$C+'MAG College Enrollment Forecast'!$D:$D+'MAG College Enrollment Forecast'!$E:$E+'MAG College Enrollment Forecast'!$F:$F+'MAG College Enrollment Forecast'!$G:$G+'MAG College Enrollment Forecast'!$H:$H), (AK$72-AK59)/($AI$72-$AI59)*($AI60-$AI59)+AK59),
          TRUE, IFERROR(_xlfn.XLOOKUP($AI60, 'USHE Projections'!$A:$A, IFERROR(_xlfn.XLOOKUP(AK$1, 'USHE Projections'!$A$1:$E$1, 'USHE Projections'!$A:$E), "NONE"), (AK$72-AK59)/($AI$72-$AI59)*($AI60-$AI59)+AK59), (AK$72-AK59)/($AI$72-$AI59)*($AI60-$AI59)+AK59)
        )
      )
    )
  ), 0)</f>
        <v>42402</v>
      </c>
      <c r="AL60" s="35" cm="1">
        <f t="array" ref="AL60">ROUND(
  IF(AND(AL$1="Ensign", $AI60&gt;=2021, $AI60&lt;=2024),
    _xlfn.XLOOKUP($AI60, Ensign!$A$2:$A$12, Ensign!$B$2:$B$12),
    _xlfn.XLOOKUP($AI60, 'Historic (IPEDS &amp; 2019 RTP)'!$A:$A, _xlfn.XLOOKUP(AL$1, 'Historic (IPEDS &amp; 2019 RTP)'!$A$1:$H$1, 'Historic (IPEDS &amp; 2019 RTP)'!$A:$H),
      IFERROR(_xlfn.XLOOKUP($AI60, 'USHE Historic'!$A$3:$A$13, _xlfn.XLOOKUP(AL$1, 'USHE Historic'!$A$2:$E$2, 'USHE Historic'!$A$3:$E$13)),
        _xlfn.IFS(
          AL$1="BYU", IFERROR(_xlfn.XLOOKUP($AI60, 'MAG College Enrollment Forecast'!$A:$A, 'MAG College Enrollment Forecast'!$B:$B), (AL$72-AL59)/($AI$72-$AI59)*($AI60-$AI59)+AL59),
          AL$1="UVU", IFERROR(_xlfn.XLOOKUP($AI60, 'MAG College Enrollment Forecast'!$A:$A, 'MAG College Enrollment Forecast'!$C:$C+'MAG College Enrollment Forecast'!$D:$D+'MAG College Enrollment Forecast'!$E:$E+'MAG College Enrollment Forecast'!$F:$F+'MAG College Enrollment Forecast'!$G:$G+'MAG College Enrollment Forecast'!$H:$H), (AL$72-AL59)/($AI$72-$AI59)*($AI60-$AI59)+AL59),
          TRUE, IFERROR(_xlfn.XLOOKUP($AI60, 'USHE Projections'!$A:$A, IFERROR(_xlfn.XLOOKUP(AL$1, 'USHE Projections'!$A$1:$E$1, 'USHE Projections'!$A:$E), "NONE"), (AL$72-AL59)/($AI$72-$AI59)*($AI60-$AI59)+AL59), (AL$72-AL59)/($AI$72-$AI59)*($AI60-$AI59)+AL59)
        )
      )
    )
  ), 0)</f>
        <v>75963</v>
      </c>
      <c r="AM60" s="104" cm="1">
        <f t="array" ref="AM60">ROUND(
  IF(AND(AM$1="Ensign", $AI60&gt;=2021, $AI60&lt;=2024),
    _xlfn.XLOOKUP($AI60, Ensign!$A$2:$A$12, Ensign!$B$2:$B$12),
    _xlfn.XLOOKUP($AI60, 'Historic (IPEDS &amp; 2019 RTP)'!$A:$A, _xlfn.XLOOKUP(AM$1, 'Historic (IPEDS &amp; 2019 RTP)'!$A$1:$H$1, 'Historic (IPEDS &amp; 2019 RTP)'!$A:$H),
      IFERROR(_xlfn.XLOOKUP($AI60, 'USHE Historic'!$A$3:$A$13, _xlfn.XLOOKUP(AM$1, 'USHE Historic'!$A$2:$E$2, 'USHE Historic'!$A$3:$E$13)),
        _xlfn.IFS(
          AM$1="BYU", IFERROR(_xlfn.XLOOKUP($AI60, 'MAG College Enrollment Forecast'!$A:$A, 'MAG College Enrollment Forecast'!$B:$B), (AM$72-AM59)/($AI$72-$AI59)*($AI60-$AI59)+AM59),
          AM$1="UVU", IFERROR(_xlfn.XLOOKUP($AI60, 'MAG College Enrollment Forecast'!$A:$A, 'MAG College Enrollment Forecast'!$C:$C+'MAG College Enrollment Forecast'!$D:$D+'MAG College Enrollment Forecast'!$E:$E+'MAG College Enrollment Forecast'!$F:$F+'MAG College Enrollment Forecast'!$G:$G+'MAG College Enrollment Forecast'!$H:$H), (AM$72-AM59)/($AI$72-$AI59)*($AI60-$AI59)+AM59),
          TRUE, IFERROR(_xlfn.XLOOKUP($AI60, 'USHE Projections'!$A:$A, IFERROR(_xlfn.XLOOKUP(AM$1, 'USHE Projections'!$A$1:$E$1, 'USHE Projections'!$A:$E), "NONE"), (AM$72-AM59)/($AI$72-$AI59)*($AI60-$AI59)+AM59), (AM$72-AM59)/($AI$72-$AI59)*($AI60-$AI59)+AM59)
        )
      )
    )
  ), 0)</f>
        <v>38959</v>
      </c>
      <c r="AN60" s="35" cm="1">
        <f t="array" ref="AN60">ROUND(
  IF(AND(AN$1="Ensign", $AI60&gt;=2021, $AI60&lt;=2024),
    _xlfn.XLOOKUP($AI60, Ensign!$A$2:$A$12, Ensign!$B$2:$B$12),
    _xlfn.XLOOKUP($AI60, 'Historic (IPEDS &amp; 2019 RTP)'!$A:$A, _xlfn.XLOOKUP(AN$1, 'Historic (IPEDS &amp; 2019 RTP)'!$A$1:$H$1, 'Historic (IPEDS &amp; 2019 RTP)'!$A:$H),
      IFERROR(_xlfn.XLOOKUP($AI60, 'USHE Historic'!$A$3:$A$13, _xlfn.XLOOKUP(AN$1, 'USHE Historic'!$A$2:$E$2, 'USHE Historic'!$A$3:$E$13)),
        _xlfn.IFS(
          AN$1="BYU", IFERROR(_xlfn.XLOOKUP($AI60, 'MAG College Enrollment Forecast'!$A:$A, 'MAG College Enrollment Forecast'!$B:$B), (AN$72-AN59)/($AI$72-$AI59)*($AI60-$AI59)+AN59),
          AN$1="UVU", IFERROR(_xlfn.XLOOKUP($AI60, 'MAG College Enrollment Forecast'!$A:$A, 'MAG College Enrollment Forecast'!$C:$C+'MAG College Enrollment Forecast'!$D:$D+'MAG College Enrollment Forecast'!$E:$E+'MAG College Enrollment Forecast'!$F:$F+'MAG College Enrollment Forecast'!$G:$G+'MAG College Enrollment Forecast'!$H:$H), (AN$72-AN59)/($AI$72-$AI59)*($AI60-$AI59)+AN59),
          TRUE, IFERROR(_xlfn.XLOOKUP($AI60, 'USHE Projections'!$A:$A, IFERROR(_xlfn.XLOOKUP(AN$1, 'USHE Projections'!$A$1:$E$1, 'USHE Projections'!$A:$E), "NONE"), (AN$72-AN59)/($AI$72-$AI59)*($AI60-$AI59)+AN59), (AN$72-AN59)/($AI$72-$AI59)*($AI60-$AI59)+AN59)
        )
      )
    )
  ), 0)</f>
        <v>39307</v>
      </c>
      <c r="AO60" s="104" cm="1">
        <f t="array" ref="AO60">ROUND(
  IF(AND(AO$1="Ensign", $AI60&gt;=2021, $AI60&lt;=2024),
    _xlfn.XLOOKUP($AI60, Ensign!$A$2:$A$12, Ensign!$B$2:$B$12),
    _xlfn.XLOOKUP($AI60, 'Historic (IPEDS &amp; 2019 RTP)'!$A:$A, _xlfn.XLOOKUP(AO$1, 'Historic (IPEDS &amp; 2019 RTP)'!$A$1:$H$1, 'Historic (IPEDS &amp; 2019 RTP)'!$A:$H),
      IFERROR(_xlfn.XLOOKUP($AI60, 'USHE Historic'!$A$3:$A$13, _xlfn.XLOOKUP(AO$1, 'USHE Historic'!$A$2:$E$2, 'USHE Historic'!$A$3:$E$13)),
        _xlfn.IFS(
          AO$1="BYU", IFERROR(_xlfn.XLOOKUP($AI60, 'MAG College Enrollment Forecast'!$A:$A, 'MAG College Enrollment Forecast'!$B:$B), (AO$72-AO59)/($AI$72-$AI59)*($AI60-$AI59)+AO59),
          AO$1="UVU", IFERROR(_xlfn.XLOOKUP($AI60, 'MAG College Enrollment Forecast'!$A:$A, 'MAG College Enrollment Forecast'!$C:$C+'MAG College Enrollment Forecast'!$D:$D+'MAG College Enrollment Forecast'!$E:$E+'MAG College Enrollment Forecast'!$F:$F+'MAG College Enrollment Forecast'!$G:$G+'MAG College Enrollment Forecast'!$H:$H), (AO$72-AO59)/($AI$72-$AI59)*($AI60-$AI59)+AO59),
          TRUE, IFERROR(_xlfn.XLOOKUP($AI60, 'USHE Projections'!$A:$A, IFERROR(_xlfn.XLOOKUP(AO$1, 'USHE Projections'!$A$1:$E$1, 'USHE Projections'!$A:$E), "NONE"), (AO$72-AO59)/($AI$72-$AI59)*($AI60-$AI59)+AO59), (AO$72-AO59)/($AI$72-$AI59)*($AI60-$AI59)+AO59)
        )
      )
    )
  ), 0)</f>
        <v>2777</v>
      </c>
      <c r="AP60" s="104" cm="1">
        <f t="array" ref="AP60">ROUND(
  IF(AND(AP$1="Ensign", $AI60&gt;=2021, $AI60&lt;=2024),
    _xlfn.XLOOKUP($AI60, Ensign!$A$2:$A$12, Ensign!$B$2:$B$12),
    _xlfn.XLOOKUP($AI60, 'Historic (IPEDS &amp; 2019 RTP)'!$A:$A, _xlfn.XLOOKUP(AP$1, 'Historic (IPEDS &amp; 2019 RTP)'!$A$1:$H$1, 'Historic (IPEDS &amp; 2019 RTP)'!$A:$H),
      IFERROR(_xlfn.XLOOKUP($AI60, 'USHE Historic'!$A$3:$A$13, _xlfn.XLOOKUP(AP$1, 'USHE Historic'!$A$2:$E$2, 'USHE Historic'!$A$3:$E$13)),
        _xlfn.IFS(
          AP$1="BYU", IFERROR(_xlfn.XLOOKUP($AI60, 'MAG College Enrollment Forecast'!$A:$A, 'MAG College Enrollment Forecast'!$B:$B), (AP$72-AP59)/($AI$72-$AI59)*($AI60-$AI59)+AP59),
          AP$1="UVU", IFERROR(_xlfn.XLOOKUP($AI60, 'MAG College Enrollment Forecast'!$A:$A, 'MAG College Enrollment Forecast'!$C:$C+'MAG College Enrollment Forecast'!$D:$D+'MAG College Enrollment Forecast'!$E:$E+'MAG College Enrollment Forecast'!$F:$F+'MAG College Enrollment Forecast'!$G:$G+'MAG College Enrollment Forecast'!$H:$H), (AP$72-AP59)/($AI$72-$AI59)*($AI60-$AI59)+AP59),
          TRUE, IFERROR(_xlfn.XLOOKUP($AI60, 'USHE Projections'!$A:$A, IFERROR(_xlfn.XLOOKUP(AP$1, 'USHE Projections'!$A$1:$E$1, 'USHE Projections'!$A:$E), "NONE"), (AP$72-AP59)/($AI$72-$AI59)*($AI60-$AI59)+AP59), (AP$72-AP59)/($AI$72-$AI59)*($AI60-$AI59)+AP59)
        )
      )
    )
  ), 0)</f>
        <v>2762</v>
      </c>
    </row>
    <row r="61" spans="35:42">
      <c r="AI61" s="3">
        <v>2049</v>
      </c>
      <c r="AJ61" s="104" cm="1">
        <f t="array" ref="AJ61">ROUND(
  IF(AND(AJ$1="Ensign", $AI61&gt;=2021, $AI61&lt;=2024),
    _xlfn.XLOOKUP($AI61, Ensign!$A$2:$A$12, Ensign!$B$2:$B$12),
    _xlfn.XLOOKUP($AI61, 'Historic (IPEDS &amp; 2019 RTP)'!$A:$A, _xlfn.XLOOKUP(AJ$1, 'Historic (IPEDS &amp; 2019 RTP)'!$A$1:$H$1, 'Historic (IPEDS &amp; 2019 RTP)'!$A:$H),
      IFERROR(_xlfn.XLOOKUP($AI61, 'USHE Historic'!$A$3:$A$13, _xlfn.XLOOKUP(AJ$1, 'USHE Historic'!$A$2:$E$2, 'USHE Historic'!$A$3:$E$13)),
        _xlfn.IFS(
          AJ$1="BYU", IFERROR(_xlfn.XLOOKUP($AI61, 'MAG College Enrollment Forecast'!$A:$A, 'MAG College Enrollment Forecast'!$B:$B), (AJ$72-AJ60)/($AI$72-$AI60)*($AI61-$AI60)+AJ60),
          AJ$1="UVU", IFERROR(_xlfn.XLOOKUP($AI61, 'MAG College Enrollment Forecast'!$A:$A, 'MAG College Enrollment Forecast'!$C:$C+'MAG College Enrollment Forecast'!$D:$D+'MAG College Enrollment Forecast'!$E:$E+'MAG College Enrollment Forecast'!$F:$F+'MAG College Enrollment Forecast'!$G:$G+'MAG College Enrollment Forecast'!$H:$H), (AJ$72-AJ60)/($AI$72-$AI60)*($AI61-$AI60)+AJ60),
          TRUE, IFERROR(_xlfn.XLOOKUP($AI61, 'USHE Projections'!$A:$A, IFERROR(_xlfn.XLOOKUP(AJ$1, 'USHE Projections'!$A$1:$E$1, 'USHE Projections'!$A:$E), "NONE"), (AJ$72-AJ60)/($AI$72-$AI60)*($AI61-$AI60)+AJ60), (AJ$72-AJ60)/($AI$72-$AI60)*($AI61-$AI60)+AJ60)
        )
      )
    )
  ), 0)</f>
        <v>43673</v>
      </c>
      <c r="AK61" s="104" cm="1">
        <f t="array" ref="AK61">ROUND(
  IF(AND(AK$1="Ensign", $AI61&gt;=2021, $AI61&lt;=2024),
    _xlfn.XLOOKUP($AI61, Ensign!$A$2:$A$12, Ensign!$B$2:$B$12),
    _xlfn.XLOOKUP($AI61, 'Historic (IPEDS &amp; 2019 RTP)'!$A:$A, _xlfn.XLOOKUP(AK$1, 'Historic (IPEDS &amp; 2019 RTP)'!$A$1:$H$1, 'Historic (IPEDS &amp; 2019 RTP)'!$A:$H),
      IFERROR(_xlfn.XLOOKUP($AI61, 'USHE Historic'!$A$3:$A$13, _xlfn.XLOOKUP(AK$1, 'USHE Historic'!$A$2:$E$2, 'USHE Historic'!$A$3:$E$13)),
        _xlfn.IFS(
          AK$1="BYU", IFERROR(_xlfn.XLOOKUP($AI61, 'MAG College Enrollment Forecast'!$A:$A, 'MAG College Enrollment Forecast'!$B:$B), (AK$72-AK60)/($AI$72-$AI60)*($AI61-$AI60)+AK60),
          AK$1="UVU", IFERROR(_xlfn.XLOOKUP($AI61, 'MAG College Enrollment Forecast'!$A:$A, 'MAG College Enrollment Forecast'!$C:$C+'MAG College Enrollment Forecast'!$D:$D+'MAG College Enrollment Forecast'!$E:$E+'MAG College Enrollment Forecast'!$F:$F+'MAG College Enrollment Forecast'!$G:$G+'MAG College Enrollment Forecast'!$H:$H), (AK$72-AK60)/($AI$72-$AI60)*($AI61-$AI60)+AK60),
          TRUE, IFERROR(_xlfn.XLOOKUP($AI61, 'USHE Projections'!$A:$A, IFERROR(_xlfn.XLOOKUP(AK$1, 'USHE Projections'!$A$1:$E$1, 'USHE Projections'!$A:$E), "NONE"), (AK$72-AK60)/($AI$72-$AI60)*($AI61-$AI60)+AK60), (AK$72-AK60)/($AI$72-$AI60)*($AI61-$AI60)+AK60)
        )
      )
    )
  ), 0)</f>
        <v>42869</v>
      </c>
      <c r="AL61" s="35" cm="1">
        <f t="array" ref="AL61">ROUND(
  IF(AND(AL$1="Ensign", $AI61&gt;=2021, $AI61&lt;=2024),
    _xlfn.XLOOKUP($AI61, Ensign!$A$2:$A$12, Ensign!$B$2:$B$12),
    _xlfn.XLOOKUP($AI61, 'Historic (IPEDS &amp; 2019 RTP)'!$A:$A, _xlfn.XLOOKUP(AL$1, 'Historic (IPEDS &amp; 2019 RTP)'!$A$1:$H$1, 'Historic (IPEDS &amp; 2019 RTP)'!$A:$H),
      IFERROR(_xlfn.XLOOKUP($AI61, 'USHE Historic'!$A$3:$A$13, _xlfn.XLOOKUP(AL$1, 'USHE Historic'!$A$2:$E$2, 'USHE Historic'!$A$3:$E$13)),
        _xlfn.IFS(
          AL$1="BYU", IFERROR(_xlfn.XLOOKUP($AI61, 'MAG College Enrollment Forecast'!$A:$A, 'MAG College Enrollment Forecast'!$B:$B), (AL$72-AL60)/($AI$72-$AI60)*($AI61-$AI60)+AL60),
          AL$1="UVU", IFERROR(_xlfn.XLOOKUP($AI61, 'MAG College Enrollment Forecast'!$A:$A, 'MAG College Enrollment Forecast'!$C:$C+'MAG College Enrollment Forecast'!$D:$D+'MAG College Enrollment Forecast'!$E:$E+'MAG College Enrollment Forecast'!$F:$F+'MAG College Enrollment Forecast'!$G:$G+'MAG College Enrollment Forecast'!$H:$H), (AL$72-AL60)/($AI$72-$AI60)*($AI61-$AI60)+AL60),
          TRUE, IFERROR(_xlfn.XLOOKUP($AI61, 'USHE Projections'!$A:$A, IFERROR(_xlfn.XLOOKUP(AL$1, 'USHE Projections'!$A$1:$E$1, 'USHE Projections'!$A:$E), "NONE"), (AL$72-AL60)/($AI$72-$AI60)*($AI61-$AI60)+AL60), (AL$72-AL60)/($AI$72-$AI60)*($AI61-$AI60)+AL60)
        )
      )
    )
  ), 0)</f>
        <v>77197</v>
      </c>
      <c r="AM61" s="104" cm="1">
        <f t="array" ref="AM61">ROUND(
  IF(AND(AM$1="Ensign", $AI61&gt;=2021, $AI61&lt;=2024),
    _xlfn.XLOOKUP($AI61, Ensign!$A$2:$A$12, Ensign!$B$2:$B$12),
    _xlfn.XLOOKUP($AI61, 'Historic (IPEDS &amp; 2019 RTP)'!$A:$A, _xlfn.XLOOKUP(AM$1, 'Historic (IPEDS &amp; 2019 RTP)'!$A$1:$H$1, 'Historic (IPEDS &amp; 2019 RTP)'!$A:$H),
      IFERROR(_xlfn.XLOOKUP($AI61, 'USHE Historic'!$A$3:$A$13, _xlfn.XLOOKUP(AM$1, 'USHE Historic'!$A$2:$E$2, 'USHE Historic'!$A$3:$E$13)),
        _xlfn.IFS(
          AM$1="BYU", IFERROR(_xlfn.XLOOKUP($AI61, 'MAG College Enrollment Forecast'!$A:$A, 'MAG College Enrollment Forecast'!$B:$B), (AM$72-AM60)/($AI$72-$AI60)*($AI61-$AI60)+AM60),
          AM$1="UVU", IFERROR(_xlfn.XLOOKUP($AI61, 'MAG College Enrollment Forecast'!$A:$A, 'MAG College Enrollment Forecast'!$C:$C+'MAG College Enrollment Forecast'!$D:$D+'MAG College Enrollment Forecast'!$E:$E+'MAG College Enrollment Forecast'!$F:$F+'MAG College Enrollment Forecast'!$G:$G+'MAG College Enrollment Forecast'!$H:$H), (AM$72-AM60)/($AI$72-$AI60)*($AI61-$AI60)+AM60),
          TRUE, IFERROR(_xlfn.XLOOKUP($AI61, 'USHE Projections'!$A:$A, IFERROR(_xlfn.XLOOKUP(AM$1, 'USHE Projections'!$A$1:$E$1, 'USHE Projections'!$A:$E), "NONE"), (AM$72-AM60)/($AI$72-$AI60)*($AI61-$AI60)+AM60), (AM$72-AM60)/($AI$72-$AI60)*($AI61-$AI60)+AM60)
        )
      )
    )
  ), 0)</f>
        <v>39296</v>
      </c>
      <c r="AN61" s="35" cm="1">
        <f t="array" ref="AN61">ROUND(
  IF(AND(AN$1="Ensign", $AI61&gt;=2021, $AI61&lt;=2024),
    _xlfn.XLOOKUP($AI61, Ensign!$A$2:$A$12, Ensign!$B$2:$B$12),
    _xlfn.XLOOKUP($AI61, 'Historic (IPEDS &amp; 2019 RTP)'!$A:$A, _xlfn.XLOOKUP(AN$1, 'Historic (IPEDS &amp; 2019 RTP)'!$A$1:$H$1, 'Historic (IPEDS &amp; 2019 RTP)'!$A:$H),
      IFERROR(_xlfn.XLOOKUP($AI61, 'USHE Historic'!$A$3:$A$13, _xlfn.XLOOKUP(AN$1, 'USHE Historic'!$A$2:$E$2, 'USHE Historic'!$A$3:$E$13)),
        _xlfn.IFS(
          AN$1="BYU", IFERROR(_xlfn.XLOOKUP($AI61, 'MAG College Enrollment Forecast'!$A:$A, 'MAG College Enrollment Forecast'!$B:$B), (AN$72-AN60)/($AI$72-$AI60)*($AI61-$AI60)+AN60),
          AN$1="UVU", IFERROR(_xlfn.XLOOKUP($AI61, 'MAG College Enrollment Forecast'!$A:$A, 'MAG College Enrollment Forecast'!$C:$C+'MAG College Enrollment Forecast'!$D:$D+'MAG College Enrollment Forecast'!$E:$E+'MAG College Enrollment Forecast'!$F:$F+'MAG College Enrollment Forecast'!$G:$G+'MAG College Enrollment Forecast'!$H:$H), (AN$72-AN60)/($AI$72-$AI60)*($AI61-$AI60)+AN60),
          TRUE, IFERROR(_xlfn.XLOOKUP($AI61, 'USHE Projections'!$A:$A, IFERROR(_xlfn.XLOOKUP(AN$1, 'USHE Projections'!$A$1:$E$1, 'USHE Projections'!$A:$E), "NONE"), (AN$72-AN60)/($AI$72-$AI60)*($AI61-$AI60)+AN60), (AN$72-AN60)/($AI$72-$AI60)*($AI61-$AI60)+AN60)
        )
      )
    )
  ), 0)</f>
        <v>39311</v>
      </c>
      <c r="AO61" s="104" cm="1">
        <f t="array" ref="AO61">ROUND(
  IF(AND(AO$1="Ensign", $AI61&gt;=2021, $AI61&lt;=2024),
    _xlfn.XLOOKUP($AI61, Ensign!$A$2:$A$12, Ensign!$B$2:$B$12),
    _xlfn.XLOOKUP($AI61, 'Historic (IPEDS &amp; 2019 RTP)'!$A:$A, _xlfn.XLOOKUP(AO$1, 'Historic (IPEDS &amp; 2019 RTP)'!$A$1:$H$1, 'Historic (IPEDS &amp; 2019 RTP)'!$A:$H),
      IFERROR(_xlfn.XLOOKUP($AI61, 'USHE Historic'!$A$3:$A$13, _xlfn.XLOOKUP(AO$1, 'USHE Historic'!$A$2:$E$2, 'USHE Historic'!$A$3:$E$13)),
        _xlfn.IFS(
          AO$1="BYU", IFERROR(_xlfn.XLOOKUP($AI61, 'MAG College Enrollment Forecast'!$A:$A, 'MAG College Enrollment Forecast'!$B:$B), (AO$72-AO60)/($AI$72-$AI60)*($AI61-$AI60)+AO60),
          AO$1="UVU", IFERROR(_xlfn.XLOOKUP($AI61, 'MAG College Enrollment Forecast'!$A:$A, 'MAG College Enrollment Forecast'!$C:$C+'MAG College Enrollment Forecast'!$D:$D+'MAG College Enrollment Forecast'!$E:$E+'MAG College Enrollment Forecast'!$F:$F+'MAG College Enrollment Forecast'!$G:$G+'MAG College Enrollment Forecast'!$H:$H), (AO$72-AO60)/($AI$72-$AI60)*($AI61-$AI60)+AO60),
          TRUE, IFERROR(_xlfn.XLOOKUP($AI61, 'USHE Projections'!$A:$A, IFERROR(_xlfn.XLOOKUP(AO$1, 'USHE Projections'!$A$1:$E$1, 'USHE Projections'!$A:$E), "NONE"), (AO$72-AO60)/($AI$72-$AI60)*($AI61-$AI60)+AO60), (AO$72-AO60)/($AI$72-$AI60)*($AI61-$AI60)+AO60)
        )
      )
    )
  ), 0)</f>
        <v>2812</v>
      </c>
      <c r="AP61" s="104" cm="1">
        <f t="array" ref="AP61">ROUND(
  IF(AND(AP$1="Ensign", $AI61&gt;=2021, $AI61&lt;=2024),
    _xlfn.XLOOKUP($AI61, Ensign!$A$2:$A$12, Ensign!$B$2:$B$12),
    _xlfn.XLOOKUP($AI61, 'Historic (IPEDS &amp; 2019 RTP)'!$A:$A, _xlfn.XLOOKUP(AP$1, 'Historic (IPEDS &amp; 2019 RTP)'!$A$1:$H$1, 'Historic (IPEDS &amp; 2019 RTP)'!$A:$H),
      IFERROR(_xlfn.XLOOKUP($AI61, 'USHE Historic'!$A$3:$A$13, _xlfn.XLOOKUP(AP$1, 'USHE Historic'!$A$2:$E$2, 'USHE Historic'!$A$3:$E$13)),
        _xlfn.IFS(
          AP$1="BYU", IFERROR(_xlfn.XLOOKUP($AI61, 'MAG College Enrollment Forecast'!$A:$A, 'MAG College Enrollment Forecast'!$B:$B), (AP$72-AP60)/($AI$72-$AI60)*($AI61-$AI60)+AP60),
          AP$1="UVU", IFERROR(_xlfn.XLOOKUP($AI61, 'MAG College Enrollment Forecast'!$A:$A, 'MAG College Enrollment Forecast'!$C:$C+'MAG College Enrollment Forecast'!$D:$D+'MAG College Enrollment Forecast'!$E:$E+'MAG College Enrollment Forecast'!$F:$F+'MAG College Enrollment Forecast'!$G:$G+'MAG College Enrollment Forecast'!$H:$H), (AP$72-AP60)/($AI$72-$AI60)*($AI61-$AI60)+AP60),
          TRUE, IFERROR(_xlfn.XLOOKUP($AI61, 'USHE Projections'!$A:$A, IFERROR(_xlfn.XLOOKUP(AP$1, 'USHE Projections'!$A$1:$E$1, 'USHE Projections'!$A:$E), "NONE"), (AP$72-AP60)/($AI$72-$AI60)*($AI61-$AI60)+AP60), (AP$72-AP60)/($AI$72-$AI60)*($AI61-$AI60)+AP60)
        )
      )
    )
  ), 0)</f>
        <v>2824</v>
      </c>
    </row>
    <row r="62" spans="35:42">
      <c r="AI62" s="3">
        <v>2050</v>
      </c>
      <c r="AJ62" s="104" cm="1">
        <f t="array" ref="AJ62">ROUND(
  IF(AND(AJ$1="Ensign", $AI62&gt;=2021, $AI62&lt;=2024),
    _xlfn.XLOOKUP($AI62, Ensign!$A$2:$A$12, Ensign!$B$2:$B$12),
    _xlfn.XLOOKUP($AI62, 'Historic (IPEDS &amp; 2019 RTP)'!$A:$A, _xlfn.XLOOKUP(AJ$1, 'Historic (IPEDS &amp; 2019 RTP)'!$A$1:$H$1, 'Historic (IPEDS &amp; 2019 RTP)'!$A:$H),
      IFERROR(_xlfn.XLOOKUP($AI62, 'USHE Historic'!$A$3:$A$13, _xlfn.XLOOKUP(AJ$1, 'USHE Historic'!$A$2:$E$2, 'USHE Historic'!$A$3:$E$13)),
        _xlfn.IFS(
          AJ$1="BYU", IFERROR(_xlfn.XLOOKUP($AI62, 'MAG College Enrollment Forecast'!$A:$A, 'MAG College Enrollment Forecast'!$B:$B), (AJ$72-AJ61)/($AI$72-$AI61)*($AI62-$AI61)+AJ61),
          AJ$1="UVU", IFERROR(_xlfn.XLOOKUP($AI62, 'MAG College Enrollment Forecast'!$A:$A, 'MAG College Enrollment Forecast'!$C:$C+'MAG College Enrollment Forecast'!$D:$D+'MAG College Enrollment Forecast'!$E:$E+'MAG College Enrollment Forecast'!$F:$F+'MAG College Enrollment Forecast'!$G:$G+'MAG College Enrollment Forecast'!$H:$H), (AJ$72-AJ61)/($AI$72-$AI61)*($AI62-$AI61)+AJ61),
          TRUE, IFERROR(_xlfn.XLOOKUP($AI62, 'USHE Projections'!$A:$A, IFERROR(_xlfn.XLOOKUP(AJ$1, 'USHE Projections'!$A$1:$E$1, 'USHE Projections'!$A:$E), "NONE"), (AJ$72-AJ61)/($AI$72-$AI61)*($AI62-$AI61)+AJ61), (AJ$72-AJ61)/($AI$72-$AI61)*($AI62-$AI61)+AJ61)
        )
      )
    )
  ), 0)</f>
        <v>43975</v>
      </c>
      <c r="AK62" s="104" cm="1">
        <f t="array" ref="AK62">ROUND(
  IF(AND(AK$1="Ensign", $AI62&gt;=2021, $AI62&lt;=2024),
    _xlfn.XLOOKUP($AI62, Ensign!$A$2:$A$12, Ensign!$B$2:$B$12),
    _xlfn.XLOOKUP($AI62, 'Historic (IPEDS &amp; 2019 RTP)'!$A:$A, _xlfn.XLOOKUP(AK$1, 'Historic (IPEDS &amp; 2019 RTP)'!$A$1:$H$1, 'Historic (IPEDS &amp; 2019 RTP)'!$A:$H),
      IFERROR(_xlfn.XLOOKUP($AI62, 'USHE Historic'!$A$3:$A$13, _xlfn.XLOOKUP(AK$1, 'USHE Historic'!$A$2:$E$2, 'USHE Historic'!$A$3:$E$13)),
        _xlfn.IFS(
          AK$1="BYU", IFERROR(_xlfn.XLOOKUP($AI62, 'MAG College Enrollment Forecast'!$A:$A, 'MAG College Enrollment Forecast'!$B:$B), (AK$72-AK61)/($AI$72-$AI61)*($AI62-$AI61)+AK61),
          AK$1="UVU", IFERROR(_xlfn.XLOOKUP($AI62, 'MAG College Enrollment Forecast'!$A:$A, 'MAG College Enrollment Forecast'!$C:$C+'MAG College Enrollment Forecast'!$D:$D+'MAG College Enrollment Forecast'!$E:$E+'MAG College Enrollment Forecast'!$F:$F+'MAG College Enrollment Forecast'!$G:$G+'MAG College Enrollment Forecast'!$H:$H), (AK$72-AK61)/($AI$72-$AI61)*($AI62-$AI61)+AK61),
          TRUE, IFERROR(_xlfn.XLOOKUP($AI62, 'USHE Projections'!$A:$A, IFERROR(_xlfn.XLOOKUP(AK$1, 'USHE Projections'!$A$1:$E$1, 'USHE Projections'!$A:$E), "NONE"), (AK$72-AK61)/($AI$72-$AI61)*($AI62-$AI61)+AK61), (AK$72-AK61)/($AI$72-$AI61)*($AI62-$AI61)+AK61)
        )
      )
    )
  ), 0)</f>
        <v>43335</v>
      </c>
      <c r="AL62" s="35" cm="1">
        <f t="array" ref="AL62">ROUND(
  IF(AND(AL$1="Ensign", $AI62&gt;=2021, $AI62&lt;=2024),
    _xlfn.XLOOKUP($AI62, Ensign!$A$2:$A$12, Ensign!$B$2:$B$12),
    _xlfn.XLOOKUP($AI62, 'Historic (IPEDS &amp; 2019 RTP)'!$A:$A, _xlfn.XLOOKUP(AL$1, 'Historic (IPEDS &amp; 2019 RTP)'!$A$1:$H$1, 'Historic (IPEDS &amp; 2019 RTP)'!$A:$H),
      IFERROR(_xlfn.XLOOKUP($AI62, 'USHE Historic'!$A$3:$A$13, _xlfn.XLOOKUP(AL$1, 'USHE Historic'!$A$2:$E$2, 'USHE Historic'!$A$3:$E$13)),
        _xlfn.IFS(
          AL$1="BYU", IFERROR(_xlfn.XLOOKUP($AI62, 'MAG College Enrollment Forecast'!$A:$A, 'MAG College Enrollment Forecast'!$B:$B), (AL$72-AL61)/($AI$72-$AI61)*($AI62-$AI61)+AL61),
          AL$1="UVU", IFERROR(_xlfn.XLOOKUP($AI62, 'MAG College Enrollment Forecast'!$A:$A, 'MAG College Enrollment Forecast'!$C:$C+'MAG College Enrollment Forecast'!$D:$D+'MAG College Enrollment Forecast'!$E:$E+'MAG College Enrollment Forecast'!$F:$F+'MAG College Enrollment Forecast'!$G:$G+'MAG College Enrollment Forecast'!$H:$H), (AL$72-AL61)/($AI$72-$AI61)*($AI62-$AI61)+AL61),
          TRUE, IFERROR(_xlfn.XLOOKUP($AI62, 'USHE Projections'!$A:$A, IFERROR(_xlfn.XLOOKUP(AL$1, 'USHE Projections'!$A$1:$E$1, 'USHE Projections'!$A:$E), "NONE"), (AL$72-AL61)/($AI$72-$AI61)*($AI62-$AI61)+AL61), (AL$72-AL61)/($AI$72-$AI61)*($AI62-$AI61)+AL61)
        )
      )
    )
  ), 0)</f>
        <v>78431</v>
      </c>
      <c r="AM62" s="104" cm="1">
        <f t="array" ref="AM62">ROUND(
  IF(AND(AM$1="Ensign", $AI62&gt;=2021, $AI62&lt;=2024),
    _xlfn.XLOOKUP($AI62, Ensign!$A$2:$A$12, Ensign!$B$2:$B$12),
    _xlfn.XLOOKUP($AI62, 'Historic (IPEDS &amp; 2019 RTP)'!$A:$A, _xlfn.XLOOKUP(AM$1, 'Historic (IPEDS &amp; 2019 RTP)'!$A$1:$H$1, 'Historic (IPEDS &amp; 2019 RTP)'!$A:$H),
      IFERROR(_xlfn.XLOOKUP($AI62, 'USHE Historic'!$A$3:$A$13, _xlfn.XLOOKUP(AM$1, 'USHE Historic'!$A$2:$E$2, 'USHE Historic'!$A$3:$E$13)),
        _xlfn.IFS(
          AM$1="BYU", IFERROR(_xlfn.XLOOKUP($AI62, 'MAG College Enrollment Forecast'!$A:$A, 'MAG College Enrollment Forecast'!$B:$B), (AM$72-AM61)/($AI$72-$AI61)*($AI62-$AI61)+AM61),
          AM$1="UVU", IFERROR(_xlfn.XLOOKUP($AI62, 'MAG College Enrollment Forecast'!$A:$A, 'MAG College Enrollment Forecast'!$C:$C+'MAG College Enrollment Forecast'!$D:$D+'MAG College Enrollment Forecast'!$E:$E+'MAG College Enrollment Forecast'!$F:$F+'MAG College Enrollment Forecast'!$G:$G+'MAG College Enrollment Forecast'!$H:$H), (AM$72-AM61)/($AI$72-$AI61)*($AI62-$AI61)+AM61),
          TRUE, IFERROR(_xlfn.XLOOKUP($AI62, 'USHE Projections'!$A:$A, IFERROR(_xlfn.XLOOKUP(AM$1, 'USHE Projections'!$A$1:$E$1, 'USHE Projections'!$A:$E), "NONE"), (AM$72-AM61)/($AI$72-$AI61)*($AI62-$AI61)+AM61), (AM$72-AM61)/($AI$72-$AI61)*($AI62-$AI61)+AM61)
        )
      )
    )
  ), 0)</f>
        <v>39633</v>
      </c>
      <c r="AN62" s="35" cm="1">
        <f t="array" ref="AN62">ROUND(
  IF(AND(AN$1="Ensign", $AI62&gt;=2021, $AI62&lt;=2024),
    _xlfn.XLOOKUP($AI62, Ensign!$A$2:$A$12, Ensign!$B$2:$B$12),
    _xlfn.XLOOKUP($AI62, 'Historic (IPEDS &amp; 2019 RTP)'!$A:$A, _xlfn.XLOOKUP(AN$1, 'Historic (IPEDS &amp; 2019 RTP)'!$A$1:$H$1, 'Historic (IPEDS &amp; 2019 RTP)'!$A:$H),
      IFERROR(_xlfn.XLOOKUP($AI62, 'USHE Historic'!$A$3:$A$13, _xlfn.XLOOKUP(AN$1, 'USHE Historic'!$A$2:$E$2, 'USHE Historic'!$A$3:$E$13)),
        _xlfn.IFS(
          AN$1="BYU", IFERROR(_xlfn.XLOOKUP($AI62, 'MAG College Enrollment Forecast'!$A:$A, 'MAG College Enrollment Forecast'!$B:$B), (AN$72-AN61)/($AI$72-$AI61)*($AI62-$AI61)+AN61),
          AN$1="UVU", IFERROR(_xlfn.XLOOKUP($AI62, 'MAG College Enrollment Forecast'!$A:$A, 'MAG College Enrollment Forecast'!$C:$C+'MAG College Enrollment Forecast'!$D:$D+'MAG College Enrollment Forecast'!$E:$E+'MAG College Enrollment Forecast'!$F:$F+'MAG College Enrollment Forecast'!$G:$G+'MAG College Enrollment Forecast'!$H:$H), (AN$72-AN61)/($AI$72-$AI61)*($AI62-$AI61)+AN61),
          TRUE, IFERROR(_xlfn.XLOOKUP($AI62, 'USHE Projections'!$A:$A, IFERROR(_xlfn.XLOOKUP(AN$1, 'USHE Projections'!$A$1:$E$1, 'USHE Projections'!$A:$E), "NONE"), (AN$72-AN61)/($AI$72-$AI61)*($AI62-$AI61)+AN61), (AN$72-AN61)/($AI$72-$AI61)*($AI62-$AI61)+AN61)
        )
      )
    )
  ), 0)</f>
        <v>39315</v>
      </c>
      <c r="AO62" s="104" cm="1">
        <f t="array" ref="AO62">ROUND(
  IF(AND(AO$1="Ensign", $AI62&gt;=2021, $AI62&lt;=2024),
    _xlfn.XLOOKUP($AI62, Ensign!$A$2:$A$12, Ensign!$B$2:$B$12),
    _xlfn.XLOOKUP($AI62, 'Historic (IPEDS &amp; 2019 RTP)'!$A:$A, _xlfn.XLOOKUP(AO$1, 'Historic (IPEDS &amp; 2019 RTP)'!$A$1:$H$1, 'Historic (IPEDS &amp; 2019 RTP)'!$A:$H),
      IFERROR(_xlfn.XLOOKUP($AI62, 'USHE Historic'!$A$3:$A$13, _xlfn.XLOOKUP(AO$1, 'USHE Historic'!$A$2:$E$2, 'USHE Historic'!$A$3:$E$13)),
        _xlfn.IFS(
          AO$1="BYU", IFERROR(_xlfn.XLOOKUP($AI62, 'MAG College Enrollment Forecast'!$A:$A, 'MAG College Enrollment Forecast'!$B:$B), (AO$72-AO61)/($AI$72-$AI61)*($AI62-$AI61)+AO61),
          AO$1="UVU", IFERROR(_xlfn.XLOOKUP($AI62, 'MAG College Enrollment Forecast'!$A:$A, 'MAG College Enrollment Forecast'!$C:$C+'MAG College Enrollment Forecast'!$D:$D+'MAG College Enrollment Forecast'!$E:$E+'MAG College Enrollment Forecast'!$F:$F+'MAG College Enrollment Forecast'!$G:$G+'MAG College Enrollment Forecast'!$H:$H), (AO$72-AO61)/($AI$72-$AI61)*($AI62-$AI61)+AO61),
          TRUE, IFERROR(_xlfn.XLOOKUP($AI62, 'USHE Projections'!$A:$A, IFERROR(_xlfn.XLOOKUP(AO$1, 'USHE Projections'!$A$1:$E$1, 'USHE Projections'!$A:$E), "NONE"), (AO$72-AO61)/($AI$72-$AI61)*($AI62-$AI61)+AO61), (AO$72-AO61)/($AI$72-$AI61)*($AI62-$AI61)+AO61)
        )
      )
    )
  ), 0)</f>
        <v>2847</v>
      </c>
      <c r="AP62" s="104" cm="1">
        <f t="array" ref="AP62">ROUND(
  IF(AND(AP$1="Ensign", $AI62&gt;=2021, $AI62&lt;=2024),
    _xlfn.XLOOKUP($AI62, Ensign!$A$2:$A$12, Ensign!$B$2:$B$12),
    _xlfn.XLOOKUP($AI62, 'Historic (IPEDS &amp; 2019 RTP)'!$A:$A, _xlfn.XLOOKUP(AP$1, 'Historic (IPEDS &amp; 2019 RTP)'!$A$1:$H$1, 'Historic (IPEDS &amp; 2019 RTP)'!$A:$H),
      IFERROR(_xlfn.XLOOKUP($AI62, 'USHE Historic'!$A$3:$A$13, _xlfn.XLOOKUP(AP$1, 'USHE Historic'!$A$2:$E$2, 'USHE Historic'!$A$3:$E$13)),
        _xlfn.IFS(
          AP$1="BYU", IFERROR(_xlfn.XLOOKUP($AI62, 'MAG College Enrollment Forecast'!$A:$A, 'MAG College Enrollment Forecast'!$B:$B), (AP$72-AP61)/($AI$72-$AI61)*($AI62-$AI61)+AP61),
          AP$1="UVU", IFERROR(_xlfn.XLOOKUP($AI62, 'MAG College Enrollment Forecast'!$A:$A, 'MAG College Enrollment Forecast'!$C:$C+'MAG College Enrollment Forecast'!$D:$D+'MAG College Enrollment Forecast'!$E:$E+'MAG College Enrollment Forecast'!$F:$F+'MAG College Enrollment Forecast'!$G:$G+'MAG College Enrollment Forecast'!$H:$H), (AP$72-AP61)/($AI$72-$AI61)*($AI62-$AI61)+AP61),
          TRUE, IFERROR(_xlfn.XLOOKUP($AI62, 'USHE Projections'!$A:$A, IFERROR(_xlfn.XLOOKUP(AP$1, 'USHE Projections'!$A$1:$E$1, 'USHE Projections'!$A:$E), "NONE"), (AP$72-AP61)/($AI$72-$AI61)*($AI62-$AI61)+AP61), (AP$72-AP61)/($AI$72-$AI61)*($AI62-$AI61)+AP61)
        )
      )
    )
  ), 0)</f>
        <v>2885</v>
      </c>
    </row>
    <row r="63" spans="35:42">
      <c r="AI63" s="3">
        <v>2051</v>
      </c>
      <c r="AJ63" s="104" cm="1">
        <f t="array" ref="AJ63">ROUND(
  IF(AND(AJ$1="Ensign", $AI63&gt;=2021, $AI63&lt;=2024),
    _xlfn.XLOOKUP($AI63, Ensign!$A$2:$A$12, Ensign!$B$2:$B$12),
    _xlfn.XLOOKUP($AI63, 'Historic (IPEDS &amp; 2019 RTP)'!$A:$A, _xlfn.XLOOKUP(AJ$1, 'Historic (IPEDS &amp; 2019 RTP)'!$A$1:$H$1, 'Historic (IPEDS &amp; 2019 RTP)'!$A:$H),
      IFERROR(_xlfn.XLOOKUP($AI63, 'USHE Historic'!$A$3:$A$13, _xlfn.XLOOKUP(AJ$1, 'USHE Historic'!$A$2:$E$2, 'USHE Historic'!$A$3:$E$13)),
        _xlfn.IFS(
          AJ$1="BYU", IFERROR(_xlfn.XLOOKUP($AI63, 'MAG College Enrollment Forecast'!$A:$A, 'MAG College Enrollment Forecast'!$B:$B), (AJ$72-AJ62)/($AI$72-$AI62)*($AI63-$AI62)+AJ62),
          AJ$1="UVU", IFERROR(_xlfn.XLOOKUP($AI63, 'MAG College Enrollment Forecast'!$A:$A, 'MAG College Enrollment Forecast'!$C:$C+'MAG College Enrollment Forecast'!$D:$D+'MAG College Enrollment Forecast'!$E:$E+'MAG College Enrollment Forecast'!$F:$F+'MAG College Enrollment Forecast'!$G:$G+'MAG College Enrollment Forecast'!$H:$H), (AJ$72-AJ62)/($AI$72-$AI62)*($AI63-$AI62)+AJ62),
          TRUE, IFERROR(_xlfn.XLOOKUP($AI63, 'USHE Projections'!$A:$A, IFERROR(_xlfn.XLOOKUP(AJ$1, 'USHE Projections'!$A$1:$E$1, 'USHE Projections'!$A:$E), "NONE"), (AJ$72-AJ62)/($AI$72-$AI62)*($AI63-$AI62)+AJ62), (AJ$72-AJ62)/($AI$72-$AI62)*($AI63-$AI62)+AJ62)
        )
      )
    )
  ), 0)</f>
        <v>44278</v>
      </c>
      <c r="AK63" s="104" cm="1">
        <f t="array" ref="AK63">ROUND(
  IF(AND(AK$1="Ensign", $AI63&gt;=2021, $AI63&lt;=2024),
    _xlfn.XLOOKUP($AI63, Ensign!$A$2:$A$12, Ensign!$B$2:$B$12),
    _xlfn.XLOOKUP($AI63, 'Historic (IPEDS &amp; 2019 RTP)'!$A:$A, _xlfn.XLOOKUP(AK$1, 'Historic (IPEDS &amp; 2019 RTP)'!$A$1:$H$1, 'Historic (IPEDS &amp; 2019 RTP)'!$A:$H),
      IFERROR(_xlfn.XLOOKUP($AI63, 'USHE Historic'!$A$3:$A$13, _xlfn.XLOOKUP(AK$1, 'USHE Historic'!$A$2:$E$2, 'USHE Historic'!$A$3:$E$13)),
        _xlfn.IFS(
          AK$1="BYU", IFERROR(_xlfn.XLOOKUP($AI63, 'MAG College Enrollment Forecast'!$A:$A, 'MAG College Enrollment Forecast'!$B:$B), (AK$72-AK62)/($AI$72-$AI62)*($AI63-$AI62)+AK62),
          AK$1="UVU", IFERROR(_xlfn.XLOOKUP($AI63, 'MAG College Enrollment Forecast'!$A:$A, 'MAG College Enrollment Forecast'!$C:$C+'MAG College Enrollment Forecast'!$D:$D+'MAG College Enrollment Forecast'!$E:$E+'MAG College Enrollment Forecast'!$F:$F+'MAG College Enrollment Forecast'!$G:$G+'MAG College Enrollment Forecast'!$H:$H), (AK$72-AK62)/($AI$72-$AI62)*($AI63-$AI62)+AK62),
          TRUE, IFERROR(_xlfn.XLOOKUP($AI63, 'USHE Projections'!$A:$A, IFERROR(_xlfn.XLOOKUP(AK$1, 'USHE Projections'!$A$1:$E$1, 'USHE Projections'!$A:$E), "NONE"), (AK$72-AK62)/($AI$72-$AI62)*($AI63-$AI62)+AK62), (AK$72-AK62)/($AI$72-$AI62)*($AI63-$AI62)+AK62)
        )
      )
    )
  ), 0)</f>
        <v>43802</v>
      </c>
      <c r="AL63" s="35" cm="1">
        <f t="array" ref="AL63">ROUND(
  IF(AND(AL$1="Ensign", $AI63&gt;=2021, $AI63&lt;=2024),
    _xlfn.XLOOKUP($AI63, Ensign!$A$2:$A$12, Ensign!$B$2:$B$12),
    _xlfn.XLOOKUP($AI63, 'Historic (IPEDS &amp; 2019 RTP)'!$A:$A, _xlfn.XLOOKUP(AL$1, 'Historic (IPEDS &amp; 2019 RTP)'!$A$1:$H$1, 'Historic (IPEDS &amp; 2019 RTP)'!$A:$H),
      IFERROR(_xlfn.XLOOKUP($AI63, 'USHE Historic'!$A$3:$A$13, _xlfn.XLOOKUP(AL$1, 'USHE Historic'!$A$2:$E$2, 'USHE Historic'!$A$3:$E$13)),
        _xlfn.IFS(
          AL$1="BYU", IFERROR(_xlfn.XLOOKUP($AI63, 'MAG College Enrollment Forecast'!$A:$A, 'MAG College Enrollment Forecast'!$B:$B), (AL$72-AL62)/($AI$72-$AI62)*($AI63-$AI62)+AL62),
          AL$1="UVU", IFERROR(_xlfn.XLOOKUP($AI63, 'MAG College Enrollment Forecast'!$A:$A, 'MAG College Enrollment Forecast'!$C:$C+'MAG College Enrollment Forecast'!$D:$D+'MAG College Enrollment Forecast'!$E:$E+'MAG College Enrollment Forecast'!$F:$F+'MAG College Enrollment Forecast'!$G:$G+'MAG College Enrollment Forecast'!$H:$H), (AL$72-AL62)/($AI$72-$AI62)*($AI63-$AI62)+AL62),
          TRUE, IFERROR(_xlfn.XLOOKUP($AI63, 'USHE Projections'!$A:$A, IFERROR(_xlfn.XLOOKUP(AL$1, 'USHE Projections'!$A$1:$E$1, 'USHE Projections'!$A:$E), "NONE"), (AL$72-AL62)/($AI$72-$AI62)*($AI63-$AI62)+AL62), (AL$72-AL62)/($AI$72-$AI62)*($AI63-$AI62)+AL62)
        )
      )
    )
  ), 0)</f>
        <v>78431</v>
      </c>
      <c r="AM63" s="104" cm="1">
        <f t="array" ref="AM63">ROUND(
  IF(AND(AM$1="Ensign", $AI63&gt;=2021, $AI63&lt;=2024),
    _xlfn.XLOOKUP($AI63, Ensign!$A$2:$A$12, Ensign!$B$2:$B$12),
    _xlfn.XLOOKUP($AI63, 'Historic (IPEDS &amp; 2019 RTP)'!$A:$A, _xlfn.XLOOKUP(AM$1, 'Historic (IPEDS &amp; 2019 RTP)'!$A$1:$H$1, 'Historic (IPEDS &amp; 2019 RTP)'!$A:$H),
      IFERROR(_xlfn.XLOOKUP($AI63, 'USHE Historic'!$A$3:$A$13, _xlfn.XLOOKUP(AM$1, 'USHE Historic'!$A$2:$E$2, 'USHE Historic'!$A$3:$E$13)),
        _xlfn.IFS(
          AM$1="BYU", IFERROR(_xlfn.XLOOKUP($AI63, 'MAG College Enrollment Forecast'!$A:$A, 'MAG College Enrollment Forecast'!$B:$B), (AM$72-AM62)/($AI$72-$AI62)*($AI63-$AI62)+AM62),
          AM$1="UVU", IFERROR(_xlfn.XLOOKUP($AI63, 'MAG College Enrollment Forecast'!$A:$A, 'MAG College Enrollment Forecast'!$C:$C+'MAG College Enrollment Forecast'!$D:$D+'MAG College Enrollment Forecast'!$E:$E+'MAG College Enrollment Forecast'!$F:$F+'MAG College Enrollment Forecast'!$G:$G+'MAG College Enrollment Forecast'!$H:$H), (AM$72-AM62)/($AI$72-$AI62)*($AI63-$AI62)+AM62),
          TRUE, IFERROR(_xlfn.XLOOKUP($AI63, 'USHE Projections'!$A:$A, IFERROR(_xlfn.XLOOKUP(AM$1, 'USHE Projections'!$A$1:$E$1, 'USHE Projections'!$A:$E), "NONE"), (AM$72-AM62)/($AI$72-$AI62)*($AI63-$AI62)+AM62), (AM$72-AM62)/($AI$72-$AI62)*($AI63-$AI62)+AM62)
        )
      )
    )
  ), 0)</f>
        <v>39970</v>
      </c>
      <c r="AN63" s="35" cm="1">
        <f t="array" ref="AN63">ROUND(
  IF(AND(AN$1="Ensign", $AI63&gt;=2021, $AI63&lt;=2024),
    _xlfn.XLOOKUP($AI63, Ensign!$A$2:$A$12, Ensign!$B$2:$B$12),
    _xlfn.XLOOKUP($AI63, 'Historic (IPEDS &amp; 2019 RTP)'!$A:$A, _xlfn.XLOOKUP(AN$1, 'Historic (IPEDS &amp; 2019 RTP)'!$A$1:$H$1, 'Historic (IPEDS &amp; 2019 RTP)'!$A:$H),
      IFERROR(_xlfn.XLOOKUP($AI63, 'USHE Historic'!$A$3:$A$13, _xlfn.XLOOKUP(AN$1, 'USHE Historic'!$A$2:$E$2, 'USHE Historic'!$A$3:$E$13)),
        _xlfn.IFS(
          AN$1="BYU", IFERROR(_xlfn.XLOOKUP($AI63, 'MAG College Enrollment Forecast'!$A:$A, 'MAG College Enrollment Forecast'!$B:$B), (AN$72-AN62)/($AI$72-$AI62)*($AI63-$AI62)+AN62),
          AN$1="UVU", IFERROR(_xlfn.XLOOKUP($AI63, 'MAG College Enrollment Forecast'!$A:$A, 'MAG College Enrollment Forecast'!$C:$C+'MAG College Enrollment Forecast'!$D:$D+'MAG College Enrollment Forecast'!$E:$E+'MAG College Enrollment Forecast'!$F:$F+'MAG College Enrollment Forecast'!$G:$G+'MAG College Enrollment Forecast'!$H:$H), (AN$72-AN62)/($AI$72-$AI62)*($AI63-$AI62)+AN62),
          TRUE, IFERROR(_xlfn.XLOOKUP($AI63, 'USHE Projections'!$A:$A, IFERROR(_xlfn.XLOOKUP(AN$1, 'USHE Projections'!$A$1:$E$1, 'USHE Projections'!$A:$E), "NONE"), (AN$72-AN62)/($AI$72-$AI62)*($AI63-$AI62)+AN62), (AN$72-AN62)/($AI$72-$AI62)*($AI63-$AI62)+AN62)
        )
      )
    )
  ), 0)</f>
        <v>39315</v>
      </c>
      <c r="AO63" s="104" cm="1">
        <f t="array" ref="AO63">ROUND(
  IF(AND(AO$1="Ensign", $AI63&gt;=2021, $AI63&lt;=2024),
    _xlfn.XLOOKUP($AI63, Ensign!$A$2:$A$12, Ensign!$B$2:$B$12),
    _xlfn.XLOOKUP($AI63, 'Historic (IPEDS &amp; 2019 RTP)'!$A:$A, _xlfn.XLOOKUP(AO$1, 'Historic (IPEDS &amp; 2019 RTP)'!$A$1:$H$1, 'Historic (IPEDS &amp; 2019 RTP)'!$A:$H),
      IFERROR(_xlfn.XLOOKUP($AI63, 'USHE Historic'!$A$3:$A$13, _xlfn.XLOOKUP(AO$1, 'USHE Historic'!$A$2:$E$2, 'USHE Historic'!$A$3:$E$13)),
        _xlfn.IFS(
          AO$1="BYU", IFERROR(_xlfn.XLOOKUP($AI63, 'MAG College Enrollment Forecast'!$A:$A, 'MAG College Enrollment Forecast'!$B:$B), (AO$72-AO62)/($AI$72-$AI62)*($AI63-$AI62)+AO62),
          AO$1="UVU", IFERROR(_xlfn.XLOOKUP($AI63, 'MAG College Enrollment Forecast'!$A:$A, 'MAG College Enrollment Forecast'!$C:$C+'MAG College Enrollment Forecast'!$D:$D+'MAG College Enrollment Forecast'!$E:$E+'MAG College Enrollment Forecast'!$F:$F+'MAG College Enrollment Forecast'!$G:$G+'MAG College Enrollment Forecast'!$H:$H), (AO$72-AO62)/($AI$72-$AI62)*($AI63-$AI62)+AO62),
          TRUE, IFERROR(_xlfn.XLOOKUP($AI63, 'USHE Projections'!$A:$A, IFERROR(_xlfn.XLOOKUP(AO$1, 'USHE Projections'!$A$1:$E$1, 'USHE Projections'!$A:$E), "NONE"), (AO$72-AO62)/($AI$72-$AI62)*($AI63-$AI62)+AO62), (AO$72-AO62)/($AI$72-$AI62)*($AI63-$AI62)+AO62)
        )
      )
    )
  ), 0)</f>
        <v>2882</v>
      </c>
      <c r="AP63" s="104" cm="1">
        <f t="array" ref="AP63">ROUND(
  IF(AND(AP$1="Ensign", $AI63&gt;=2021, $AI63&lt;=2024),
    _xlfn.XLOOKUP($AI63, Ensign!$A$2:$A$12, Ensign!$B$2:$B$12),
    _xlfn.XLOOKUP($AI63, 'Historic (IPEDS &amp; 2019 RTP)'!$A:$A, _xlfn.XLOOKUP(AP$1, 'Historic (IPEDS &amp; 2019 RTP)'!$A$1:$H$1, 'Historic (IPEDS &amp; 2019 RTP)'!$A:$H),
      IFERROR(_xlfn.XLOOKUP($AI63, 'USHE Historic'!$A$3:$A$13, _xlfn.XLOOKUP(AP$1, 'USHE Historic'!$A$2:$E$2, 'USHE Historic'!$A$3:$E$13)),
        _xlfn.IFS(
          AP$1="BYU", IFERROR(_xlfn.XLOOKUP($AI63, 'MAG College Enrollment Forecast'!$A:$A, 'MAG College Enrollment Forecast'!$B:$B), (AP$72-AP62)/($AI$72-$AI62)*($AI63-$AI62)+AP62),
          AP$1="UVU", IFERROR(_xlfn.XLOOKUP($AI63, 'MAG College Enrollment Forecast'!$A:$A, 'MAG College Enrollment Forecast'!$C:$C+'MAG College Enrollment Forecast'!$D:$D+'MAG College Enrollment Forecast'!$E:$E+'MAG College Enrollment Forecast'!$F:$F+'MAG College Enrollment Forecast'!$G:$G+'MAG College Enrollment Forecast'!$H:$H), (AP$72-AP62)/($AI$72-$AI62)*($AI63-$AI62)+AP62),
          TRUE, IFERROR(_xlfn.XLOOKUP($AI63, 'USHE Projections'!$A:$A, IFERROR(_xlfn.XLOOKUP(AP$1, 'USHE Projections'!$A$1:$E$1, 'USHE Projections'!$A:$E), "NONE"), (AP$72-AP62)/($AI$72-$AI62)*($AI63-$AI62)+AP62), (AP$72-AP62)/($AI$72-$AI62)*($AI63-$AI62)+AP62)
        )
      )
    )
  ), 0)</f>
        <v>2947</v>
      </c>
    </row>
    <row r="64" spans="35:42">
      <c r="AI64" s="3">
        <v>2052</v>
      </c>
      <c r="AJ64" s="104" cm="1">
        <f t="array" ref="AJ64">ROUND(
  IF(AND(AJ$1="Ensign", $AI64&gt;=2021, $AI64&lt;=2024),
    _xlfn.XLOOKUP($AI64, Ensign!$A$2:$A$12, Ensign!$B$2:$B$12),
    _xlfn.XLOOKUP($AI64, 'Historic (IPEDS &amp; 2019 RTP)'!$A:$A, _xlfn.XLOOKUP(AJ$1, 'Historic (IPEDS &amp; 2019 RTP)'!$A$1:$H$1, 'Historic (IPEDS &amp; 2019 RTP)'!$A:$H),
      IFERROR(_xlfn.XLOOKUP($AI64, 'USHE Historic'!$A$3:$A$13, _xlfn.XLOOKUP(AJ$1, 'USHE Historic'!$A$2:$E$2, 'USHE Historic'!$A$3:$E$13)),
        _xlfn.IFS(
          AJ$1="BYU", IFERROR(_xlfn.XLOOKUP($AI64, 'MAG College Enrollment Forecast'!$A:$A, 'MAG College Enrollment Forecast'!$B:$B), (AJ$72-AJ63)/($AI$72-$AI63)*($AI64-$AI63)+AJ63),
          AJ$1="UVU", IFERROR(_xlfn.XLOOKUP($AI64, 'MAG College Enrollment Forecast'!$A:$A, 'MAG College Enrollment Forecast'!$C:$C+'MAG College Enrollment Forecast'!$D:$D+'MAG College Enrollment Forecast'!$E:$E+'MAG College Enrollment Forecast'!$F:$F+'MAG College Enrollment Forecast'!$G:$G+'MAG College Enrollment Forecast'!$H:$H), (AJ$72-AJ63)/($AI$72-$AI63)*($AI64-$AI63)+AJ63),
          TRUE, IFERROR(_xlfn.XLOOKUP($AI64, 'USHE Projections'!$A:$A, IFERROR(_xlfn.XLOOKUP(AJ$1, 'USHE Projections'!$A$1:$E$1, 'USHE Projections'!$A:$E), "NONE"), (AJ$72-AJ63)/($AI$72-$AI63)*($AI64-$AI63)+AJ63), (AJ$72-AJ63)/($AI$72-$AI63)*($AI64-$AI63)+AJ63)
        )
      )
    )
  ), 0)</f>
        <v>44580</v>
      </c>
      <c r="AK64" s="104" cm="1">
        <f t="array" ref="AK64">ROUND(
  IF(AND(AK$1="Ensign", $AI64&gt;=2021, $AI64&lt;=2024),
    _xlfn.XLOOKUP($AI64, Ensign!$A$2:$A$12, Ensign!$B$2:$B$12),
    _xlfn.XLOOKUP($AI64, 'Historic (IPEDS &amp; 2019 RTP)'!$A:$A, _xlfn.XLOOKUP(AK$1, 'Historic (IPEDS &amp; 2019 RTP)'!$A$1:$H$1, 'Historic (IPEDS &amp; 2019 RTP)'!$A:$H),
      IFERROR(_xlfn.XLOOKUP($AI64, 'USHE Historic'!$A$3:$A$13, _xlfn.XLOOKUP(AK$1, 'USHE Historic'!$A$2:$E$2, 'USHE Historic'!$A$3:$E$13)),
        _xlfn.IFS(
          AK$1="BYU", IFERROR(_xlfn.XLOOKUP($AI64, 'MAG College Enrollment Forecast'!$A:$A, 'MAG College Enrollment Forecast'!$B:$B), (AK$72-AK63)/($AI$72-$AI63)*($AI64-$AI63)+AK63),
          AK$1="UVU", IFERROR(_xlfn.XLOOKUP($AI64, 'MAG College Enrollment Forecast'!$A:$A, 'MAG College Enrollment Forecast'!$C:$C+'MAG College Enrollment Forecast'!$D:$D+'MAG College Enrollment Forecast'!$E:$E+'MAG College Enrollment Forecast'!$F:$F+'MAG College Enrollment Forecast'!$G:$G+'MAG College Enrollment Forecast'!$H:$H), (AK$72-AK63)/($AI$72-$AI63)*($AI64-$AI63)+AK63),
          TRUE, IFERROR(_xlfn.XLOOKUP($AI64, 'USHE Projections'!$A:$A, IFERROR(_xlfn.XLOOKUP(AK$1, 'USHE Projections'!$A$1:$E$1, 'USHE Projections'!$A:$E), "NONE"), (AK$72-AK63)/($AI$72-$AI63)*($AI64-$AI63)+AK63), (AK$72-AK63)/($AI$72-$AI63)*($AI64-$AI63)+AK63)
        )
      )
    )
  ), 0)</f>
        <v>44268</v>
      </c>
      <c r="AL64" s="35" cm="1">
        <f t="array" ref="AL64">ROUND(
  IF(AND(AL$1="Ensign", $AI64&gt;=2021, $AI64&lt;=2024),
    _xlfn.XLOOKUP($AI64, Ensign!$A$2:$A$12, Ensign!$B$2:$B$12),
    _xlfn.XLOOKUP($AI64, 'Historic (IPEDS &amp; 2019 RTP)'!$A:$A, _xlfn.XLOOKUP(AL$1, 'Historic (IPEDS &amp; 2019 RTP)'!$A$1:$H$1, 'Historic (IPEDS &amp; 2019 RTP)'!$A:$H),
      IFERROR(_xlfn.XLOOKUP($AI64, 'USHE Historic'!$A$3:$A$13, _xlfn.XLOOKUP(AL$1, 'USHE Historic'!$A$2:$E$2, 'USHE Historic'!$A$3:$E$13)),
        _xlfn.IFS(
          AL$1="BYU", IFERROR(_xlfn.XLOOKUP($AI64, 'MAG College Enrollment Forecast'!$A:$A, 'MAG College Enrollment Forecast'!$B:$B), (AL$72-AL63)/($AI$72-$AI63)*($AI64-$AI63)+AL63),
          AL$1="UVU", IFERROR(_xlfn.XLOOKUP($AI64, 'MAG College Enrollment Forecast'!$A:$A, 'MAG College Enrollment Forecast'!$C:$C+'MAG College Enrollment Forecast'!$D:$D+'MAG College Enrollment Forecast'!$E:$E+'MAG College Enrollment Forecast'!$F:$F+'MAG College Enrollment Forecast'!$G:$G+'MAG College Enrollment Forecast'!$H:$H), (AL$72-AL63)/($AI$72-$AI63)*($AI64-$AI63)+AL63),
          TRUE, IFERROR(_xlfn.XLOOKUP($AI64, 'USHE Projections'!$A:$A, IFERROR(_xlfn.XLOOKUP(AL$1, 'USHE Projections'!$A$1:$E$1, 'USHE Projections'!$A:$E), "NONE"), (AL$72-AL63)/($AI$72-$AI63)*($AI64-$AI63)+AL63), (AL$72-AL63)/($AI$72-$AI63)*($AI64-$AI63)+AL63)
        )
      )
    )
  ), 0)</f>
        <v>78431</v>
      </c>
      <c r="AM64" s="104" cm="1">
        <f t="array" ref="AM64">ROUND(
  IF(AND(AM$1="Ensign", $AI64&gt;=2021, $AI64&lt;=2024),
    _xlfn.XLOOKUP($AI64, Ensign!$A$2:$A$12, Ensign!$B$2:$B$12),
    _xlfn.XLOOKUP($AI64, 'Historic (IPEDS &amp; 2019 RTP)'!$A:$A, _xlfn.XLOOKUP(AM$1, 'Historic (IPEDS &amp; 2019 RTP)'!$A$1:$H$1, 'Historic (IPEDS &amp; 2019 RTP)'!$A:$H),
      IFERROR(_xlfn.XLOOKUP($AI64, 'USHE Historic'!$A$3:$A$13, _xlfn.XLOOKUP(AM$1, 'USHE Historic'!$A$2:$E$2, 'USHE Historic'!$A$3:$E$13)),
        _xlfn.IFS(
          AM$1="BYU", IFERROR(_xlfn.XLOOKUP($AI64, 'MAG College Enrollment Forecast'!$A:$A, 'MAG College Enrollment Forecast'!$B:$B), (AM$72-AM63)/($AI$72-$AI63)*($AI64-$AI63)+AM63),
          AM$1="UVU", IFERROR(_xlfn.XLOOKUP($AI64, 'MAG College Enrollment Forecast'!$A:$A, 'MAG College Enrollment Forecast'!$C:$C+'MAG College Enrollment Forecast'!$D:$D+'MAG College Enrollment Forecast'!$E:$E+'MAG College Enrollment Forecast'!$F:$F+'MAG College Enrollment Forecast'!$G:$G+'MAG College Enrollment Forecast'!$H:$H), (AM$72-AM63)/($AI$72-$AI63)*($AI64-$AI63)+AM63),
          TRUE, IFERROR(_xlfn.XLOOKUP($AI64, 'USHE Projections'!$A:$A, IFERROR(_xlfn.XLOOKUP(AM$1, 'USHE Projections'!$A$1:$E$1, 'USHE Projections'!$A:$E), "NONE"), (AM$72-AM63)/($AI$72-$AI63)*($AI64-$AI63)+AM63), (AM$72-AM63)/($AI$72-$AI63)*($AI64-$AI63)+AM63)
        )
      )
    )
  ), 0)</f>
        <v>40307</v>
      </c>
      <c r="AN64" s="35" cm="1">
        <f t="array" ref="AN64">ROUND(
  IF(AND(AN$1="Ensign", $AI64&gt;=2021, $AI64&lt;=2024),
    _xlfn.XLOOKUP($AI64, Ensign!$A$2:$A$12, Ensign!$B$2:$B$12),
    _xlfn.XLOOKUP($AI64, 'Historic (IPEDS &amp; 2019 RTP)'!$A:$A, _xlfn.XLOOKUP(AN$1, 'Historic (IPEDS &amp; 2019 RTP)'!$A$1:$H$1, 'Historic (IPEDS &amp; 2019 RTP)'!$A:$H),
      IFERROR(_xlfn.XLOOKUP($AI64, 'USHE Historic'!$A$3:$A$13, _xlfn.XLOOKUP(AN$1, 'USHE Historic'!$A$2:$E$2, 'USHE Historic'!$A$3:$E$13)),
        _xlfn.IFS(
          AN$1="BYU", IFERROR(_xlfn.XLOOKUP($AI64, 'MAG College Enrollment Forecast'!$A:$A, 'MAG College Enrollment Forecast'!$B:$B), (AN$72-AN63)/($AI$72-$AI63)*($AI64-$AI63)+AN63),
          AN$1="UVU", IFERROR(_xlfn.XLOOKUP($AI64, 'MAG College Enrollment Forecast'!$A:$A, 'MAG College Enrollment Forecast'!$C:$C+'MAG College Enrollment Forecast'!$D:$D+'MAG College Enrollment Forecast'!$E:$E+'MAG College Enrollment Forecast'!$F:$F+'MAG College Enrollment Forecast'!$G:$G+'MAG College Enrollment Forecast'!$H:$H), (AN$72-AN63)/($AI$72-$AI63)*($AI64-$AI63)+AN63),
          TRUE, IFERROR(_xlfn.XLOOKUP($AI64, 'USHE Projections'!$A:$A, IFERROR(_xlfn.XLOOKUP(AN$1, 'USHE Projections'!$A$1:$E$1, 'USHE Projections'!$A:$E), "NONE"), (AN$72-AN63)/($AI$72-$AI63)*($AI64-$AI63)+AN63), (AN$72-AN63)/($AI$72-$AI63)*($AI64-$AI63)+AN63)
        )
      )
    )
  ), 0)</f>
        <v>39315</v>
      </c>
      <c r="AO64" s="104" cm="1">
        <f t="array" ref="AO64">ROUND(
  IF(AND(AO$1="Ensign", $AI64&gt;=2021, $AI64&lt;=2024),
    _xlfn.XLOOKUP($AI64, Ensign!$A$2:$A$12, Ensign!$B$2:$B$12),
    _xlfn.XLOOKUP($AI64, 'Historic (IPEDS &amp; 2019 RTP)'!$A:$A, _xlfn.XLOOKUP(AO$1, 'Historic (IPEDS &amp; 2019 RTP)'!$A$1:$H$1, 'Historic (IPEDS &amp; 2019 RTP)'!$A:$H),
      IFERROR(_xlfn.XLOOKUP($AI64, 'USHE Historic'!$A$3:$A$13, _xlfn.XLOOKUP(AO$1, 'USHE Historic'!$A$2:$E$2, 'USHE Historic'!$A$3:$E$13)),
        _xlfn.IFS(
          AO$1="BYU", IFERROR(_xlfn.XLOOKUP($AI64, 'MAG College Enrollment Forecast'!$A:$A, 'MAG College Enrollment Forecast'!$B:$B), (AO$72-AO63)/($AI$72-$AI63)*($AI64-$AI63)+AO63),
          AO$1="UVU", IFERROR(_xlfn.XLOOKUP($AI64, 'MAG College Enrollment Forecast'!$A:$A, 'MAG College Enrollment Forecast'!$C:$C+'MAG College Enrollment Forecast'!$D:$D+'MAG College Enrollment Forecast'!$E:$E+'MAG College Enrollment Forecast'!$F:$F+'MAG College Enrollment Forecast'!$G:$G+'MAG College Enrollment Forecast'!$H:$H), (AO$72-AO63)/($AI$72-$AI63)*($AI64-$AI63)+AO63),
          TRUE, IFERROR(_xlfn.XLOOKUP($AI64, 'USHE Projections'!$A:$A, IFERROR(_xlfn.XLOOKUP(AO$1, 'USHE Projections'!$A$1:$E$1, 'USHE Projections'!$A:$E), "NONE"), (AO$72-AO63)/($AI$72-$AI63)*($AI64-$AI63)+AO63), (AO$72-AO63)/($AI$72-$AI63)*($AI64-$AI63)+AO63)
        )
      )
    )
  ), 0)</f>
        <v>2917</v>
      </c>
      <c r="AP64" s="104" cm="1">
        <f t="array" ref="AP64">ROUND(
  IF(AND(AP$1="Ensign", $AI64&gt;=2021, $AI64&lt;=2024),
    _xlfn.XLOOKUP($AI64, Ensign!$A$2:$A$12, Ensign!$B$2:$B$12),
    _xlfn.XLOOKUP($AI64, 'Historic (IPEDS &amp; 2019 RTP)'!$A:$A, _xlfn.XLOOKUP(AP$1, 'Historic (IPEDS &amp; 2019 RTP)'!$A$1:$H$1, 'Historic (IPEDS &amp; 2019 RTP)'!$A:$H),
      IFERROR(_xlfn.XLOOKUP($AI64, 'USHE Historic'!$A$3:$A$13, _xlfn.XLOOKUP(AP$1, 'USHE Historic'!$A$2:$E$2, 'USHE Historic'!$A$3:$E$13)),
        _xlfn.IFS(
          AP$1="BYU", IFERROR(_xlfn.XLOOKUP($AI64, 'MAG College Enrollment Forecast'!$A:$A, 'MAG College Enrollment Forecast'!$B:$B), (AP$72-AP63)/($AI$72-$AI63)*($AI64-$AI63)+AP63),
          AP$1="UVU", IFERROR(_xlfn.XLOOKUP($AI64, 'MAG College Enrollment Forecast'!$A:$A, 'MAG College Enrollment Forecast'!$C:$C+'MAG College Enrollment Forecast'!$D:$D+'MAG College Enrollment Forecast'!$E:$E+'MAG College Enrollment Forecast'!$F:$F+'MAG College Enrollment Forecast'!$G:$G+'MAG College Enrollment Forecast'!$H:$H), (AP$72-AP63)/($AI$72-$AI63)*($AI64-$AI63)+AP63),
          TRUE, IFERROR(_xlfn.XLOOKUP($AI64, 'USHE Projections'!$A:$A, IFERROR(_xlfn.XLOOKUP(AP$1, 'USHE Projections'!$A$1:$E$1, 'USHE Projections'!$A:$E), "NONE"), (AP$72-AP63)/($AI$72-$AI63)*($AI64-$AI63)+AP63), (AP$72-AP63)/($AI$72-$AI63)*($AI64-$AI63)+AP63)
        )
      )
    )
  ), 0)</f>
        <v>3008</v>
      </c>
    </row>
    <row r="65" spans="33:42">
      <c r="AI65" s="3">
        <v>2053</v>
      </c>
      <c r="AJ65" s="104" cm="1">
        <f t="array" ref="AJ65">ROUND(
  IF(AND(AJ$1="Ensign", $AI65&gt;=2021, $AI65&lt;=2024),
    _xlfn.XLOOKUP($AI65, Ensign!$A$2:$A$12, Ensign!$B$2:$B$12),
    _xlfn.XLOOKUP($AI65, 'Historic (IPEDS &amp; 2019 RTP)'!$A:$A, _xlfn.XLOOKUP(AJ$1, 'Historic (IPEDS &amp; 2019 RTP)'!$A$1:$H$1, 'Historic (IPEDS &amp; 2019 RTP)'!$A:$H),
      IFERROR(_xlfn.XLOOKUP($AI65, 'USHE Historic'!$A$3:$A$13, _xlfn.XLOOKUP(AJ$1, 'USHE Historic'!$A$2:$E$2, 'USHE Historic'!$A$3:$E$13)),
        _xlfn.IFS(
          AJ$1="BYU", IFERROR(_xlfn.XLOOKUP($AI65, 'MAG College Enrollment Forecast'!$A:$A, 'MAG College Enrollment Forecast'!$B:$B), (AJ$72-AJ64)/($AI$72-$AI64)*($AI65-$AI64)+AJ64),
          AJ$1="UVU", IFERROR(_xlfn.XLOOKUP($AI65, 'MAG College Enrollment Forecast'!$A:$A, 'MAG College Enrollment Forecast'!$C:$C+'MAG College Enrollment Forecast'!$D:$D+'MAG College Enrollment Forecast'!$E:$E+'MAG College Enrollment Forecast'!$F:$F+'MAG College Enrollment Forecast'!$G:$G+'MAG College Enrollment Forecast'!$H:$H), (AJ$72-AJ64)/($AI$72-$AI64)*($AI65-$AI64)+AJ64),
          TRUE, IFERROR(_xlfn.XLOOKUP($AI65, 'USHE Projections'!$A:$A, IFERROR(_xlfn.XLOOKUP(AJ$1, 'USHE Projections'!$A$1:$E$1, 'USHE Projections'!$A:$E), "NONE"), (AJ$72-AJ64)/($AI$72-$AI64)*($AI65-$AI64)+AJ64), (AJ$72-AJ64)/($AI$72-$AI64)*($AI65-$AI64)+AJ64)
        )
      )
    )
  ), 0)</f>
        <v>44883</v>
      </c>
      <c r="AK65" s="104" cm="1">
        <f t="array" ref="AK65">ROUND(
  IF(AND(AK$1="Ensign", $AI65&gt;=2021, $AI65&lt;=2024),
    _xlfn.XLOOKUP($AI65, Ensign!$A$2:$A$12, Ensign!$B$2:$B$12),
    _xlfn.XLOOKUP($AI65, 'Historic (IPEDS &amp; 2019 RTP)'!$A:$A, _xlfn.XLOOKUP(AK$1, 'Historic (IPEDS &amp; 2019 RTP)'!$A$1:$H$1, 'Historic (IPEDS &amp; 2019 RTP)'!$A:$H),
      IFERROR(_xlfn.XLOOKUP($AI65, 'USHE Historic'!$A$3:$A$13, _xlfn.XLOOKUP(AK$1, 'USHE Historic'!$A$2:$E$2, 'USHE Historic'!$A$3:$E$13)),
        _xlfn.IFS(
          AK$1="BYU", IFERROR(_xlfn.XLOOKUP($AI65, 'MAG College Enrollment Forecast'!$A:$A, 'MAG College Enrollment Forecast'!$B:$B), (AK$72-AK64)/($AI$72-$AI64)*($AI65-$AI64)+AK64),
          AK$1="UVU", IFERROR(_xlfn.XLOOKUP($AI65, 'MAG College Enrollment Forecast'!$A:$A, 'MAG College Enrollment Forecast'!$C:$C+'MAG College Enrollment Forecast'!$D:$D+'MAG College Enrollment Forecast'!$E:$E+'MAG College Enrollment Forecast'!$F:$F+'MAG College Enrollment Forecast'!$G:$G+'MAG College Enrollment Forecast'!$H:$H), (AK$72-AK64)/($AI$72-$AI64)*($AI65-$AI64)+AK64),
          TRUE, IFERROR(_xlfn.XLOOKUP($AI65, 'USHE Projections'!$A:$A, IFERROR(_xlfn.XLOOKUP(AK$1, 'USHE Projections'!$A$1:$E$1, 'USHE Projections'!$A:$E), "NONE"), (AK$72-AK64)/($AI$72-$AI64)*($AI65-$AI64)+AK64), (AK$72-AK64)/($AI$72-$AI64)*($AI65-$AI64)+AK64)
        )
      )
    )
  ), 0)</f>
        <v>44735</v>
      </c>
      <c r="AL65" s="35" cm="1">
        <f t="array" ref="AL65">ROUND(
  IF(AND(AL$1="Ensign", $AI65&gt;=2021, $AI65&lt;=2024),
    _xlfn.XLOOKUP($AI65, Ensign!$A$2:$A$12, Ensign!$B$2:$B$12),
    _xlfn.XLOOKUP($AI65, 'Historic (IPEDS &amp; 2019 RTP)'!$A:$A, _xlfn.XLOOKUP(AL$1, 'Historic (IPEDS &amp; 2019 RTP)'!$A$1:$H$1, 'Historic (IPEDS &amp; 2019 RTP)'!$A:$H),
      IFERROR(_xlfn.XLOOKUP($AI65, 'USHE Historic'!$A$3:$A$13, _xlfn.XLOOKUP(AL$1, 'USHE Historic'!$A$2:$E$2, 'USHE Historic'!$A$3:$E$13)),
        _xlfn.IFS(
          AL$1="BYU", IFERROR(_xlfn.XLOOKUP($AI65, 'MAG College Enrollment Forecast'!$A:$A, 'MAG College Enrollment Forecast'!$B:$B), (AL$72-AL64)/($AI$72-$AI64)*($AI65-$AI64)+AL64),
          AL$1="UVU", IFERROR(_xlfn.XLOOKUP($AI65, 'MAG College Enrollment Forecast'!$A:$A, 'MAG College Enrollment Forecast'!$C:$C+'MAG College Enrollment Forecast'!$D:$D+'MAG College Enrollment Forecast'!$E:$E+'MAG College Enrollment Forecast'!$F:$F+'MAG College Enrollment Forecast'!$G:$G+'MAG College Enrollment Forecast'!$H:$H), (AL$72-AL64)/($AI$72-$AI64)*($AI65-$AI64)+AL64),
          TRUE, IFERROR(_xlfn.XLOOKUP($AI65, 'USHE Projections'!$A:$A, IFERROR(_xlfn.XLOOKUP(AL$1, 'USHE Projections'!$A$1:$E$1, 'USHE Projections'!$A:$E), "NONE"), (AL$72-AL64)/($AI$72-$AI64)*($AI65-$AI64)+AL64), (AL$72-AL64)/($AI$72-$AI64)*($AI65-$AI64)+AL64)
        )
      )
    )
  ), 0)</f>
        <v>78431</v>
      </c>
      <c r="AM65" s="104" cm="1">
        <f t="array" ref="AM65">ROUND(
  IF(AND(AM$1="Ensign", $AI65&gt;=2021, $AI65&lt;=2024),
    _xlfn.XLOOKUP($AI65, Ensign!$A$2:$A$12, Ensign!$B$2:$B$12),
    _xlfn.XLOOKUP($AI65, 'Historic (IPEDS &amp; 2019 RTP)'!$A:$A, _xlfn.XLOOKUP(AM$1, 'Historic (IPEDS &amp; 2019 RTP)'!$A$1:$H$1, 'Historic (IPEDS &amp; 2019 RTP)'!$A:$H),
      IFERROR(_xlfn.XLOOKUP($AI65, 'USHE Historic'!$A$3:$A$13, _xlfn.XLOOKUP(AM$1, 'USHE Historic'!$A$2:$E$2, 'USHE Historic'!$A$3:$E$13)),
        _xlfn.IFS(
          AM$1="BYU", IFERROR(_xlfn.XLOOKUP($AI65, 'MAG College Enrollment Forecast'!$A:$A, 'MAG College Enrollment Forecast'!$B:$B), (AM$72-AM64)/($AI$72-$AI64)*($AI65-$AI64)+AM64),
          AM$1="UVU", IFERROR(_xlfn.XLOOKUP($AI65, 'MAG College Enrollment Forecast'!$A:$A, 'MAG College Enrollment Forecast'!$C:$C+'MAG College Enrollment Forecast'!$D:$D+'MAG College Enrollment Forecast'!$E:$E+'MAG College Enrollment Forecast'!$F:$F+'MAG College Enrollment Forecast'!$G:$G+'MAG College Enrollment Forecast'!$H:$H), (AM$72-AM64)/($AI$72-$AI64)*($AI65-$AI64)+AM64),
          TRUE, IFERROR(_xlfn.XLOOKUP($AI65, 'USHE Projections'!$A:$A, IFERROR(_xlfn.XLOOKUP(AM$1, 'USHE Projections'!$A$1:$E$1, 'USHE Projections'!$A:$E), "NONE"), (AM$72-AM64)/($AI$72-$AI64)*($AI65-$AI64)+AM64), (AM$72-AM64)/($AI$72-$AI64)*($AI65-$AI64)+AM64)
        )
      )
    )
  ), 0)</f>
        <v>40644</v>
      </c>
      <c r="AN65" s="35" cm="1">
        <f t="array" ref="AN65">ROUND(
  IF(AND(AN$1="Ensign", $AI65&gt;=2021, $AI65&lt;=2024),
    _xlfn.XLOOKUP($AI65, Ensign!$A$2:$A$12, Ensign!$B$2:$B$12),
    _xlfn.XLOOKUP($AI65, 'Historic (IPEDS &amp; 2019 RTP)'!$A:$A, _xlfn.XLOOKUP(AN$1, 'Historic (IPEDS &amp; 2019 RTP)'!$A$1:$H$1, 'Historic (IPEDS &amp; 2019 RTP)'!$A:$H),
      IFERROR(_xlfn.XLOOKUP($AI65, 'USHE Historic'!$A$3:$A$13, _xlfn.XLOOKUP(AN$1, 'USHE Historic'!$A$2:$E$2, 'USHE Historic'!$A$3:$E$13)),
        _xlfn.IFS(
          AN$1="BYU", IFERROR(_xlfn.XLOOKUP($AI65, 'MAG College Enrollment Forecast'!$A:$A, 'MAG College Enrollment Forecast'!$B:$B), (AN$72-AN64)/($AI$72-$AI64)*($AI65-$AI64)+AN64),
          AN$1="UVU", IFERROR(_xlfn.XLOOKUP($AI65, 'MAG College Enrollment Forecast'!$A:$A, 'MAG College Enrollment Forecast'!$C:$C+'MAG College Enrollment Forecast'!$D:$D+'MAG College Enrollment Forecast'!$E:$E+'MAG College Enrollment Forecast'!$F:$F+'MAG College Enrollment Forecast'!$G:$G+'MAG College Enrollment Forecast'!$H:$H), (AN$72-AN64)/($AI$72-$AI64)*($AI65-$AI64)+AN64),
          TRUE, IFERROR(_xlfn.XLOOKUP($AI65, 'USHE Projections'!$A:$A, IFERROR(_xlfn.XLOOKUP(AN$1, 'USHE Projections'!$A$1:$E$1, 'USHE Projections'!$A:$E), "NONE"), (AN$72-AN64)/($AI$72-$AI64)*($AI65-$AI64)+AN64), (AN$72-AN64)/($AI$72-$AI64)*($AI65-$AI64)+AN64)
        )
      )
    )
  ), 0)</f>
        <v>39315</v>
      </c>
      <c r="AO65" s="104" cm="1">
        <f t="array" ref="AO65">ROUND(
  IF(AND(AO$1="Ensign", $AI65&gt;=2021, $AI65&lt;=2024),
    _xlfn.XLOOKUP($AI65, Ensign!$A$2:$A$12, Ensign!$B$2:$B$12),
    _xlfn.XLOOKUP($AI65, 'Historic (IPEDS &amp; 2019 RTP)'!$A:$A, _xlfn.XLOOKUP(AO$1, 'Historic (IPEDS &amp; 2019 RTP)'!$A$1:$H$1, 'Historic (IPEDS &amp; 2019 RTP)'!$A:$H),
      IFERROR(_xlfn.XLOOKUP($AI65, 'USHE Historic'!$A$3:$A$13, _xlfn.XLOOKUP(AO$1, 'USHE Historic'!$A$2:$E$2, 'USHE Historic'!$A$3:$E$13)),
        _xlfn.IFS(
          AO$1="BYU", IFERROR(_xlfn.XLOOKUP($AI65, 'MAG College Enrollment Forecast'!$A:$A, 'MAG College Enrollment Forecast'!$B:$B), (AO$72-AO64)/($AI$72-$AI64)*($AI65-$AI64)+AO64),
          AO$1="UVU", IFERROR(_xlfn.XLOOKUP($AI65, 'MAG College Enrollment Forecast'!$A:$A, 'MAG College Enrollment Forecast'!$C:$C+'MAG College Enrollment Forecast'!$D:$D+'MAG College Enrollment Forecast'!$E:$E+'MAG College Enrollment Forecast'!$F:$F+'MAG College Enrollment Forecast'!$G:$G+'MAG College Enrollment Forecast'!$H:$H), (AO$72-AO64)/($AI$72-$AI64)*($AI65-$AI64)+AO64),
          TRUE, IFERROR(_xlfn.XLOOKUP($AI65, 'USHE Projections'!$A:$A, IFERROR(_xlfn.XLOOKUP(AO$1, 'USHE Projections'!$A$1:$E$1, 'USHE Projections'!$A:$E), "NONE"), (AO$72-AO64)/($AI$72-$AI64)*($AI65-$AI64)+AO64), (AO$72-AO64)/($AI$72-$AI64)*($AI65-$AI64)+AO64)
        )
      )
    )
  ), 0)</f>
        <v>2952</v>
      </c>
      <c r="AP65" s="104" cm="1">
        <f t="array" ref="AP65">ROUND(
  IF(AND(AP$1="Ensign", $AI65&gt;=2021, $AI65&lt;=2024),
    _xlfn.XLOOKUP($AI65, Ensign!$A$2:$A$12, Ensign!$B$2:$B$12),
    _xlfn.XLOOKUP($AI65, 'Historic (IPEDS &amp; 2019 RTP)'!$A:$A, _xlfn.XLOOKUP(AP$1, 'Historic (IPEDS &amp; 2019 RTP)'!$A$1:$H$1, 'Historic (IPEDS &amp; 2019 RTP)'!$A:$H),
      IFERROR(_xlfn.XLOOKUP($AI65, 'USHE Historic'!$A$3:$A$13, _xlfn.XLOOKUP(AP$1, 'USHE Historic'!$A$2:$E$2, 'USHE Historic'!$A$3:$E$13)),
        _xlfn.IFS(
          AP$1="BYU", IFERROR(_xlfn.XLOOKUP($AI65, 'MAG College Enrollment Forecast'!$A:$A, 'MAG College Enrollment Forecast'!$B:$B), (AP$72-AP64)/($AI$72-$AI64)*($AI65-$AI64)+AP64),
          AP$1="UVU", IFERROR(_xlfn.XLOOKUP($AI65, 'MAG College Enrollment Forecast'!$A:$A, 'MAG College Enrollment Forecast'!$C:$C+'MAG College Enrollment Forecast'!$D:$D+'MAG College Enrollment Forecast'!$E:$E+'MAG College Enrollment Forecast'!$F:$F+'MAG College Enrollment Forecast'!$G:$G+'MAG College Enrollment Forecast'!$H:$H), (AP$72-AP64)/($AI$72-$AI64)*($AI65-$AI64)+AP64),
          TRUE, IFERROR(_xlfn.XLOOKUP($AI65, 'USHE Projections'!$A:$A, IFERROR(_xlfn.XLOOKUP(AP$1, 'USHE Projections'!$A$1:$E$1, 'USHE Projections'!$A:$E), "NONE"), (AP$72-AP64)/($AI$72-$AI64)*($AI65-$AI64)+AP64), (AP$72-AP64)/($AI$72-$AI64)*($AI65-$AI64)+AP64)
        )
      )
    )
  ), 0)</f>
        <v>3070</v>
      </c>
    </row>
    <row r="66" spans="33:42">
      <c r="AI66" s="3">
        <v>2054</v>
      </c>
      <c r="AJ66" s="104" cm="1">
        <f t="array" ref="AJ66">ROUND(
  IF(AND(AJ$1="Ensign", $AI66&gt;=2021, $AI66&lt;=2024),
    _xlfn.XLOOKUP($AI66, Ensign!$A$2:$A$12, Ensign!$B$2:$B$12),
    _xlfn.XLOOKUP($AI66, 'Historic (IPEDS &amp; 2019 RTP)'!$A:$A, _xlfn.XLOOKUP(AJ$1, 'Historic (IPEDS &amp; 2019 RTP)'!$A$1:$H$1, 'Historic (IPEDS &amp; 2019 RTP)'!$A:$H),
      IFERROR(_xlfn.XLOOKUP($AI66, 'USHE Historic'!$A$3:$A$13, _xlfn.XLOOKUP(AJ$1, 'USHE Historic'!$A$2:$E$2, 'USHE Historic'!$A$3:$E$13)),
        _xlfn.IFS(
          AJ$1="BYU", IFERROR(_xlfn.XLOOKUP($AI66, 'MAG College Enrollment Forecast'!$A:$A, 'MAG College Enrollment Forecast'!$B:$B), (AJ$72-AJ65)/($AI$72-$AI65)*($AI66-$AI65)+AJ65),
          AJ$1="UVU", IFERROR(_xlfn.XLOOKUP($AI66, 'MAG College Enrollment Forecast'!$A:$A, 'MAG College Enrollment Forecast'!$C:$C+'MAG College Enrollment Forecast'!$D:$D+'MAG College Enrollment Forecast'!$E:$E+'MAG College Enrollment Forecast'!$F:$F+'MAG College Enrollment Forecast'!$G:$G+'MAG College Enrollment Forecast'!$H:$H), (AJ$72-AJ65)/($AI$72-$AI65)*($AI66-$AI65)+AJ65),
          TRUE, IFERROR(_xlfn.XLOOKUP($AI66, 'USHE Projections'!$A:$A, IFERROR(_xlfn.XLOOKUP(AJ$1, 'USHE Projections'!$A$1:$E$1, 'USHE Projections'!$A:$E), "NONE"), (AJ$72-AJ65)/($AI$72-$AI65)*($AI66-$AI65)+AJ65), (AJ$72-AJ65)/($AI$72-$AI65)*($AI66-$AI65)+AJ65)
        )
      )
    )
  ), 0)</f>
        <v>45185</v>
      </c>
      <c r="AK66" s="104" cm="1">
        <f t="array" ref="AK66">ROUND(
  IF(AND(AK$1="Ensign", $AI66&gt;=2021, $AI66&lt;=2024),
    _xlfn.XLOOKUP($AI66, Ensign!$A$2:$A$12, Ensign!$B$2:$B$12),
    _xlfn.XLOOKUP($AI66, 'Historic (IPEDS &amp; 2019 RTP)'!$A:$A, _xlfn.XLOOKUP(AK$1, 'Historic (IPEDS &amp; 2019 RTP)'!$A$1:$H$1, 'Historic (IPEDS &amp; 2019 RTP)'!$A:$H),
      IFERROR(_xlfn.XLOOKUP($AI66, 'USHE Historic'!$A$3:$A$13, _xlfn.XLOOKUP(AK$1, 'USHE Historic'!$A$2:$E$2, 'USHE Historic'!$A$3:$E$13)),
        _xlfn.IFS(
          AK$1="BYU", IFERROR(_xlfn.XLOOKUP($AI66, 'MAG College Enrollment Forecast'!$A:$A, 'MAG College Enrollment Forecast'!$B:$B), (AK$72-AK65)/($AI$72-$AI65)*($AI66-$AI65)+AK65),
          AK$1="UVU", IFERROR(_xlfn.XLOOKUP($AI66, 'MAG College Enrollment Forecast'!$A:$A, 'MAG College Enrollment Forecast'!$C:$C+'MAG College Enrollment Forecast'!$D:$D+'MAG College Enrollment Forecast'!$E:$E+'MAG College Enrollment Forecast'!$F:$F+'MAG College Enrollment Forecast'!$G:$G+'MAG College Enrollment Forecast'!$H:$H), (AK$72-AK65)/($AI$72-$AI65)*($AI66-$AI65)+AK65),
          TRUE, IFERROR(_xlfn.XLOOKUP($AI66, 'USHE Projections'!$A:$A, IFERROR(_xlfn.XLOOKUP(AK$1, 'USHE Projections'!$A$1:$E$1, 'USHE Projections'!$A:$E), "NONE"), (AK$72-AK65)/($AI$72-$AI65)*($AI66-$AI65)+AK65), (AK$72-AK65)/($AI$72-$AI65)*($AI66-$AI65)+AK65)
        )
      )
    )
  ), 0)</f>
        <v>45201</v>
      </c>
      <c r="AL66" s="35" cm="1">
        <f t="array" ref="AL66">ROUND(
  IF(AND(AL$1="Ensign", $AI66&gt;=2021, $AI66&lt;=2024),
    _xlfn.XLOOKUP($AI66, Ensign!$A$2:$A$12, Ensign!$B$2:$B$12),
    _xlfn.XLOOKUP($AI66, 'Historic (IPEDS &amp; 2019 RTP)'!$A:$A, _xlfn.XLOOKUP(AL$1, 'Historic (IPEDS &amp; 2019 RTP)'!$A$1:$H$1, 'Historic (IPEDS &amp; 2019 RTP)'!$A:$H),
      IFERROR(_xlfn.XLOOKUP($AI66, 'USHE Historic'!$A$3:$A$13, _xlfn.XLOOKUP(AL$1, 'USHE Historic'!$A$2:$E$2, 'USHE Historic'!$A$3:$E$13)),
        _xlfn.IFS(
          AL$1="BYU", IFERROR(_xlfn.XLOOKUP($AI66, 'MAG College Enrollment Forecast'!$A:$A, 'MAG College Enrollment Forecast'!$B:$B), (AL$72-AL65)/($AI$72-$AI65)*($AI66-$AI65)+AL65),
          AL$1="UVU", IFERROR(_xlfn.XLOOKUP($AI66, 'MAG College Enrollment Forecast'!$A:$A, 'MAG College Enrollment Forecast'!$C:$C+'MAG College Enrollment Forecast'!$D:$D+'MAG College Enrollment Forecast'!$E:$E+'MAG College Enrollment Forecast'!$F:$F+'MAG College Enrollment Forecast'!$G:$G+'MAG College Enrollment Forecast'!$H:$H), (AL$72-AL65)/($AI$72-$AI65)*($AI66-$AI65)+AL65),
          TRUE, IFERROR(_xlfn.XLOOKUP($AI66, 'USHE Projections'!$A:$A, IFERROR(_xlfn.XLOOKUP(AL$1, 'USHE Projections'!$A$1:$E$1, 'USHE Projections'!$A:$E), "NONE"), (AL$72-AL65)/($AI$72-$AI65)*($AI66-$AI65)+AL65), (AL$72-AL65)/($AI$72-$AI65)*($AI66-$AI65)+AL65)
        )
      )
    )
  ), 0)</f>
        <v>78431</v>
      </c>
      <c r="AM66" s="104" cm="1">
        <f t="array" ref="AM66">ROUND(
  IF(AND(AM$1="Ensign", $AI66&gt;=2021, $AI66&lt;=2024),
    _xlfn.XLOOKUP($AI66, Ensign!$A$2:$A$12, Ensign!$B$2:$B$12),
    _xlfn.XLOOKUP($AI66, 'Historic (IPEDS &amp; 2019 RTP)'!$A:$A, _xlfn.XLOOKUP(AM$1, 'Historic (IPEDS &amp; 2019 RTP)'!$A$1:$H$1, 'Historic (IPEDS &amp; 2019 RTP)'!$A:$H),
      IFERROR(_xlfn.XLOOKUP($AI66, 'USHE Historic'!$A$3:$A$13, _xlfn.XLOOKUP(AM$1, 'USHE Historic'!$A$2:$E$2, 'USHE Historic'!$A$3:$E$13)),
        _xlfn.IFS(
          AM$1="BYU", IFERROR(_xlfn.XLOOKUP($AI66, 'MAG College Enrollment Forecast'!$A:$A, 'MAG College Enrollment Forecast'!$B:$B), (AM$72-AM65)/($AI$72-$AI65)*($AI66-$AI65)+AM65),
          AM$1="UVU", IFERROR(_xlfn.XLOOKUP($AI66, 'MAG College Enrollment Forecast'!$A:$A, 'MAG College Enrollment Forecast'!$C:$C+'MAG College Enrollment Forecast'!$D:$D+'MAG College Enrollment Forecast'!$E:$E+'MAG College Enrollment Forecast'!$F:$F+'MAG College Enrollment Forecast'!$G:$G+'MAG College Enrollment Forecast'!$H:$H), (AM$72-AM65)/($AI$72-$AI65)*($AI66-$AI65)+AM65),
          TRUE, IFERROR(_xlfn.XLOOKUP($AI66, 'USHE Projections'!$A:$A, IFERROR(_xlfn.XLOOKUP(AM$1, 'USHE Projections'!$A$1:$E$1, 'USHE Projections'!$A:$E), "NONE"), (AM$72-AM65)/($AI$72-$AI65)*($AI66-$AI65)+AM65), (AM$72-AM65)/($AI$72-$AI65)*($AI66-$AI65)+AM65)
        )
      )
    )
  ), 0)</f>
        <v>40981</v>
      </c>
      <c r="AN66" s="35" cm="1">
        <f t="array" ref="AN66">ROUND(
  IF(AND(AN$1="Ensign", $AI66&gt;=2021, $AI66&lt;=2024),
    _xlfn.XLOOKUP($AI66, Ensign!$A$2:$A$12, Ensign!$B$2:$B$12),
    _xlfn.XLOOKUP($AI66, 'Historic (IPEDS &amp; 2019 RTP)'!$A:$A, _xlfn.XLOOKUP(AN$1, 'Historic (IPEDS &amp; 2019 RTP)'!$A$1:$H$1, 'Historic (IPEDS &amp; 2019 RTP)'!$A:$H),
      IFERROR(_xlfn.XLOOKUP($AI66, 'USHE Historic'!$A$3:$A$13, _xlfn.XLOOKUP(AN$1, 'USHE Historic'!$A$2:$E$2, 'USHE Historic'!$A$3:$E$13)),
        _xlfn.IFS(
          AN$1="BYU", IFERROR(_xlfn.XLOOKUP($AI66, 'MAG College Enrollment Forecast'!$A:$A, 'MAG College Enrollment Forecast'!$B:$B), (AN$72-AN65)/($AI$72-$AI65)*($AI66-$AI65)+AN65),
          AN$1="UVU", IFERROR(_xlfn.XLOOKUP($AI66, 'MAG College Enrollment Forecast'!$A:$A, 'MAG College Enrollment Forecast'!$C:$C+'MAG College Enrollment Forecast'!$D:$D+'MAG College Enrollment Forecast'!$E:$E+'MAG College Enrollment Forecast'!$F:$F+'MAG College Enrollment Forecast'!$G:$G+'MAG College Enrollment Forecast'!$H:$H), (AN$72-AN65)/($AI$72-$AI65)*($AI66-$AI65)+AN65),
          TRUE, IFERROR(_xlfn.XLOOKUP($AI66, 'USHE Projections'!$A:$A, IFERROR(_xlfn.XLOOKUP(AN$1, 'USHE Projections'!$A$1:$E$1, 'USHE Projections'!$A:$E), "NONE"), (AN$72-AN65)/($AI$72-$AI65)*($AI66-$AI65)+AN65), (AN$72-AN65)/($AI$72-$AI65)*($AI66-$AI65)+AN65)
        )
      )
    )
  ), 0)</f>
        <v>39315</v>
      </c>
      <c r="AO66" s="104" cm="1">
        <f t="array" ref="AO66">ROUND(
  IF(AND(AO$1="Ensign", $AI66&gt;=2021, $AI66&lt;=2024),
    _xlfn.XLOOKUP($AI66, Ensign!$A$2:$A$12, Ensign!$B$2:$B$12),
    _xlfn.XLOOKUP($AI66, 'Historic (IPEDS &amp; 2019 RTP)'!$A:$A, _xlfn.XLOOKUP(AO$1, 'Historic (IPEDS &amp; 2019 RTP)'!$A$1:$H$1, 'Historic (IPEDS &amp; 2019 RTP)'!$A:$H),
      IFERROR(_xlfn.XLOOKUP($AI66, 'USHE Historic'!$A$3:$A$13, _xlfn.XLOOKUP(AO$1, 'USHE Historic'!$A$2:$E$2, 'USHE Historic'!$A$3:$E$13)),
        _xlfn.IFS(
          AO$1="BYU", IFERROR(_xlfn.XLOOKUP($AI66, 'MAG College Enrollment Forecast'!$A:$A, 'MAG College Enrollment Forecast'!$B:$B), (AO$72-AO65)/($AI$72-$AI65)*($AI66-$AI65)+AO65),
          AO$1="UVU", IFERROR(_xlfn.XLOOKUP($AI66, 'MAG College Enrollment Forecast'!$A:$A, 'MAG College Enrollment Forecast'!$C:$C+'MAG College Enrollment Forecast'!$D:$D+'MAG College Enrollment Forecast'!$E:$E+'MAG College Enrollment Forecast'!$F:$F+'MAG College Enrollment Forecast'!$G:$G+'MAG College Enrollment Forecast'!$H:$H), (AO$72-AO65)/($AI$72-$AI65)*($AI66-$AI65)+AO65),
          TRUE, IFERROR(_xlfn.XLOOKUP($AI66, 'USHE Projections'!$A:$A, IFERROR(_xlfn.XLOOKUP(AO$1, 'USHE Projections'!$A$1:$E$1, 'USHE Projections'!$A:$E), "NONE"), (AO$72-AO65)/($AI$72-$AI65)*($AI66-$AI65)+AO65), (AO$72-AO65)/($AI$72-$AI65)*($AI66-$AI65)+AO65)
        )
      )
    )
  ), 0)</f>
        <v>2987</v>
      </c>
      <c r="AP66" s="104" cm="1">
        <f t="array" ref="AP66">ROUND(
  IF(AND(AP$1="Ensign", $AI66&gt;=2021, $AI66&lt;=2024),
    _xlfn.XLOOKUP($AI66, Ensign!$A$2:$A$12, Ensign!$B$2:$B$12),
    _xlfn.XLOOKUP($AI66, 'Historic (IPEDS &amp; 2019 RTP)'!$A:$A, _xlfn.XLOOKUP(AP$1, 'Historic (IPEDS &amp; 2019 RTP)'!$A$1:$H$1, 'Historic (IPEDS &amp; 2019 RTP)'!$A:$H),
      IFERROR(_xlfn.XLOOKUP($AI66, 'USHE Historic'!$A$3:$A$13, _xlfn.XLOOKUP(AP$1, 'USHE Historic'!$A$2:$E$2, 'USHE Historic'!$A$3:$E$13)),
        _xlfn.IFS(
          AP$1="BYU", IFERROR(_xlfn.XLOOKUP($AI66, 'MAG College Enrollment Forecast'!$A:$A, 'MAG College Enrollment Forecast'!$B:$B), (AP$72-AP65)/($AI$72-$AI65)*($AI66-$AI65)+AP65),
          AP$1="UVU", IFERROR(_xlfn.XLOOKUP($AI66, 'MAG College Enrollment Forecast'!$A:$A, 'MAG College Enrollment Forecast'!$C:$C+'MAG College Enrollment Forecast'!$D:$D+'MAG College Enrollment Forecast'!$E:$E+'MAG College Enrollment Forecast'!$F:$F+'MAG College Enrollment Forecast'!$G:$G+'MAG College Enrollment Forecast'!$H:$H), (AP$72-AP65)/($AI$72-$AI65)*($AI66-$AI65)+AP65),
          TRUE, IFERROR(_xlfn.XLOOKUP($AI66, 'USHE Projections'!$A:$A, IFERROR(_xlfn.XLOOKUP(AP$1, 'USHE Projections'!$A$1:$E$1, 'USHE Projections'!$A:$E), "NONE"), (AP$72-AP65)/($AI$72-$AI65)*($AI66-$AI65)+AP65), (AP$72-AP65)/($AI$72-$AI65)*($AI66-$AI65)+AP65)
        )
      )
    )
  ), 0)</f>
        <v>3131</v>
      </c>
    </row>
    <row r="67" spans="33:42">
      <c r="AI67" s="3">
        <v>2055</v>
      </c>
      <c r="AJ67" s="104" cm="1">
        <f t="array" ref="AJ67">ROUND(
  IF(AND(AJ$1="Ensign", $AI67&gt;=2021, $AI67&lt;=2024),
    _xlfn.XLOOKUP($AI67, Ensign!$A$2:$A$12, Ensign!$B$2:$B$12),
    _xlfn.XLOOKUP($AI67, 'Historic (IPEDS &amp; 2019 RTP)'!$A:$A, _xlfn.XLOOKUP(AJ$1, 'Historic (IPEDS &amp; 2019 RTP)'!$A$1:$H$1, 'Historic (IPEDS &amp; 2019 RTP)'!$A:$H),
      IFERROR(_xlfn.XLOOKUP($AI67, 'USHE Historic'!$A$3:$A$13, _xlfn.XLOOKUP(AJ$1, 'USHE Historic'!$A$2:$E$2, 'USHE Historic'!$A$3:$E$13)),
        _xlfn.IFS(
          AJ$1="BYU", IFERROR(_xlfn.XLOOKUP($AI67, 'MAG College Enrollment Forecast'!$A:$A, 'MAG College Enrollment Forecast'!$B:$B), (AJ$72-AJ66)/($AI$72-$AI66)*($AI67-$AI66)+AJ66),
          AJ$1="UVU", IFERROR(_xlfn.XLOOKUP($AI67, 'MAG College Enrollment Forecast'!$A:$A, 'MAG College Enrollment Forecast'!$C:$C+'MAG College Enrollment Forecast'!$D:$D+'MAG College Enrollment Forecast'!$E:$E+'MAG College Enrollment Forecast'!$F:$F+'MAG College Enrollment Forecast'!$G:$G+'MAG College Enrollment Forecast'!$H:$H), (AJ$72-AJ66)/($AI$72-$AI66)*($AI67-$AI66)+AJ66),
          TRUE, IFERROR(_xlfn.XLOOKUP($AI67, 'USHE Projections'!$A:$A, IFERROR(_xlfn.XLOOKUP(AJ$1, 'USHE Projections'!$A$1:$E$1, 'USHE Projections'!$A:$E), "NONE"), (AJ$72-AJ66)/($AI$72-$AI66)*($AI67-$AI66)+AJ66), (AJ$72-AJ66)/($AI$72-$AI66)*($AI67-$AI66)+AJ66)
        )
      )
    )
  ), 0)</f>
        <v>45488</v>
      </c>
      <c r="AK67" s="104" cm="1">
        <f t="array" ref="AK67">ROUND(
  IF(AND(AK$1="Ensign", $AI67&gt;=2021, $AI67&lt;=2024),
    _xlfn.XLOOKUP($AI67, Ensign!$A$2:$A$12, Ensign!$B$2:$B$12),
    _xlfn.XLOOKUP($AI67, 'Historic (IPEDS &amp; 2019 RTP)'!$A:$A, _xlfn.XLOOKUP(AK$1, 'Historic (IPEDS &amp; 2019 RTP)'!$A$1:$H$1, 'Historic (IPEDS &amp; 2019 RTP)'!$A:$H),
      IFERROR(_xlfn.XLOOKUP($AI67, 'USHE Historic'!$A$3:$A$13, _xlfn.XLOOKUP(AK$1, 'USHE Historic'!$A$2:$E$2, 'USHE Historic'!$A$3:$E$13)),
        _xlfn.IFS(
          AK$1="BYU", IFERROR(_xlfn.XLOOKUP($AI67, 'MAG College Enrollment Forecast'!$A:$A, 'MAG College Enrollment Forecast'!$B:$B), (AK$72-AK66)/($AI$72-$AI66)*($AI67-$AI66)+AK66),
          AK$1="UVU", IFERROR(_xlfn.XLOOKUP($AI67, 'MAG College Enrollment Forecast'!$A:$A, 'MAG College Enrollment Forecast'!$C:$C+'MAG College Enrollment Forecast'!$D:$D+'MAG College Enrollment Forecast'!$E:$E+'MAG College Enrollment Forecast'!$F:$F+'MAG College Enrollment Forecast'!$G:$G+'MAG College Enrollment Forecast'!$H:$H), (AK$72-AK66)/($AI$72-$AI66)*($AI67-$AI66)+AK66),
          TRUE, IFERROR(_xlfn.XLOOKUP($AI67, 'USHE Projections'!$A:$A, IFERROR(_xlfn.XLOOKUP(AK$1, 'USHE Projections'!$A$1:$E$1, 'USHE Projections'!$A:$E), "NONE"), (AK$72-AK66)/($AI$72-$AI66)*($AI67-$AI66)+AK66), (AK$72-AK66)/($AI$72-$AI66)*($AI67-$AI66)+AK66)
        )
      )
    )
  ), 0)</f>
        <v>45668</v>
      </c>
      <c r="AL67" s="35" cm="1">
        <f t="array" ref="AL67">ROUND(
  IF(AND(AL$1="Ensign", $AI67&gt;=2021, $AI67&lt;=2024),
    _xlfn.XLOOKUP($AI67, Ensign!$A$2:$A$12, Ensign!$B$2:$B$12),
    _xlfn.XLOOKUP($AI67, 'Historic (IPEDS &amp; 2019 RTP)'!$A:$A, _xlfn.XLOOKUP(AL$1, 'Historic (IPEDS &amp; 2019 RTP)'!$A$1:$H$1, 'Historic (IPEDS &amp; 2019 RTP)'!$A:$H),
      IFERROR(_xlfn.XLOOKUP($AI67, 'USHE Historic'!$A$3:$A$13, _xlfn.XLOOKUP(AL$1, 'USHE Historic'!$A$2:$E$2, 'USHE Historic'!$A$3:$E$13)),
        _xlfn.IFS(
          AL$1="BYU", IFERROR(_xlfn.XLOOKUP($AI67, 'MAG College Enrollment Forecast'!$A:$A, 'MAG College Enrollment Forecast'!$B:$B), (AL$72-AL66)/($AI$72-$AI66)*($AI67-$AI66)+AL66),
          AL$1="UVU", IFERROR(_xlfn.XLOOKUP($AI67, 'MAG College Enrollment Forecast'!$A:$A, 'MAG College Enrollment Forecast'!$C:$C+'MAG College Enrollment Forecast'!$D:$D+'MAG College Enrollment Forecast'!$E:$E+'MAG College Enrollment Forecast'!$F:$F+'MAG College Enrollment Forecast'!$G:$G+'MAG College Enrollment Forecast'!$H:$H), (AL$72-AL66)/($AI$72-$AI66)*($AI67-$AI66)+AL66),
          TRUE, IFERROR(_xlfn.XLOOKUP($AI67, 'USHE Projections'!$A:$A, IFERROR(_xlfn.XLOOKUP(AL$1, 'USHE Projections'!$A$1:$E$1, 'USHE Projections'!$A:$E), "NONE"), (AL$72-AL66)/($AI$72-$AI66)*($AI67-$AI66)+AL66), (AL$72-AL66)/($AI$72-$AI66)*($AI67-$AI66)+AL66)
        )
      )
    )
  ), 0)</f>
        <v>78431</v>
      </c>
      <c r="AM67" s="104" cm="1">
        <f t="array" ref="AM67">ROUND(
  IF(AND(AM$1="Ensign", $AI67&gt;=2021, $AI67&lt;=2024),
    _xlfn.XLOOKUP($AI67, Ensign!$A$2:$A$12, Ensign!$B$2:$B$12),
    _xlfn.XLOOKUP($AI67, 'Historic (IPEDS &amp; 2019 RTP)'!$A:$A, _xlfn.XLOOKUP(AM$1, 'Historic (IPEDS &amp; 2019 RTP)'!$A$1:$H$1, 'Historic (IPEDS &amp; 2019 RTP)'!$A:$H),
      IFERROR(_xlfn.XLOOKUP($AI67, 'USHE Historic'!$A$3:$A$13, _xlfn.XLOOKUP(AM$1, 'USHE Historic'!$A$2:$E$2, 'USHE Historic'!$A$3:$E$13)),
        _xlfn.IFS(
          AM$1="BYU", IFERROR(_xlfn.XLOOKUP($AI67, 'MAG College Enrollment Forecast'!$A:$A, 'MAG College Enrollment Forecast'!$B:$B), (AM$72-AM66)/($AI$72-$AI66)*($AI67-$AI66)+AM66),
          AM$1="UVU", IFERROR(_xlfn.XLOOKUP($AI67, 'MAG College Enrollment Forecast'!$A:$A, 'MAG College Enrollment Forecast'!$C:$C+'MAG College Enrollment Forecast'!$D:$D+'MAG College Enrollment Forecast'!$E:$E+'MAG College Enrollment Forecast'!$F:$F+'MAG College Enrollment Forecast'!$G:$G+'MAG College Enrollment Forecast'!$H:$H), (AM$72-AM66)/($AI$72-$AI66)*($AI67-$AI66)+AM66),
          TRUE, IFERROR(_xlfn.XLOOKUP($AI67, 'USHE Projections'!$A:$A, IFERROR(_xlfn.XLOOKUP(AM$1, 'USHE Projections'!$A$1:$E$1, 'USHE Projections'!$A:$E), "NONE"), (AM$72-AM66)/($AI$72-$AI66)*($AI67-$AI66)+AM66), (AM$72-AM66)/($AI$72-$AI66)*($AI67-$AI66)+AM66)
        )
      )
    )
  ), 0)</f>
        <v>41318</v>
      </c>
      <c r="AN67" s="35" cm="1">
        <f t="array" ref="AN67">ROUND(
  IF(AND(AN$1="Ensign", $AI67&gt;=2021, $AI67&lt;=2024),
    _xlfn.XLOOKUP($AI67, Ensign!$A$2:$A$12, Ensign!$B$2:$B$12),
    _xlfn.XLOOKUP($AI67, 'Historic (IPEDS &amp; 2019 RTP)'!$A:$A, _xlfn.XLOOKUP(AN$1, 'Historic (IPEDS &amp; 2019 RTP)'!$A$1:$H$1, 'Historic (IPEDS &amp; 2019 RTP)'!$A:$H),
      IFERROR(_xlfn.XLOOKUP($AI67, 'USHE Historic'!$A$3:$A$13, _xlfn.XLOOKUP(AN$1, 'USHE Historic'!$A$2:$E$2, 'USHE Historic'!$A$3:$E$13)),
        _xlfn.IFS(
          AN$1="BYU", IFERROR(_xlfn.XLOOKUP($AI67, 'MAG College Enrollment Forecast'!$A:$A, 'MAG College Enrollment Forecast'!$B:$B), (AN$72-AN66)/($AI$72-$AI66)*($AI67-$AI66)+AN66),
          AN$1="UVU", IFERROR(_xlfn.XLOOKUP($AI67, 'MAG College Enrollment Forecast'!$A:$A, 'MAG College Enrollment Forecast'!$C:$C+'MAG College Enrollment Forecast'!$D:$D+'MAG College Enrollment Forecast'!$E:$E+'MAG College Enrollment Forecast'!$F:$F+'MAG College Enrollment Forecast'!$G:$G+'MAG College Enrollment Forecast'!$H:$H), (AN$72-AN66)/($AI$72-$AI66)*($AI67-$AI66)+AN66),
          TRUE, IFERROR(_xlfn.XLOOKUP($AI67, 'USHE Projections'!$A:$A, IFERROR(_xlfn.XLOOKUP(AN$1, 'USHE Projections'!$A$1:$E$1, 'USHE Projections'!$A:$E), "NONE"), (AN$72-AN66)/($AI$72-$AI66)*($AI67-$AI66)+AN66), (AN$72-AN66)/($AI$72-$AI66)*($AI67-$AI66)+AN66)
        )
      )
    )
  ), 0)</f>
        <v>39315</v>
      </c>
      <c r="AO67" s="104" cm="1">
        <f t="array" ref="AO67">ROUND(
  IF(AND(AO$1="Ensign", $AI67&gt;=2021, $AI67&lt;=2024),
    _xlfn.XLOOKUP($AI67, Ensign!$A$2:$A$12, Ensign!$B$2:$B$12),
    _xlfn.XLOOKUP($AI67, 'Historic (IPEDS &amp; 2019 RTP)'!$A:$A, _xlfn.XLOOKUP(AO$1, 'Historic (IPEDS &amp; 2019 RTP)'!$A$1:$H$1, 'Historic (IPEDS &amp; 2019 RTP)'!$A:$H),
      IFERROR(_xlfn.XLOOKUP($AI67, 'USHE Historic'!$A$3:$A$13, _xlfn.XLOOKUP(AO$1, 'USHE Historic'!$A$2:$E$2, 'USHE Historic'!$A$3:$E$13)),
        _xlfn.IFS(
          AO$1="BYU", IFERROR(_xlfn.XLOOKUP($AI67, 'MAG College Enrollment Forecast'!$A:$A, 'MAG College Enrollment Forecast'!$B:$B), (AO$72-AO66)/($AI$72-$AI66)*($AI67-$AI66)+AO66),
          AO$1="UVU", IFERROR(_xlfn.XLOOKUP($AI67, 'MAG College Enrollment Forecast'!$A:$A, 'MAG College Enrollment Forecast'!$C:$C+'MAG College Enrollment Forecast'!$D:$D+'MAG College Enrollment Forecast'!$E:$E+'MAG College Enrollment Forecast'!$F:$F+'MAG College Enrollment Forecast'!$G:$G+'MAG College Enrollment Forecast'!$H:$H), (AO$72-AO66)/($AI$72-$AI66)*($AI67-$AI66)+AO66),
          TRUE, IFERROR(_xlfn.XLOOKUP($AI67, 'USHE Projections'!$A:$A, IFERROR(_xlfn.XLOOKUP(AO$1, 'USHE Projections'!$A$1:$E$1, 'USHE Projections'!$A:$E), "NONE"), (AO$72-AO66)/($AI$72-$AI66)*($AI67-$AI66)+AO66), (AO$72-AO66)/($AI$72-$AI66)*($AI67-$AI66)+AO66)
        )
      )
    )
  ), 0)</f>
        <v>3023</v>
      </c>
      <c r="AP67" s="104" cm="1">
        <f t="array" ref="AP67">ROUND(
  IF(AND(AP$1="Ensign", $AI67&gt;=2021, $AI67&lt;=2024),
    _xlfn.XLOOKUP($AI67, Ensign!$A$2:$A$12, Ensign!$B$2:$B$12),
    _xlfn.XLOOKUP($AI67, 'Historic (IPEDS &amp; 2019 RTP)'!$A:$A, _xlfn.XLOOKUP(AP$1, 'Historic (IPEDS &amp; 2019 RTP)'!$A$1:$H$1, 'Historic (IPEDS &amp; 2019 RTP)'!$A:$H),
      IFERROR(_xlfn.XLOOKUP($AI67, 'USHE Historic'!$A$3:$A$13, _xlfn.XLOOKUP(AP$1, 'USHE Historic'!$A$2:$E$2, 'USHE Historic'!$A$3:$E$13)),
        _xlfn.IFS(
          AP$1="BYU", IFERROR(_xlfn.XLOOKUP($AI67, 'MAG College Enrollment Forecast'!$A:$A, 'MAG College Enrollment Forecast'!$B:$B), (AP$72-AP66)/($AI$72-$AI66)*($AI67-$AI66)+AP66),
          AP$1="UVU", IFERROR(_xlfn.XLOOKUP($AI67, 'MAG College Enrollment Forecast'!$A:$A, 'MAG College Enrollment Forecast'!$C:$C+'MAG College Enrollment Forecast'!$D:$D+'MAG College Enrollment Forecast'!$E:$E+'MAG College Enrollment Forecast'!$F:$F+'MAG College Enrollment Forecast'!$G:$G+'MAG College Enrollment Forecast'!$H:$H), (AP$72-AP66)/($AI$72-$AI66)*($AI67-$AI66)+AP66),
          TRUE, IFERROR(_xlfn.XLOOKUP($AI67, 'USHE Projections'!$A:$A, IFERROR(_xlfn.XLOOKUP(AP$1, 'USHE Projections'!$A$1:$E$1, 'USHE Projections'!$A:$E), "NONE"), (AP$72-AP66)/($AI$72-$AI66)*($AI67-$AI66)+AP66), (AP$72-AP66)/($AI$72-$AI66)*($AI67-$AI66)+AP66)
        )
      )
    )
  ), 0)</f>
        <v>3193</v>
      </c>
    </row>
    <row r="68" spans="33:42">
      <c r="AI68" s="3">
        <v>2056</v>
      </c>
      <c r="AJ68" s="104" cm="1">
        <f t="array" ref="AJ68">ROUND(
  IF(AND(AJ$1="Ensign", $AI68&gt;=2021, $AI68&lt;=2024),
    _xlfn.XLOOKUP($AI68, Ensign!$A$2:$A$12, Ensign!$B$2:$B$12),
    _xlfn.XLOOKUP($AI68, 'Historic (IPEDS &amp; 2019 RTP)'!$A:$A, _xlfn.XLOOKUP(AJ$1, 'Historic (IPEDS &amp; 2019 RTP)'!$A$1:$H$1, 'Historic (IPEDS &amp; 2019 RTP)'!$A:$H),
      IFERROR(_xlfn.XLOOKUP($AI68, 'USHE Historic'!$A$3:$A$13, _xlfn.XLOOKUP(AJ$1, 'USHE Historic'!$A$2:$E$2, 'USHE Historic'!$A$3:$E$13)),
        _xlfn.IFS(
          AJ$1="BYU", IFERROR(_xlfn.XLOOKUP($AI68, 'MAG College Enrollment Forecast'!$A:$A, 'MAG College Enrollment Forecast'!$B:$B), (AJ$72-AJ67)/($AI$72-$AI67)*($AI68-$AI67)+AJ67),
          AJ$1="UVU", IFERROR(_xlfn.XLOOKUP($AI68, 'MAG College Enrollment Forecast'!$A:$A, 'MAG College Enrollment Forecast'!$C:$C+'MAG College Enrollment Forecast'!$D:$D+'MAG College Enrollment Forecast'!$E:$E+'MAG College Enrollment Forecast'!$F:$F+'MAG College Enrollment Forecast'!$G:$G+'MAG College Enrollment Forecast'!$H:$H), (AJ$72-AJ67)/($AI$72-$AI67)*($AI68-$AI67)+AJ67),
          TRUE, IFERROR(_xlfn.XLOOKUP($AI68, 'USHE Projections'!$A:$A, IFERROR(_xlfn.XLOOKUP(AJ$1, 'USHE Projections'!$A$1:$E$1, 'USHE Projections'!$A:$E), "NONE"), (AJ$72-AJ67)/($AI$72-$AI67)*($AI68-$AI67)+AJ67), (AJ$72-AJ67)/($AI$72-$AI67)*($AI68-$AI67)+AJ67)
        )
      )
    )
  ), 0)</f>
        <v>45790</v>
      </c>
      <c r="AK68" s="104" cm="1">
        <f t="array" ref="AK68">ROUND(
  IF(AND(AK$1="Ensign", $AI68&gt;=2021, $AI68&lt;=2024),
    _xlfn.XLOOKUP($AI68, Ensign!$A$2:$A$12, Ensign!$B$2:$B$12),
    _xlfn.XLOOKUP($AI68, 'Historic (IPEDS &amp; 2019 RTP)'!$A:$A, _xlfn.XLOOKUP(AK$1, 'Historic (IPEDS &amp; 2019 RTP)'!$A$1:$H$1, 'Historic (IPEDS &amp; 2019 RTP)'!$A:$H),
      IFERROR(_xlfn.XLOOKUP($AI68, 'USHE Historic'!$A$3:$A$13, _xlfn.XLOOKUP(AK$1, 'USHE Historic'!$A$2:$E$2, 'USHE Historic'!$A$3:$E$13)),
        _xlfn.IFS(
          AK$1="BYU", IFERROR(_xlfn.XLOOKUP($AI68, 'MAG College Enrollment Forecast'!$A:$A, 'MAG College Enrollment Forecast'!$B:$B), (AK$72-AK67)/($AI$72-$AI67)*($AI68-$AI67)+AK67),
          AK$1="UVU", IFERROR(_xlfn.XLOOKUP($AI68, 'MAG College Enrollment Forecast'!$A:$A, 'MAG College Enrollment Forecast'!$C:$C+'MAG College Enrollment Forecast'!$D:$D+'MAG College Enrollment Forecast'!$E:$E+'MAG College Enrollment Forecast'!$F:$F+'MAG College Enrollment Forecast'!$G:$G+'MAG College Enrollment Forecast'!$H:$H), (AK$72-AK67)/($AI$72-$AI67)*($AI68-$AI67)+AK67),
          TRUE, IFERROR(_xlfn.XLOOKUP($AI68, 'USHE Projections'!$A:$A, IFERROR(_xlfn.XLOOKUP(AK$1, 'USHE Projections'!$A$1:$E$1, 'USHE Projections'!$A:$E), "NONE"), (AK$72-AK67)/($AI$72-$AI67)*($AI68-$AI67)+AK67), (AK$72-AK67)/($AI$72-$AI67)*($AI68-$AI67)+AK67)
        )
      )
    )
  ), 0)</f>
        <v>46134</v>
      </c>
      <c r="AL68" s="35" cm="1">
        <f t="array" ref="AL68">ROUND(
  IF(AND(AL$1="Ensign", $AI68&gt;=2021, $AI68&lt;=2024),
    _xlfn.XLOOKUP($AI68, Ensign!$A$2:$A$12, Ensign!$B$2:$B$12),
    _xlfn.XLOOKUP($AI68, 'Historic (IPEDS &amp; 2019 RTP)'!$A:$A, _xlfn.XLOOKUP(AL$1, 'Historic (IPEDS &amp; 2019 RTP)'!$A$1:$H$1, 'Historic (IPEDS &amp; 2019 RTP)'!$A:$H),
      IFERROR(_xlfn.XLOOKUP($AI68, 'USHE Historic'!$A$3:$A$13, _xlfn.XLOOKUP(AL$1, 'USHE Historic'!$A$2:$E$2, 'USHE Historic'!$A$3:$E$13)),
        _xlfn.IFS(
          AL$1="BYU", IFERROR(_xlfn.XLOOKUP($AI68, 'MAG College Enrollment Forecast'!$A:$A, 'MAG College Enrollment Forecast'!$B:$B), (AL$72-AL67)/($AI$72-$AI67)*($AI68-$AI67)+AL67),
          AL$1="UVU", IFERROR(_xlfn.XLOOKUP($AI68, 'MAG College Enrollment Forecast'!$A:$A, 'MAG College Enrollment Forecast'!$C:$C+'MAG College Enrollment Forecast'!$D:$D+'MAG College Enrollment Forecast'!$E:$E+'MAG College Enrollment Forecast'!$F:$F+'MAG College Enrollment Forecast'!$G:$G+'MAG College Enrollment Forecast'!$H:$H), (AL$72-AL67)/($AI$72-$AI67)*($AI68-$AI67)+AL67),
          TRUE, IFERROR(_xlfn.XLOOKUP($AI68, 'USHE Projections'!$A:$A, IFERROR(_xlfn.XLOOKUP(AL$1, 'USHE Projections'!$A$1:$E$1, 'USHE Projections'!$A:$E), "NONE"), (AL$72-AL67)/($AI$72-$AI67)*($AI68-$AI67)+AL67), (AL$72-AL67)/($AI$72-$AI67)*($AI68-$AI67)+AL67)
        )
      )
    )
  ), 0)</f>
        <v>78431</v>
      </c>
      <c r="AM68" s="104" cm="1">
        <f t="array" ref="AM68">ROUND(
  IF(AND(AM$1="Ensign", $AI68&gt;=2021, $AI68&lt;=2024),
    _xlfn.XLOOKUP($AI68, Ensign!$A$2:$A$12, Ensign!$B$2:$B$12),
    _xlfn.XLOOKUP($AI68, 'Historic (IPEDS &amp; 2019 RTP)'!$A:$A, _xlfn.XLOOKUP(AM$1, 'Historic (IPEDS &amp; 2019 RTP)'!$A$1:$H$1, 'Historic (IPEDS &amp; 2019 RTP)'!$A:$H),
      IFERROR(_xlfn.XLOOKUP($AI68, 'USHE Historic'!$A$3:$A$13, _xlfn.XLOOKUP(AM$1, 'USHE Historic'!$A$2:$E$2, 'USHE Historic'!$A$3:$E$13)),
        _xlfn.IFS(
          AM$1="BYU", IFERROR(_xlfn.XLOOKUP($AI68, 'MAG College Enrollment Forecast'!$A:$A, 'MAG College Enrollment Forecast'!$B:$B), (AM$72-AM67)/($AI$72-$AI67)*($AI68-$AI67)+AM67),
          AM$1="UVU", IFERROR(_xlfn.XLOOKUP($AI68, 'MAG College Enrollment Forecast'!$A:$A, 'MAG College Enrollment Forecast'!$C:$C+'MAG College Enrollment Forecast'!$D:$D+'MAG College Enrollment Forecast'!$E:$E+'MAG College Enrollment Forecast'!$F:$F+'MAG College Enrollment Forecast'!$G:$G+'MAG College Enrollment Forecast'!$H:$H), (AM$72-AM67)/($AI$72-$AI67)*($AI68-$AI67)+AM67),
          TRUE, IFERROR(_xlfn.XLOOKUP($AI68, 'USHE Projections'!$A:$A, IFERROR(_xlfn.XLOOKUP(AM$1, 'USHE Projections'!$A$1:$E$1, 'USHE Projections'!$A:$E), "NONE"), (AM$72-AM67)/($AI$72-$AI67)*($AI68-$AI67)+AM67), (AM$72-AM67)/($AI$72-$AI67)*($AI68-$AI67)+AM67)
        )
      )
    )
  ), 0)</f>
        <v>41654</v>
      </c>
      <c r="AN68" s="35" cm="1">
        <f t="array" ref="AN68">ROUND(
  IF(AND(AN$1="Ensign", $AI68&gt;=2021, $AI68&lt;=2024),
    _xlfn.XLOOKUP($AI68, Ensign!$A$2:$A$12, Ensign!$B$2:$B$12),
    _xlfn.XLOOKUP($AI68, 'Historic (IPEDS &amp; 2019 RTP)'!$A:$A, _xlfn.XLOOKUP(AN$1, 'Historic (IPEDS &amp; 2019 RTP)'!$A$1:$H$1, 'Historic (IPEDS &amp; 2019 RTP)'!$A:$H),
      IFERROR(_xlfn.XLOOKUP($AI68, 'USHE Historic'!$A$3:$A$13, _xlfn.XLOOKUP(AN$1, 'USHE Historic'!$A$2:$E$2, 'USHE Historic'!$A$3:$E$13)),
        _xlfn.IFS(
          AN$1="BYU", IFERROR(_xlfn.XLOOKUP($AI68, 'MAG College Enrollment Forecast'!$A:$A, 'MAG College Enrollment Forecast'!$B:$B), (AN$72-AN67)/($AI$72-$AI67)*($AI68-$AI67)+AN67),
          AN$1="UVU", IFERROR(_xlfn.XLOOKUP($AI68, 'MAG College Enrollment Forecast'!$A:$A, 'MAG College Enrollment Forecast'!$C:$C+'MAG College Enrollment Forecast'!$D:$D+'MAG College Enrollment Forecast'!$E:$E+'MAG College Enrollment Forecast'!$F:$F+'MAG College Enrollment Forecast'!$G:$G+'MAG College Enrollment Forecast'!$H:$H), (AN$72-AN67)/($AI$72-$AI67)*($AI68-$AI67)+AN67),
          TRUE, IFERROR(_xlfn.XLOOKUP($AI68, 'USHE Projections'!$A:$A, IFERROR(_xlfn.XLOOKUP(AN$1, 'USHE Projections'!$A$1:$E$1, 'USHE Projections'!$A:$E), "NONE"), (AN$72-AN67)/($AI$72-$AI67)*($AI68-$AI67)+AN67), (AN$72-AN67)/($AI$72-$AI67)*($AI68-$AI67)+AN67)
        )
      )
    )
  ), 0)</f>
        <v>39315</v>
      </c>
      <c r="AO68" s="104" cm="1">
        <f t="array" ref="AO68">ROUND(
  IF(AND(AO$1="Ensign", $AI68&gt;=2021, $AI68&lt;=2024),
    _xlfn.XLOOKUP($AI68, Ensign!$A$2:$A$12, Ensign!$B$2:$B$12),
    _xlfn.XLOOKUP($AI68, 'Historic (IPEDS &amp; 2019 RTP)'!$A:$A, _xlfn.XLOOKUP(AO$1, 'Historic (IPEDS &amp; 2019 RTP)'!$A$1:$H$1, 'Historic (IPEDS &amp; 2019 RTP)'!$A:$H),
      IFERROR(_xlfn.XLOOKUP($AI68, 'USHE Historic'!$A$3:$A$13, _xlfn.XLOOKUP(AO$1, 'USHE Historic'!$A$2:$E$2, 'USHE Historic'!$A$3:$E$13)),
        _xlfn.IFS(
          AO$1="BYU", IFERROR(_xlfn.XLOOKUP($AI68, 'MAG College Enrollment Forecast'!$A:$A, 'MAG College Enrollment Forecast'!$B:$B), (AO$72-AO67)/($AI$72-$AI67)*($AI68-$AI67)+AO67),
          AO$1="UVU", IFERROR(_xlfn.XLOOKUP($AI68, 'MAG College Enrollment Forecast'!$A:$A, 'MAG College Enrollment Forecast'!$C:$C+'MAG College Enrollment Forecast'!$D:$D+'MAG College Enrollment Forecast'!$E:$E+'MAG College Enrollment Forecast'!$F:$F+'MAG College Enrollment Forecast'!$G:$G+'MAG College Enrollment Forecast'!$H:$H), (AO$72-AO67)/($AI$72-$AI67)*($AI68-$AI67)+AO67),
          TRUE, IFERROR(_xlfn.XLOOKUP($AI68, 'USHE Projections'!$A:$A, IFERROR(_xlfn.XLOOKUP(AO$1, 'USHE Projections'!$A$1:$E$1, 'USHE Projections'!$A:$E), "NONE"), (AO$72-AO67)/($AI$72-$AI67)*($AI68-$AI67)+AO67), (AO$72-AO67)/($AI$72-$AI67)*($AI68-$AI67)+AO67)
        )
      )
    )
  ), 0)</f>
        <v>3058</v>
      </c>
      <c r="AP68" s="104" cm="1">
        <f t="array" ref="AP68">ROUND(
  IF(AND(AP$1="Ensign", $AI68&gt;=2021, $AI68&lt;=2024),
    _xlfn.XLOOKUP($AI68, Ensign!$A$2:$A$12, Ensign!$B$2:$B$12),
    _xlfn.XLOOKUP($AI68, 'Historic (IPEDS &amp; 2019 RTP)'!$A:$A, _xlfn.XLOOKUP(AP$1, 'Historic (IPEDS &amp; 2019 RTP)'!$A$1:$H$1, 'Historic (IPEDS &amp; 2019 RTP)'!$A:$H),
      IFERROR(_xlfn.XLOOKUP($AI68, 'USHE Historic'!$A$3:$A$13, _xlfn.XLOOKUP(AP$1, 'USHE Historic'!$A$2:$E$2, 'USHE Historic'!$A$3:$E$13)),
        _xlfn.IFS(
          AP$1="BYU", IFERROR(_xlfn.XLOOKUP($AI68, 'MAG College Enrollment Forecast'!$A:$A, 'MAG College Enrollment Forecast'!$B:$B), (AP$72-AP67)/($AI$72-$AI67)*($AI68-$AI67)+AP67),
          AP$1="UVU", IFERROR(_xlfn.XLOOKUP($AI68, 'MAG College Enrollment Forecast'!$A:$A, 'MAG College Enrollment Forecast'!$C:$C+'MAG College Enrollment Forecast'!$D:$D+'MAG College Enrollment Forecast'!$E:$E+'MAG College Enrollment Forecast'!$F:$F+'MAG College Enrollment Forecast'!$G:$G+'MAG College Enrollment Forecast'!$H:$H), (AP$72-AP67)/($AI$72-$AI67)*($AI68-$AI67)+AP67),
          TRUE, IFERROR(_xlfn.XLOOKUP($AI68, 'USHE Projections'!$A:$A, IFERROR(_xlfn.XLOOKUP(AP$1, 'USHE Projections'!$A$1:$E$1, 'USHE Projections'!$A:$E), "NONE"), (AP$72-AP67)/($AI$72-$AI67)*($AI68-$AI67)+AP67), (AP$72-AP67)/($AI$72-$AI67)*($AI68-$AI67)+AP67)
        )
      )
    )
  ), 0)</f>
        <v>3254</v>
      </c>
    </row>
    <row r="69" spans="33:42">
      <c r="AI69" s="3">
        <v>2057</v>
      </c>
      <c r="AJ69" s="104" cm="1">
        <f t="array" ref="AJ69">ROUND(
  IF(AND(AJ$1="Ensign", $AI69&gt;=2021, $AI69&lt;=2024),
    _xlfn.XLOOKUP($AI69, Ensign!$A$2:$A$12, Ensign!$B$2:$B$12),
    _xlfn.XLOOKUP($AI69, 'Historic (IPEDS &amp; 2019 RTP)'!$A:$A, _xlfn.XLOOKUP(AJ$1, 'Historic (IPEDS &amp; 2019 RTP)'!$A$1:$H$1, 'Historic (IPEDS &amp; 2019 RTP)'!$A:$H),
      IFERROR(_xlfn.XLOOKUP($AI69, 'USHE Historic'!$A$3:$A$13, _xlfn.XLOOKUP(AJ$1, 'USHE Historic'!$A$2:$E$2, 'USHE Historic'!$A$3:$E$13)),
        _xlfn.IFS(
          AJ$1="BYU", IFERROR(_xlfn.XLOOKUP($AI69, 'MAG College Enrollment Forecast'!$A:$A, 'MAG College Enrollment Forecast'!$B:$B), (AJ$72-AJ68)/($AI$72-$AI68)*($AI69-$AI68)+AJ68),
          AJ$1="UVU", IFERROR(_xlfn.XLOOKUP($AI69, 'MAG College Enrollment Forecast'!$A:$A, 'MAG College Enrollment Forecast'!$C:$C+'MAG College Enrollment Forecast'!$D:$D+'MAG College Enrollment Forecast'!$E:$E+'MAG College Enrollment Forecast'!$F:$F+'MAG College Enrollment Forecast'!$G:$G+'MAG College Enrollment Forecast'!$H:$H), (AJ$72-AJ68)/($AI$72-$AI68)*($AI69-$AI68)+AJ68),
          TRUE, IFERROR(_xlfn.XLOOKUP($AI69, 'USHE Projections'!$A:$A, IFERROR(_xlfn.XLOOKUP(AJ$1, 'USHE Projections'!$A$1:$E$1, 'USHE Projections'!$A:$E), "NONE"), (AJ$72-AJ68)/($AI$72-$AI68)*($AI69-$AI68)+AJ68), (AJ$72-AJ68)/($AI$72-$AI68)*($AI69-$AI68)+AJ68)
        )
      )
    )
  ), 0)</f>
        <v>46093</v>
      </c>
      <c r="AK69" s="104" cm="1">
        <f t="array" ref="AK69">ROUND(
  IF(AND(AK$1="Ensign", $AI69&gt;=2021, $AI69&lt;=2024),
    _xlfn.XLOOKUP($AI69, Ensign!$A$2:$A$12, Ensign!$B$2:$B$12),
    _xlfn.XLOOKUP($AI69, 'Historic (IPEDS &amp; 2019 RTP)'!$A:$A, _xlfn.XLOOKUP(AK$1, 'Historic (IPEDS &amp; 2019 RTP)'!$A$1:$H$1, 'Historic (IPEDS &amp; 2019 RTP)'!$A:$H),
      IFERROR(_xlfn.XLOOKUP($AI69, 'USHE Historic'!$A$3:$A$13, _xlfn.XLOOKUP(AK$1, 'USHE Historic'!$A$2:$E$2, 'USHE Historic'!$A$3:$E$13)),
        _xlfn.IFS(
          AK$1="BYU", IFERROR(_xlfn.XLOOKUP($AI69, 'MAG College Enrollment Forecast'!$A:$A, 'MAG College Enrollment Forecast'!$B:$B), (AK$72-AK68)/($AI$72-$AI68)*($AI69-$AI68)+AK68),
          AK$1="UVU", IFERROR(_xlfn.XLOOKUP($AI69, 'MAG College Enrollment Forecast'!$A:$A, 'MAG College Enrollment Forecast'!$C:$C+'MAG College Enrollment Forecast'!$D:$D+'MAG College Enrollment Forecast'!$E:$E+'MAG College Enrollment Forecast'!$F:$F+'MAG College Enrollment Forecast'!$G:$G+'MAG College Enrollment Forecast'!$H:$H), (AK$72-AK68)/($AI$72-$AI68)*($AI69-$AI68)+AK68),
          TRUE, IFERROR(_xlfn.XLOOKUP($AI69, 'USHE Projections'!$A:$A, IFERROR(_xlfn.XLOOKUP(AK$1, 'USHE Projections'!$A$1:$E$1, 'USHE Projections'!$A:$E), "NONE"), (AK$72-AK68)/($AI$72-$AI68)*($AI69-$AI68)+AK68), (AK$72-AK68)/($AI$72-$AI68)*($AI69-$AI68)+AK68)
        )
      )
    )
  ), 0)</f>
        <v>46601</v>
      </c>
      <c r="AL69" s="35" cm="1">
        <f t="array" ref="AL69">ROUND(
  IF(AND(AL$1="Ensign", $AI69&gt;=2021, $AI69&lt;=2024),
    _xlfn.XLOOKUP($AI69, Ensign!$A$2:$A$12, Ensign!$B$2:$B$12),
    _xlfn.XLOOKUP($AI69, 'Historic (IPEDS &amp; 2019 RTP)'!$A:$A, _xlfn.XLOOKUP(AL$1, 'Historic (IPEDS &amp; 2019 RTP)'!$A$1:$H$1, 'Historic (IPEDS &amp; 2019 RTP)'!$A:$H),
      IFERROR(_xlfn.XLOOKUP($AI69, 'USHE Historic'!$A$3:$A$13, _xlfn.XLOOKUP(AL$1, 'USHE Historic'!$A$2:$E$2, 'USHE Historic'!$A$3:$E$13)),
        _xlfn.IFS(
          AL$1="BYU", IFERROR(_xlfn.XLOOKUP($AI69, 'MAG College Enrollment Forecast'!$A:$A, 'MAG College Enrollment Forecast'!$B:$B), (AL$72-AL68)/($AI$72-$AI68)*($AI69-$AI68)+AL68),
          AL$1="UVU", IFERROR(_xlfn.XLOOKUP($AI69, 'MAG College Enrollment Forecast'!$A:$A, 'MAG College Enrollment Forecast'!$C:$C+'MAG College Enrollment Forecast'!$D:$D+'MAG College Enrollment Forecast'!$E:$E+'MAG College Enrollment Forecast'!$F:$F+'MAG College Enrollment Forecast'!$G:$G+'MAG College Enrollment Forecast'!$H:$H), (AL$72-AL68)/($AI$72-$AI68)*($AI69-$AI68)+AL68),
          TRUE, IFERROR(_xlfn.XLOOKUP($AI69, 'USHE Projections'!$A:$A, IFERROR(_xlfn.XLOOKUP(AL$1, 'USHE Projections'!$A$1:$E$1, 'USHE Projections'!$A:$E), "NONE"), (AL$72-AL68)/($AI$72-$AI68)*($AI69-$AI68)+AL68), (AL$72-AL68)/($AI$72-$AI68)*($AI69-$AI68)+AL68)
        )
      )
    )
  ), 0)</f>
        <v>78431</v>
      </c>
      <c r="AM69" s="104" cm="1">
        <f t="array" ref="AM69">ROUND(
  IF(AND(AM$1="Ensign", $AI69&gt;=2021, $AI69&lt;=2024),
    _xlfn.XLOOKUP($AI69, Ensign!$A$2:$A$12, Ensign!$B$2:$B$12),
    _xlfn.XLOOKUP($AI69, 'Historic (IPEDS &amp; 2019 RTP)'!$A:$A, _xlfn.XLOOKUP(AM$1, 'Historic (IPEDS &amp; 2019 RTP)'!$A$1:$H$1, 'Historic (IPEDS &amp; 2019 RTP)'!$A:$H),
      IFERROR(_xlfn.XLOOKUP($AI69, 'USHE Historic'!$A$3:$A$13, _xlfn.XLOOKUP(AM$1, 'USHE Historic'!$A$2:$E$2, 'USHE Historic'!$A$3:$E$13)),
        _xlfn.IFS(
          AM$1="BYU", IFERROR(_xlfn.XLOOKUP($AI69, 'MAG College Enrollment Forecast'!$A:$A, 'MAG College Enrollment Forecast'!$B:$B), (AM$72-AM68)/($AI$72-$AI68)*($AI69-$AI68)+AM68),
          AM$1="UVU", IFERROR(_xlfn.XLOOKUP($AI69, 'MAG College Enrollment Forecast'!$A:$A, 'MAG College Enrollment Forecast'!$C:$C+'MAG College Enrollment Forecast'!$D:$D+'MAG College Enrollment Forecast'!$E:$E+'MAG College Enrollment Forecast'!$F:$F+'MAG College Enrollment Forecast'!$G:$G+'MAG College Enrollment Forecast'!$H:$H), (AM$72-AM68)/($AI$72-$AI68)*($AI69-$AI68)+AM68),
          TRUE, IFERROR(_xlfn.XLOOKUP($AI69, 'USHE Projections'!$A:$A, IFERROR(_xlfn.XLOOKUP(AM$1, 'USHE Projections'!$A$1:$E$1, 'USHE Projections'!$A:$E), "NONE"), (AM$72-AM68)/($AI$72-$AI68)*($AI69-$AI68)+AM68), (AM$72-AM68)/($AI$72-$AI68)*($AI69-$AI68)+AM68)
        )
      )
    )
  ), 0)</f>
        <v>41991</v>
      </c>
      <c r="AN69" s="35" cm="1">
        <f t="array" ref="AN69">ROUND(
  IF(AND(AN$1="Ensign", $AI69&gt;=2021, $AI69&lt;=2024),
    _xlfn.XLOOKUP($AI69, Ensign!$A$2:$A$12, Ensign!$B$2:$B$12),
    _xlfn.XLOOKUP($AI69, 'Historic (IPEDS &amp; 2019 RTP)'!$A:$A, _xlfn.XLOOKUP(AN$1, 'Historic (IPEDS &amp; 2019 RTP)'!$A$1:$H$1, 'Historic (IPEDS &amp; 2019 RTP)'!$A:$H),
      IFERROR(_xlfn.XLOOKUP($AI69, 'USHE Historic'!$A$3:$A$13, _xlfn.XLOOKUP(AN$1, 'USHE Historic'!$A$2:$E$2, 'USHE Historic'!$A$3:$E$13)),
        _xlfn.IFS(
          AN$1="BYU", IFERROR(_xlfn.XLOOKUP($AI69, 'MAG College Enrollment Forecast'!$A:$A, 'MAG College Enrollment Forecast'!$B:$B), (AN$72-AN68)/($AI$72-$AI68)*($AI69-$AI68)+AN68),
          AN$1="UVU", IFERROR(_xlfn.XLOOKUP($AI69, 'MAG College Enrollment Forecast'!$A:$A, 'MAG College Enrollment Forecast'!$C:$C+'MAG College Enrollment Forecast'!$D:$D+'MAG College Enrollment Forecast'!$E:$E+'MAG College Enrollment Forecast'!$F:$F+'MAG College Enrollment Forecast'!$G:$G+'MAG College Enrollment Forecast'!$H:$H), (AN$72-AN68)/($AI$72-$AI68)*($AI69-$AI68)+AN68),
          TRUE, IFERROR(_xlfn.XLOOKUP($AI69, 'USHE Projections'!$A:$A, IFERROR(_xlfn.XLOOKUP(AN$1, 'USHE Projections'!$A$1:$E$1, 'USHE Projections'!$A:$E), "NONE"), (AN$72-AN68)/($AI$72-$AI68)*($AI69-$AI68)+AN68), (AN$72-AN68)/($AI$72-$AI68)*($AI69-$AI68)+AN68)
        )
      )
    )
  ), 0)</f>
        <v>39315</v>
      </c>
      <c r="AO69" s="104" cm="1">
        <f t="array" ref="AO69">ROUND(
  IF(AND(AO$1="Ensign", $AI69&gt;=2021, $AI69&lt;=2024),
    _xlfn.XLOOKUP($AI69, Ensign!$A$2:$A$12, Ensign!$B$2:$B$12),
    _xlfn.XLOOKUP($AI69, 'Historic (IPEDS &amp; 2019 RTP)'!$A:$A, _xlfn.XLOOKUP(AO$1, 'Historic (IPEDS &amp; 2019 RTP)'!$A$1:$H$1, 'Historic (IPEDS &amp; 2019 RTP)'!$A:$H),
      IFERROR(_xlfn.XLOOKUP($AI69, 'USHE Historic'!$A$3:$A$13, _xlfn.XLOOKUP(AO$1, 'USHE Historic'!$A$2:$E$2, 'USHE Historic'!$A$3:$E$13)),
        _xlfn.IFS(
          AO$1="BYU", IFERROR(_xlfn.XLOOKUP($AI69, 'MAG College Enrollment Forecast'!$A:$A, 'MAG College Enrollment Forecast'!$B:$B), (AO$72-AO68)/($AI$72-$AI68)*($AI69-$AI68)+AO68),
          AO$1="UVU", IFERROR(_xlfn.XLOOKUP($AI69, 'MAG College Enrollment Forecast'!$A:$A, 'MAG College Enrollment Forecast'!$C:$C+'MAG College Enrollment Forecast'!$D:$D+'MAG College Enrollment Forecast'!$E:$E+'MAG College Enrollment Forecast'!$F:$F+'MAG College Enrollment Forecast'!$G:$G+'MAG College Enrollment Forecast'!$H:$H), (AO$72-AO68)/($AI$72-$AI68)*($AI69-$AI68)+AO68),
          TRUE, IFERROR(_xlfn.XLOOKUP($AI69, 'USHE Projections'!$A:$A, IFERROR(_xlfn.XLOOKUP(AO$1, 'USHE Projections'!$A$1:$E$1, 'USHE Projections'!$A:$E), "NONE"), (AO$72-AO68)/($AI$72-$AI68)*($AI69-$AI68)+AO68), (AO$72-AO68)/($AI$72-$AI68)*($AI69-$AI68)+AO68)
        )
      )
    )
  ), 0)</f>
        <v>3094</v>
      </c>
      <c r="AP69" s="104" cm="1">
        <f t="array" ref="AP69">ROUND(
  IF(AND(AP$1="Ensign", $AI69&gt;=2021, $AI69&lt;=2024),
    _xlfn.XLOOKUP($AI69, Ensign!$A$2:$A$12, Ensign!$B$2:$B$12),
    _xlfn.XLOOKUP($AI69, 'Historic (IPEDS &amp; 2019 RTP)'!$A:$A, _xlfn.XLOOKUP(AP$1, 'Historic (IPEDS &amp; 2019 RTP)'!$A$1:$H$1, 'Historic (IPEDS &amp; 2019 RTP)'!$A:$H),
      IFERROR(_xlfn.XLOOKUP($AI69, 'USHE Historic'!$A$3:$A$13, _xlfn.XLOOKUP(AP$1, 'USHE Historic'!$A$2:$E$2, 'USHE Historic'!$A$3:$E$13)),
        _xlfn.IFS(
          AP$1="BYU", IFERROR(_xlfn.XLOOKUP($AI69, 'MAG College Enrollment Forecast'!$A:$A, 'MAG College Enrollment Forecast'!$B:$B), (AP$72-AP68)/($AI$72-$AI68)*($AI69-$AI68)+AP68),
          AP$1="UVU", IFERROR(_xlfn.XLOOKUP($AI69, 'MAG College Enrollment Forecast'!$A:$A, 'MAG College Enrollment Forecast'!$C:$C+'MAG College Enrollment Forecast'!$D:$D+'MAG College Enrollment Forecast'!$E:$E+'MAG College Enrollment Forecast'!$F:$F+'MAG College Enrollment Forecast'!$G:$G+'MAG College Enrollment Forecast'!$H:$H), (AP$72-AP68)/($AI$72-$AI68)*($AI69-$AI68)+AP68),
          TRUE, IFERROR(_xlfn.XLOOKUP($AI69, 'USHE Projections'!$A:$A, IFERROR(_xlfn.XLOOKUP(AP$1, 'USHE Projections'!$A$1:$E$1, 'USHE Projections'!$A:$E), "NONE"), (AP$72-AP68)/($AI$72-$AI68)*($AI69-$AI68)+AP68), (AP$72-AP68)/($AI$72-$AI68)*($AI69-$AI68)+AP68)
        )
      )
    )
  ), 0)</f>
        <v>3316</v>
      </c>
    </row>
    <row r="70" spans="33:42">
      <c r="AI70" s="3">
        <v>2058</v>
      </c>
      <c r="AJ70" s="104" cm="1">
        <f t="array" ref="AJ70">ROUND(
  IF(AND(AJ$1="Ensign", $AI70&gt;=2021, $AI70&lt;=2024),
    _xlfn.XLOOKUP($AI70, Ensign!$A$2:$A$12, Ensign!$B$2:$B$12),
    _xlfn.XLOOKUP($AI70, 'Historic (IPEDS &amp; 2019 RTP)'!$A:$A, _xlfn.XLOOKUP(AJ$1, 'Historic (IPEDS &amp; 2019 RTP)'!$A$1:$H$1, 'Historic (IPEDS &amp; 2019 RTP)'!$A:$H),
      IFERROR(_xlfn.XLOOKUP($AI70, 'USHE Historic'!$A$3:$A$13, _xlfn.XLOOKUP(AJ$1, 'USHE Historic'!$A$2:$E$2, 'USHE Historic'!$A$3:$E$13)),
        _xlfn.IFS(
          AJ$1="BYU", IFERROR(_xlfn.XLOOKUP($AI70, 'MAG College Enrollment Forecast'!$A:$A, 'MAG College Enrollment Forecast'!$B:$B), (AJ$72-AJ69)/($AI$72-$AI69)*($AI70-$AI69)+AJ69),
          AJ$1="UVU", IFERROR(_xlfn.XLOOKUP($AI70, 'MAG College Enrollment Forecast'!$A:$A, 'MAG College Enrollment Forecast'!$C:$C+'MAG College Enrollment Forecast'!$D:$D+'MAG College Enrollment Forecast'!$E:$E+'MAG College Enrollment Forecast'!$F:$F+'MAG College Enrollment Forecast'!$G:$G+'MAG College Enrollment Forecast'!$H:$H), (AJ$72-AJ69)/($AI$72-$AI69)*($AI70-$AI69)+AJ69),
          TRUE, IFERROR(_xlfn.XLOOKUP($AI70, 'USHE Projections'!$A:$A, IFERROR(_xlfn.XLOOKUP(AJ$1, 'USHE Projections'!$A$1:$E$1, 'USHE Projections'!$A:$E), "NONE"), (AJ$72-AJ69)/($AI$72-$AI69)*($AI70-$AI69)+AJ69), (AJ$72-AJ69)/($AI$72-$AI69)*($AI70-$AI69)+AJ69)
        )
      )
    )
  ), 0)</f>
        <v>46395</v>
      </c>
      <c r="AK70" s="104" cm="1">
        <f t="array" ref="AK70">ROUND(
  IF(AND(AK$1="Ensign", $AI70&gt;=2021, $AI70&lt;=2024),
    _xlfn.XLOOKUP($AI70, Ensign!$A$2:$A$12, Ensign!$B$2:$B$12),
    _xlfn.XLOOKUP($AI70, 'Historic (IPEDS &amp; 2019 RTP)'!$A:$A, _xlfn.XLOOKUP(AK$1, 'Historic (IPEDS &amp; 2019 RTP)'!$A$1:$H$1, 'Historic (IPEDS &amp; 2019 RTP)'!$A:$H),
      IFERROR(_xlfn.XLOOKUP($AI70, 'USHE Historic'!$A$3:$A$13, _xlfn.XLOOKUP(AK$1, 'USHE Historic'!$A$2:$E$2, 'USHE Historic'!$A$3:$E$13)),
        _xlfn.IFS(
          AK$1="BYU", IFERROR(_xlfn.XLOOKUP($AI70, 'MAG College Enrollment Forecast'!$A:$A, 'MAG College Enrollment Forecast'!$B:$B), (AK$72-AK69)/($AI$72-$AI69)*($AI70-$AI69)+AK69),
          AK$1="UVU", IFERROR(_xlfn.XLOOKUP($AI70, 'MAG College Enrollment Forecast'!$A:$A, 'MAG College Enrollment Forecast'!$C:$C+'MAG College Enrollment Forecast'!$D:$D+'MAG College Enrollment Forecast'!$E:$E+'MAG College Enrollment Forecast'!$F:$F+'MAG College Enrollment Forecast'!$G:$G+'MAG College Enrollment Forecast'!$H:$H), (AK$72-AK69)/($AI$72-$AI69)*($AI70-$AI69)+AK69),
          TRUE, IFERROR(_xlfn.XLOOKUP($AI70, 'USHE Projections'!$A:$A, IFERROR(_xlfn.XLOOKUP(AK$1, 'USHE Projections'!$A$1:$E$1, 'USHE Projections'!$A:$E), "NONE"), (AK$72-AK69)/($AI$72-$AI69)*($AI70-$AI69)+AK69), (AK$72-AK69)/($AI$72-$AI69)*($AI70-$AI69)+AK69)
        )
      )
    )
  ), 0)</f>
        <v>47067</v>
      </c>
      <c r="AL70" s="35" cm="1">
        <f t="array" ref="AL70">ROUND(
  IF(AND(AL$1="Ensign", $AI70&gt;=2021, $AI70&lt;=2024),
    _xlfn.XLOOKUP($AI70, Ensign!$A$2:$A$12, Ensign!$B$2:$B$12),
    _xlfn.XLOOKUP($AI70, 'Historic (IPEDS &amp; 2019 RTP)'!$A:$A, _xlfn.XLOOKUP(AL$1, 'Historic (IPEDS &amp; 2019 RTP)'!$A$1:$H$1, 'Historic (IPEDS &amp; 2019 RTP)'!$A:$H),
      IFERROR(_xlfn.XLOOKUP($AI70, 'USHE Historic'!$A$3:$A$13, _xlfn.XLOOKUP(AL$1, 'USHE Historic'!$A$2:$E$2, 'USHE Historic'!$A$3:$E$13)),
        _xlfn.IFS(
          AL$1="BYU", IFERROR(_xlfn.XLOOKUP($AI70, 'MAG College Enrollment Forecast'!$A:$A, 'MAG College Enrollment Forecast'!$B:$B), (AL$72-AL69)/($AI$72-$AI69)*($AI70-$AI69)+AL69),
          AL$1="UVU", IFERROR(_xlfn.XLOOKUP($AI70, 'MAG College Enrollment Forecast'!$A:$A, 'MAG College Enrollment Forecast'!$C:$C+'MAG College Enrollment Forecast'!$D:$D+'MAG College Enrollment Forecast'!$E:$E+'MAG College Enrollment Forecast'!$F:$F+'MAG College Enrollment Forecast'!$G:$G+'MAG College Enrollment Forecast'!$H:$H), (AL$72-AL69)/($AI$72-$AI69)*($AI70-$AI69)+AL69),
          TRUE, IFERROR(_xlfn.XLOOKUP($AI70, 'USHE Projections'!$A:$A, IFERROR(_xlfn.XLOOKUP(AL$1, 'USHE Projections'!$A$1:$E$1, 'USHE Projections'!$A:$E), "NONE"), (AL$72-AL69)/($AI$72-$AI69)*($AI70-$AI69)+AL69), (AL$72-AL69)/($AI$72-$AI69)*($AI70-$AI69)+AL69)
        )
      )
    )
  ), 0)</f>
        <v>78431</v>
      </c>
      <c r="AM70" s="104" cm="1">
        <f t="array" ref="AM70">ROUND(
  IF(AND(AM$1="Ensign", $AI70&gt;=2021, $AI70&lt;=2024),
    _xlfn.XLOOKUP($AI70, Ensign!$A$2:$A$12, Ensign!$B$2:$B$12),
    _xlfn.XLOOKUP($AI70, 'Historic (IPEDS &amp; 2019 RTP)'!$A:$A, _xlfn.XLOOKUP(AM$1, 'Historic (IPEDS &amp; 2019 RTP)'!$A$1:$H$1, 'Historic (IPEDS &amp; 2019 RTP)'!$A:$H),
      IFERROR(_xlfn.XLOOKUP($AI70, 'USHE Historic'!$A$3:$A$13, _xlfn.XLOOKUP(AM$1, 'USHE Historic'!$A$2:$E$2, 'USHE Historic'!$A$3:$E$13)),
        _xlfn.IFS(
          AM$1="BYU", IFERROR(_xlfn.XLOOKUP($AI70, 'MAG College Enrollment Forecast'!$A:$A, 'MAG College Enrollment Forecast'!$B:$B), (AM$72-AM69)/($AI$72-$AI69)*($AI70-$AI69)+AM69),
          AM$1="UVU", IFERROR(_xlfn.XLOOKUP($AI70, 'MAG College Enrollment Forecast'!$A:$A, 'MAG College Enrollment Forecast'!$C:$C+'MAG College Enrollment Forecast'!$D:$D+'MAG College Enrollment Forecast'!$E:$E+'MAG College Enrollment Forecast'!$F:$F+'MAG College Enrollment Forecast'!$G:$G+'MAG College Enrollment Forecast'!$H:$H), (AM$72-AM69)/($AI$72-$AI69)*($AI70-$AI69)+AM69),
          TRUE, IFERROR(_xlfn.XLOOKUP($AI70, 'USHE Projections'!$A:$A, IFERROR(_xlfn.XLOOKUP(AM$1, 'USHE Projections'!$A$1:$E$1, 'USHE Projections'!$A:$E), "NONE"), (AM$72-AM69)/($AI$72-$AI69)*($AI70-$AI69)+AM69), (AM$72-AM69)/($AI$72-$AI69)*($AI70-$AI69)+AM69)
        )
      )
    )
  ), 0)</f>
        <v>42327</v>
      </c>
      <c r="AN70" s="35" cm="1">
        <f t="array" ref="AN70">ROUND(
  IF(AND(AN$1="Ensign", $AI70&gt;=2021, $AI70&lt;=2024),
    _xlfn.XLOOKUP($AI70, Ensign!$A$2:$A$12, Ensign!$B$2:$B$12),
    _xlfn.XLOOKUP($AI70, 'Historic (IPEDS &amp; 2019 RTP)'!$A:$A, _xlfn.XLOOKUP(AN$1, 'Historic (IPEDS &amp; 2019 RTP)'!$A$1:$H$1, 'Historic (IPEDS &amp; 2019 RTP)'!$A:$H),
      IFERROR(_xlfn.XLOOKUP($AI70, 'USHE Historic'!$A$3:$A$13, _xlfn.XLOOKUP(AN$1, 'USHE Historic'!$A$2:$E$2, 'USHE Historic'!$A$3:$E$13)),
        _xlfn.IFS(
          AN$1="BYU", IFERROR(_xlfn.XLOOKUP($AI70, 'MAG College Enrollment Forecast'!$A:$A, 'MAG College Enrollment Forecast'!$B:$B), (AN$72-AN69)/($AI$72-$AI69)*($AI70-$AI69)+AN69),
          AN$1="UVU", IFERROR(_xlfn.XLOOKUP($AI70, 'MAG College Enrollment Forecast'!$A:$A, 'MAG College Enrollment Forecast'!$C:$C+'MAG College Enrollment Forecast'!$D:$D+'MAG College Enrollment Forecast'!$E:$E+'MAG College Enrollment Forecast'!$F:$F+'MAG College Enrollment Forecast'!$G:$G+'MAG College Enrollment Forecast'!$H:$H), (AN$72-AN69)/($AI$72-$AI69)*($AI70-$AI69)+AN69),
          TRUE, IFERROR(_xlfn.XLOOKUP($AI70, 'USHE Projections'!$A:$A, IFERROR(_xlfn.XLOOKUP(AN$1, 'USHE Projections'!$A$1:$E$1, 'USHE Projections'!$A:$E), "NONE"), (AN$72-AN69)/($AI$72-$AI69)*($AI70-$AI69)+AN69), (AN$72-AN69)/($AI$72-$AI69)*($AI70-$AI69)+AN69)
        )
      )
    )
  ), 0)</f>
        <v>39315</v>
      </c>
      <c r="AO70" s="104" cm="1">
        <f t="array" ref="AO70">ROUND(
  IF(AND(AO$1="Ensign", $AI70&gt;=2021, $AI70&lt;=2024),
    _xlfn.XLOOKUP($AI70, Ensign!$A$2:$A$12, Ensign!$B$2:$B$12),
    _xlfn.XLOOKUP($AI70, 'Historic (IPEDS &amp; 2019 RTP)'!$A:$A, _xlfn.XLOOKUP(AO$1, 'Historic (IPEDS &amp; 2019 RTP)'!$A$1:$H$1, 'Historic (IPEDS &amp; 2019 RTP)'!$A:$H),
      IFERROR(_xlfn.XLOOKUP($AI70, 'USHE Historic'!$A$3:$A$13, _xlfn.XLOOKUP(AO$1, 'USHE Historic'!$A$2:$E$2, 'USHE Historic'!$A$3:$E$13)),
        _xlfn.IFS(
          AO$1="BYU", IFERROR(_xlfn.XLOOKUP($AI70, 'MAG College Enrollment Forecast'!$A:$A, 'MAG College Enrollment Forecast'!$B:$B), (AO$72-AO69)/($AI$72-$AI69)*($AI70-$AI69)+AO69),
          AO$1="UVU", IFERROR(_xlfn.XLOOKUP($AI70, 'MAG College Enrollment Forecast'!$A:$A, 'MAG College Enrollment Forecast'!$C:$C+'MAG College Enrollment Forecast'!$D:$D+'MAG College Enrollment Forecast'!$E:$E+'MAG College Enrollment Forecast'!$F:$F+'MAG College Enrollment Forecast'!$G:$G+'MAG College Enrollment Forecast'!$H:$H), (AO$72-AO69)/($AI$72-$AI69)*($AI70-$AI69)+AO69),
          TRUE, IFERROR(_xlfn.XLOOKUP($AI70, 'USHE Projections'!$A:$A, IFERROR(_xlfn.XLOOKUP(AO$1, 'USHE Projections'!$A$1:$E$1, 'USHE Projections'!$A:$E), "NONE"), (AO$72-AO69)/($AI$72-$AI69)*($AI70-$AI69)+AO69), (AO$72-AO69)/($AI$72-$AI69)*($AI70-$AI69)+AO69)
        )
      )
    )
  ), 0)</f>
        <v>3129</v>
      </c>
      <c r="AP70" s="104" cm="1">
        <f t="array" ref="AP70">ROUND(
  IF(AND(AP$1="Ensign", $AI70&gt;=2021, $AI70&lt;=2024),
    _xlfn.XLOOKUP($AI70, Ensign!$A$2:$A$12, Ensign!$B$2:$B$12),
    _xlfn.XLOOKUP($AI70, 'Historic (IPEDS &amp; 2019 RTP)'!$A:$A, _xlfn.XLOOKUP(AP$1, 'Historic (IPEDS &amp; 2019 RTP)'!$A$1:$H$1, 'Historic (IPEDS &amp; 2019 RTP)'!$A:$H),
      IFERROR(_xlfn.XLOOKUP($AI70, 'USHE Historic'!$A$3:$A$13, _xlfn.XLOOKUP(AP$1, 'USHE Historic'!$A$2:$E$2, 'USHE Historic'!$A$3:$E$13)),
        _xlfn.IFS(
          AP$1="BYU", IFERROR(_xlfn.XLOOKUP($AI70, 'MAG College Enrollment Forecast'!$A:$A, 'MAG College Enrollment Forecast'!$B:$B), (AP$72-AP69)/($AI$72-$AI69)*($AI70-$AI69)+AP69),
          AP$1="UVU", IFERROR(_xlfn.XLOOKUP($AI70, 'MAG College Enrollment Forecast'!$A:$A, 'MAG College Enrollment Forecast'!$C:$C+'MAG College Enrollment Forecast'!$D:$D+'MAG College Enrollment Forecast'!$E:$E+'MAG College Enrollment Forecast'!$F:$F+'MAG College Enrollment Forecast'!$G:$G+'MAG College Enrollment Forecast'!$H:$H), (AP$72-AP69)/($AI$72-$AI69)*($AI70-$AI69)+AP69),
          TRUE, IFERROR(_xlfn.XLOOKUP($AI70, 'USHE Projections'!$A:$A, IFERROR(_xlfn.XLOOKUP(AP$1, 'USHE Projections'!$A$1:$E$1, 'USHE Projections'!$A:$E), "NONE"), (AP$72-AP69)/($AI$72-$AI69)*($AI70-$AI69)+AP69), (AP$72-AP69)/($AI$72-$AI69)*($AI70-$AI69)+AP69)
        )
      )
    )
  ), 0)</f>
        <v>3377</v>
      </c>
    </row>
    <row r="71" spans="33:42">
      <c r="AI71" s="3">
        <v>2059</v>
      </c>
      <c r="AJ71" s="104" cm="1">
        <f t="array" ref="AJ71">ROUND(
  IF(AND(AJ$1="Ensign", $AI71&gt;=2021, $AI71&lt;=2024),
    _xlfn.XLOOKUP($AI71, Ensign!$A$2:$A$12, Ensign!$B$2:$B$12),
    _xlfn.XLOOKUP($AI71, 'Historic (IPEDS &amp; 2019 RTP)'!$A:$A, _xlfn.XLOOKUP(AJ$1, 'Historic (IPEDS &amp; 2019 RTP)'!$A$1:$H$1, 'Historic (IPEDS &amp; 2019 RTP)'!$A:$H),
      IFERROR(_xlfn.XLOOKUP($AI71, 'USHE Historic'!$A$3:$A$13, _xlfn.XLOOKUP(AJ$1, 'USHE Historic'!$A$2:$E$2, 'USHE Historic'!$A$3:$E$13)),
        _xlfn.IFS(
          AJ$1="BYU", IFERROR(_xlfn.XLOOKUP($AI71, 'MAG College Enrollment Forecast'!$A:$A, 'MAG College Enrollment Forecast'!$B:$B), (AJ$72-AJ70)/($AI$72-$AI70)*($AI71-$AI70)+AJ70),
          AJ$1="UVU", IFERROR(_xlfn.XLOOKUP($AI71, 'MAG College Enrollment Forecast'!$A:$A, 'MAG College Enrollment Forecast'!$C:$C+'MAG College Enrollment Forecast'!$D:$D+'MAG College Enrollment Forecast'!$E:$E+'MAG College Enrollment Forecast'!$F:$F+'MAG College Enrollment Forecast'!$G:$G+'MAG College Enrollment Forecast'!$H:$H), (AJ$72-AJ70)/($AI$72-$AI70)*($AI71-$AI70)+AJ70),
          TRUE, IFERROR(_xlfn.XLOOKUP($AI71, 'USHE Projections'!$A:$A, IFERROR(_xlfn.XLOOKUP(AJ$1, 'USHE Projections'!$A$1:$E$1, 'USHE Projections'!$A:$E), "NONE"), (AJ$72-AJ70)/($AI$72-$AI70)*($AI71-$AI70)+AJ70), (AJ$72-AJ70)/($AI$72-$AI70)*($AI71-$AI70)+AJ70)
        )
      )
    )
  ), 0)</f>
        <v>46698</v>
      </c>
      <c r="AK71" s="104" cm="1">
        <f t="array" ref="AK71">ROUND(
  IF(AND(AK$1="Ensign", $AI71&gt;=2021, $AI71&lt;=2024),
    _xlfn.XLOOKUP($AI71, Ensign!$A$2:$A$12, Ensign!$B$2:$B$12),
    _xlfn.XLOOKUP($AI71, 'Historic (IPEDS &amp; 2019 RTP)'!$A:$A, _xlfn.XLOOKUP(AK$1, 'Historic (IPEDS &amp; 2019 RTP)'!$A$1:$H$1, 'Historic (IPEDS &amp; 2019 RTP)'!$A:$H),
      IFERROR(_xlfn.XLOOKUP($AI71, 'USHE Historic'!$A$3:$A$13, _xlfn.XLOOKUP(AK$1, 'USHE Historic'!$A$2:$E$2, 'USHE Historic'!$A$3:$E$13)),
        _xlfn.IFS(
          AK$1="BYU", IFERROR(_xlfn.XLOOKUP($AI71, 'MAG College Enrollment Forecast'!$A:$A, 'MAG College Enrollment Forecast'!$B:$B), (AK$72-AK70)/($AI$72-$AI70)*($AI71-$AI70)+AK70),
          AK$1="UVU", IFERROR(_xlfn.XLOOKUP($AI71, 'MAG College Enrollment Forecast'!$A:$A, 'MAG College Enrollment Forecast'!$C:$C+'MAG College Enrollment Forecast'!$D:$D+'MAG College Enrollment Forecast'!$E:$E+'MAG College Enrollment Forecast'!$F:$F+'MAG College Enrollment Forecast'!$G:$G+'MAG College Enrollment Forecast'!$H:$H), (AK$72-AK70)/($AI$72-$AI70)*($AI71-$AI70)+AK70),
          TRUE, IFERROR(_xlfn.XLOOKUP($AI71, 'USHE Projections'!$A:$A, IFERROR(_xlfn.XLOOKUP(AK$1, 'USHE Projections'!$A$1:$E$1, 'USHE Projections'!$A:$E), "NONE"), (AK$72-AK70)/($AI$72-$AI70)*($AI71-$AI70)+AK70), (AK$72-AK70)/($AI$72-$AI70)*($AI71-$AI70)+AK70)
        )
      )
    )
  ), 0)</f>
        <v>47534</v>
      </c>
      <c r="AL71" s="35" cm="1">
        <f t="array" ref="AL71">ROUND(
  IF(AND(AL$1="Ensign", $AI71&gt;=2021, $AI71&lt;=2024),
    _xlfn.XLOOKUP($AI71, Ensign!$A$2:$A$12, Ensign!$B$2:$B$12),
    _xlfn.XLOOKUP($AI71, 'Historic (IPEDS &amp; 2019 RTP)'!$A:$A, _xlfn.XLOOKUP(AL$1, 'Historic (IPEDS &amp; 2019 RTP)'!$A$1:$H$1, 'Historic (IPEDS &amp; 2019 RTP)'!$A:$H),
      IFERROR(_xlfn.XLOOKUP($AI71, 'USHE Historic'!$A$3:$A$13, _xlfn.XLOOKUP(AL$1, 'USHE Historic'!$A$2:$E$2, 'USHE Historic'!$A$3:$E$13)),
        _xlfn.IFS(
          AL$1="BYU", IFERROR(_xlfn.XLOOKUP($AI71, 'MAG College Enrollment Forecast'!$A:$A, 'MAG College Enrollment Forecast'!$B:$B), (AL$72-AL70)/($AI$72-$AI70)*($AI71-$AI70)+AL70),
          AL$1="UVU", IFERROR(_xlfn.XLOOKUP($AI71, 'MAG College Enrollment Forecast'!$A:$A, 'MAG College Enrollment Forecast'!$C:$C+'MAG College Enrollment Forecast'!$D:$D+'MAG College Enrollment Forecast'!$E:$E+'MAG College Enrollment Forecast'!$F:$F+'MAG College Enrollment Forecast'!$G:$G+'MAG College Enrollment Forecast'!$H:$H), (AL$72-AL70)/($AI$72-$AI70)*($AI71-$AI70)+AL70),
          TRUE, IFERROR(_xlfn.XLOOKUP($AI71, 'USHE Projections'!$A:$A, IFERROR(_xlfn.XLOOKUP(AL$1, 'USHE Projections'!$A$1:$E$1, 'USHE Projections'!$A:$E), "NONE"), (AL$72-AL70)/($AI$72-$AI70)*($AI71-$AI70)+AL70), (AL$72-AL70)/($AI$72-$AI70)*($AI71-$AI70)+AL70)
        )
      )
    )
  ), 0)</f>
        <v>78431</v>
      </c>
      <c r="AM71" s="104" cm="1">
        <f t="array" ref="AM71">ROUND(
  IF(AND(AM$1="Ensign", $AI71&gt;=2021, $AI71&lt;=2024),
    _xlfn.XLOOKUP($AI71, Ensign!$A$2:$A$12, Ensign!$B$2:$B$12),
    _xlfn.XLOOKUP($AI71, 'Historic (IPEDS &amp; 2019 RTP)'!$A:$A, _xlfn.XLOOKUP(AM$1, 'Historic (IPEDS &amp; 2019 RTP)'!$A$1:$H$1, 'Historic (IPEDS &amp; 2019 RTP)'!$A:$H),
      IFERROR(_xlfn.XLOOKUP($AI71, 'USHE Historic'!$A$3:$A$13, _xlfn.XLOOKUP(AM$1, 'USHE Historic'!$A$2:$E$2, 'USHE Historic'!$A$3:$E$13)),
        _xlfn.IFS(
          AM$1="BYU", IFERROR(_xlfn.XLOOKUP($AI71, 'MAG College Enrollment Forecast'!$A:$A, 'MAG College Enrollment Forecast'!$B:$B), (AM$72-AM70)/($AI$72-$AI70)*($AI71-$AI70)+AM70),
          AM$1="UVU", IFERROR(_xlfn.XLOOKUP($AI71, 'MAG College Enrollment Forecast'!$A:$A, 'MAG College Enrollment Forecast'!$C:$C+'MAG College Enrollment Forecast'!$D:$D+'MAG College Enrollment Forecast'!$E:$E+'MAG College Enrollment Forecast'!$F:$F+'MAG College Enrollment Forecast'!$G:$G+'MAG College Enrollment Forecast'!$H:$H), (AM$72-AM70)/($AI$72-$AI70)*($AI71-$AI70)+AM70),
          TRUE, IFERROR(_xlfn.XLOOKUP($AI71, 'USHE Projections'!$A:$A, IFERROR(_xlfn.XLOOKUP(AM$1, 'USHE Projections'!$A$1:$E$1, 'USHE Projections'!$A:$E), "NONE"), (AM$72-AM70)/($AI$72-$AI70)*($AI71-$AI70)+AM70), (AM$72-AM70)/($AI$72-$AI70)*($AI71-$AI70)+AM70)
        )
      )
    )
  ), 0)</f>
        <v>42664</v>
      </c>
      <c r="AN71" s="35" cm="1">
        <f t="array" ref="AN71">ROUND(
  IF(AND(AN$1="Ensign", $AI71&gt;=2021, $AI71&lt;=2024),
    _xlfn.XLOOKUP($AI71, Ensign!$A$2:$A$12, Ensign!$B$2:$B$12),
    _xlfn.XLOOKUP($AI71, 'Historic (IPEDS &amp; 2019 RTP)'!$A:$A, _xlfn.XLOOKUP(AN$1, 'Historic (IPEDS &amp; 2019 RTP)'!$A$1:$H$1, 'Historic (IPEDS &amp; 2019 RTP)'!$A:$H),
      IFERROR(_xlfn.XLOOKUP($AI71, 'USHE Historic'!$A$3:$A$13, _xlfn.XLOOKUP(AN$1, 'USHE Historic'!$A$2:$E$2, 'USHE Historic'!$A$3:$E$13)),
        _xlfn.IFS(
          AN$1="BYU", IFERROR(_xlfn.XLOOKUP($AI71, 'MAG College Enrollment Forecast'!$A:$A, 'MAG College Enrollment Forecast'!$B:$B), (AN$72-AN70)/($AI$72-$AI70)*($AI71-$AI70)+AN70),
          AN$1="UVU", IFERROR(_xlfn.XLOOKUP($AI71, 'MAG College Enrollment Forecast'!$A:$A, 'MAG College Enrollment Forecast'!$C:$C+'MAG College Enrollment Forecast'!$D:$D+'MAG College Enrollment Forecast'!$E:$E+'MAG College Enrollment Forecast'!$F:$F+'MAG College Enrollment Forecast'!$G:$G+'MAG College Enrollment Forecast'!$H:$H), (AN$72-AN70)/($AI$72-$AI70)*($AI71-$AI70)+AN70),
          TRUE, IFERROR(_xlfn.XLOOKUP($AI71, 'USHE Projections'!$A:$A, IFERROR(_xlfn.XLOOKUP(AN$1, 'USHE Projections'!$A$1:$E$1, 'USHE Projections'!$A:$E), "NONE"), (AN$72-AN70)/($AI$72-$AI70)*($AI71-$AI70)+AN70), (AN$72-AN70)/($AI$72-$AI70)*($AI71-$AI70)+AN70)
        )
      )
    )
  ), 0)</f>
        <v>39315</v>
      </c>
      <c r="AO71" s="104" cm="1">
        <f t="array" ref="AO71">ROUND(
  IF(AND(AO$1="Ensign", $AI71&gt;=2021, $AI71&lt;=2024),
    _xlfn.XLOOKUP($AI71, Ensign!$A$2:$A$12, Ensign!$B$2:$B$12),
    _xlfn.XLOOKUP($AI71, 'Historic (IPEDS &amp; 2019 RTP)'!$A:$A, _xlfn.XLOOKUP(AO$1, 'Historic (IPEDS &amp; 2019 RTP)'!$A$1:$H$1, 'Historic (IPEDS &amp; 2019 RTP)'!$A:$H),
      IFERROR(_xlfn.XLOOKUP($AI71, 'USHE Historic'!$A$3:$A$13, _xlfn.XLOOKUP(AO$1, 'USHE Historic'!$A$2:$E$2, 'USHE Historic'!$A$3:$E$13)),
        _xlfn.IFS(
          AO$1="BYU", IFERROR(_xlfn.XLOOKUP($AI71, 'MAG College Enrollment Forecast'!$A:$A, 'MAG College Enrollment Forecast'!$B:$B), (AO$72-AO70)/($AI$72-$AI70)*($AI71-$AI70)+AO70),
          AO$1="UVU", IFERROR(_xlfn.XLOOKUP($AI71, 'MAG College Enrollment Forecast'!$A:$A, 'MAG College Enrollment Forecast'!$C:$C+'MAG College Enrollment Forecast'!$D:$D+'MAG College Enrollment Forecast'!$E:$E+'MAG College Enrollment Forecast'!$F:$F+'MAG College Enrollment Forecast'!$G:$G+'MAG College Enrollment Forecast'!$H:$H), (AO$72-AO70)/($AI$72-$AI70)*($AI71-$AI70)+AO70),
          TRUE, IFERROR(_xlfn.XLOOKUP($AI71, 'USHE Projections'!$A:$A, IFERROR(_xlfn.XLOOKUP(AO$1, 'USHE Projections'!$A$1:$E$1, 'USHE Projections'!$A:$E), "NONE"), (AO$72-AO70)/($AI$72-$AI70)*($AI71-$AI70)+AO70), (AO$72-AO70)/($AI$72-$AI70)*($AI71-$AI70)+AO70)
        )
      )
    )
  ), 0)</f>
        <v>3165</v>
      </c>
      <c r="AP71" s="104" cm="1">
        <f t="array" ref="AP71">ROUND(
  IF(AND(AP$1="Ensign", $AI71&gt;=2021, $AI71&lt;=2024),
    _xlfn.XLOOKUP($AI71, Ensign!$A$2:$A$12, Ensign!$B$2:$B$12),
    _xlfn.XLOOKUP($AI71, 'Historic (IPEDS &amp; 2019 RTP)'!$A:$A, _xlfn.XLOOKUP(AP$1, 'Historic (IPEDS &amp; 2019 RTP)'!$A$1:$H$1, 'Historic (IPEDS &amp; 2019 RTP)'!$A:$H),
      IFERROR(_xlfn.XLOOKUP($AI71, 'USHE Historic'!$A$3:$A$13, _xlfn.XLOOKUP(AP$1, 'USHE Historic'!$A$2:$E$2, 'USHE Historic'!$A$3:$E$13)),
        _xlfn.IFS(
          AP$1="BYU", IFERROR(_xlfn.XLOOKUP($AI71, 'MAG College Enrollment Forecast'!$A:$A, 'MAG College Enrollment Forecast'!$B:$B), (AP$72-AP70)/($AI$72-$AI70)*($AI71-$AI70)+AP70),
          AP$1="UVU", IFERROR(_xlfn.XLOOKUP($AI71, 'MAG College Enrollment Forecast'!$A:$A, 'MAG College Enrollment Forecast'!$C:$C+'MAG College Enrollment Forecast'!$D:$D+'MAG College Enrollment Forecast'!$E:$E+'MAG College Enrollment Forecast'!$F:$F+'MAG College Enrollment Forecast'!$G:$G+'MAG College Enrollment Forecast'!$H:$H), (AP$72-AP70)/($AI$72-$AI70)*($AI71-$AI70)+AP70),
          TRUE, IFERROR(_xlfn.XLOOKUP($AI71, 'USHE Projections'!$A:$A, IFERROR(_xlfn.XLOOKUP(AP$1, 'USHE Projections'!$A$1:$E$1, 'USHE Projections'!$A:$E), "NONE"), (AP$72-AP70)/($AI$72-$AI70)*($AI71-$AI70)+AP70), (AP$72-AP70)/($AI$72-$AI70)*($AI71-$AI70)+AP70)
        )
      )
    )
  ), 0)</f>
        <v>3439</v>
      </c>
    </row>
    <row r="72" spans="33:42">
      <c r="AG72" s="2" t="s">
        <v>204</v>
      </c>
      <c r="AH72" s="25" t="s">
        <v>95</v>
      </c>
      <c r="AI72" s="29">
        <v>2060</v>
      </c>
      <c r="AJ72" s="19">
        <v>47000</v>
      </c>
      <c r="AK72" s="19">
        <v>48000</v>
      </c>
      <c r="AL72" s="19">
        <v>78431</v>
      </c>
      <c r="AM72" s="19">
        <v>43000</v>
      </c>
      <c r="AN72" s="19">
        <v>39315</v>
      </c>
      <c r="AO72" s="19">
        <v>3200</v>
      </c>
      <c r="AP72" s="19">
        <v>3500</v>
      </c>
    </row>
    <row r="73" spans="33:42">
      <c r="AG73" s="2" t="s">
        <v>205</v>
      </c>
      <c r="AH73" s="28" t="s">
        <v>95</v>
      </c>
      <c r="AI73" s="30">
        <v>2050</v>
      </c>
      <c r="AJ73" s="27">
        <v>43000</v>
      </c>
      <c r="AK73" s="27">
        <v>43000</v>
      </c>
      <c r="AL73" s="27">
        <v>78431</v>
      </c>
      <c r="AM73" s="27">
        <v>40000</v>
      </c>
      <c r="AN73" s="27">
        <v>39315</v>
      </c>
      <c r="AO73" s="27">
        <v>2000</v>
      </c>
      <c r="AP73" s="27">
        <v>3000</v>
      </c>
    </row>
    <row r="74" spans="33:42">
      <c r="AG74" s="2" t="s">
        <v>206</v>
      </c>
      <c r="AH74" s="28" t="s">
        <v>95</v>
      </c>
      <c r="AI74" s="30">
        <v>2050</v>
      </c>
      <c r="AJ74" s="27">
        <v>42000</v>
      </c>
      <c r="AK74" s="27">
        <v>43000</v>
      </c>
      <c r="AL74" s="27">
        <v>67000</v>
      </c>
      <c r="AM74" s="27">
        <v>65400</v>
      </c>
      <c r="AN74" s="27">
        <v>34000</v>
      </c>
      <c r="AO74" s="27">
        <v>6300</v>
      </c>
      <c r="AP74" s="27">
        <v>3500</v>
      </c>
    </row>
    <row r="75" spans="33:42">
      <c r="AI75" s="3" t="s">
        <v>5</v>
      </c>
      <c r="AJ75" s="3" t="s">
        <v>1</v>
      </c>
      <c r="AK75" s="3" t="s">
        <v>2</v>
      </c>
      <c r="AL75" s="3" t="s">
        <v>3</v>
      </c>
      <c r="AM75" s="3" t="s">
        <v>4</v>
      </c>
      <c r="AN75" s="3" t="s">
        <v>15</v>
      </c>
      <c r="AO75" s="3" t="s">
        <v>16</v>
      </c>
      <c r="AP75" s="3" t="s">
        <v>17</v>
      </c>
    </row>
    <row r="76" spans="33:42">
      <c r="AI76" s="3">
        <v>2020</v>
      </c>
      <c r="AJ76" s="166">
        <v>33081</v>
      </c>
      <c r="AK76" s="166">
        <v>29596</v>
      </c>
      <c r="AL76" s="166">
        <v>40936</v>
      </c>
      <c r="AM76" s="166">
        <v>27293</v>
      </c>
      <c r="AN76" s="166">
        <v>36461</v>
      </c>
      <c r="AO76" s="166">
        <v>1829</v>
      </c>
      <c r="AP76" s="166">
        <v>1849</v>
      </c>
    </row>
    <row r="77" spans="33:42">
      <c r="AI77" s="3">
        <v>2021</v>
      </c>
      <c r="AJ77" s="166">
        <v>34464</v>
      </c>
      <c r="AK77" s="166">
        <v>29774</v>
      </c>
      <c r="AL77" s="166">
        <v>41262</v>
      </c>
      <c r="AM77" s="166">
        <v>27225</v>
      </c>
      <c r="AN77" s="166">
        <v>34811</v>
      </c>
      <c r="AO77" s="166">
        <v>1731</v>
      </c>
      <c r="AP77" s="166">
        <v>1535</v>
      </c>
    </row>
    <row r="78" spans="33:42">
      <c r="AI78" s="3">
        <v>2022</v>
      </c>
      <c r="AJ78" s="166">
        <v>34734</v>
      </c>
      <c r="AK78" s="166">
        <v>29914</v>
      </c>
      <c r="AL78" s="166">
        <v>43099</v>
      </c>
      <c r="AM78" s="166">
        <v>26300</v>
      </c>
      <c r="AN78" s="166">
        <v>34464</v>
      </c>
      <c r="AO78" s="166">
        <v>1618</v>
      </c>
      <c r="AP78" s="166">
        <v>1280</v>
      </c>
    </row>
    <row r="79" spans="33:42">
      <c r="AI79" s="3">
        <v>2023</v>
      </c>
      <c r="AJ79" s="166">
        <v>35260</v>
      </c>
      <c r="AK79" s="166">
        <v>30536</v>
      </c>
      <c r="AL79" s="166">
        <v>44651</v>
      </c>
      <c r="AM79" s="166">
        <v>26764</v>
      </c>
      <c r="AN79" s="166">
        <v>35074</v>
      </c>
      <c r="AO79" s="166">
        <v>1831</v>
      </c>
      <c r="AP79" s="166">
        <v>1214</v>
      </c>
    </row>
    <row r="80" spans="33:42">
      <c r="AI80" s="3">
        <v>2024</v>
      </c>
      <c r="AJ80" s="169">
        <v>36571</v>
      </c>
      <c r="AK80" s="169">
        <v>31784</v>
      </c>
      <c r="AL80" s="169">
        <v>46412</v>
      </c>
      <c r="AM80" s="169">
        <v>32552</v>
      </c>
      <c r="AN80" s="169">
        <v>36921</v>
      </c>
      <c r="AO80" s="169">
        <v>1937</v>
      </c>
      <c r="AP80" s="169">
        <v>1276</v>
      </c>
    </row>
    <row r="81" spans="32:42">
      <c r="AI81" s="3">
        <v>2025</v>
      </c>
      <c r="AJ81" s="169">
        <v>36873</v>
      </c>
      <c r="AK81" s="169">
        <v>32055</v>
      </c>
      <c r="AL81" s="169">
        <v>48161</v>
      </c>
      <c r="AM81" s="169">
        <v>32557</v>
      </c>
      <c r="AN81" s="169">
        <v>37477</v>
      </c>
      <c r="AO81" s="169">
        <v>1972</v>
      </c>
      <c r="AP81" s="169">
        <v>1338</v>
      </c>
    </row>
    <row r="82" spans="32:42">
      <c r="AI82" s="3">
        <v>2026</v>
      </c>
      <c r="AJ82" s="169">
        <v>37086</v>
      </c>
      <c r="AK82" s="169">
        <v>32380</v>
      </c>
      <c r="AL82" s="169">
        <v>49562</v>
      </c>
      <c r="AM82" s="169">
        <v>32490</v>
      </c>
      <c r="AN82" s="169">
        <v>37514</v>
      </c>
      <c r="AO82" s="169">
        <v>2007</v>
      </c>
      <c r="AP82" s="169">
        <v>1400</v>
      </c>
    </row>
    <row r="83" spans="32:42">
      <c r="AI83" s="3">
        <v>2027</v>
      </c>
      <c r="AJ83" s="169">
        <v>37266</v>
      </c>
      <c r="AK83" s="169">
        <v>32709</v>
      </c>
      <c r="AL83" s="169">
        <v>50678</v>
      </c>
      <c r="AM83" s="169">
        <v>32395</v>
      </c>
      <c r="AN83" s="169">
        <v>37551</v>
      </c>
      <c r="AO83" s="169">
        <v>2042</v>
      </c>
      <c r="AP83" s="169">
        <v>1462</v>
      </c>
    </row>
    <row r="84" spans="32:42">
      <c r="AI84" s="3">
        <v>2028</v>
      </c>
      <c r="AJ84" s="169">
        <v>37324</v>
      </c>
      <c r="AK84" s="169">
        <v>33073</v>
      </c>
      <c r="AL84" s="169">
        <v>51665</v>
      </c>
      <c r="AM84" s="169">
        <v>32219</v>
      </c>
      <c r="AN84" s="169">
        <v>37588</v>
      </c>
      <c r="AO84" s="169">
        <v>2077</v>
      </c>
      <c r="AP84" s="169">
        <v>1524</v>
      </c>
    </row>
    <row r="85" spans="32:42">
      <c r="AF85" s="2" t="s">
        <v>281</v>
      </c>
      <c r="AG85" s="2" t="s">
        <v>204</v>
      </c>
      <c r="AH85" s="25" t="s">
        <v>95</v>
      </c>
      <c r="AI85" s="29">
        <v>2060</v>
      </c>
      <c r="AJ85" s="19">
        <v>45160</v>
      </c>
      <c r="AK85" s="19">
        <v>41332</v>
      </c>
      <c r="AL85" s="19">
        <v>61878</v>
      </c>
      <c r="AM85" s="19">
        <v>33569</v>
      </c>
      <c r="AN85" s="19">
        <v>48307</v>
      </c>
      <c r="AO85" s="19">
        <v>2388</v>
      </c>
      <c r="AP85" s="19">
        <v>1498</v>
      </c>
    </row>
    <row r="86" spans="32:42">
      <c r="AG86" s="2" t="s">
        <v>205</v>
      </c>
      <c r="AH86" s="28" t="s">
        <v>95</v>
      </c>
      <c r="AI86" s="30">
        <v>2050</v>
      </c>
      <c r="AJ86" s="27">
        <v>43000</v>
      </c>
      <c r="AK86" s="27">
        <v>43000</v>
      </c>
      <c r="AL86" s="27">
        <v>78431</v>
      </c>
      <c r="AM86" s="27">
        <v>40000</v>
      </c>
      <c r="AN86" s="27">
        <v>39315</v>
      </c>
      <c r="AO86" s="27">
        <v>2000</v>
      </c>
      <c r="AP86" s="27">
        <v>3000</v>
      </c>
    </row>
    <row r="87" spans="32:42">
      <c r="AG87" s="2" t="s">
        <v>206</v>
      </c>
      <c r="AH87" s="28" t="s">
        <v>95</v>
      </c>
      <c r="AI87" s="30">
        <v>2050</v>
      </c>
      <c r="AJ87" s="27">
        <v>42000</v>
      </c>
      <c r="AK87" s="27">
        <v>43000</v>
      </c>
      <c r="AL87" s="27">
        <v>67000</v>
      </c>
      <c r="AM87" s="27">
        <v>65400</v>
      </c>
      <c r="AN87" s="27">
        <v>34000</v>
      </c>
      <c r="AO87" s="27">
        <v>6300</v>
      </c>
      <c r="AP87" s="27">
        <v>3500</v>
      </c>
    </row>
    <row r="90" spans="32:42">
      <c r="AI90" s="166">
        <v>33081</v>
      </c>
      <c r="AJ90" s="166">
        <v>29596</v>
      </c>
      <c r="AK90" s="166">
        <v>40936</v>
      </c>
      <c r="AL90" s="166">
        <v>27293</v>
      </c>
      <c r="AM90" s="166">
        <v>36461</v>
      </c>
      <c r="AN90" s="166">
        <v>1829</v>
      </c>
      <c r="AO90" s="166">
        <v>1849</v>
      </c>
    </row>
    <row r="91" spans="32:42">
      <c r="AI91" s="166">
        <v>34464</v>
      </c>
      <c r="AJ91" s="166">
        <v>29774</v>
      </c>
      <c r="AK91" s="166">
        <v>41262</v>
      </c>
      <c r="AL91" s="166">
        <v>27225</v>
      </c>
      <c r="AM91" s="166">
        <v>34811</v>
      </c>
      <c r="AN91" s="166">
        <v>1731</v>
      </c>
      <c r="AO91" s="166">
        <v>1535</v>
      </c>
    </row>
    <row r="92" spans="32:42">
      <c r="AI92" s="166">
        <v>34734</v>
      </c>
      <c r="AJ92" s="166">
        <v>29914</v>
      </c>
      <c r="AK92" s="166">
        <v>43099</v>
      </c>
      <c r="AL92" s="166">
        <v>26300</v>
      </c>
      <c r="AM92" s="166">
        <v>34464</v>
      </c>
      <c r="AN92" s="166">
        <v>1618</v>
      </c>
      <c r="AO92" s="166">
        <v>1280</v>
      </c>
    </row>
    <row r="93" spans="32:42">
      <c r="AI93" s="166">
        <v>35260</v>
      </c>
      <c r="AJ93" s="166">
        <v>30536</v>
      </c>
      <c r="AK93" s="166">
        <v>44651</v>
      </c>
      <c r="AL93" s="166">
        <v>26764</v>
      </c>
      <c r="AM93" s="166">
        <v>35074</v>
      </c>
      <c r="AN93" s="166">
        <v>1831</v>
      </c>
      <c r="AO93" s="166">
        <v>1214</v>
      </c>
    </row>
    <row r="94" spans="32:42">
      <c r="AI94" s="166">
        <v>36571</v>
      </c>
      <c r="AJ94" s="166">
        <v>31784</v>
      </c>
      <c r="AK94" s="166">
        <v>46412</v>
      </c>
      <c r="AL94" s="166">
        <v>32552</v>
      </c>
      <c r="AM94" s="166">
        <v>36921</v>
      </c>
      <c r="AN94" s="166">
        <v>1937</v>
      </c>
      <c r="AO94" s="166">
        <v>1276</v>
      </c>
    </row>
    <row r="95" spans="32:42">
      <c r="AI95" s="166">
        <v>36873</v>
      </c>
      <c r="AJ95" s="166">
        <v>32055</v>
      </c>
      <c r="AK95" s="166">
        <v>48161</v>
      </c>
      <c r="AL95" s="166">
        <v>32557</v>
      </c>
      <c r="AM95" s="166">
        <v>37477</v>
      </c>
      <c r="AN95" s="166">
        <v>1972</v>
      </c>
      <c r="AO95" s="166">
        <v>1338</v>
      </c>
    </row>
    <row r="96" spans="32:42">
      <c r="AI96" s="166">
        <v>37086</v>
      </c>
      <c r="AJ96" s="166">
        <v>32380</v>
      </c>
      <c r="AK96" s="166">
        <v>49562</v>
      </c>
      <c r="AL96" s="166">
        <v>32490</v>
      </c>
      <c r="AM96" s="166">
        <v>37514</v>
      </c>
      <c r="AN96" s="166">
        <v>2007</v>
      </c>
      <c r="AO96" s="166">
        <v>1400</v>
      </c>
    </row>
    <row r="97" spans="35:41">
      <c r="AI97" s="166">
        <v>37266</v>
      </c>
      <c r="AJ97" s="166">
        <v>32709</v>
      </c>
      <c r="AK97" s="166">
        <v>50678</v>
      </c>
      <c r="AL97" s="166">
        <v>32395</v>
      </c>
      <c r="AM97" s="166">
        <v>37551</v>
      </c>
      <c r="AN97" s="166">
        <v>2042</v>
      </c>
      <c r="AO97" s="166">
        <v>1462</v>
      </c>
    </row>
    <row r="98" spans="35:41">
      <c r="AI98" s="166">
        <v>37324</v>
      </c>
      <c r="AJ98" s="166">
        <v>33073</v>
      </c>
      <c r="AK98" s="166">
        <v>51665</v>
      </c>
      <c r="AL98" s="166">
        <v>32219</v>
      </c>
      <c r="AM98" s="166">
        <v>37588</v>
      </c>
      <c r="AN98" s="166">
        <v>2077</v>
      </c>
      <c r="AO98" s="166">
        <v>1524</v>
      </c>
    </row>
  </sheetData>
  <pageMargins left="0.7" right="0.7" top="0.75" bottom="0.75" header="0.3" footer="0.3"/>
  <pageSetup orientation="portrait" verticalDpi="0" r:id="rId1"/>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A2023-5E91-45B9-9DA9-CE18E0B25F65}">
  <dimension ref="A1:AZ47"/>
  <sheetViews>
    <sheetView tabSelected="1" topLeftCell="AN1" zoomScale="130" zoomScaleNormal="130" workbookViewId="0">
      <selection activeCell="AH52" sqref="AH52"/>
    </sheetView>
  </sheetViews>
  <sheetFormatPr defaultColWidth="6.140625" defaultRowHeight="15"/>
  <cols>
    <col min="1" max="5" width="19.140625" customWidth="1"/>
    <col min="7" max="7" width="10" customWidth="1"/>
    <col min="8" max="8" width="12.85546875" customWidth="1"/>
    <col min="9" max="12" width="12.7109375" hidden="1" customWidth="1"/>
    <col min="13" max="15" width="12.7109375" customWidth="1"/>
    <col min="16" max="16" width="13.42578125" customWidth="1"/>
    <col min="17" max="17" width="12.85546875" customWidth="1"/>
    <col min="19" max="19" width="12.28515625" customWidth="1"/>
    <col min="20" max="23" width="13" customWidth="1"/>
    <col min="26" max="26" width="10.42578125" customWidth="1"/>
    <col min="27" max="27" width="9" bestFit="1" customWidth="1"/>
    <col min="28" max="28" width="9.85546875" customWidth="1"/>
    <col min="29" max="29" width="11.28515625" bestFit="1" customWidth="1"/>
    <col min="30" max="30" width="9" bestFit="1" customWidth="1"/>
    <col min="31" max="31" width="10.28515625" customWidth="1"/>
    <col min="32" max="32" width="11" customWidth="1"/>
    <col min="34" max="34" width="9.42578125" bestFit="1" customWidth="1"/>
    <col min="35" max="35" width="7.85546875" customWidth="1"/>
    <col min="36" max="36" width="9.5703125" bestFit="1" customWidth="1"/>
    <col min="37" max="40" width="8.42578125" bestFit="1" customWidth="1"/>
    <col min="41" max="41" width="7.28515625" bestFit="1" customWidth="1"/>
    <col min="42" max="42" width="9.5703125" customWidth="1"/>
    <col min="44" max="44" width="12.5703125" customWidth="1"/>
    <col min="45" max="45" width="7.5703125" customWidth="1"/>
    <col min="46" max="46" width="7.28515625" customWidth="1"/>
    <col min="47" max="47" width="7.85546875" customWidth="1"/>
    <col min="48" max="48" width="7.7109375" customWidth="1"/>
    <col min="49" max="49" width="8.7109375" customWidth="1"/>
    <col min="50" max="50" width="8.42578125" customWidth="1"/>
    <col min="51" max="51" width="8.85546875" customWidth="1"/>
  </cols>
  <sheetData>
    <row r="1" spans="1:52" ht="60">
      <c r="A1" s="102" t="s">
        <v>221</v>
      </c>
      <c r="G1" s="102" t="s">
        <v>282</v>
      </c>
      <c r="Z1" s="135" t="s">
        <v>274</v>
      </c>
      <c r="AA1" s="135" t="s">
        <v>276</v>
      </c>
      <c r="AB1" s="135" t="s">
        <v>275</v>
      </c>
      <c r="AC1" s="135" t="s">
        <v>274</v>
      </c>
      <c r="AD1" s="135" t="s">
        <v>275</v>
      </c>
      <c r="AE1" s="135" t="s">
        <v>274</v>
      </c>
      <c r="AF1" s="135" t="s">
        <v>274</v>
      </c>
    </row>
    <row r="2" spans="1:52" ht="22.5">
      <c r="A2" s="127" t="s">
        <v>222</v>
      </c>
      <c r="B2" s="128">
        <v>2020</v>
      </c>
      <c r="C2" s="128">
        <v>2060</v>
      </c>
      <c r="D2" s="137" t="s">
        <v>254</v>
      </c>
      <c r="E2" s="138" t="s">
        <v>255</v>
      </c>
      <c r="G2" s="171" t="s">
        <v>256</v>
      </c>
      <c r="H2" s="171" t="s">
        <v>257</v>
      </c>
      <c r="I2" s="173" t="s">
        <v>258</v>
      </c>
      <c r="J2" s="174"/>
      <c r="K2" s="174"/>
      <c r="L2" s="174"/>
      <c r="M2" s="173" t="s">
        <v>259</v>
      </c>
      <c r="N2" s="174"/>
      <c r="O2" s="174"/>
      <c r="P2" s="174"/>
      <c r="S2" t="s">
        <v>273</v>
      </c>
      <c r="Z2" s="162">
        <f t="shared" ref="Z2:AF2" si="0">Z$7/($S$7*AS$4+$T$7*AS$5+$U$7*AS$6+$V$7*AS$7+$W$7*AS$8)</f>
        <v>0.4855552942739742</v>
      </c>
      <c r="AA2" s="162">
        <f t="shared" si="0"/>
        <v>0.61843003184083944</v>
      </c>
      <c r="AB2" s="162">
        <f t="shared" si="0"/>
        <v>0.50244993431819596</v>
      </c>
      <c r="AC2" s="162">
        <f t="shared" si="0"/>
        <v>0.68843996714339728</v>
      </c>
      <c r="AD2" s="162">
        <f t="shared" si="0"/>
        <v>0.91182252496368899</v>
      </c>
      <c r="AE2" s="162">
        <f t="shared" si="0"/>
        <v>0.48440935978829913</v>
      </c>
      <c r="AF2" s="162">
        <f t="shared" si="0"/>
        <v>0.55339687458589304</v>
      </c>
      <c r="AJ2" t="s">
        <v>279</v>
      </c>
      <c r="AS2" s="178" t="s">
        <v>283</v>
      </c>
    </row>
    <row r="3" spans="1:52" ht="22.5">
      <c r="A3" s="129" t="s">
        <v>223</v>
      </c>
      <c r="B3" s="122">
        <v>341924</v>
      </c>
      <c r="C3" s="122">
        <v>519710</v>
      </c>
      <c r="D3" s="122">
        <f>C3-B3</f>
        <v>177786</v>
      </c>
      <c r="E3" s="132">
        <f>D3/B3</f>
        <v>0.51995765140791517</v>
      </c>
      <c r="G3" s="172"/>
      <c r="H3" s="172"/>
      <c r="I3" s="148" t="s">
        <v>260</v>
      </c>
      <c r="J3" s="147" t="s">
        <v>261</v>
      </c>
      <c r="K3" s="147" t="s">
        <v>262</v>
      </c>
      <c r="L3" s="147" t="s">
        <v>263</v>
      </c>
      <c r="M3" s="148" t="s">
        <v>260</v>
      </c>
      <c r="N3" s="147" t="s">
        <v>261</v>
      </c>
      <c r="O3" s="148" t="s">
        <v>262</v>
      </c>
      <c r="P3" s="147" t="s">
        <v>263</v>
      </c>
      <c r="Q3" s="159" t="s">
        <v>268</v>
      </c>
      <c r="S3" s="160" t="s">
        <v>269</v>
      </c>
      <c r="T3" s="160" t="s">
        <v>270</v>
      </c>
      <c r="U3" s="160" t="s">
        <v>271</v>
      </c>
      <c r="V3" s="160" t="s">
        <v>142</v>
      </c>
      <c r="W3" s="160" t="s">
        <v>272</v>
      </c>
      <c r="Y3" s="163" t="s">
        <v>5</v>
      </c>
      <c r="Z3" s="160" t="s">
        <v>1</v>
      </c>
      <c r="AA3" s="160" t="s">
        <v>2</v>
      </c>
      <c r="AB3" s="160" t="s">
        <v>3</v>
      </c>
      <c r="AC3" s="160" t="s">
        <v>4</v>
      </c>
      <c r="AD3" s="160" t="s">
        <v>15</v>
      </c>
      <c r="AE3" s="160" t="s">
        <v>16</v>
      </c>
      <c r="AF3" s="160" t="s">
        <v>17</v>
      </c>
      <c r="AH3" s="163" t="s">
        <v>92</v>
      </c>
      <c r="AJ3" s="160" t="s">
        <v>1</v>
      </c>
      <c r="AK3" s="160" t="s">
        <v>2</v>
      </c>
      <c r="AL3" s="160" t="s">
        <v>3</v>
      </c>
      <c r="AM3" s="160" t="s">
        <v>4</v>
      </c>
      <c r="AN3" s="160" t="s">
        <v>15</v>
      </c>
      <c r="AO3" s="160" t="s">
        <v>16</v>
      </c>
      <c r="AP3" s="160" t="s">
        <v>17</v>
      </c>
      <c r="AR3" s="167"/>
      <c r="AS3" s="168" t="s">
        <v>1</v>
      </c>
      <c r="AT3" s="168" t="s">
        <v>2</v>
      </c>
      <c r="AU3" s="168" t="s">
        <v>3</v>
      </c>
      <c r="AV3" s="168" t="s">
        <v>4</v>
      </c>
      <c r="AW3" s="168" t="s">
        <v>15</v>
      </c>
      <c r="AX3" s="168" t="s">
        <v>16</v>
      </c>
      <c r="AY3" s="168" t="s">
        <v>17</v>
      </c>
    </row>
    <row r="4" spans="1:52">
      <c r="A4" s="130" t="s">
        <v>224</v>
      </c>
      <c r="B4" s="123">
        <v>556</v>
      </c>
      <c r="C4" s="123">
        <v>798</v>
      </c>
      <c r="D4" s="123">
        <f t="shared" ref="D4:D32" si="1">C4-B4</f>
        <v>242</v>
      </c>
      <c r="E4" s="133">
        <f t="shared" ref="E4:E32" si="2">D4/B4</f>
        <v>0.43525179856115109</v>
      </c>
      <c r="G4" s="139">
        <v>2020</v>
      </c>
      <c r="H4" s="140">
        <v>3284823</v>
      </c>
      <c r="I4" s="140">
        <v>706174</v>
      </c>
      <c r="J4" s="140">
        <v>10097</v>
      </c>
      <c r="K4" s="141">
        <v>1.4999999999999999E-2</v>
      </c>
      <c r="L4" s="141">
        <v>0.215</v>
      </c>
      <c r="M4" s="140">
        <v>341924</v>
      </c>
      <c r="N4" s="140">
        <v>2479</v>
      </c>
      <c r="O4" s="141">
        <v>7.0000000000000001E-3</v>
      </c>
      <c r="P4" s="141">
        <v>0.104</v>
      </c>
      <c r="Q4" s="158">
        <f>(M4-$M$4)/($M$44-$M$4)</f>
        <v>0</v>
      </c>
      <c r="S4" s="161">
        <f t="shared" ref="S4:W13" si="3">_xlfn.XLOOKUP(S$3 &amp; " County", $A$3:$A$32,$B$3:$B$32) + (_xlfn.XLOOKUP(S$3 &amp; " County", $A$3:$A$32,$C$3:$C$32) - _xlfn.XLOOKUP(S$3 &amp; " County", $A$3:$A$32,$B$3:$B$32)) * $Q4</f>
        <v>101186</v>
      </c>
      <c r="T4" s="161">
        <f t="shared" si="3"/>
        <v>101654</v>
      </c>
      <c r="U4" s="161">
        <f t="shared" si="3"/>
        <v>23114</v>
      </c>
      <c r="V4" s="161">
        <f t="shared" si="3"/>
        <v>31540</v>
      </c>
      <c r="W4" s="161">
        <f t="shared" si="3"/>
        <v>4310</v>
      </c>
      <c r="Y4" s="139">
        <v>2020</v>
      </c>
      <c r="Z4" s="166">
        <v>33081</v>
      </c>
      <c r="AA4" s="166">
        <v>29596</v>
      </c>
      <c r="AB4" s="166">
        <v>40936</v>
      </c>
      <c r="AC4" s="166">
        <v>27293</v>
      </c>
      <c r="AD4" s="166">
        <v>36461</v>
      </c>
      <c r="AE4" s="166">
        <v>1829</v>
      </c>
      <c r="AF4" s="166">
        <v>1849</v>
      </c>
      <c r="AH4" s="164">
        <f>SUM(Z4:AF4)</f>
        <v>171045</v>
      </c>
      <c r="AJ4" s="166">
        <v>33081</v>
      </c>
      <c r="AK4" s="166">
        <v>29596</v>
      </c>
      <c r="AL4" s="166">
        <v>40936</v>
      </c>
      <c r="AM4" s="166">
        <v>27293</v>
      </c>
      <c r="AN4" s="166">
        <v>36461</v>
      </c>
      <c r="AO4" s="166">
        <v>1829</v>
      </c>
      <c r="AP4" s="166">
        <v>1849</v>
      </c>
      <c r="AR4" s="168" t="s">
        <v>269</v>
      </c>
      <c r="AS4" s="167">
        <v>0.48499999999999999</v>
      </c>
      <c r="AT4" s="167">
        <v>2.8000000000000001E-2</v>
      </c>
      <c r="AU4" s="167">
        <v>0.123</v>
      </c>
      <c r="AV4" s="167">
        <v>0.27400000000000002</v>
      </c>
      <c r="AW4" s="167">
        <v>0.05</v>
      </c>
      <c r="AX4" s="167">
        <v>0.02</v>
      </c>
      <c r="AY4" s="167">
        <v>0.02</v>
      </c>
      <c r="AZ4">
        <f>SUM(AS4:AY4)</f>
        <v>1</v>
      </c>
    </row>
    <row r="5" spans="1:52">
      <c r="A5" s="149" t="s">
        <v>225</v>
      </c>
      <c r="B5" s="150">
        <v>4310</v>
      </c>
      <c r="C5" s="150">
        <v>6705</v>
      </c>
      <c r="D5" s="150">
        <f t="shared" si="1"/>
        <v>2395</v>
      </c>
      <c r="E5" s="151">
        <f t="shared" si="2"/>
        <v>0.55568445475638051</v>
      </c>
      <c r="G5" s="142">
        <v>2021</v>
      </c>
      <c r="H5" s="143">
        <v>3343552</v>
      </c>
      <c r="I5" s="143">
        <v>712289</v>
      </c>
      <c r="J5" s="143">
        <v>6115</v>
      </c>
      <c r="K5" s="144">
        <v>8.9999999999999993E-3</v>
      </c>
      <c r="L5" s="144">
        <v>0.21299999999999999</v>
      </c>
      <c r="M5" s="143">
        <v>356612</v>
      </c>
      <c r="N5" s="143">
        <v>14688</v>
      </c>
      <c r="O5" s="144">
        <v>4.2999999999999997E-2</v>
      </c>
      <c r="P5" s="144">
        <v>0.107</v>
      </c>
      <c r="Q5" s="158">
        <f t="shared" ref="Q5:Q44" si="4">(M5-$M$4)/($M$44-$M$4)</f>
        <v>8.2616179001721177E-2</v>
      </c>
      <c r="S5" s="161">
        <f t="shared" si="3"/>
        <v>104008.82960413081</v>
      </c>
      <c r="T5" s="161">
        <f t="shared" si="3"/>
        <v>106858.32358003443</v>
      </c>
      <c r="U5" s="161">
        <f t="shared" si="3"/>
        <v>24031.535283993115</v>
      </c>
      <c r="V5" s="161">
        <f t="shared" si="3"/>
        <v>33148.123924268504</v>
      </c>
      <c r="W5" s="161">
        <f t="shared" si="3"/>
        <v>4507.8657487091223</v>
      </c>
      <c r="Y5" s="142">
        <v>2021</v>
      </c>
      <c r="Z5" s="166">
        <v>34464</v>
      </c>
      <c r="AA5" s="166">
        <v>29774</v>
      </c>
      <c r="AB5" s="166">
        <v>41262</v>
      </c>
      <c r="AC5" s="166">
        <v>27225</v>
      </c>
      <c r="AD5" s="166">
        <v>34811</v>
      </c>
      <c r="AE5" s="166">
        <v>1731</v>
      </c>
      <c r="AF5" s="166">
        <v>1535</v>
      </c>
      <c r="AH5" s="164">
        <f t="shared" ref="AH5:AH44" si="5">SUM(Z5:AF5)</f>
        <v>170802</v>
      </c>
      <c r="AJ5" s="166">
        <v>34464</v>
      </c>
      <c r="AK5" s="166">
        <v>29774</v>
      </c>
      <c r="AL5" s="166">
        <v>41262</v>
      </c>
      <c r="AM5" s="166">
        <v>27225</v>
      </c>
      <c r="AN5" s="166">
        <v>34811</v>
      </c>
      <c r="AO5" s="166">
        <v>1731</v>
      </c>
      <c r="AP5" s="166">
        <v>1535</v>
      </c>
      <c r="AR5" s="168" t="s">
        <v>270</v>
      </c>
      <c r="AS5" s="167">
        <v>7.8E-2</v>
      </c>
      <c r="AT5" s="167">
        <v>1.2999999999999999E-2</v>
      </c>
      <c r="AU5" s="167">
        <v>0.60099999999999998</v>
      </c>
      <c r="AV5" s="167">
        <v>3.7999999999999999E-2</v>
      </c>
      <c r="AW5" s="167">
        <v>0.26</v>
      </c>
      <c r="AX5" s="167">
        <v>0.01</v>
      </c>
      <c r="AY5" s="167">
        <v>0</v>
      </c>
      <c r="AZ5">
        <f t="shared" ref="AZ5:AZ8" si="6">SUM(AS5:AY5)</f>
        <v>1</v>
      </c>
    </row>
    <row r="6" spans="1:52">
      <c r="A6" s="130" t="s">
        <v>226</v>
      </c>
      <c r="B6" s="125">
        <v>24710</v>
      </c>
      <c r="C6" s="125">
        <v>34978</v>
      </c>
      <c r="D6" s="125">
        <f t="shared" si="1"/>
        <v>10268</v>
      </c>
      <c r="E6" s="133">
        <f t="shared" si="2"/>
        <v>0.41554026709834074</v>
      </c>
      <c r="G6" s="139">
        <v>2022</v>
      </c>
      <c r="H6" s="140">
        <v>3403190</v>
      </c>
      <c r="I6" s="140">
        <v>716069</v>
      </c>
      <c r="J6" s="140">
        <v>3780</v>
      </c>
      <c r="K6" s="141">
        <v>5.0000000000000001E-3</v>
      </c>
      <c r="L6" s="141">
        <v>0.21</v>
      </c>
      <c r="M6" s="140">
        <v>369573</v>
      </c>
      <c r="N6" s="140">
        <v>12961</v>
      </c>
      <c r="O6" s="141">
        <v>3.5999999999999997E-2</v>
      </c>
      <c r="P6" s="141">
        <v>0.109</v>
      </c>
      <c r="Q6" s="158">
        <f t="shared" si="4"/>
        <v>0.15551843227250739</v>
      </c>
      <c r="S6" s="161">
        <f t="shared" si="3"/>
        <v>106499.75379388704</v>
      </c>
      <c r="T6" s="161">
        <f t="shared" si="3"/>
        <v>111450.72812257434</v>
      </c>
      <c r="U6" s="161">
        <f t="shared" si="3"/>
        <v>24841.187708818466</v>
      </c>
      <c r="V6" s="161">
        <f t="shared" si="3"/>
        <v>34567.166284184357</v>
      </c>
      <c r="W6" s="161">
        <f t="shared" si="3"/>
        <v>4682.4666452926549</v>
      </c>
      <c r="Y6" s="139">
        <v>2022</v>
      </c>
      <c r="Z6" s="166">
        <v>34734</v>
      </c>
      <c r="AA6" s="166">
        <v>29914</v>
      </c>
      <c r="AB6" s="166">
        <v>43099</v>
      </c>
      <c r="AC6" s="166">
        <v>26300</v>
      </c>
      <c r="AD6" s="166">
        <v>34464</v>
      </c>
      <c r="AE6" s="166">
        <v>1618</v>
      </c>
      <c r="AF6" s="166">
        <v>1280</v>
      </c>
      <c r="AH6" s="164">
        <f t="shared" si="5"/>
        <v>171409</v>
      </c>
      <c r="AJ6" s="166">
        <v>34734</v>
      </c>
      <c r="AK6" s="166">
        <v>29914</v>
      </c>
      <c r="AL6" s="166">
        <v>43099</v>
      </c>
      <c r="AM6" s="166">
        <v>26300</v>
      </c>
      <c r="AN6" s="166">
        <v>34464</v>
      </c>
      <c r="AO6" s="166">
        <v>1618</v>
      </c>
      <c r="AP6" s="166">
        <v>1280</v>
      </c>
      <c r="AR6" s="168" t="s">
        <v>271</v>
      </c>
      <c r="AS6" s="167">
        <v>8.5000000000000006E-2</v>
      </c>
      <c r="AT6" s="167">
        <v>0.83499999999999996</v>
      </c>
      <c r="AU6" s="167">
        <v>2.3E-2</v>
      </c>
      <c r="AV6" s="167">
        <v>2.7E-2</v>
      </c>
      <c r="AW6" s="167">
        <v>0.03</v>
      </c>
      <c r="AX6" s="167">
        <v>0</v>
      </c>
      <c r="AY6" s="167">
        <v>0</v>
      </c>
      <c r="AZ6">
        <f t="shared" si="6"/>
        <v>1</v>
      </c>
    </row>
    <row r="7" spans="1:52">
      <c r="A7" s="131" t="s">
        <v>227</v>
      </c>
      <c r="B7" s="124">
        <v>1751</v>
      </c>
      <c r="C7" s="124">
        <v>2008</v>
      </c>
      <c r="D7" s="124">
        <f t="shared" si="1"/>
        <v>257</v>
      </c>
      <c r="E7" s="134">
        <f t="shared" si="2"/>
        <v>0.14677327241576243</v>
      </c>
      <c r="G7" s="142">
        <v>2023</v>
      </c>
      <c r="H7" s="143">
        <v>3464887</v>
      </c>
      <c r="I7" s="143">
        <v>716832</v>
      </c>
      <c r="J7" s="145">
        <v>763</v>
      </c>
      <c r="K7" s="144">
        <v>1E-3</v>
      </c>
      <c r="L7" s="144">
        <v>0.20699999999999999</v>
      </c>
      <c r="M7" s="143">
        <v>386153</v>
      </c>
      <c r="N7" s="143">
        <v>16580</v>
      </c>
      <c r="O7" s="144">
        <v>4.4999999999999998E-2</v>
      </c>
      <c r="P7" s="144">
        <v>0.111</v>
      </c>
      <c r="Q7" s="158">
        <f t="shared" si="4"/>
        <v>0.2487766190813675</v>
      </c>
      <c r="S7" s="161">
        <f t="shared" si="3"/>
        <v>109686.19952077216</v>
      </c>
      <c r="T7" s="161">
        <f t="shared" si="3"/>
        <v>117325.43434241167</v>
      </c>
      <c r="U7" s="161">
        <f t="shared" si="3"/>
        <v>25876.913131517667</v>
      </c>
      <c r="V7" s="161">
        <f t="shared" si="3"/>
        <v>36382.436890418816</v>
      </c>
      <c r="W7" s="161">
        <f t="shared" si="3"/>
        <v>4905.8200026998747</v>
      </c>
      <c r="Y7" s="142">
        <v>2023</v>
      </c>
      <c r="Z7" s="166">
        <v>35260</v>
      </c>
      <c r="AA7" s="166">
        <v>30536</v>
      </c>
      <c r="AB7" s="166">
        <v>44651</v>
      </c>
      <c r="AC7" s="166">
        <v>26764</v>
      </c>
      <c r="AD7" s="166">
        <v>35074</v>
      </c>
      <c r="AE7" s="166">
        <v>1831</v>
      </c>
      <c r="AF7" s="166">
        <v>1214</v>
      </c>
      <c r="AH7" s="164">
        <f t="shared" si="5"/>
        <v>175330</v>
      </c>
      <c r="AJ7" s="166">
        <v>35260</v>
      </c>
      <c r="AK7" s="166">
        <v>30536</v>
      </c>
      <c r="AL7" s="166">
        <v>44651</v>
      </c>
      <c r="AM7" s="166">
        <v>26764</v>
      </c>
      <c r="AN7" s="166">
        <v>35074</v>
      </c>
      <c r="AO7" s="166">
        <v>1831</v>
      </c>
      <c r="AP7" s="166">
        <v>1214</v>
      </c>
      <c r="AR7" s="168" t="s">
        <v>142</v>
      </c>
      <c r="AS7" s="167">
        <v>0.21099999999999999</v>
      </c>
      <c r="AT7" s="167">
        <v>0.54200000000000004</v>
      </c>
      <c r="AU7" s="167">
        <v>0.10299999999999999</v>
      </c>
      <c r="AV7" s="167">
        <v>9.4E-2</v>
      </c>
      <c r="AW7" s="167">
        <v>0.04</v>
      </c>
      <c r="AX7" s="167">
        <v>0.01</v>
      </c>
      <c r="AY7" s="167">
        <v>0</v>
      </c>
      <c r="AZ7">
        <f t="shared" si="6"/>
        <v>1</v>
      </c>
    </row>
    <row r="8" spans="1:52">
      <c r="A8" s="130" t="s">
        <v>228</v>
      </c>
      <c r="B8" s="123">
        <v>53</v>
      </c>
      <c r="C8" s="123">
        <v>84</v>
      </c>
      <c r="D8" s="123">
        <f t="shared" si="1"/>
        <v>31</v>
      </c>
      <c r="E8" s="133">
        <f t="shared" si="2"/>
        <v>0.58490566037735847</v>
      </c>
      <c r="G8" s="139">
        <v>2024</v>
      </c>
      <c r="H8" s="140">
        <v>3526992</v>
      </c>
      <c r="I8" s="140">
        <v>715188</v>
      </c>
      <c r="J8" s="140">
        <v>-1644</v>
      </c>
      <c r="K8" s="141">
        <v>-2E-3</v>
      </c>
      <c r="L8" s="141">
        <v>0.20300000000000001</v>
      </c>
      <c r="M8" s="140">
        <v>405171</v>
      </c>
      <c r="N8" s="140">
        <v>19018</v>
      </c>
      <c r="O8" s="141">
        <v>4.9000000000000002E-2</v>
      </c>
      <c r="P8" s="141">
        <v>0.115</v>
      </c>
      <c r="Q8" s="158">
        <f t="shared" si="4"/>
        <v>0.35574792165862329</v>
      </c>
      <c r="S8" s="161">
        <f t="shared" si="3"/>
        <v>113341.19498723184</v>
      </c>
      <c r="T8" s="161">
        <f t="shared" si="3"/>
        <v>124063.98457696331</v>
      </c>
      <c r="U8" s="161">
        <f t="shared" si="3"/>
        <v>27064.936417940669</v>
      </c>
      <c r="V8" s="161">
        <f t="shared" si="3"/>
        <v>38464.633295085099</v>
      </c>
      <c r="W8" s="161">
        <f t="shared" si="3"/>
        <v>5162.0162723724025</v>
      </c>
      <c r="Y8" s="139">
        <v>2024</v>
      </c>
      <c r="Z8" s="161">
        <f t="shared" ref="Z8:Z44" si="7">ROUND(Z$2*($S8*AS$4+$T8*AS$5+$U8*AS$6+$V8*AS$7+$W8*AS$8),0)</f>
        <v>36648</v>
      </c>
      <c r="AA8" s="161">
        <f t="shared" ref="AA8:AA44" si="8">ROUND(AA$2*($S8*AT$4+$T8*AT$5+$U8*AT$6+$V8*AT$7+$W8*AT$8),0)</f>
        <v>32076</v>
      </c>
      <c r="AB8" s="161">
        <f t="shared" ref="AB8:AB44" si="9">ROUND(AB$2*($S8*AU$4+$T8*AU$5+$U8*AU$6+$V8*AU$7+$W8*AU$8),0)</f>
        <v>47047</v>
      </c>
      <c r="AC8" s="161">
        <f t="shared" ref="AC8:AC44" si="10">ROUND(AC$2*($S8*AV$4+$T8*AV$5+$U8*AV$6+$V8*AV$7+$W8*AV$8),0)</f>
        <v>27795</v>
      </c>
      <c r="AD8" s="161">
        <f t="shared" ref="AD8:AD44" si="11">ROUND(AD$2*($S8*AW$4+$T8*AW$5+$U8*AW$6+$V8*AW$7+$W8*AW$8),0)</f>
        <v>36958</v>
      </c>
      <c r="AE8" s="161">
        <f t="shared" ref="AE8:AE44" si="12">ROUND(AE$2*($S8*AX$4+$T8*AX$5+$U8*AX$6+$V8*AX$7+$W8*AX$8),0)</f>
        <v>1910</v>
      </c>
      <c r="AF8" s="161">
        <f t="shared" ref="AF8:AF44" si="13">ROUND(AF$2*($S8*AY$4+$T8*AY$5+$U8*AY$6+$V8*AY$7+$W8*AY$8),0)</f>
        <v>1254</v>
      </c>
      <c r="AH8" s="164">
        <f t="shared" si="5"/>
        <v>183688</v>
      </c>
      <c r="AJ8" s="166">
        <v>36571</v>
      </c>
      <c r="AK8" s="166">
        <v>31784</v>
      </c>
      <c r="AL8" s="166">
        <v>46412</v>
      </c>
      <c r="AM8" s="166">
        <v>32552</v>
      </c>
      <c r="AN8" s="166">
        <v>36921</v>
      </c>
      <c r="AO8" s="166">
        <v>1937</v>
      </c>
      <c r="AP8" s="166">
        <v>1276</v>
      </c>
      <c r="AR8" s="168" t="s">
        <v>272</v>
      </c>
      <c r="AS8" s="167">
        <v>0.08</v>
      </c>
      <c r="AT8" s="167">
        <v>0.70399999999999996</v>
      </c>
      <c r="AU8" s="167">
        <v>0.106</v>
      </c>
      <c r="AV8" s="167">
        <v>0.05</v>
      </c>
      <c r="AW8" s="167">
        <v>0.05</v>
      </c>
      <c r="AX8" s="167">
        <v>0.01</v>
      </c>
      <c r="AY8" s="167">
        <v>0</v>
      </c>
      <c r="AZ8">
        <f t="shared" si="6"/>
        <v>1</v>
      </c>
    </row>
    <row r="9" spans="1:52">
      <c r="A9" s="149" t="s">
        <v>229</v>
      </c>
      <c r="B9" s="150">
        <v>31540</v>
      </c>
      <c r="C9" s="150">
        <v>51005</v>
      </c>
      <c r="D9" s="150">
        <f t="shared" si="1"/>
        <v>19465</v>
      </c>
      <c r="E9" s="151">
        <f t="shared" si="2"/>
        <v>0.61715282181357012</v>
      </c>
      <c r="G9" s="142">
        <v>2025</v>
      </c>
      <c r="H9" s="143">
        <v>3588325</v>
      </c>
      <c r="I9" s="143">
        <v>711428</v>
      </c>
      <c r="J9" s="143">
        <v>-3760</v>
      </c>
      <c r="K9" s="144">
        <v>-5.0000000000000001E-3</v>
      </c>
      <c r="L9" s="144">
        <v>0.19800000000000001</v>
      </c>
      <c r="M9" s="143">
        <v>423181</v>
      </c>
      <c r="N9" s="143">
        <v>18010</v>
      </c>
      <c r="O9" s="144">
        <v>4.3999999999999997E-2</v>
      </c>
      <c r="P9" s="144">
        <v>0.11799999999999999</v>
      </c>
      <c r="Q9" s="158">
        <f t="shared" si="4"/>
        <v>0.45704948646125115</v>
      </c>
      <c r="S9" s="161">
        <f t="shared" si="3"/>
        <v>116802.46685340803</v>
      </c>
      <c r="T9" s="161">
        <f t="shared" si="3"/>
        <v>130445.37535014005</v>
      </c>
      <c r="U9" s="161">
        <f t="shared" si="3"/>
        <v>28189.991596638654</v>
      </c>
      <c r="V9" s="161">
        <f t="shared" si="3"/>
        <v>40436.468253968254</v>
      </c>
      <c r="W9" s="161">
        <f t="shared" si="3"/>
        <v>5404.6335200746962</v>
      </c>
      <c r="Y9" s="142">
        <v>2025</v>
      </c>
      <c r="Z9" s="161">
        <f t="shared" si="7"/>
        <v>37963</v>
      </c>
      <c r="AA9" s="161">
        <f t="shared" si="8"/>
        <v>33535</v>
      </c>
      <c r="AB9" s="161">
        <f t="shared" si="9"/>
        <v>49316</v>
      </c>
      <c r="AC9" s="161">
        <f t="shared" si="10"/>
        <v>28772</v>
      </c>
      <c r="AD9" s="161">
        <f t="shared" si="11"/>
        <v>38743</v>
      </c>
      <c r="AE9" s="161">
        <f t="shared" si="12"/>
        <v>1986</v>
      </c>
      <c r="AF9" s="161">
        <f t="shared" si="13"/>
        <v>1293</v>
      </c>
      <c r="AH9" s="164">
        <f t="shared" si="5"/>
        <v>191608</v>
      </c>
      <c r="AJ9" s="166">
        <v>36873</v>
      </c>
      <c r="AK9" s="166">
        <v>32055</v>
      </c>
      <c r="AL9" s="166">
        <v>48161</v>
      </c>
      <c r="AM9" s="166">
        <v>32557</v>
      </c>
      <c r="AN9" s="166">
        <v>37477</v>
      </c>
      <c r="AO9" s="166">
        <v>1972</v>
      </c>
      <c r="AP9" s="166">
        <v>1338</v>
      </c>
    </row>
    <row r="10" spans="1:52">
      <c r="A10" s="130" t="s">
        <v>230</v>
      </c>
      <c r="B10" s="125">
        <v>1392</v>
      </c>
      <c r="C10" s="125">
        <v>2121</v>
      </c>
      <c r="D10" s="125">
        <f t="shared" si="1"/>
        <v>729</v>
      </c>
      <c r="E10" s="133">
        <f t="shared" si="2"/>
        <v>0.52370689655172409</v>
      </c>
      <c r="G10" s="139">
        <v>2026</v>
      </c>
      <c r="H10" s="140">
        <v>3647847</v>
      </c>
      <c r="I10" s="140">
        <v>706181</v>
      </c>
      <c r="J10" s="140">
        <v>-5247</v>
      </c>
      <c r="K10" s="141">
        <v>-7.0000000000000001E-3</v>
      </c>
      <c r="L10" s="141">
        <v>0.19400000000000001</v>
      </c>
      <c r="M10" s="140">
        <v>444492</v>
      </c>
      <c r="N10" s="140">
        <v>21311</v>
      </c>
      <c r="O10" s="141">
        <v>0.05</v>
      </c>
      <c r="P10" s="141">
        <v>0.122</v>
      </c>
      <c r="Q10" s="158">
        <f t="shared" si="4"/>
        <v>0.57691831752781431</v>
      </c>
      <c r="S10" s="161">
        <f t="shared" si="3"/>
        <v>120898.14507329036</v>
      </c>
      <c r="T10" s="161">
        <f t="shared" si="3"/>
        <v>137996.39249434712</v>
      </c>
      <c r="U10" s="161">
        <f t="shared" si="3"/>
        <v>29521.254834463907</v>
      </c>
      <c r="V10" s="161">
        <f t="shared" si="3"/>
        <v>42769.715050678904</v>
      </c>
      <c r="W10" s="161">
        <f t="shared" si="3"/>
        <v>5691.7193704791152</v>
      </c>
      <c r="Y10" s="139">
        <v>2026</v>
      </c>
      <c r="Z10" s="161">
        <f t="shared" si="7"/>
        <v>39519</v>
      </c>
      <c r="AA10" s="161">
        <f t="shared" si="8"/>
        <v>35261</v>
      </c>
      <c r="AB10" s="161">
        <f t="shared" si="9"/>
        <v>52001</v>
      </c>
      <c r="AC10" s="161">
        <f t="shared" si="10"/>
        <v>29928</v>
      </c>
      <c r="AD10" s="161">
        <f t="shared" si="11"/>
        <v>40854</v>
      </c>
      <c r="AE10" s="161">
        <f t="shared" si="12"/>
        <v>2075</v>
      </c>
      <c r="AF10" s="161">
        <f t="shared" si="13"/>
        <v>1338</v>
      </c>
      <c r="AH10" s="164">
        <f t="shared" si="5"/>
        <v>200976</v>
      </c>
      <c r="AJ10" s="166">
        <v>37086</v>
      </c>
      <c r="AK10" s="166">
        <v>32380</v>
      </c>
      <c r="AL10" s="166">
        <v>49562</v>
      </c>
      <c r="AM10" s="166">
        <v>32490</v>
      </c>
      <c r="AN10" s="166">
        <v>37514</v>
      </c>
      <c r="AO10" s="166">
        <v>2007</v>
      </c>
      <c r="AP10" s="166">
        <v>1400</v>
      </c>
    </row>
    <row r="11" spans="1:52">
      <c r="A11" s="131" t="s">
        <v>231</v>
      </c>
      <c r="B11" s="126">
        <v>709</v>
      </c>
      <c r="C11" s="126">
        <v>739</v>
      </c>
      <c r="D11" s="126">
        <f t="shared" si="1"/>
        <v>30</v>
      </c>
      <c r="E11" s="134">
        <f t="shared" si="2"/>
        <v>4.2313117066290547E-2</v>
      </c>
      <c r="G11" s="142">
        <v>2027</v>
      </c>
      <c r="H11" s="143">
        <v>3707365</v>
      </c>
      <c r="I11" s="143">
        <v>699955</v>
      </c>
      <c r="J11" s="143">
        <v>-6226</v>
      </c>
      <c r="K11" s="144">
        <v>-8.9999999999999993E-3</v>
      </c>
      <c r="L11" s="144">
        <v>0.189</v>
      </c>
      <c r="M11" s="143">
        <v>461304</v>
      </c>
      <c r="N11" s="143">
        <v>16812</v>
      </c>
      <c r="O11" s="144">
        <v>3.7999999999999999E-2</v>
      </c>
      <c r="P11" s="144">
        <v>0.124</v>
      </c>
      <c r="Q11" s="158">
        <f t="shared" si="4"/>
        <v>0.67148144398321574</v>
      </c>
      <c r="S11" s="161">
        <f t="shared" si="3"/>
        <v>124129.17797801852</v>
      </c>
      <c r="T11" s="161">
        <f t="shared" si="3"/>
        <v>143953.30208227871</v>
      </c>
      <c r="U11" s="161">
        <f t="shared" si="3"/>
        <v>30571.472916877596</v>
      </c>
      <c r="V11" s="161">
        <f t="shared" si="3"/>
        <v>44610.386307133296</v>
      </c>
      <c r="W11" s="161">
        <f t="shared" si="3"/>
        <v>5918.1980583398017</v>
      </c>
      <c r="Y11" s="142">
        <v>2027</v>
      </c>
      <c r="Z11" s="161">
        <f t="shared" si="7"/>
        <v>40746</v>
      </c>
      <c r="AA11" s="161">
        <f t="shared" si="8"/>
        <v>36623</v>
      </c>
      <c r="AB11" s="161">
        <f t="shared" si="9"/>
        <v>54118</v>
      </c>
      <c r="AC11" s="161">
        <f t="shared" si="10"/>
        <v>30840</v>
      </c>
      <c r="AD11" s="161">
        <f t="shared" si="11"/>
        <v>42520</v>
      </c>
      <c r="AE11" s="161">
        <f t="shared" si="12"/>
        <v>2145</v>
      </c>
      <c r="AF11" s="161">
        <f t="shared" si="13"/>
        <v>1374</v>
      </c>
      <c r="AH11" s="164">
        <f t="shared" si="5"/>
        <v>208366</v>
      </c>
      <c r="AJ11" s="166">
        <v>37266</v>
      </c>
      <c r="AK11" s="166">
        <v>32709</v>
      </c>
      <c r="AL11" s="166">
        <v>50678</v>
      </c>
      <c r="AM11" s="166">
        <v>32395</v>
      </c>
      <c r="AN11" s="166">
        <v>37551</v>
      </c>
      <c r="AO11" s="166">
        <v>2042</v>
      </c>
      <c r="AP11" s="166">
        <v>1462</v>
      </c>
    </row>
    <row r="12" spans="1:52">
      <c r="A12" s="130" t="s">
        <v>232</v>
      </c>
      <c r="B12" s="123">
        <v>361</v>
      </c>
      <c r="C12" s="123">
        <v>472</v>
      </c>
      <c r="D12" s="123">
        <f t="shared" si="1"/>
        <v>111</v>
      </c>
      <c r="E12" s="133">
        <f t="shared" si="2"/>
        <v>0.30747922437673131</v>
      </c>
      <c r="G12" s="139">
        <v>2028</v>
      </c>
      <c r="H12" s="140">
        <v>3765808</v>
      </c>
      <c r="I12" s="140">
        <v>692969</v>
      </c>
      <c r="J12" s="140">
        <v>-6986</v>
      </c>
      <c r="K12" s="141">
        <v>-0.01</v>
      </c>
      <c r="L12" s="141">
        <v>0.184</v>
      </c>
      <c r="M12" s="140">
        <v>468652</v>
      </c>
      <c r="N12" s="140">
        <v>7348</v>
      </c>
      <c r="O12" s="141">
        <v>1.6E-2</v>
      </c>
      <c r="P12" s="141">
        <v>0.124</v>
      </c>
      <c r="Q12" s="158">
        <f t="shared" si="4"/>
        <v>0.71281203244349944</v>
      </c>
      <c r="S12" s="161">
        <f t="shared" si="3"/>
        <v>125541.36152452949</v>
      </c>
      <c r="T12" s="161">
        <f t="shared" si="3"/>
        <v>146556.8811717458</v>
      </c>
      <c r="U12" s="161">
        <f t="shared" si="3"/>
        <v>31030.490432317507</v>
      </c>
      <c r="V12" s="161">
        <f t="shared" si="3"/>
        <v>45414.886211512712</v>
      </c>
      <c r="W12" s="161">
        <f t="shared" si="3"/>
        <v>6017.1848177021811</v>
      </c>
      <c r="Y12" s="139">
        <v>2028</v>
      </c>
      <c r="Z12" s="161">
        <f t="shared" si="7"/>
        <v>41282</v>
      </c>
      <c r="AA12" s="161">
        <f t="shared" si="8"/>
        <v>37218</v>
      </c>
      <c r="AB12" s="161">
        <f t="shared" si="9"/>
        <v>55044</v>
      </c>
      <c r="AC12" s="161">
        <f t="shared" si="10"/>
        <v>31238</v>
      </c>
      <c r="AD12" s="161">
        <f t="shared" si="11"/>
        <v>43248</v>
      </c>
      <c r="AE12" s="161">
        <f t="shared" si="12"/>
        <v>2175</v>
      </c>
      <c r="AF12" s="161">
        <f t="shared" si="13"/>
        <v>1389</v>
      </c>
      <c r="AH12" s="164">
        <f t="shared" si="5"/>
        <v>211594</v>
      </c>
      <c r="AJ12" s="166">
        <v>37324</v>
      </c>
      <c r="AK12" s="166">
        <v>33073</v>
      </c>
      <c r="AL12" s="166">
        <v>51665</v>
      </c>
      <c r="AM12" s="166">
        <v>32219</v>
      </c>
      <c r="AN12" s="166">
        <v>37588</v>
      </c>
      <c r="AO12" s="166">
        <v>2077</v>
      </c>
      <c r="AP12" s="166">
        <v>1524</v>
      </c>
    </row>
    <row r="13" spans="1:52">
      <c r="A13" s="131" t="s">
        <v>233</v>
      </c>
      <c r="B13" s="126">
        <v>576</v>
      </c>
      <c r="C13" s="126">
        <v>974</v>
      </c>
      <c r="D13" s="126">
        <f t="shared" si="1"/>
        <v>398</v>
      </c>
      <c r="E13" s="134">
        <f t="shared" si="2"/>
        <v>0.69097222222222221</v>
      </c>
      <c r="G13" s="142">
        <v>2029</v>
      </c>
      <c r="H13" s="143">
        <v>3823047</v>
      </c>
      <c r="I13" s="143">
        <v>686577</v>
      </c>
      <c r="J13" s="143">
        <v>-6392</v>
      </c>
      <c r="K13" s="144">
        <v>-8.9999999999999993E-3</v>
      </c>
      <c r="L13" s="144">
        <v>0.18</v>
      </c>
      <c r="M13" s="143">
        <v>472857</v>
      </c>
      <c r="N13" s="143">
        <v>4205</v>
      </c>
      <c r="O13" s="144">
        <v>8.9999999999999993E-3</v>
      </c>
      <c r="P13" s="144">
        <v>0.124</v>
      </c>
      <c r="Q13" s="158">
        <f t="shared" si="4"/>
        <v>0.7364640635370614</v>
      </c>
      <c r="S13" s="161">
        <f t="shared" si="3"/>
        <v>126349.50412293432</v>
      </c>
      <c r="T13" s="161">
        <f t="shared" si="3"/>
        <v>148046.81721845365</v>
      </c>
      <c r="U13" s="161">
        <f t="shared" si="3"/>
        <v>31293.169889642602</v>
      </c>
      <c r="V13" s="161">
        <f t="shared" si="3"/>
        <v>45875.272996748899</v>
      </c>
      <c r="W13" s="161">
        <f t="shared" si="3"/>
        <v>6073.8314321712623</v>
      </c>
      <c r="Y13" s="142">
        <v>2029</v>
      </c>
      <c r="Z13" s="161">
        <f t="shared" si="7"/>
        <v>41589</v>
      </c>
      <c r="AA13" s="161">
        <f t="shared" si="8"/>
        <v>37559</v>
      </c>
      <c r="AB13" s="161">
        <f t="shared" si="9"/>
        <v>55574</v>
      </c>
      <c r="AC13" s="161">
        <f t="shared" si="10"/>
        <v>31466</v>
      </c>
      <c r="AD13" s="161">
        <f t="shared" si="11"/>
        <v>43665</v>
      </c>
      <c r="AE13" s="161">
        <f t="shared" si="12"/>
        <v>2193</v>
      </c>
      <c r="AF13" s="161">
        <f t="shared" si="13"/>
        <v>1398</v>
      </c>
      <c r="AH13" s="164">
        <f t="shared" si="5"/>
        <v>213444</v>
      </c>
    </row>
    <row r="14" spans="1:52">
      <c r="A14" s="130" t="s">
        <v>234</v>
      </c>
      <c r="B14" s="125">
        <v>8486</v>
      </c>
      <c r="C14" s="125">
        <v>12204</v>
      </c>
      <c r="D14" s="125">
        <f t="shared" si="1"/>
        <v>3718</v>
      </c>
      <c r="E14" s="133">
        <f t="shared" si="2"/>
        <v>0.43813339618194674</v>
      </c>
      <c r="G14" s="139">
        <v>2030</v>
      </c>
      <c r="H14" s="140">
        <v>3879161</v>
      </c>
      <c r="I14" s="140">
        <v>681572</v>
      </c>
      <c r="J14" s="140">
        <v>-5005</v>
      </c>
      <c r="K14" s="141">
        <v>-7.0000000000000001E-3</v>
      </c>
      <c r="L14" s="141">
        <v>0.17599999999999999</v>
      </c>
      <c r="M14" s="140">
        <v>474362</v>
      </c>
      <c r="N14" s="140">
        <v>1505</v>
      </c>
      <c r="O14" s="141">
        <v>3.0000000000000001E-3</v>
      </c>
      <c r="P14" s="141">
        <v>0.122</v>
      </c>
      <c r="Q14" s="158">
        <f t="shared" si="4"/>
        <v>0.74492929702001287</v>
      </c>
      <c r="S14" s="161">
        <f t="shared" ref="S14:W23" si="14">_xlfn.XLOOKUP(S$3 &amp; " County", $A$3:$A$32,$B$3:$B$32) + (_xlfn.XLOOKUP(S$3 &amp; " County", $A$3:$A$32,$C$3:$C$32) - _xlfn.XLOOKUP(S$3 &amp; " County", $A$3:$A$32,$B$3:$B$32)) * $Q14</f>
        <v>126638.7442205798</v>
      </c>
      <c r="T14" s="161">
        <f t="shared" si="14"/>
        <v>148580.07613647869</v>
      </c>
      <c r="U14" s="161">
        <f t="shared" si="14"/>
        <v>31387.184772704262</v>
      </c>
      <c r="V14" s="161">
        <f t="shared" si="14"/>
        <v>46040.048766494554</v>
      </c>
      <c r="W14" s="161">
        <f t="shared" si="14"/>
        <v>6094.1056663629306</v>
      </c>
      <c r="Y14" s="139">
        <v>2030</v>
      </c>
      <c r="Z14" s="161">
        <f t="shared" si="7"/>
        <v>41699</v>
      </c>
      <c r="AA14" s="161">
        <f t="shared" si="8"/>
        <v>37681</v>
      </c>
      <c r="AB14" s="161">
        <f t="shared" si="9"/>
        <v>55763</v>
      </c>
      <c r="AC14" s="161">
        <f t="shared" si="10"/>
        <v>31548</v>
      </c>
      <c r="AD14" s="161">
        <f t="shared" si="11"/>
        <v>43814</v>
      </c>
      <c r="AE14" s="161">
        <f t="shared" si="12"/>
        <v>2199</v>
      </c>
      <c r="AF14" s="161">
        <f t="shared" si="13"/>
        <v>1402</v>
      </c>
      <c r="AH14" s="164">
        <f t="shared" si="5"/>
        <v>214106</v>
      </c>
      <c r="AJ14" t="s">
        <v>280</v>
      </c>
    </row>
    <row r="15" spans="1:52">
      <c r="A15" s="131" t="s">
        <v>235</v>
      </c>
      <c r="B15" s="124">
        <v>1007</v>
      </c>
      <c r="C15" s="124">
        <v>1909</v>
      </c>
      <c r="D15" s="124">
        <f t="shared" si="1"/>
        <v>902</v>
      </c>
      <c r="E15" s="134">
        <f t="shared" si="2"/>
        <v>0.89572989076464749</v>
      </c>
      <c r="G15" s="142">
        <v>2031</v>
      </c>
      <c r="H15" s="143">
        <v>3934602</v>
      </c>
      <c r="I15" s="143">
        <v>676240</v>
      </c>
      <c r="J15" s="143">
        <v>-5332</v>
      </c>
      <c r="K15" s="144">
        <v>-8.0000000000000002E-3</v>
      </c>
      <c r="L15" s="144">
        <v>0.17199999999999999</v>
      </c>
      <c r="M15" s="143">
        <v>474798</v>
      </c>
      <c r="N15" s="145">
        <v>436</v>
      </c>
      <c r="O15" s="144">
        <v>1E-3</v>
      </c>
      <c r="P15" s="144">
        <v>0.121</v>
      </c>
      <c r="Q15" s="158">
        <f t="shared" si="4"/>
        <v>0.74738168359713364</v>
      </c>
      <c r="S15" s="161">
        <f t="shared" si="14"/>
        <v>126722.53736514685</v>
      </c>
      <c r="T15" s="161">
        <f t="shared" si="14"/>
        <v>148734.56177651783</v>
      </c>
      <c r="U15" s="161">
        <f t="shared" si="14"/>
        <v>31414.420978029768</v>
      </c>
      <c r="V15" s="161">
        <f t="shared" si="14"/>
        <v>46087.784471218205</v>
      </c>
      <c r="W15" s="161">
        <f t="shared" si="14"/>
        <v>6099.979132215135</v>
      </c>
      <c r="Y15" s="142">
        <v>2031</v>
      </c>
      <c r="Z15" s="161">
        <f t="shared" si="7"/>
        <v>41731</v>
      </c>
      <c r="AA15" s="161">
        <f t="shared" si="8"/>
        <v>37716</v>
      </c>
      <c r="AB15" s="161">
        <f t="shared" si="9"/>
        <v>55818</v>
      </c>
      <c r="AC15" s="161">
        <f t="shared" si="10"/>
        <v>31571</v>
      </c>
      <c r="AD15" s="161">
        <f t="shared" si="11"/>
        <v>43857</v>
      </c>
      <c r="AE15" s="161">
        <f t="shared" si="12"/>
        <v>2201</v>
      </c>
      <c r="AF15" s="161">
        <f t="shared" si="13"/>
        <v>1403</v>
      </c>
      <c r="AH15" s="164">
        <f t="shared" si="5"/>
        <v>214297</v>
      </c>
      <c r="AJ15" s="160" t="s">
        <v>1</v>
      </c>
      <c r="AK15" s="160" t="s">
        <v>2</v>
      </c>
      <c r="AL15" s="160" t="s">
        <v>3</v>
      </c>
      <c r="AM15" s="160" t="s">
        <v>4</v>
      </c>
      <c r="AN15" s="160" t="s">
        <v>15</v>
      </c>
      <c r="AO15" s="160" t="s">
        <v>16</v>
      </c>
      <c r="AP15" s="160" t="s">
        <v>17</v>
      </c>
    </row>
    <row r="16" spans="1:52">
      <c r="A16" s="130" t="s">
        <v>236</v>
      </c>
      <c r="B16" s="123">
        <v>513</v>
      </c>
      <c r="C16" s="123">
        <v>778</v>
      </c>
      <c r="D16" s="123">
        <f t="shared" si="1"/>
        <v>265</v>
      </c>
      <c r="E16" s="133">
        <f t="shared" si="2"/>
        <v>0.51656920077972712</v>
      </c>
      <c r="G16" s="139">
        <v>2032</v>
      </c>
      <c r="H16" s="140">
        <v>3989928</v>
      </c>
      <c r="I16" s="140">
        <v>671647</v>
      </c>
      <c r="J16" s="140">
        <v>-4593</v>
      </c>
      <c r="K16" s="141">
        <v>-7.0000000000000001E-3</v>
      </c>
      <c r="L16" s="141">
        <v>0.16800000000000001</v>
      </c>
      <c r="M16" s="140">
        <v>473538</v>
      </c>
      <c r="N16" s="140">
        <v>-1260</v>
      </c>
      <c r="O16" s="141">
        <v>-3.0000000000000001E-3</v>
      </c>
      <c r="P16" s="141">
        <v>0.11899999999999999</v>
      </c>
      <c r="Q16" s="158">
        <f t="shared" si="4"/>
        <v>0.74029451137884872</v>
      </c>
      <c r="S16" s="161">
        <f t="shared" si="14"/>
        <v>126480.38286479251</v>
      </c>
      <c r="T16" s="161">
        <f t="shared" si="14"/>
        <v>148288.1124497992</v>
      </c>
      <c r="U16" s="161">
        <f t="shared" si="14"/>
        <v>31335.710843373494</v>
      </c>
      <c r="V16" s="161">
        <f t="shared" si="14"/>
        <v>45949.832663989291</v>
      </c>
      <c r="W16" s="161">
        <f t="shared" si="14"/>
        <v>6083.005354752343</v>
      </c>
      <c r="Y16" s="139">
        <v>2032</v>
      </c>
      <c r="Z16" s="161">
        <f t="shared" si="7"/>
        <v>41639</v>
      </c>
      <c r="AA16" s="161">
        <f t="shared" si="8"/>
        <v>37614</v>
      </c>
      <c r="AB16" s="161">
        <f t="shared" si="9"/>
        <v>55660</v>
      </c>
      <c r="AC16" s="161">
        <f t="shared" si="10"/>
        <v>31503</v>
      </c>
      <c r="AD16" s="161">
        <f t="shared" si="11"/>
        <v>43732</v>
      </c>
      <c r="AE16" s="161">
        <f t="shared" si="12"/>
        <v>2196</v>
      </c>
      <c r="AF16" s="161">
        <f t="shared" si="13"/>
        <v>1400</v>
      </c>
      <c r="AH16" s="164">
        <f t="shared" si="5"/>
        <v>213744</v>
      </c>
      <c r="AJ16" s="166">
        <f t="shared" ref="AJ16:AJ24" si="15">AJ4-Z4</f>
        <v>0</v>
      </c>
      <c r="AK16" s="166">
        <f t="shared" ref="AK16:AK24" si="16">AK4-AA4</f>
        <v>0</v>
      </c>
      <c r="AL16" s="166">
        <f t="shared" ref="AL16:AL24" si="17">AL4-AB4</f>
        <v>0</v>
      </c>
      <c r="AM16" s="166">
        <f t="shared" ref="AM16:AM24" si="18">AM4-AC4</f>
        <v>0</v>
      </c>
      <c r="AN16" s="166">
        <f t="shared" ref="AN16:AN24" si="19">AN4-AD4</f>
        <v>0</v>
      </c>
      <c r="AO16" s="166">
        <f t="shared" ref="AO16:AO24" si="20">AO4-AE4</f>
        <v>0</v>
      </c>
      <c r="AP16" s="166">
        <f t="shared" ref="AP16:AP24" si="21">AP4-AF4</f>
        <v>0</v>
      </c>
    </row>
    <row r="17" spans="1:42">
      <c r="A17" s="131" t="s">
        <v>237</v>
      </c>
      <c r="B17" s="126">
        <v>953</v>
      </c>
      <c r="C17" s="126">
        <v>799</v>
      </c>
      <c r="D17" s="126">
        <f t="shared" si="1"/>
        <v>-154</v>
      </c>
      <c r="E17" s="134">
        <f t="shared" si="2"/>
        <v>-0.16159496327387199</v>
      </c>
      <c r="G17" s="142">
        <v>2033</v>
      </c>
      <c r="H17" s="143">
        <v>4045806</v>
      </c>
      <c r="I17" s="143">
        <v>667883</v>
      </c>
      <c r="J17" s="143">
        <v>-3764</v>
      </c>
      <c r="K17" s="144">
        <v>-6.0000000000000001E-3</v>
      </c>
      <c r="L17" s="144">
        <v>0.16500000000000001</v>
      </c>
      <c r="M17" s="143">
        <v>471616</v>
      </c>
      <c r="N17" s="143">
        <v>-1922</v>
      </c>
      <c r="O17" s="144">
        <v>-4.0000000000000001E-3</v>
      </c>
      <c r="P17" s="144">
        <v>0.11700000000000001</v>
      </c>
      <c r="Q17" s="158">
        <f t="shared" si="4"/>
        <v>0.72948376137603632</v>
      </c>
      <c r="S17" s="161">
        <f t="shared" si="14"/>
        <v>126111.00115869641</v>
      </c>
      <c r="T17" s="161">
        <f t="shared" si="14"/>
        <v>147607.10006412203</v>
      </c>
      <c r="U17" s="161">
        <f t="shared" si="14"/>
        <v>31215.646653842261</v>
      </c>
      <c r="V17" s="161">
        <f t="shared" si="14"/>
        <v>45739.401415184548</v>
      </c>
      <c r="W17" s="161">
        <f t="shared" si="14"/>
        <v>6057.113608495607</v>
      </c>
      <c r="Y17" s="142">
        <v>2033</v>
      </c>
      <c r="Z17" s="161">
        <f t="shared" si="7"/>
        <v>41499</v>
      </c>
      <c r="AA17" s="161">
        <f t="shared" si="8"/>
        <v>37458</v>
      </c>
      <c r="AB17" s="161">
        <f t="shared" si="9"/>
        <v>55418</v>
      </c>
      <c r="AC17" s="161">
        <f t="shared" si="10"/>
        <v>31399</v>
      </c>
      <c r="AD17" s="161">
        <f t="shared" si="11"/>
        <v>43542</v>
      </c>
      <c r="AE17" s="161">
        <f t="shared" si="12"/>
        <v>2188</v>
      </c>
      <c r="AF17" s="161">
        <f t="shared" si="13"/>
        <v>1396</v>
      </c>
      <c r="AH17" s="164">
        <f t="shared" si="5"/>
        <v>212900</v>
      </c>
      <c r="AJ17" s="166">
        <f t="shared" si="15"/>
        <v>0</v>
      </c>
      <c r="AK17" s="166">
        <f t="shared" si="16"/>
        <v>0</v>
      </c>
      <c r="AL17" s="166">
        <f t="shared" si="17"/>
        <v>0</v>
      </c>
      <c r="AM17" s="166">
        <f t="shared" si="18"/>
        <v>0</v>
      </c>
      <c r="AN17" s="166">
        <f t="shared" si="19"/>
        <v>0</v>
      </c>
      <c r="AO17" s="166">
        <f t="shared" si="20"/>
        <v>0</v>
      </c>
      <c r="AP17" s="166">
        <f t="shared" si="21"/>
        <v>0</v>
      </c>
    </row>
    <row r="18" spans="1:42">
      <c r="A18" s="130" t="s">
        <v>238</v>
      </c>
      <c r="B18" s="125">
        <v>1002</v>
      </c>
      <c r="C18" s="125">
        <v>2007</v>
      </c>
      <c r="D18" s="125">
        <f t="shared" si="1"/>
        <v>1005</v>
      </c>
      <c r="E18" s="133">
        <f t="shared" si="2"/>
        <v>1.0029940119760479</v>
      </c>
      <c r="G18" s="139">
        <v>2034</v>
      </c>
      <c r="H18" s="140">
        <v>4101768</v>
      </c>
      <c r="I18" s="140">
        <v>665561</v>
      </c>
      <c r="J18" s="140">
        <v>-2322</v>
      </c>
      <c r="K18" s="141">
        <v>-3.0000000000000001E-3</v>
      </c>
      <c r="L18" s="141">
        <v>0.16200000000000001</v>
      </c>
      <c r="M18" s="140">
        <v>469143</v>
      </c>
      <c r="N18" s="140">
        <v>-2473</v>
      </c>
      <c r="O18" s="141">
        <v>-5.0000000000000001E-3</v>
      </c>
      <c r="P18" s="141">
        <v>0.114</v>
      </c>
      <c r="Q18" s="158">
        <f t="shared" si="4"/>
        <v>0.71557377971268832</v>
      </c>
      <c r="S18" s="161">
        <f t="shared" si="14"/>
        <v>125635.72490522313</v>
      </c>
      <c r="T18" s="161">
        <f t="shared" si="14"/>
        <v>146730.85467922108</v>
      </c>
      <c r="U18" s="161">
        <f t="shared" si="14"/>
        <v>31061.162397489115</v>
      </c>
      <c r="V18" s="161">
        <f t="shared" si="14"/>
        <v>45468.643622107476</v>
      </c>
      <c r="W18" s="161">
        <f t="shared" si="14"/>
        <v>6023.7992024118885</v>
      </c>
      <c r="Y18" s="139">
        <v>2034</v>
      </c>
      <c r="Z18" s="161">
        <f t="shared" si="7"/>
        <v>41318</v>
      </c>
      <c r="AA18" s="161">
        <f t="shared" si="8"/>
        <v>37258</v>
      </c>
      <c r="AB18" s="161">
        <f t="shared" si="9"/>
        <v>55106</v>
      </c>
      <c r="AC18" s="161">
        <f t="shared" si="10"/>
        <v>31265</v>
      </c>
      <c r="AD18" s="161">
        <f t="shared" si="11"/>
        <v>43297</v>
      </c>
      <c r="AE18" s="161">
        <f t="shared" si="12"/>
        <v>2177</v>
      </c>
      <c r="AF18" s="161">
        <f t="shared" si="13"/>
        <v>1391</v>
      </c>
      <c r="AH18" s="164">
        <f t="shared" si="5"/>
        <v>211812</v>
      </c>
      <c r="AJ18" s="166">
        <f t="shared" si="15"/>
        <v>0</v>
      </c>
      <c r="AK18" s="166">
        <f t="shared" si="16"/>
        <v>0</v>
      </c>
      <c r="AL18" s="166">
        <f t="shared" si="17"/>
        <v>0</v>
      </c>
      <c r="AM18" s="166">
        <f t="shared" si="18"/>
        <v>0</v>
      </c>
      <c r="AN18" s="166">
        <f t="shared" si="19"/>
        <v>0</v>
      </c>
      <c r="AO18" s="166">
        <f t="shared" si="20"/>
        <v>0</v>
      </c>
      <c r="AP18" s="166">
        <f t="shared" si="21"/>
        <v>0</v>
      </c>
    </row>
    <row r="19" spans="1:42">
      <c r="A19" s="131" t="s">
        <v>239</v>
      </c>
      <c r="B19" s="126">
        <v>121</v>
      </c>
      <c r="C19" s="126">
        <v>128</v>
      </c>
      <c r="D19" s="126">
        <f t="shared" si="1"/>
        <v>7</v>
      </c>
      <c r="E19" s="134">
        <f t="shared" si="2"/>
        <v>5.7851239669421489E-2</v>
      </c>
      <c r="G19" s="142">
        <v>2035</v>
      </c>
      <c r="H19" s="143">
        <v>4158181</v>
      </c>
      <c r="I19" s="143">
        <v>665512</v>
      </c>
      <c r="J19" s="145">
        <v>-49</v>
      </c>
      <c r="K19" s="144">
        <v>0</v>
      </c>
      <c r="L19" s="144">
        <v>0.16</v>
      </c>
      <c r="M19" s="143">
        <v>465753</v>
      </c>
      <c r="N19" s="143">
        <v>-3390</v>
      </c>
      <c r="O19" s="144">
        <v>-7.0000000000000001E-3</v>
      </c>
      <c r="P19" s="144">
        <v>0.112</v>
      </c>
      <c r="Q19" s="158">
        <f t="shared" si="4"/>
        <v>0.69650591160158848</v>
      </c>
      <c r="S19" s="161">
        <f t="shared" si="14"/>
        <v>124984.21398760307</v>
      </c>
      <c r="T19" s="161">
        <f t="shared" si="14"/>
        <v>145529.69339543045</v>
      </c>
      <c r="U19" s="161">
        <f t="shared" si="14"/>
        <v>30849.39465424724</v>
      </c>
      <c r="V19" s="161">
        <f t="shared" si="14"/>
        <v>45097.48756932492</v>
      </c>
      <c r="W19" s="161">
        <f t="shared" si="14"/>
        <v>5978.1316582858044</v>
      </c>
      <c r="Y19" s="142">
        <v>2035</v>
      </c>
      <c r="Z19" s="161">
        <f t="shared" si="7"/>
        <v>41071</v>
      </c>
      <c r="AA19" s="161">
        <f t="shared" si="8"/>
        <v>36983</v>
      </c>
      <c r="AB19" s="161">
        <f t="shared" si="9"/>
        <v>54679</v>
      </c>
      <c r="AC19" s="161">
        <f t="shared" si="10"/>
        <v>31081</v>
      </c>
      <c r="AD19" s="161">
        <f t="shared" si="11"/>
        <v>42961</v>
      </c>
      <c r="AE19" s="161">
        <f t="shared" si="12"/>
        <v>2163</v>
      </c>
      <c r="AF19" s="161">
        <f t="shared" si="13"/>
        <v>1383</v>
      </c>
      <c r="AH19" s="164">
        <f t="shared" si="5"/>
        <v>210321</v>
      </c>
      <c r="AJ19" s="166">
        <f t="shared" si="15"/>
        <v>0</v>
      </c>
      <c r="AK19" s="166">
        <f t="shared" si="16"/>
        <v>0</v>
      </c>
      <c r="AL19" s="166">
        <f t="shared" si="17"/>
        <v>0</v>
      </c>
      <c r="AM19" s="166">
        <f t="shared" si="18"/>
        <v>0</v>
      </c>
      <c r="AN19" s="166">
        <f t="shared" si="19"/>
        <v>0</v>
      </c>
      <c r="AO19" s="166">
        <f t="shared" si="20"/>
        <v>0</v>
      </c>
      <c r="AP19" s="166">
        <f t="shared" si="21"/>
        <v>0</v>
      </c>
    </row>
    <row r="20" spans="1:42">
      <c r="A20" s="130" t="s">
        <v>240</v>
      </c>
      <c r="B20" s="123">
        <v>162</v>
      </c>
      <c r="C20" s="123">
        <v>288</v>
      </c>
      <c r="D20" s="123">
        <f t="shared" si="1"/>
        <v>126</v>
      </c>
      <c r="E20" s="133">
        <f t="shared" si="2"/>
        <v>0.77777777777777779</v>
      </c>
      <c r="G20" s="139">
        <v>2036</v>
      </c>
      <c r="H20" s="140">
        <v>4214821</v>
      </c>
      <c r="I20" s="140">
        <v>668850</v>
      </c>
      <c r="J20" s="140">
        <v>3338</v>
      </c>
      <c r="K20" s="141">
        <v>5.0000000000000001E-3</v>
      </c>
      <c r="L20" s="141">
        <v>0.159</v>
      </c>
      <c r="M20" s="140">
        <v>461245</v>
      </c>
      <c r="N20" s="140">
        <v>-4508</v>
      </c>
      <c r="O20" s="141">
        <v>-0.01</v>
      </c>
      <c r="P20" s="141">
        <v>0.109</v>
      </c>
      <c r="Q20" s="158">
        <f t="shared" si="4"/>
        <v>0.67114958433172467</v>
      </c>
      <c r="S20" s="161">
        <f t="shared" si="14"/>
        <v>124117.83899744636</v>
      </c>
      <c r="T20" s="161">
        <f t="shared" si="14"/>
        <v>143932.39691539266</v>
      </c>
      <c r="U20" s="161">
        <f t="shared" si="14"/>
        <v>30567.787283588135</v>
      </c>
      <c r="V20" s="161">
        <f t="shared" si="14"/>
        <v>44603.926659017023</v>
      </c>
      <c r="W20" s="161">
        <f t="shared" si="14"/>
        <v>5917.4032544744805</v>
      </c>
      <c r="Y20" s="139">
        <v>2036</v>
      </c>
      <c r="Z20" s="161">
        <f t="shared" si="7"/>
        <v>40741</v>
      </c>
      <c r="AA20" s="161">
        <f t="shared" si="8"/>
        <v>36618</v>
      </c>
      <c r="AB20" s="161">
        <f t="shared" si="9"/>
        <v>54111</v>
      </c>
      <c r="AC20" s="161">
        <f t="shared" si="10"/>
        <v>30836</v>
      </c>
      <c r="AD20" s="161">
        <f t="shared" si="11"/>
        <v>42514</v>
      </c>
      <c r="AE20" s="161">
        <f t="shared" si="12"/>
        <v>2144</v>
      </c>
      <c r="AF20" s="161">
        <f t="shared" si="13"/>
        <v>1374</v>
      </c>
      <c r="AH20" s="164">
        <f t="shared" si="5"/>
        <v>208338</v>
      </c>
      <c r="AJ20" s="166">
        <f t="shared" si="15"/>
        <v>-77</v>
      </c>
      <c r="AK20" s="166">
        <f t="shared" si="16"/>
        <v>-292</v>
      </c>
      <c r="AL20" s="166">
        <f t="shared" si="17"/>
        <v>-635</v>
      </c>
      <c r="AM20" s="166">
        <f t="shared" si="18"/>
        <v>4757</v>
      </c>
      <c r="AN20" s="166">
        <f t="shared" si="19"/>
        <v>-37</v>
      </c>
      <c r="AO20" s="166">
        <f t="shared" si="20"/>
        <v>27</v>
      </c>
      <c r="AP20" s="166">
        <f t="shared" si="21"/>
        <v>22</v>
      </c>
    </row>
    <row r="21" spans="1:42">
      <c r="A21" s="149" t="s">
        <v>241</v>
      </c>
      <c r="B21" s="150">
        <v>101186</v>
      </c>
      <c r="C21" s="150">
        <v>135354</v>
      </c>
      <c r="D21" s="150">
        <f t="shared" si="1"/>
        <v>34168</v>
      </c>
      <c r="E21" s="151">
        <f t="shared" si="2"/>
        <v>0.33767517245468742</v>
      </c>
      <c r="G21" s="142">
        <v>2037</v>
      </c>
      <c r="H21" s="143">
        <v>4271482</v>
      </c>
      <c r="I21" s="143">
        <v>674546</v>
      </c>
      <c r="J21" s="143">
        <v>5696</v>
      </c>
      <c r="K21" s="144">
        <v>8.9999999999999993E-3</v>
      </c>
      <c r="L21" s="144">
        <v>0.158</v>
      </c>
      <c r="M21" s="143">
        <v>457161</v>
      </c>
      <c r="N21" s="143">
        <v>-4084</v>
      </c>
      <c r="O21" s="144">
        <v>-8.9999999999999993E-3</v>
      </c>
      <c r="P21" s="144">
        <v>0.107</v>
      </c>
      <c r="Q21" s="158">
        <f t="shared" si="4"/>
        <v>0.64817814676071228</v>
      </c>
      <c r="S21" s="161">
        <f t="shared" si="14"/>
        <v>123332.95091852001</v>
      </c>
      <c r="T21" s="161">
        <f t="shared" si="14"/>
        <v>142485.33417704431</v>
      </c>
      <c r="U21" s="161">
        <f t="shared" si="14"/>
        <v>30312.666497924471</v>
      </c>
      <c r="V21" s="161">
        <f t="shared" si="14"/>
        <v>44156.787626697267</v>
      </c>
      <c r="W21" s="161">
        <f t="shared" si="14"/>
        <v>5862.3866614919061</v>
      </c>
      <c r="Y21" s="142">
        <v>2037</v>
      </c>
      <c r="Z21" s="161">
        <f t="shared" si="7"/>
        <v>40443</v>
      </c>
      <c r="AA21" s="161">
        <f t="shared" si="8"/>
        <v>36287</v>
      </c>
      <c r="AB21" s="161">
        <f t="shared" si="9"/>
        <v>53597</v>
      </c>
      <c r="AC21" s="161">
        <f t="shared" si="10"/>
        <v>30615</v>
      </c>
      <c r="AD21" s="161">
        <f t="shared" si="11"/>
        <v>42109</v>
      </c>
      <c r="AE21" s="161">
        <f t="shared" si="12"/>
        <v>2127</v>
      </c>
      <c r="AF21" s="161">
        <f t="shared" si="13"/>
        <v>1365</v>
      </c>
      <c r="AH21" s="164">
        <f t="shared" si="5"/>
        <v>206543</v>
      </c>
      <c r="AJ21" s="166">
        <f t="shared" si="15"/>
        <v>-1090</v>
      </c>
      <c r="AK21" s="166">
        <f t="shared" si="16"/>
        <v>-1480</v>
      </c>
      <c r="AL21" s="166">
        <f t="shared" si="17"/>
        <v>-1155</v>
      </c>
      <c r="AM21" s="166">
        <f t="shared" si="18"/>
        <v>3785</v>
      </c>
      <c r="AN21" s="166">
        <f t="shared" si="19"/>
        <v>-1266</v>
      </c>
      <c r="AO21" s="166">
        <f t="shared" si="20"/>
        <v>-14</v>
      </c>
      <c r="AP21" s="166">
        <f t="shared" si="21"/>
        <v>45</v>
      </c>
    </row>
    <row r="22" spans="1:42">
      <c r="A22" s="130" t="s">
        <v>242</v>
      </c>
      <c r="B22" s="125">
        <v>1163</v>
      </c>
      <c r="C22" s="125">
        <v>1399</v>
      </c>
      <c r="D22" s="125">
        <f t="shared" si="1"/>
        <v>236</v>
      </c>
      <c r="E22" s="133">
        <f t="shared" si="2"/>
        <v>0.20292347377472056</v>
      </c>
      <c r="G22" s="139">
        <v>2038</v>
      </c>
      <c r="H22" s="140">
        <v>4327969</v>
      </c>
      <c r="I22" s="140">
        <v>682242</v>
      </c>
      <c r="J22" s="140">
        <v>7696</v>
      </c>
      <c r="K22" s="141">
        <v>1.0999999999999999E-2</v>
      </c>
      <c r="L22" s="141">
        <v>0.158</v>
      </c>
      <c r="M22" s="140">
        <v>451693</v>
      </c>
      <c r="N22" s="140">
        <v>-5468</v>
      </c>
      <c r="O22" s="141">
        <v>-1.2E-2</v>
      </c>
      <c r="P22" s="141">
        <v>0.104</v>
      </c>
      <c r="Q22" s="158">
        <f t="shared" si="4"/>
        <v>0.6174220692292981</v>
      </c>
      <c r="S22" s="161">
        <f t="shared" si="14"/>
        <v>122282.07726142666</v>
      </c>
      <c r="T22" s="161">
        <f t="shared" si="14"/>
        <v>140547.88582903042</v>
      </c>
      <c r="U22" s="161">
        <f t="shared" si="14"/>
        <v>29971.089500860584</v>
      </c>
      <c r="V22" s="161">
        <f t="shared" si="14"/>
        <v>43558.120577548289</v>
      </c>
      <c r="W22" s="161">
        <f t="shared" si="14"/>
        <v>5788.7258558041685</v>
      </c>
      <c r="Y22" s="139">
        <v>2038</v>
      </c>
      <c r="Z22" s="161">
        <f t="shared" si="7"/>
        <v>40044</v>
      </c>
      <c r="AA22" s="161">
        <f t="shared" si="8"/>
        <v>35845</v>
      </c>
      <c r="AB22" s="161">
        <f t="shared" si="9"/>
        <v>52908</v>
      </c>
      <c r="AC22" s="161">
        <f t="shared" si="10"/>
        <v>30318</v>
      </c>
      <c r="AD22" s="161">
        <f t="shared" si="11"/>
        <v>41568</v>
      </c>
      <c r="AE22" s="161">
        <f t="shared" si="12"/>
        <v>2105</v>
      </c>
      <c r="AF22" s="161">
        <f t="shared" si="13"/>
        <v>1353</v>
      </c>
      <c r="AH22" s="164">
        <f t="shared" si="5"/>
        <v>204141</v>
      </c>
      <c r="AJ22" s="166">
        <f t="shared" si="15"/>
        <v>-2433</v>
      </c>
      <c r="AK22" s="166">
        <f t="shared" si="16"/>
        <v>-2881</v>
      </c>
      <c r="AL22" s="166">
        <f t="shared" si="17"/>
        <v>-2439</v>
      </c>
      <c r="AM22" s="166">
        <f t="shared" si="18"/>
        <v>2562</v>
      </c>
      <c r="AN22" s="166">
        <f t="shared" si="19"/>
        <v>-3340</v>
      </c>
      <c r="AO22" s="166">
        <f t="shared" si="20"/>
        <v>-68</v>
      </c>
      <c r="AP22" s="166">
        <f t="shared" si="21"/>
        <v>62</v>
      </c>
    </row>
    <row r="23" spans="1:42">
      <c r="A23" s="131" t="s">
        <v>243</v>
      </c>
      <c r="B23" s="124">
        <v>5072</v>
      </c>
      <c r="C23" s="124">
        <v>6915</v>
      </c>
      <c r="D23" s="124">
        <f t="shared" si="1"/>
        <v>1843</v>
      </c>
      <c r="E23" s="134">
        <f t="shared" si="2"/>
        <v>0.36336750788643535</v>
      </c>
      <c r="G23" s="142">
        <v>2039</v>
      </c>
      <c r="H23" s="143">
        <v>4384194</v>
      </c>
      <c r="I23" s="143">
        <v>691631</v>
      </c>
      <c r="J23" s="143">
        <v>9389</v>
      </c>
      <c r="K23" s="144">
        <v>1.4E-2</v>
      </c>
      <c r="L23" s="144">
        <v>0.158</v>
      </c>
      <c r="M23" s="143">
        <v>445548</v>
      </c>
      <c r="N23" s="143">
        <v>-6145</v>
      </c>
      <c r="O23" s="144">
        <v>-1.4E-2</v>
      </c>
      <c r="P23" s="144">
        <v>0.10199999999999999</v>
      </c>
      <c r="Q23" s="158">
        <f t="shared" si="4"/>
        <v>0.58285804281551978</v>
      </c>
      <c r="S23" s="161">
        <f t="shared" si="14"/>
        <v>121101.09360692068</v>
      </c>
      <c r="T23" s="161">
        <f t="shared" si="14"/>
        <v>138370.55954912084</v>
      </c>
      <c r="U23" s="161">
        <f t="shared" si="14"/>
        <v>29587.221423509163</v>
      </c>
      <c r="V23" s="161">
        <f t="shared" si="14"/>
        <v>42885.331803404093</v>
      </c>
      <c r="W23" s="161">
        <f t="shared" si="14"/>
        <v>5705.9450125431704</v>
      </c>
      <c r="Y23" s="142">
        <v>2039</v>
      </c>
      <c r="Z23" s="161">
        <f t="shared" si="7"/>
        <v>39596</v>
      </c>
      <c r="AA23" s="161">
        <f t="shared" si="8"/>
        <v>35347</v>
      </c>
      <c r="AB23" s="161">
        <f t="shared" si="9"/>
        <v>52134</v>
      </c>
      <c r="AC23" s="161">
        <f t="shared" si="10"/>
        <v>29985</v>
      </c>
      <c r="AD23" s="161">
        <f t="shared" si="11"/>
        <v>40959</v>
      </c>
      <c r="AE23" s="161">
        <f t="shared" si="12"/>
        <v>2079</v>
      </c>
      <c r="AF23" s="161">
        <f t="shared" si="13"/>
        <v>1340</v>
      </c>
      <c r="AH23" s="164">
        <f t="shared" si="5"/>
        <v>201440</v>
      </c>
      <c r="AJ23" s="166">
        <f t="shared" si="15"/>
        <v>-3480</v>
      </c>
      <c r="AK23" s="166">
        <f t="shared" si="16"/>
        <v>-3914</v>
      </c>
      <c r="AL23" s="166">
        <f t="shared" si="17"/>
        <v>-3440</v>
      </c>
      <c r="AM23" s="166">
        <f t="shared" si="18"/>
        <v>1555</v>
      </c>
      <c r="AN23" s="166">
        <f t="shared" si="19"/>
        <v>-4969</v>
      </c>
      <c r="AO23" s="166">
        <f t="shared" si="20"/>
        <v>-103</v>
      </c>
      <c r="AP23" s="166">
        <f t="shared" si="21"/>
        <v>88</v>
      </c>
    </row>
    <row r="24" spans="1:42">
      <c r="A24" s="130" t="s">
        <v>244</v>
      </c>
      <c r="B24" s="125">
        <v>1562</v>
      </c>
      <c r="C24" s="125">
        <v>1612</v>
      </c>
      <c r="D24" s="125">
        <f t="shared" si="1"/>
        <v>50</v>
      </c>
      <c r="E24" s="133">
        <f t="shared" si="2"/>
        <v>3.2010243277848911E-2</v>
      </c>
      <c r="G24" s="139">
        <v>2040</v>
      </c>
      <c r="H24" s="140">
        <v>4440560</v>
      </c>
      <c r="I24" s="140">
        <v>702706</v>
      </c>
      <c r="J24" s="140">
        <v>11075</v>
      </c>
      <c r="K24" s="141">
        <v>1.6E-2</v>
      </c>
      <c r="L24" s="141">
        <v>0.158</v>
      </c>
      <c r="M24" s="140">
        <v>438677</v>
      </c>
      <c r="N24" s="140">
        <v>-6871</v>
      </c>
      <c r="O24" s="141">
        <v>-1.4999999999999999E-2</v>
      </c>
      <c r="P24" s="141">
        <v>9.9000000000000005E-2</v>
      </c>
      <c r="Q24" s="158">
        <f t="shared" si="4"/>
        <v>0.54421045526644396</v>
      </c>
      <c r="S24" s="161">
        <f t="shared" ref="S24:W33" si="22">_xlfn.XLOOKUP(S$3 &amp; " County", $A$3:$A$32,$B$3:$B$32) + (_xlfn.XLOOKUP(S$3 &amp; " County", $A$3:$A$32,$C$3:$C$32) - _xlfn.XLOOKUP(S$3 &amp; " County", $A$3:$A$32,$B$3:$B$32)) * $Q24</f>
        <v>119780.58283554386</v>
      </c>
      <c r="T24" s="161">
        <f t="shared" si="22"/>
        <v>135935.99341905437</v>
      </c>
      <c r="U24" s="161">
        <f t="shared" si="22"/>
        <v>29158.001316189126</v>
      </c>
      <c r="V24" s="161">
        <f t="shared" si="22"/>
        <v>42133.05651176133</v>
      </c>
      <c r="W24" s="161">
        <f t="shared" si="22"/>
        <v>5613.384040363133</v>
      </c>
      <c r="Y24" s="139">
        <v>2040</v>
      </c>
      <c r="Z24" s="161">
        <f t="shared" si="7"/>
        <v>39094</v>
      </c>
      <c r="AA24" s="161">
        <f t="shared" si="8"/>
        <v>34790</v>
      </c>
      <c r="AB24" s="161">
        <f t="shared" si="9"/>
        <v>51268</v>
      </c>
      <c r="AC24" s="161">
        <f t="shared" si="10"/>
        <v>29612</v>
      </c>
      <c r="AD24" s="161">
        <f t="shared" si="11"/>
        <v>40278</v>
      </c>
      <c r="AE24" s="161">
        <f t="shared" si="12"/>
        <v>2050</v>
      </c>
      <c r="AF24" s="161">
        <f t="shared" si="13"/>
        <v>1326</v>
      </c>
      <c r="AH24" s="164">
        <f t="shared" si="5"/>
        <v>198418</v>
      </c>
      <c r="AJ24" s="166">
        <f t="shared" si="15"/>
        <v>-3958</v>
      </c>
      <c r="AK24" s="166">
        <f t="shared" si="16"/>
        <v>-4145</v>
      </c>
      <c r="AL24" s="166">
        <f t="shared" si="17"/>
        <v>-3379</v>
      </c>
      <c r="AM24" s="166">
        <f t="shared" si="18"/>
        <v>981</v>
      </c>
      <c r="AN24" s="166">
        <f t="shared" si="19"/>
        <v>-5660</v>
      </c>
      <c r="AO24" s="166">
        <f t="shared" si="20"/>
        <v>-98</v>
      </c>
      <c r="AP24" s="166">
        <f t="shared" si="21"/>
        <v>135</v>
      </c>
    </row>
    <row r="25" spans="1:42">
      <c r="A25" s="131" t="s">
        <v>245</v>
      </c>
      <c r="B25" s="124">
        <v>2988</v>
      </c>
      <c r="C25" s="124">
        <v>3850</v>
      </c>
      <c r="D25" s="124">
        <f t="shared" si="1"/>
        <v>862</v>
      </c>
      <c r="E25" s="134">
        <f t="shared" si="2"/>
        <v>0.28848728246318606</v>
      </c>
      <c r="G25" s="142">
        <v>2041</v>
      </c>
      <c r="H25" s="143">
        <v>4496514</v>
      </c>
      <c r="I25" s="143">
        <v>715056</v>
      </c>
      <c r="J25" s="143">
        <v>12350</v>
      </c>
      <c r="K25" s="144">
        <v>1.7999999999999999E-2</v>
      </c>
      <c r="L25" s="144">
        <v>0.159</v>
      </c>
      <c r="M25" s="143">
        <v>431836</v>
      </c>
      <c r="N25" s="143">
        <v>-6841</v>
      </c>
      <c r="O25" s="144">
        <v>-1.6E-2</v>
      </c>
      <c r="P25" s="144">
        <v>9.6000000000000002E-2</v>
      </c>
      <c r="Q25" s="158">
        <f t="shared" si="4"/>
        <v>0.50573160991304156</v>
      </c>
      <c r="S25" s="161">
        <f t="shared" si="22"/>
        <v>118465.8376475088</v>
      </c>
      <c r="T25" s="161">
        <f t="shared" si="22"/>
        <v>133512.05703486214</v>
      </c>
      <c r="U25" s="161">
        <f t="shared" si="22"/>
        <v>28730.655259694238</v>
      </c>
      <c r="V25" s="161">
        <f t="shared" si="22"/>
        <v>41384.065786957355</v>
      </c>
      <c r="W25" s="161">
        <f t="shared" si="22"/>
        <v>5521.227205741734</v>
      </c>
      <c r="Y25" s="142">
        <v>2041</v>
      </c>
      <c r="Z25" s="161">
        <f t="shared" si="7"/>
        <v>38595</v>
      </c>
      <c r="AA25" s="161">
        <f t="shared" si="8"/>
        <v>34236</v>
      </c>
      <c r="AB25" s="161">
        <f t="shared" si="9"/>
        <v>50406</v>
      </c>
      <c r="AC25" s="161">
        <f t="shared" si="10"/>
        <v>29241</v>
      </c>
      <c r="AD25" s="161">
        <f t="shared" si="11"/>
        <v>39600</v>
      </c>
      <c r="AE25" s="161">
        <f t="shared" si="12"/>
        <v>2022</v>
      </c>
      <c r="AF25" s="161">
        <f t="shared" si="13"/>
        <v>1311</v>
      </c>
      <c r="AH25" s="164">
        <f t="shared" si="5"/>
        <v>195411</v>
      </c>
    </row>
    <row r="26" spans="1:42">
      <c r="A26" s="130" t="s">
        <v>246</v>
      </c>
      <c r="B26" s="125">
        <v>6124</v>
      </c>
      <c r="C26" s="125">
        <v>10685</v>
      </c>
      <c r="D26" s="125">
        <f t="shared" si="1"/>
        <v>4561</v>
      </c>
      <c r="E26" s="133">
        <f t="shared" si="2"/>
        <v>0.74477465708687129</v>
      </c>
      <c r="G26" s="139">
        <v>2042</v>
      </c>
      <c r="H26" s="140">
        <v>4551744</v>
      </c>
      <c r="I26" s="140">
        <v>728040</v>
      </c>
      <c r="J26" s="140">
        <v>12984</v>
      </c>
      <c r="K26" s="141">
        <v>1.7999999999999999E-2</v>
      </c>
      <c r="L26" s="141">
        <v>0.16</v>
      </c>
      <c r="M26" s="140">
        <v>426178</v>
      </c>
      <c r="N26" s="140">
        <v>-5658</v>
      </c>
      <c r="O26" s="141">
        <v>-1.2999999999999999E-2</v>
      </c>
      <c r="P26" s="141">
        <v>9.4E-2</v>
      </c>
      <c r="Q26" s="158">
        <f t="shared" si="4"/>
        <v>0.47390683180902882</v>
      </c>
      <c r="S26" s="161">
        <f t="shared" si="22"/>
        <v>117378.4486292509</v>
      </c>
      <c r="T26" s="161">
        <f t="shared" si="22"/>
        <v>131507.28696297796</v>
      </c>
      <c r="U26" s="161">
        <f t="shared" si="22"/>
        <v>28377.209274071072</v>
      </c>
      <c r="V26" s="161">
        <f t="shared" si="22"/>
        <v>40764.596481162749</v>
      </c>
      <c r="W26" s="161">
        <f t="shared" si="22"/>
        <v>5445.006862182624</v>
      </c>
      <c r="Y26" s="139">
        <v>2042</v>
      </c>
      <c r="Z26" s="161">
        <f t="shared" si="7"/>
        <v>38182</v>
      </c>
      <c r="AA26" s="161">
        <f t="shared" si="8"/>
        <v>33778</v>
      </c>
      <c r="AB26" s="161">
        <f t="shared" si="9"/>
        <v>49693</v>
      </c>
      <c r="AC26" s="161">
        <f t="shared" si="10"/>
        <v>28935</v>
      </c>
      <c r="AD26" s="161">
        <f t="shared" si="11"/>
        <v>39040</v>
      </c>
      <c r="AE26" s="161">
        <f t="shared" si="12"/>
        <v>1998</v>
      </c>
      <c r="AF26" s="161">
        <f t="shared" si="13"/>
        <v>1299</v>
      </c>
      <c r="AH26" s="164">
        <f t="shared" si="5"/>
        <v>192925</v>
      </c>
    </row>
    <row r="27" spans="1:42">
      <c r="A27" s="131" t="s">
        <v>247</v>
      </c>
      <c r="B27" s="124">
        <v>2390</v>
      </c>
      <c r="C27" s="124">
        <v>3921</v>
      </c>
      <c r="D27" s="124">
        <f t="shared" si="1"/>
        <v>1531</v>
      </c>
      <c r="E27" s="134">
        <f t="shared" si="2"/>
        <v>0.64058577405857742</v>
      </c>
      <c r="G27" s="142">
        <v>2043</v>
      </c>
      <c r="H27" s="143">
        <v>4606307</v>
      </c>
      <c r="I27" s="143">
        <v>741271</v>
      </c>
      <c r="J27" s="143">
        <v>13231</v>
      </c>
      <c r="K27" s="144">
        <v>1.7999999999999999E-2</v>
      </c>
      <c r="L27" s="144">
        <v>0.161</v>
      </c>
      <c r="M27" s="143">
        <v>423040</v>
      </c>
      <c r="N27" s="143">
        <v>-3138</v>
      </c>
      <c r="O27" s="144">
        <v>-7.0000000000000001E-3</v>
      </c>
      <c r="P27" s="144">
        <v>9.1999999999999998E-2</v>
      </c>
      <c r="Q27" s="158">
        <f t="shared" si="4"/>
        <v>0.45625639814158597</v>
      </c>
      <c r="S27" s="161">
        <f t="shared" si="22"/>
        <v>116775.36861170171</v>
      </c>
      <c r="T27" s="161">
        <f t="shared" si="22"/>
        <v>130395.41554453108</v>
      </c>
      <c r="U27" s="161">
        <f t="shared" si="22"/>
        <v>28181.183557760454</v>
      </c>
      <c r="V27" s="161">
        <f t="shared" si="22"/>
        <v>40421.030789825971</v>
      </c>
      <c r="W27" s="161">
        <f t="shared" si="22"/>
        <v>5402.734073549098</v>
      </c>
      <c r="Y27" s="142">
        <v>2043</v>
      </c>
      <c r="Z27" s="161">
        <f t="shared" si="7"/>
        <v>37953</v>
      </c>
      <c r="AA27" s="161">
        <f t="shared" si="8"/>
        <v>33524</v>
      </c>
      <c r="AB27" s="161">
        <f t="shared" si="9"/>
        <v>49298</v>
      </c>
      <c r="AC27" s="161">
        <f t="shared" si="10"/>
        <v>28764</v>
      </c>
      <c r="AD27" s="161">
        <f t="shared" si="11"/>
        <v>38729</v>
      </c>
      <c r="AE27" s="161">
        <f t="shared" si="12"/>
        <v>1985</v>
      </c>
      <c r="AF27" s="161">
        <f t="shared" si="13"/>
        <v>1292</v>
      </c>
      <c r="AH27" s="164">
        <f t="shared" si="5"/>
        <v>191545</v>
      </c>
    </row>
    <row r="28" spans="1:42">
      <c r="A28" s="149" t="s">
        <v>248</v>
      </c>
      <c r="B28" s="150">
        <v>101654</v>
      </c>
      <c r="C28" s="150">
        <v>164648</v>
      </c>
      <c r="D28" s="150">
        <f t="shared" si="1"/>
        <v>62994</v>
      </c>
      <c r="E28" s="151">
        <f t="shared" si="2"/>
        <v>0.61969032207291397</v>
      </c>
      <c r="G28" s="139">
        <v>2044</v>
      </c>
      <c r="H28" s="140">
        <v>4659824</v>
      </c>
      <c r="I28" s="140">
        <v>754297</v>
      </c>
      <c r="J28" s="140">
        <v>13026</v>
      </c>
      <c r="K28" s="141">
        <v>1.7999999999999999E-2</v>
      </c>
      <c r="L28" s="141">
        <v>0.16200000000000001</v>
      </c>
      <c r="M28" s="140">
        <v>421771</v>
      </c>
      <c r="N28" s="140">
        <v>-1269</v>
      </c>
      <c r="O28" s="141">
        <v>-3.0000000000000001E-3</v>
      </c>
      <c r="P28" s="141">
        <v>9.0999999999999998E-2</v>
      </c>
      <c r="Q28" s="158">
        <f t="shared" si="4"/>
        <v>0.44911860326459901</v>
      </c>
      <c r="S28" s="161">
        <f t="shared" si="22"/>
        <v>116531.48443634482</v>
      </c>
      <c r="T28" s="161">
        <f t="shared" si="22"/>
        <v>129945.77729405015</v>
      </c>
      <c r="U28" s="161">
        <f t="shared" si="22"/>
        <v>28101.911207856636</v>
      </c>
      <c r="V28" s="161">
        <f t="shared" si="22"/>
        <v>40282.093612545417</v>
      </c>
      <c r="W28" s="161">
        <f t="shared" si="22"/>
        <v>5385.6390548187146</v>
      </c>
      <c r="Y28" s="139">
        <v>2044</v>
      </c>
      <c r="Z28" s="161">
        <f t="shared" si="7"/>
        <v>37860</v>
      </c>
      <c r="AA28" s="161">
        <f t="shared" si="8"/>
        <v>33421</v>
      </c>
      <c r="AB28" s="161">
        <f t="shared" si="9"/>
        <v>49138</v>
      </c>
      <c r="AC28" s="161">
        <f t="shared" si="10"/>
        <v>28696</v>
      </c>
      <c r="AD28" s="161">
        <f t="shared" si="11"/>
        <v>38603</v>
      </c>
      <c r="AE28" s="161">
        <f t="shared" si="12"/>
        <v>1980</v>
      </c>
      <c r="AF28" s="161">
        <f t="shared" si="13"/>
        <v>1290</v>
      </c>
      <c r="AH28" s="164">
        <f t="shared" si="5"/>
        <v>190988</v>
      </c>
    </row>
    <row r="29" spans="1:42">
      <c r="A29" s="131" t="s">
        <v>249</v>
      </c>
      <c r="B29" s="124">
        <v>2719</v>
      </c>
      <c r="C29" s="124">
        <v>6292</v>
      </c>
      <c r="D29" s="124">
        <f t="shared" si="1"/>
        <v>3573</v>
      </c>
      <c r="E29" s="134">
        <f t="shared" si="2"/>
        <v>1.3140860610518572</v>
      </c>
      <c r="G29" s="142">
        <v>2045</v>
      </c>
      <c r="H29" s="143">
        <v>4712762</v>
      </c>
      <c r="I29" s="143">
        <v>766978</v>
      </c>
      <c r="J29" s="143">
        <v>12681</v>
      </c>
      <c r="K29" s="144">
        <v>1.7000000000000001E-2</v>
      </c>
      <c r="L29" s="144">
        <v>0.16300000000000001</v>
      </c>
      <c r="M29" s="143">
        <v>422193</v>
      </c>
      <c r="N29" s="145">
        <v>422</v>
      </c>
      <c r="O29" s="144">
        <v>1E-3</v>
      </c>
      <c r="P29" s="144">
        <v>0.09</v>
      </c>
      <c r="Q29" s="158">
        <f t="shared" si="4"/>
        <v>0.4514922434837389</v>
      </c>
      <c r="S29" s="161">
        <f t="shared" si="22"/>
        <v>116612.58697535239</v>
      </c>
      <c r="T29" s="161">
        <f t="shared" si="22"/>
        <v>130095.30238601465</v>
      </c>
      <c r="U29" s="161">
        <f t="shared" si="22"/>
        <v>28128.272856130403</v>
      </c>
      <c r="V29" s="161">
        <f t="shared" si="22"/>
        <v>40328.296519410978</v>
      </c>
      <c r="W29" s="161">
        <f t="shared" si="22"/>
        <v>5391.3239231435546</v>
      </c>
      <c r="Y29" s="142">
        <v>2045</v>
      </c>
      <c r="Z29" s="161">
        <f t="shared" si="7"/>
        <v>37891</v>
      </c>
      <c r="AA29" s="161">
        <f t="shared" si="8"/>
        <v>33455</v>
      </c>
      <c r="AB29" s="161">
        <f t="shared" si="9"/>
        <v>49191</v>
      </c>
      <c r="AC29" s="161">
        <f t="shared" si="10"/>
        <v>28719</v>
      </c>
      <c r="AD29" s="161">
        <f t="shared" si="11"/>
        <v>38645</v>
      </c>
      <c r="AE29" s="161">
        <f t="shared" si="12"/>
        <v>1981</v>
      </c>
      <c r="AF29" s="161">
        <f t="shared" si="13"/>
        <v>1291</v>
      </c>
      <c r="AH29" s="164">
        <f t="shared" si="5"/>
        <v>191173</v>
      </c>
    </row>
    <row r="30" spans="1:42">
      <c r="A30" s="130" t="s">
        <v>250</v>
      </c>
      <c r="B30" s="125">
        <v>15549</v>
      </c>
      <c r="C30" s="125">
        <v>32579</v>
      </c>
      <c r="D30" s="125">
        <f t="shared" si="1"/>
        <v>17030</v>
      </c>
      <c r="E30" s="133">
        <f t="shared" si="2"/>
        <v>1.0952472827834587</v>
      </c>
      <c r="G30" s="139">
        <v>2046</v>
      </c>
      <c r="H30" s="140">
        <v>4765572</v>
      </c>
      <c r="I30" s="140">
        <v>778942</v>
      </c>
      <c r="J30" s="140">
        <v>11964</v>
      </c>
      <c r="K30" s="141">
        <v>1.6E-2</v>
      </c>
      <c r="L30" s="141">
        <v>0.16300000000000001</v>
      </c>
      <c r="M30" s="140">
        <v>424270</v>
      </c>
      <c r="N30" s="140">
        <v>2077</v>
      </c>
      <c r="O30" s="141">
        <v>5.0000000000000001E-3</v>
      </c>
      <c r="P30" s="141">
        <v>8.8999999999999996E-2</v>
      </c>
      <c r="Q30" s="158">
        <f t="shared" si="4"/>
        <v>0.46317482816419742</v>
      </c>
      <c r="S30" s="161">
        <f t="shared" si="22"/>
        <v>117011.7575287143</v>
      </c>
      <c r="T30" s="161">
        <f t="shared" si="22"/>
        <v>130831.23512537545</v>
      </c>
      <c r="U30" s="161">
        <f t="shared" si="22"/>
        <v>28258.019641591578</v>
      </c>
      <c r="V30" s="161">
        <f t="shared" si="22"/>
        <v>40555.698030216103</v>
      </c>
      <c r="W30" s="161">
        <f t="shared" si="22"/>
        <v>5419.3037134532533</v>
      </c>
      <c r="Y30" s="139">
        <v>2046</v>
      </c>
      <c r="Z30" s="161">
        <f t="shared" si="7"/>
        <v>38042</v>
      </c>
      <c r="AA30" s="161">
        <f t="shared" si="8"/>
        <v>33623</v>
      </c>
      <c r="AB30" s="161">
        <f t="shared" si="9"/>
        <v>49453</v>
      </c>
      <c r="AC30" s="161">
        <f t="shared" si="10"/>
        <v>28831</v>
      </c>
      <c r="AD30" s="161">
        <f t="shared" si="11"/>
        <v>38851</v>
      </c>
      <c r="AE30" s="161">
        <f t="shared" si="12"/>
        <v>1990</v>
      </c>
      <c r="AF30" s="161">
        <f t="shared" si="13"/>
        <v>1295</v>
      </c>
      <c r="AH30" s="164">
        <f t="shared" si="5"/>
        <v>192085</v>
      </c>
    </row>
    <row r="31" spans="1:42">
      <c r="A31" s="131" t="s">
        <v>251</v>
      </c>
      <c r="B31" s="126">
        <v>199</v>
      </c>
      <c r="C31" s="126">
        <v>240</v>
      </c>
      <c r="D31" s="126">
        <f t="shared" si="1"/>
        <v>41</v>
      </c>
      <c r="E31" s="134">
        <f t="shared" si="2"/>
        <v>0.20603015075376885</v>
      </c>
      <c r="G31" s="142">
        <v>2047</v>
      </c>
      <c r="H31" s="143">
        <v>4817728</v>
      </c>
      <c r="I31" s="143">
        <v>789884</v>
      </c>
      <c r="J31" s="143">
        <v>10942</v>
      </c>
      <c r="K31" s="144">
        <v>1.4E-2</v>
      </c>
      <c r="L31" s="144">
        <v>0.16400000000000001</v>
      </c>
      <c r="M31" s="143">
        <v>428103</v>
      </c>
      <c r="N31" s="143">
        <v>3833</v>
      </c>
      <c r="O31" s="144">
        <v>8.9999999999999993E-3</v>
      </c>
      <c r="P31" s="144">
        <v>8.8999999999999996E-2</v>
      </c>
      <c r="Q31" s="158">
        <f t="shared" si="4"/>
        <v>0.48473445603140852</v>
      </c>
      <c r="S31" s="161">
        <f t="shared" si="22"/>
        <v>117748.40689368117</v>
      </c>
      <c r="T31" s="161">
        <f t="shared" si="22"/>
        <v>132189.36232324256</v>
      </c>
      <c r="U31" s="161">
        <f t="shared" si="22"/>
        <v>28497.460868684822</v>
      </c>
      <c r="V31" s="161">
        <f t="shared" si="22"/>
        <v>40975.356186651363</v>
      </c>
      <c r="W31" s="161">
        <f t="shared" si="22"/>
        <v>5470.9390221952235</v>
      </c>
      <c r="Y31" s="142">
        <v>2047</v>
      </c>
      <c r="Z31" s="161">
        <f t="shared" si="7"/>
        <v>38322</v>
      </c>
      <c r="AA31" s="161">
        <f t="shared" si="8"/>
        <v>33934</v>
      </c>
      <c r="AB31" s="161">
        <f t="shared" si="9"/>
        <v>49936</v>
      </c>
      <c r="AC31" s="161">
        <f t="shared" si="10"/>
        <v>29039</v>
      </c>
      <c r="AD31" s="161">
        <f t="shared" si="11"/>
        <v>39230</v>
      </c>
      <c r="AE31" s="161">
        <f t="shared" si="12"/>
        <v>2006</v>
      </c>
      <c r="AF31" s="161">
        <f t="shared" si="13"/>
        <v>1303</v>
      </c>
      <c r="AH31" s="164">
        <f t="shared" si="5"/>
        <v>193770</v>
      </c>
    </row>
    <row r="32" spans="1:42">
      <c r="A32" s="152" t="s">
        <v>252</v>
      </c>
      <c r="B32" s="153">
        <v>23114</v>
      </c>
      <c r="C32" s="153">
        <v>34220</v>
      </c>
      <c r="D32" s="153">
        <f t="shared" si="1"/>
        <v>11106</v>
      </c>
      <c r="E32" s="154">
        <f t="shared" si="2"/>
        <v>0.48048801592108681</v>
      </c>
      <c r="G32" s="139">
        <v>2048</v>
      </c>
      <c r="H32" s="140">
        <v>4869323</v>
      </c>
      <c r="I32" s="140">
        <v>799488</v>
      </c>
      <c r="J32" s="140">
        <v>9604</v>
      </c>
      <c r="K32" s="141">
        <v>1.2E-2</v>
      </c>
      <c r="L32" s="141">
        <v>0.16400000000000001</v>
      </c>
      <c r="M32" s="140">
        <v>433670</v>
      </c>
      <c r="N32" s="140">
        <v>5567</v>
      </c>
      <c r="O32" s="141">
        <v>1.2999999999999999E-2</v>
      </c>
      <c r="P32" s="141">
        <v>8.8999999999999996E-2</v>
      </c>
      <c r="Q32" s="158">
        <f t="shared" si="4"/>
        <v>0.51604738280854512</v>
      </c>
      <c r="S32" s="161">
        <f t="shared" si="22"/>
        <v>118818.30697580238</v>
      </c>
      <c r="T32" s="161">
        <f t="shared" si="22"/>
        <v>134161.8888326415</v>
      </c>
      <c r="U32" s="161">
        <f t="shared" si="22"/>
        <v>28845.222233471701</v>
      </c>
      <c r="V32" s="161">
        <f t="shared" si="22"/>
        <v>41584.862306368334</v>
      </c>
      <c r="W32" s="161">
        <f t="shared" si="22"/>
        <v>5545.9334818264651</v>
      </c>
      <c r="Y32" s="139">
        <v>2048</v>
      </c>
      <c r="Z32" s="161">
        <f t="shared" si="7"/>
        <v>38729</v>
      </c>
      <c r="AA32" s="161">
        <f t="shared" si="8"/>
        <v>34385</v>
      </c>
      <c r="AB32" s="161">
        <f t="shared" si="9"/>
        <v>50637</v>
      </c>
      <c r="AC32" s="161">
        <f t="shared" si="10"/>
        <v>29341</v>
      </c>
      <c r="AD32" s="161">
        <f t="shared" si="11"/>
        <v>39782</v>
      </c>
      <c r="AE32" s="161">
        <f t="shared" si="12"/>
        <v>2029</v>
      </c>
      <c r="AF32" s="161">
        <f t="shared" si="13"/>
        <v>1315</v>
      </c>
      <c r="AH32" s="164">
        <f t="shared" si="5"/>
        <v>196218</v>
      </c>
    </row>
    <row r="33" spans="1:35">
      <c r="A33" s="170" t="s">
        <v>264</v>
      </c>
      <c r="B33" s="170"/>
      <c r="C33" s="170"/>
      <c r="D33" s="170"/>
      <c r="E33" s="170"/>
      <c r="G33" s="142">
        <v>2049</v>
      </c>
      <c r="H33" s="143">
        <v>4920070</v>
      </c>
      <c r="I33" s="143">
        <v>807575</v>
      </c>
      <c r="J33" s="143">
        <v>8087</v>
      </c>
      <c r="K33" s="144">
        <v>0.01</v>
      </c>
      <c r="L33" s="144">
        <v>0.16400000000000001</v>
      </c>
      <c r="M33" s="143">
        <v>440464</v>
      </c>
      <c r="N33" s="143">
        <v>6794</v>
      </c>
      <c r="O33" s="144">
        <v>1.6E-2</v>
      </c>
      <c r="P33" s="144">
        <v>0.09</v>
      </c>
      <c r="Q33" s="158">
        <f t="shared" si="4"/>
        <v>0.55426186538872579</v>
      </c>
      <c r="S33" s="161">
        <f t="shared" si="22"/>
        <v>120124.01941660198</v>
      </c>
      <c r="T33" s="161">
        <f t="shared" si="22"/>
        <v>136569.17194829739</v>
      </c>
      <c r="U33" s="161">
        <f t="shared" si="22"/>
        <v>29269.632277007189</v>
      </c>
      <c r="V33" s="161">
        <f t="shared" si="22"/>
        <v>42328.707209791552</v>
      </c>
      <c r="W33" s="161">
        <f t="shared" si="22"/>
        <v>5637.4571676059986</v>
      </c>
      <c r="Y33" s="142">
        <v>2049</v>
      </c>
      <c r="Z33" s="161">
        <f t="shared" si="7"/>
        <v>39225</v>
      </c>
      <c r="AA33" s="161">
        <f t="shared" si="8"/>
        <v>34935</v>
      </c>
      <c r="AB33" s="161">
        <f t="shared" si="9"/>
        <v>51493</v>
      </c>
      <c r="AC33" s="161">
        <f t="shared" si="10"/>
        <v>29709</v>
      </c>
      <c r="AD33" s="161">
        <f t="shared" si="11"/>
        <v>40455</v>
      </c>
      <c r="AE33" s="161">
        <f t="shared" si="12"/>
        <v>2058</v>
      </c>
      <c r="AF33" s="161">
        <f t="shared" si="13"/>
        <v>1330</v>
      </c>
      <c r="AH33" s="164">
        <f t="shared" si="5"/>
        <v>199205</v>
      </c>
    </row>
    <row r="34" spans="1:35">
      <c r="A34" t="s">
        <v>265</v>
      </c>
      <c r="G34" s="139">
        <v>2050</v>
      </c>
      <c r="H34" s="140">
        <v>4969929</v>
      </c>
      <c r="I34" s="140">
        <v>814074</v>
      </c>
      <c r="J34" s="140">
        <v>6499</v>
      </c>
      <c r="K34" s="141">
        <v>8.0000000000000002E-3</v>
      </c>
      <c r="L34" s="141">
        <v>0.16400000000000001</v>
      </c>
      <c r="M34" s="140">
        <v>448177</v>
      </c>
      <c r="N34" s="140">
        <v>7713</v>
      </c>
      <c r="O34" s="141">
        <v>1.7999999999999999E-2</v>
      </c>
      <c r="P34" s="141">
        <v>0.09</v>
      </c>
      <c r="Q34" s="158">
        <f t="shared" si="4"/>
        <v>0.59764548389636984</v>
      </c>
      <c r="S34" s="161">
        <f t="shared" ref="S34:W44" si="23">_xlfn.XLOOKUP(S$3 &amp; " County", $A$3:$A$32,$B$3:$B$32) + (_xlfn.XLOOKUP(S$3 &amp; " County", $A$3:$A$32,$C$3:$C$32) - _xlfn.XLOOKUP(S$3 &amp; " County", $A$3:$A$32,$B$3:$B$32)) * $Q34</f>
        <v>121606.35089377116</v>
      </c>
      <c r="T34" s="161">
        <f t="shared" si="23"/>
        <v>139302.0796125679</v>
      </c>
      <c r="U34" s="161">
        <f t="shared" si="23"/>
        <v>29751.450744153084</v>
      </c>
      <c r="V34" s="161">
        <f t="shared" si="23"/>
        <v>43173.169344042835</v>
      </c>
      <c r="W34" s="161">
        <f t="shared" si="23"/>
        <v>5741.3609339318054</v>
      </c>
      <c r="Y34" s="139">
        <v>2050</v>
      </c>
      <c r="Z34" s="161">
        <f t="shared" si="7"/>
        <v>39788</v>
      </c>
      <c r="AA34" s="161">
        <f t="shared" si="8"/>
        <v>35560</v>
      </c>
      <c r="AB34" s="161">
        <f t="shared" si="9"/>
        <v>52465</v>
      </c>
      <c r="AC34" s="161">
        <f t="shared" si="10"/>
        <v>30128</v>
      </c>
      <c r="AD34" s="161">
        <f t="shared" si="11"/>
        <v>41219</v>
      </c>
      <c r="AE34" s="161">
        <f t="shared" si="12"/>
        <v>2090</v>
      </c>
      <c r="AF34" s="161">
        <f t="shared" si="13"/>
        <v>1346</v>
      </c>
      <c r="AH34" s="164">
        <f t="shared" si="5"/>
        <v>202596</v>
      </c>
    </row>
    <row r="35" spans="1:35">
      <c r="A35" s="136" t="s">
        <v>253</v>
      </c>
      <c r="G35" s="142">
        <v>2051</v>
      </c>
      <c r="H35" s="143">
        <v>5019857</v>
      </c>
      <c r="I35" s="143">
        <v>819056</v>
      </c>
      <c r="J35" s="143">
        <v>4982</v>
      </c>
      <c r="K35" s="144">
        <v>6.0000000000000001E-3</v>
      </c>
      <c r="L35" s="144">
        <v>0.16300000000000001</v>
      </c>
      <c r="M35" s="143">
        <v>456612</v>
      </c>
      <c r="N35" s="143">
        <v>8435</v>
      </c>
      <c r="O35" s="144">
        <v>1.9E-2</v>
      </c>
      <c r="P35" s="144">
        <v>9.0999999999999998E-2</v>
      </c>
      <c r="Q35" s="158">
        <f t="shared" si="4"/>
        <v>0.64509016457988821</v>
      </c>
      <c r="S35" s="161">
        <f t="shared" si="23"/>
        <v>123227.44074336562</v>
      </c>
      <c r="T35" s="161">
        <f t="shared" si="23"/>
        <v>142290.80982754548</v>
      </c>
      <c r="U35" s="161">
        <f t="shared" si="23"/>
        <v>30278.371367824238</v>
      </c>
      <c r="V35" s="161">
        <f t="shared" si="23"/>
        <v>44096.680053547527</v>
      </c>
      <c r="W35" s="161">
        <f t="shared" si="23"/>
        <v>5854.9909441688324</v>
      </c>
      <c r="Y35" s="142">
        <v>2051</v>
      </c>
      <c r="Z35" s="161">
        <f t="shared" si="7"/>
        <v>40403</v>
      </c>
      <c r="AA35" s="161">
        <f t="shared" si="8"/>
        <v>36243</v>
      </c>
      <c r="AB35" s="161">
        <f t="shared" si="9"/>
        <v>53527</v>
      </c>
      <c r="AC35" s="161">
        <f t="shared" si="10"/>
        <v>30585</v>
      </c>
      <c r="AD35" s="161">
        <f t="shared" si="11"/>
        <v>42055</v>
      </c>
      <c r="AE35" s="161">
        <f t="shared" si="12"/>
        <v>2125</v>
      </c>
      <c r="AF35" s="161">
        <f t="shared" si="13"/>
        <v>1364</v>
      </c>
      <c r="AH35" s="164">
        <f t="shared" si="5"/>
        <v>206302</v>
      </c>
    </row>
    <row r="36" spans="1:35">
      <c r="G36" s="139">
        <v>2052</v>
      </c>
      <c r="H36" s="140">
        <v>5069569</v>
      </c>
      <c r="I36" s="140">
        <v>822540</v>
      </c>
      <c r="J36" s="140">
        <v>3484</v>
      </c>
      <c r="K36" s="141">
        <v>4.0000000000000001E-3</v>
      </c>
      <c r="L36" s="141">
        <v>0.16200000000000001</v>
      </c>
      <c r="M36" s="140">
        <v>465441</v>
      </c>
      <c r="N36" s="140">
        <v>8829</v>
      </c>
      <c r="O36" s="141">
        <v>1.9E-2</v>
      </c>
      <c r="P36" s="141">
        <v>9.1999999999999998E-2</v>
      </c>
      <c r="Q36" s="158">
        <f t="shared" si="4"/>
        <v>0.69475099276658459</v>
      </c>
      <c r="S36" s="161">
        <f t="shared" si="23"/>
        <v>124924.25192084866</v>
      </c>
      <c r="T36" s="161">
        <f t="shared" si="23"/>
        <v>145419.14403833821</v>
      </c>
      <c r="U36" s="161">
        <f t="shared" si="23"/>
        <v>30829.90452566569</v>
      </c>
      <c r="V36" s="161">
        <f t="shared" si="23"/>
        <v>45063.32807420157</v>
      </c>
      <c r="W36" s="161">
        <f t="shared" si="23"/>
        <v>5973.9286276759703</v>
      </c>
      <c r="Y36" s="139">
        <v>2052</v>
      </c>
      <c r="Z36" s="161">
        <f t="shared" si="7"/>
        <v>41048</v>
      </c>
      <c r="AA36" s="161">
        <f t="shared" si="8"/>
        <v>36958</v>
      </c>
      <c r="AB36" s="161">
        <f t="shared" si="9"/>
        <v>54640</v>
      </c>
      <c r="AC36" s="161">
        <f t="shared" si="10"/>
        <v>31064</v>
      </c>
      <c r="AD36" s="161">
        <f t="shared" si="11"/>
        <v>42930</v>
      </c>
      <c r="AE36" s="161">
        <f t="shared" si="12"/>
        <v>2162</v>
      </c>
      <c r="AF36" s="161">
        <f t="shared" si="13"/>
        <v>1383</v>
      </c>
      <c r="AH36" s="164">
        <f t="shared" si="5"/>
        <v>210185</v>
      </c>
    </row>
    <row r="37" spans="1:35">
      <c r="A37" s="155" t="s">
        <v>267</v>
      </c>
      <c r="B37" s="156">
        <f>SUM(B5,B9,B21,B28,B32)</f>
        <v>261804</v>
      </c>
      <c r="C37" s="156">
        <f>SUM(C5,C9,C21,C28,C32)</f>
        <v>391932</v>
      </c>
      <c r="D37" s="156">
        <f>C37-B37</f>
        <v>130128</v>
      </c>
      <c r="E37" s="157">
        <f>D37/B37</f>
        <v>0.49704358986111746</v>
      </c>
      <c r="G37" s="142">
        <v>2053</v>
      </c>
      <c r="H37" s="143">
        <v>5119019</v>
      </c>
      <c r="I37" s="143">
        <v>824546</v>
      </c>
      <c r="J37" s="143">
        <v>2006</v>
      </c>
      <c r="K37" s="144">
        <v>2E-3</v>
      </c>
      <c r="L37" s="144">
        <v>0.161</v>
      </c>
      <c r="M37" s="143">
        <v>474359</v>
      </c>
      <c r="N37" s="143">
        <v>8918</v>
      </c>
      <c r="O37" s="144">
        <v>1.9E-2</v>
      </c>
      <c r="P37" s="144">
        <v>9.2999999999999999E-2</v>
      </c>
      <c r="Q37" s="158">
        <f t="shared" si="4"/>
        <v>0.74491242280044545</v>
      </c>
      <c r="S37" s="161">
        <f t="shared" si="23"/>
        <v>126638.16766224563</v>
      </c>
      <c r="T37" s="161">
        <f t="shared" si="23"/>
        <v>148579.01316189126</v>
      </c>
      <c r="U37" s="161">
        <f t="shared" si="23"/>
        <v>31386.997367621749</v>
      </c>
      <c r="V37" s="161">
        <f t="shared" si="23"/>
        <v>46039.720309810669</v>
      </c>
      <c r="W37" s="161">
        <f t="shared" si="23"/>
        <v>6094.0652526070671</v>
      </c>
      <c r="Y37" s="142">
        <v>2053</v>
      </c>
      <c r="Z37" s="161">
        <f t="shared" si="7"/>
        <v>41699</v>
      </c>
      <c r="AA37" s="161">
        <f t="shared" si="8"/>
        <v>37681</v>
      </c>
      <c r="AB37" s="161">
        <f t="shared" si="9"/>
        <v>55763</v>
      </c>
      <c r="AC37" s="161">
        <f t="shared" si="10"/>
        <v>31548</v>
      </c>
      <c r="AD37" s="161">
        <f t="shared" si="11"/>
        <v>43813</v>
      </c>
      <c r="AE37" s="161">
        <f t="shared" si="12"/>
        <v>2199</v>
      </c>
      <c r="AF37" s="161">
        <f t="shared" si="13"/>
        <v>1402</v>
      </c>
      <c r="AH37" s="164">
        <f t="shared" si="5"/>
        <v>214105</v>
      </c>
    </row>
    <row r="38" spans="1:35">
      <c r="G38" s="139">
        <v>2054</v>
      </c>
      <c r="H38" s="140">
        <v>5167718</v>
      </c>
      <c r="I38" s="140">
        <v>825157</v>
      </c>
      <c r="J38" s="146">
        <v>611</v>
      </c>
      <c r="K38" s="141">
        <v>1E-3</v>
      </c>
      <c r="L38" s="141">
        <v>0.16</v>
      </c>
      <c r="M38" s="140">
        <v>483045</v>
      </c>
      <c r="N38" s="140">
        <v>8686</v>
      </c>
      <c r="O38" s="141">
        <v>1.7999999999999999E-2</v>
      </c>
      <c r="P38" s="141">
        <v>9.2999999999999999E-2</v>
      </c>
      <c r="Q38" s="158">
        <f t="shared" si="4"/>
        <v>0.7937689131877651</v>
      </c>
      <c r="S38" s="161">
        <f t="shared" si="23"/>
        <v>128307.49622579955</v>
      </c>
      <c r="T38" s="161">
        <f t="shared" si="23"/>
        <v>151656.67891735007</v>
      </c>
      <c r="U38" s="161">
        <f t="shared" si="23"/>
        <v>31929.59754986332</v>
      </c>
      <c r="V38" s="161">
        <f t="shared" si="23"/>
        <v>46990.711895199849</v>
      </c>
      <c r="W38" s="161">
        <f t="shared" si="23"/>
        <v>6211.0765470846973</v>
      </c>
      <c r="Y38" s="139">
        <v>2054</v>
      </c>
      <c r="Z38" s="161">
        <f t="shared" si="7"/>
        <v>42333</v>
      </c>
      <c r="AA38" s="161">
        <f t="shared" si="8"/>
        <v>38384</v>
      </c>
      <c r="AB38" s="161">
        <f t="shared" si="9"/>
        <v>56857</v>
      </c>
      <c r="AC38" s="161">
        <f t="shared" si="10"/>
        <v>32019</v>
      </c>
      <c r="AD38" s="161">
        <f t="shared" si="11"/>
        <v>44674</v>
      </c>
      <c r="AE38" s="161">
        <f t="shared" si="12"/>
        <v>2235</v>
      </c>
      <c r="AF38" s="161">
        <f t="shared" si="13"/>
        <v>1420</v>
      </c>
      <c r="AH38" s="164">
        <f t="shared" si="5"/>
        <v>217922</v>
      </c>
    </row>
    <row r="39" spans="1:35">
      <c r="G39" s="142">
        <v>2055</v>
      </c>
      <c r="H39" s="143">
        <v>5215630</v>
      </c>
      <c r="I39" s="143">
        <v>824578</v>
      </c>
      <c r="J39" s="145">
        <v>-579</v>
      </c>
      <c r="K39" s="144">
        <v>-1E-3</v>
      </c>
      <c r="L39" s="144">
        <v>0.158</v>
      </c>
      <c r="M39" s="143">
        <v>491238</v>
      </c>
      <c r="N39" s="143">
        <v>8193</v>
      </c>
      <c r="O39" s="144">
        <v>1.7000000000000001E-2</v>
      </c>
      <c r="P39" s="144">
        <v>9.4E-2</v>
      </c>
      <c r="Q39" s="158">
        <f t="shared" si="4"/>
        <v>0.83985240682618434</v>
      </c>
      <c r="S39" s="161">
        <f t="shared" si="23"/>
        <v>129882.07703643707</v>
      </c>
      <c r="T39" s="161">
        <f t="shared" si="23"/>
        <v>154559.66251560865</v>
      </c>
      <c r="U39" s="161">
        <f t="shared" si="23"/>
        <v>32441.400830211605</v>
      </c>
      <c r="V39" s="161">
        <f t="shared" si="23"/>
        <v>47887.727098871677</v>
      </c>
      <c r="W39" s="161">
        <f t="shared" si="23"/>
        <v>6321.4465143487114</v>
      </c>
      <c r="Y39" s="142">
        <v>2055</v>
      </c>
      <c r="Z39" s="161">
        <f t="shared" si="7"/>
        <v>42931</v>
      </c>
      <c r="AA39" s="161">
        <f t="shared" si="8"/>
        <v>39048</v>
      </c>
      <c r="AB39" s="161">
        <f t="shared" si="9"/>
        <v>57890</v>
      </c>
      <c r="AC39" s="161">
        <f t="shared" si="10"/>
        <v>32463</v>
      </c>
      <c r="AD39" s="161">
        <f t="shared" si="11"/>
        <v>45486</v>
      </c>
      <c r="AE39" s="161">
        <f t="shared" si="12"/>
        <v>2270</v>
      </c>
      <c r="AF39" s="161">
        <f t="shared" si="13"/>
        <v>1438</v>
      </c>
      <c r="AH39" s="164">
        <f t="shared" si="5"/>
        <v>221526</v>
      </c>
    </row>
    <row r="40" spans="1:35">
      <c r="G40" s="139">
        <v>2056</v>
      </c>
      <c r="H40" s="140">
        <v>5263304</v>
      </c>
      <c r="I40" s="140">
        <v>823082</v>
      </c>
      <c r="J40" s="140">
        <v>-1496</v>
      </c>
      <c r="K40" s="141">
        <v>-2E-3</v>
      </c>
      <c r="L40" s="141">
        <v>0.156</v>
      </c>
      <c r="M40" s="140">
        <v>498774</v>
      </c>
      <c r="N40" s="140">
        <v>7536</v>
      </c>
      <c r="O40" s="141">
        <v>1.4999999999999999E-2</v>
      </c>
      <c r="P40" s="141">
        <v>9.5000000000000001E-2</v>
      </c>
      <c r="Q40" s="158">
        <f t="shared" si="4"/>
        <v>0.88224044637935495</v>
      </c>
      <c r="S40" s="161">
        <f t="shared" si="23"/>
        <v>131330.39157188981</v>
      </c>
      <c r="T40" s="161">
        <f t="shared" si="23"/>
        <v>157229.85467922108</v>
      </c>
      <c r="U40" s="161">
        <f t="shared" si="23"/>
        <v>32912.162397489112</v>
      </c>
      <c r="V40" s="161">
        <f t="shared" si="23"/>
        <v>48712.810288774141</v>
      </c>
      <c r="W40" s="161">
        <f t="shared" si="23"/>
        <v>6422.9658690785545</v>
      </c>
      <c r="Y40" s="139">
        <v>2056</v>
      </c>
      <c r="Z40" s="161">
        <f t="shared" si="7"/>
        <v>43481</v>
      </c>
      <c r="AA40" s="161">
        <f t="shared" si="8"/>
        <v>39658</v>
      </c>
      <c r="AB40" s="161">
        <f t="shared" si="9"/>
        <v>58839</v>
      </c>
      <c r="AC40" s="161">
        <f t="shared" si="10"/>
        <v>32872</v>
      </c>
      <c r="AD40" s="161">
        <f t="shared" si="11"/>
        <v>46232</v>
      </c>
      <c r="AE40" s="161">
        <f t="shared" si="12"/>
        <v>2301</v>
      </c>
      <c r="AF40" s="161">
        <f t="shared" si="13"/>
        <v>1454</v>
      </c>
      <c r="AH40" s="164">
        <f t="shared" si="5"/>
        <v>224837</v>
      </c>
    </row>
    <row r="41" spans="1:35">
      <c r="G41" s="142">
        <v>2057</v>
      </c>
      <c r="H41" s="143">
        <v>5310621</v>
      </c>
      <c r="I41" s="143">
        <v>820890</v>
      </c>
      <c r="J41" s="143">
        <v>-2192</v>
      </c>
      <c r="K41" s="144">
        <v>-3.0000000000000001E-3</v>
      </c>
      <c r="L41" s="144">
        <v>0.155</v>
      </c>
      <c r="M41" s="143">
        <v>505447</v>
      </c>
      <c r="N41" s="143">
        <v>6673</v>
      </c>
      <c r="O41" s="144">
        <v>1.2999999999999999E-2</v>
      </c>
      <c r="P41" s="144">
        <v>9.5000000000000001E-2</v>
      </c>
      <c r="Q41" s="158">
        <f t="shared" si="4"/>
        <v>0.91977433543698606</v>
      </c>
      <c r="S41" s="161">
        <f t="shared" si="23"/>
        <v>132612.84949321093</v>
      </c>
      <c r="T41" s="161">
        <f t="shared" si="23"/>
        <v>159594.2644865175</v>
      </c>
      <c r="U41" s="161">
        <f t="shared" si="23"/>
        <v>33329.01376936317</v>
      </c>
      <c r="V41" s="161">
        <f t="shared" si="23"/>
        <v>49443.407439280934</v>
      </c>
      <c r="W41" s="161">
        <f t="shared" si="23"/>
        <v>6512.8595333715821</v>
      </c>
      <c r="Y41" s="142">
        <v>2057</v>
      </c>
      <c r="Z41" s="161">
        <f t="shared" si="7"/>
        <v>43968</v>
      </c>
      <c r="AA41" s="161">
        <f t="shared" si="8"/>
        <v>40199</v>
      </c>
      <c r="AB41" s="161">
        <f t="shared" si="9"/>
        <v>59680</v>
      </c>
      <c r="AC41" s="161">
        <f t="shared" si="10"/>
        <v>33234</v>
      </c>
      <c r="AD41" s="161">
        <f t="shared" si="11"/>
        <v>46894</v>
      </c>
      <c r="AE41" s="161">
        <f t="shared" si="12"/>
        <v>2329</v>
      </c>
      <c r="AF41" s="161">
        <f t="shared" si="13"/>
        <v>1468</v>
      </c>
      <c r="AH41" s="164">
        <f t="shared" si="5"/>
        <v>227772</v>
      </c>
    </row>
    <row r="42" spans="1:35">
      <c r="G42" s="139">
        <v>2058</v>
      </c>
      <c r="H42" s="140">
        <v>5357795</v>
      </c>
      <c r="I42" s="140">
        <v>818072</v>
      </c>
      <c r="J42" s="140">
        <v>-2818</v>
      </c>
      <c r="K42" s="141">
        <v>-3.0000000000000001E-3</v>
      </c>
      <c r="L42" s="141">
        <v>0.153</v>
      </c>
      <c r="M42" s="140">
        <v>511250</v>
      </c>
      <c r="N42" s="140">
        <v>5803</v>
      </c>
      <c r="O42" s="141">
        <v>1.0999999999999999E-2</v>
      </c>
      <c r="P42" s="141">
        <v>9.5000000000000001E-2</v>
      </c>
      <c r="Q42" s="158">
        <f t="shared" si="4"/>
        <v>0.95241470082008706</v>
      </c>
      <c r="S42" s="161">
        <f t="shared" si="23"/>
        <v>133728.10549762074</v>
      </c>
      <c r="T42" s="161">
        <f t="shared" si="23"/>
        <v>161650.41166346057</v>
      </c>
      <c r="U42" s="161">
        <f t="shared" si="23"/>
        <v>33691.517667307889</v>
      </c>
      <c r="V42" s="161">
        <f t="shared" si="23"/>
        <v>50078.752151462992</v>
      </c>
      <c r="W42" s="161">
        <f t="shared" si="23"/>
        <v>6591.0332084641086</v>
      </c>
      <c r="Y42" s="139">
        <v>2058</v>
      </c>
      <c r="Z42" s="161">
        <f t="shared" si="7"/>
        <v>44392</v>
      </c>
      <c r="AA42" s="161">
        <f t="shared" si="8"/>
        <v>40669</v>
      </c>
      <c r="AB42" s="161">
        <f t="shared" si="9"/>
        <v>60411</v>
      </c>
      <c r="AC42" s="161">
        <f t="shared" si="10"/>
        <v>33548</v>
      </c>
      <c r="AD42" s="161">
        <f t="shared" si="11"/>
        <v>47469</v>
      </c>
      <c r="AE42" s="161">
        <f t="shared" si="12"/>
        <v>2353</v>
      </c>
      <c r="AF42" s="161">
        <f t="shared" si="13"/>
        <v>1480</v>
      </c>
      <c r="AH42" s="164">
        <f t="shared" si="5"/>
        <v>230322</v>
      </c>
    </row>
    <row r="43" spans="1:35">
      <c r="G43" s="142">
        <v>2059</v>
      </c>
      <c r="H43" s="143">
        <v>5404637</v>
      </c>
      <c r="I43" s="143">
        <v>814909</v>
      </c>
      <c r="J43" s="143">
        <v>-3163</v>
      </c>
      <c r="K43" s="144">
        <v>-4.0000000000000001E-3</v>
      </c>
      <c r="L43" s="144">
        <v>0.151</v>
      </c>
      <c r="M43" s="143">
        <v>516051</v>
      </c>
      <c r="N43" s="143">
        <v>4801</v>
      </c>
      <c r="O43" s="144">
        <v>8.9999999999999993E-3</v>
      </c>
      <c r="P43" s="144">
        <v>9.5000000000000001E-2</v>
      </c>
      <c r="Q43" s="158">
        <f t="shared" si="4"/>
        <v>0.97941907686769492</v>
      </c>
      <c r="S43" s="161">
        <f t="shared" si="23"/>
        <v>134650.79101841542</v>
      </c>
      <c r="T43" s="161">
        <f t="shared" si="23"/>
        <v>163351.52532820357</v>
      </c>
      <c r="U43" s="161">
        <f t="shared" si="23"/>
        <v>33991.428267692623</v>
      </c>
      <c r="V43" s="161">
        <f t="shared" si="23"/>
        <v>50604.392331229683</v>
      </c>
      <c r="W43" s="161">
        <f t="shared" si="23"/>
        <v>6655.70868909813</v>
      </c>
      <c r="Y43" s="142">
        <v>2059</v>
      </c>
      <c r="Z43" s="161">
        <f t="shared" si="7"/>
        <v>44742</v>
      </c>
      <c r="AA43" s="161">
        <f t="shared" si="8"/>
        <v>41057</v>
      </c>
      <c r="AB43" s="161">
        <f t="shared" si="9"/>
        <v>61015</v>
      </c>
      <c r="AC43" s="161">
        <f t="shared" si="10"/>
        <v>33809</v>
      </c>
      <c r="AD43" s="161">
        <f t="shared" si="11"/>
        <v>47944</v>
      </c>
      <c r="AE43" s="161">
        <f t="shared" si="12"/>
        <v>2373</v>
      </c>
      <c r="AF43" s="161">
        <f t="shared" si="13"/>
        <v>1490</v>
      </c>
      <c r="AH43" s="164">
        <f t="shared" si="5"/>
        <v>232430</v>
      </c>
    </row>
    <row r="44" spans="1:35">
      <c r="G44" s="139">
        <v>2060</v>
      </c>
      <c r="H44" s="140">
        <v>5450598</v>
      </c>
      <c r="I44" s="140">
        <v>811572</v>
      </c>
      <c r="J44" s="140">
        <v>-3337</v>
      </c>
      <c r="K44" s="141">
        <v>-4.0000000000000001E-3</v>
      </c>
      <c r="L44" s="141">
        <v>0.14899999999999999</v>
      </c>
      <c r="M44" s="140">
        <v>519710</v>
      </c>
      <c r="N44" s="140">
        <v>3659</v>
      </c>
      <c r="O44" s="141">
        <v>7.0000000000000001E-3</v>
      </c>
      <c r="P44" s="141">
        <v>9.5000000000000001E-2</v>
      </c>
      <c r="Q44" s="158">
        <f t="shared" si="4"/>
        <v>1</v>
      </c>
      <c r="S44" s="161">
        <f t="shared" si="23"/>
        <v>135354</v>
      </c>
      <c r="T44" s="161">
        <f t="shared" si="23"/>
        <v>164648</v>
      </c>
      <c r="U44" s="161">
        <f t="shared" si="23"/>
        <v>34220</v>
      </c>
      <c r="V44" s="161">
        <f t="shared" si="23"/>
        <v>51005</v>
      </c>
      <c r="W44" s="161">
        <f t="shared" si="23"/>
        <v>6705</v>
      </c>
      <c r="Y44" s="139">
        <v>2060</v>
      </c>
      <c r="Z44" s="161">
        <f t="shared" si="7"/>
        <v>45009</v>
      </c>
      <c r="AA44" s="161">
        <f t="shared" si="8"/>
        <v>41354</v>
      </c>
      <c r="AB44" s="161">
        <f t="shared" si="9"/>
        <v>61476</v>
      </c>
      <c r="AC44" s="161">
        <f t="shared" si="10"/>
        <v>34007</v>
      </c>
      <c r="AD44" s="161">
        <f t="shared" si="11"/>
        <v>48307</v>
      </c>
      <c r="AE44" s="161">
        <f t="shared" si="12"/>
        <v>2388</v>
      </c>
      <c r="AF44" s="161">
        <f t="shared" si="13"/>
        <v>1498</v>
      </c>
      <c r="AH44" s="164">
        <f t="shared" si="5"/>
        <v>234039</v>
      </c>
    </row>
    <row r="45" spans="1:35">
      <c r="G45" t="s">
        <v>266</v>
      </c>
      <c r="Z45" t="s">
        <v>1</v>
      </c>
      <c r="AA45" t="s">
        <v>2</v>
      </c>
      <c r="AB45" t="s">
        <v>3</v>
      </c>
      <c r="AC45" t="s">
        <v>4</v>
      </c>
      <c r="AD45" t="s">
        <v>15</v>
      </c>
      <c r="AE45" t="s">
        <v>16</v>
      </c>
      <c r="AF45" t="s">
        <v>17</v>
      </c>
    </row>
    <row r="46" spans="1:35">
      <c r="G46" t="s">
        <v>265</v>
      </c>
      <c r="AH46" s="164">
        <f>AH44-AH4</f>
        <v>62994</v>
      </c>
      <c r="AI46" t="s">
        <v>277</v>
      </c>
    </row>
    <row r="47" spans="1:35">
      <c r="AH47" s="165">
        <f>AH46/AH4</f>
        <v>0.3682890467420854</v>
      </c>
      <c r="AI47" t="s">
        <v>278</v>
      </c>
    </row>
  </sheetData>
  <mergeCells count="5">
    <mergeCell ref="A33:E33"/>
    <mergeCell ref="G2:G3"/>
    <mergeCell ref="H2:H3"/>
    <mergeCell ref="I2:L2"/>
    <mergeCell ref="M2:P2"/>
  </mergeCells>
  <hyperlinks>
    <hyperlink ref="A35" r:id="rId1" xr:uid="{B2E65570-319D-44A6-9FE0-C280F8A5C15C}"/>
  </hyperlinks>
  <pageMargins left="0.7" right="0.7" top="0.75" bottom="0.75" header="0.3" footer="0.3"/>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B8DB6-6DE2-45BC-90A6-F0328CF1E700}">
  <dimension ref="A1:AB6016"/>
  <sheetViews>
    <sheetView workbookViewId="0">
      <selection activeCell="Z18" sqref="Z18"/>
    </sheetView>
  </sheetViews>
  <sheetFormatPr defaultRowHeight="15"/>
  <cols>
    <col min="1" max="1" width="27.140625" bestFit="1" customWidth="1"/>
    <col min="2" max="2" width="13.85546875" customWidth="1"/>
    <col min="3" max="3" width="17.5703125" customWidth="1"/>
    <col min="5" max="5" width="14.42578125" customWidth="1"/>
    <col min="6" max="6" width="20.5703125" customWidth="1"/>
    <col min="7" max="7" width="14" customWidth="1"/>
    <col min="8" max="8" width="20.85546875" bestFit="1" customWidth="1"/>
    <col min="9" max="9" width="18.5703125" bestFit="1" customWidth="1"/>
    <col min="10" max="10" width="18.5703125" customWidth="1"/>
    <col min="12" max="12" width="9.42578125" customWidth="1"/>
    <col min="13" max="13" width="10.85546875" customWidth="1"/>
    <col min="14" max="14" width="17.7109375" bestFit="1" customWidth="1"/>
    <col min="19" max="19" width="12.140625" customWidth="1"/>
    <col min="20" max="20" width="12.85546875" customWidth="1"/>
    <col min="23" max="23" width="17.42578125" bestFit="1" customWidth="1"/>
    <col min="24" max="24" width="17.7109375" bestFit="1" customWidth="1"/>
    <col min="25" max="25" width="22.140625" bestFit="1" customWidth="1"/>
    <col min="26" max="26" width="21.140625" bestFit="1" customWidth="1"/>
    <col min="27" max="27" width="27.140625" bestFit="1" customWidth="1"/>
    <col min="28" max="28" width="14.28515625" customWidth="1"/>
    <col min="29" max="29" width="11.28515625" bestFit="1" customWidth="1"/>
  </cols>
  <sheetData>
    <row r="1" spans="1:28">
      <c r="A1" s="102" t="s">
        <v>331</v>
      </c>
      <c r="L1" s="102" t="s">
        <v>332</v>
      </c>
      <c r="P1" s="102" t="s">
        <v>651</v>
      </c>
    </row>
    <row r="2" spans="1:28">
      <c r="A2" s="102" t="s">
        <v>284</v>
      </c>
      <c r="B2" s="179" t="s">
        <v>285</v>
      </c>
      <c r="C2" s="179" t="s">
        <v>286</v>
      </c>
      <c r="D2" s="179" t="s">
        <v>287</v>
      </c>
      <c r="E2" s="179" t="s">
        <v>288</v>
      </c>
      <c r="F2" s="179" t="s">
        <v>289</v>
      </c>
      <c r="G2" s="179" t="s">
        <v>50</v>
      </c>
      <c r="H2" s="179" t="s">
        <v>653</v>
      </c>
      <c r="I2" s="179" t="s">
        <v>652</v>
      </c>
      <c r="J2" s="179" t="s">
        <v>333</v>
      </c>
      <c r="L2" t="s">
        <v>333</v>
      </c>
      <c r="M2" t="s">
        <v>334</v>
      </c>
      <c r="N2" t="s">
        <v>335</v>
      </c>
      <c r="P2" t="s">
        <v>605</v>
      </c>
      <c r="Q2" t="s">
        <v>606</v>
      </c>
      <c r="R2" t="s">
        <v>607</v>
      </c>
      <c r="S2" t="s">
        <v>608</v>
      </c>
      <c r="T2" t="s">
        <v>609</v>
      </c>
      <c r="U2" t="s">
        <v>610</v>
      </c>
      <c r="W2" s="180" t="s">
        <v>657</v>
      </c>
      <c r="X2" s="180" t="s">
        <v>656</v>
      </c>
    </row>
    <row r="3" spans="1:28">
      <c r="A3" t="s">
        <v>191</v>
      </c>
      <c r="B3" t="s">
        <v>20</v>
      </c>
      <c r="C3">
        <v>2025</v>
      </c>
      <c r="D3">
        <v>2</v>
      </c>
      <c r="E3">
        <v>84003</v>
      </c>
      <c r="F3" t="s">
        <v>290</v>
      </c>
      <c r="G3">
        <v>38</v>
      </c>
      <c r="H3" t="str">
        <f>_xlfn.XLOOKUP(Table1[[#This Row],[ZIPCODE]],Table2[Zip Code],Table2[County])</f>
        <v>Utah</v>
      </c>
      <c r="I3" t="str">
        <f>_xlfn.XLOOKUP(Table1[[#This Row],[ZIPCODE]],Table3[zip],Table3[county])</f>
        <v>Utah County</v>
      </c>
      <c r="J3" t="str">
        <f>IFERROR(Table1[[#This Row],[County (Utah.gov)]], SUBSTITUTE(Table1[[#This Row],[County (WPR)]], " County", ""))</f>
        <v>Utah</v>
      </c>
      <c r="L3" t="s">
        <v>336</v>
      </c>
      <c r="M3">
        <v>84713</v>
      </c>
      <c r="N3" t="s">
        <v>337</v>
      </c>
      <c r="P3">
        <v>84043</v>
      </c>
      <c r="Q3" t="s">
        <v>560</v>
      </c>
      <c r="R3" t="s">
        <v>611</v>
      </c>
      <c r="S3" t="s">
        <v>612</v>
      </c>
      <c r="T3">
        <v>81839</v>
      </c>
      <c r="U3" t="s">
        <v>270</v>
      </c>
      <c r="W3" s="180" t="s">
        <v>654</v>
      </c>
      <c r="X3" t="s">
        <v>301</v>
      </c>
      <c r="Y3" t="s">
        <v>140</v>
      </c>
      <c r="Z3" t="s">
        <v>137</v>
      </c>
      <c r="AA3" t="s">
        <v>191</v>
      </c>
      <c r="AB3" t="s">
        <v>655</v>
      </c>
    </row>
    <row r="4" spans="1:28">
      <c r="A4" t="s">
        <v>191</v>
      </c>
      <c r="B4" t="s">
        <v>20</v>
      </c>
      <c r="C4">
        <v>2025</v>
      </c>
      <c r="D4">
        <v>2</v>
      </c>
      <c r="E4">
        <v>84003</v>
      </c>
      <c r="F4" t="s">
        <v>291</v>
      </c>
      <c r="G4">
        <v>70</v>
      </c>
      <c r="H4" t="str">
        <f>_xlfn.XLOOKUP(Table1[[#This Row],[ZIPCODE]],Table2[Zip Code],Table2[County])</f>
        <v>Utah</v>
      </c>
      <c r="I4" t="str">
        <f>_xlfn.XLOOKUP(Table1[[#This Row],[ZIPCODE]],Table3[zip],Table3[county])</f>
        <v>Utah County</v>
      </c>
      <c r="J4" t="str">
        <f>IFERROR(Table1[[#This Row],[County (Utah.gov)]], SUBSTITUTE(Table1[[#This Row],[County (WPR)]], " County", ""))</f>
        <v>Utah</v>
      </c>
      <c r="L4" t="s">
        <v>336</v>
      </c>
      <c r="M4">
        <v>84731</v>
      </c>
      <c r="N4" t="s">
        <v>338</v>
      </c>
      <c r="P4">
        <v>84096</v>
      </c>
      <c r="Q4" t="s">
        <v>613</v>
      </c>
      <c r="R4" t="s">
        <v>614</v>
      </c>
      <c r="S4" t="s">
        <v>612</v>
      </c>
      <c r="T4">
        <v>71115</v>
      </c>
      <c r="U4" t="s">
        <v>270</v>
      </c>
      <c r="W4" s="181" t="s">
        <v>272</v>
      </c>
      <c r="X4" s="182">
        <v>93</v>
      </c>
      <c r="Y4" s="182">
        <v>819</v>
      </c>
      <c r="Z4" s="182">
        <v>123</v>
      </c>
      <c r="AA4" s="182">
        <v>58</v>
      </c>
      <c r="AB4" s="182">
        <v>1093</v>
      </c>
    </row>
    <row r="5" spans="1:28">
      <c r="A5" t="s">
        <v>191</v>
      </c>
      <c r="B5" t="s">
        <v>20</v>
      </c>
      <c r="C5">
        <v>2025</v>
      </c>
      <c r="D5">
        <v>2</v>
      </c>
      <c r="E5">
        <v>84004</v>
      </c>
      <c r="F5" t="s">
        <v>290</v>
      </c>
      <c r="G5">
        <v>12</v>
      </c>
      <c r="H5" t="str">
        <f>_xlfn.XLOOKUP(Table1[[#This Row],[ZIPCODE]],Table2[Zip Code],Table2[County])</f>
        <v>Utah</v>
      </c>
      <c r="I5" t="str">
        <f>_xlfn.XLOOKUP(Table1[[#This Row],[ZIPCODE]],Table3[zip],Table3[county])</f>
        <v>Utah County</v>
      </c>
      <c r="J5" t="str">
        <f>IFERROR(Table1[[#This Row],[County (Utah.gov)]], SUBSTITUTE(Table1[[#This Row],[County (WPR)]], " County", ""))</f>
        <v>Utah</v>
      </c>
      <c r="L5" t="s">
        <v>336</v>
      </c>
      <c r="M5">
        <v>84751</v>
      </c>
      <c r="N5" t="s">
        <v>339</v>
      </c>
      <c r="P5">
        <v>84015</v>
      </c>
      <c r="Q5" t="s">
        <v>388</v>
      </c>
      <c r="R5" t="s">
        <v>615</v>
      </c>
      <c r="S5" t="s">
        <v>612</v>
      </c>
      <c r="T5">
        <v>70730</v>
      </c>
      <c r="U5" t="s">
        <v>270</v>
      </c>
      <c r="W5" s="181" t="s">
        <v>142</v>
      </c>
      <c r="X5" s="182">
        <v>3547</v>
      </c>
      <c r="Y5" s="182">
        <v>9125</v>
      </c>
      <c r="Z5" s="182">
        <v>1733</v>
      </c>
      <c r="AA5" s="182">
        <v>1580</v>
      </c>
      <c r="AB5" s="182">
        <v>15985</v>
      </c>
    </row>
    <row r="6" spans="1:28">
      <c r="A6" t="s">
        <v>191</v>
      </c>
      <c r="B6" t="s">
        <v>20</v>
      </c>
      <c r="C6">
        <v>2025</v>
      </c>
      <c r="D6">
        <v>2</v>
      </c>
      <c r="E6">
        <v>84004</v>
      </c>
      <c r="F6" t="s">
        <v>291</v>
      </c>
      <c r="G6">
        <v>13</v>
      </c>
      <c r="H6" t="str">
        <f>_xlfn.XLOOKUP(Table1[[#This Row],[ZIPCODE]],Table2[Zip Code],Table2[County])</f>
        <v>Utah</v>
      </c>
      <c r="I6" t="str">
        <f>_xlfn.XLOOKUP(Table1[[#This Row],[ZIPCODE]],Table3[zip],Table3[county])</f>
        <v>Utah County</v>
      </c>
      <c r="J6" t="str">
        <f>IFERROR(Table1[[#This Row],[County (Utah.gov)]], SUBSTITUTE(Table1[[#This Row],[County (WPR)]], " County", ""))</f>
        <v>Utah</v>
      </c>
      <c r="L6" t="s">
        <v>336</v>
      </c>
      <c r="M6">
        <v>84752</v>
      </c>
      <c r="N6" t="s">
        <v>340</v>
      </c>
      <c r="P6">
        <v>84404</v>
      </c>
      <c r="Q6" t="s">
        <v>141</v>
      </c>
      <c r="R6" t="s">
        <v>616</v>
      </c>
      <c r="S6" t="s">
        <v>612</v>
      </c>
      <c r="T6">
        <v>65875</v>
      </c>
      <c r="U6" t="s">
        <v>270</v>
      </c>
      <c r="W6" s="181" t="s">
        <v>269</v>
      </c>
      <c r="X6" s="182">
        <v>33271</v>
      </c>
      <c r="Y6" s="182">
        <v>1953</v>
      </c>
      <c r="Z6" s="182">
        <v>8406</v>
      </c>
      <c r="AA6" s="182">
        <v>18785</v>
      </c>
      <c r="AB6" s="182">
        <v>62415</v>
      </c>
    </row>
    <row r="7" spans="1:28">
      <c r="A7" t="s">
        <v>191</v>
      </c>
      <c r="B7" t="s">
        <v>20</v>
      </c>
      <c r="C7">
        <v>2025</v>
      </c>
      <c r="D7">
        <v>2</v>
      </c>
      <c r="E7">
        <v>84005</v>
      </c>
      <c r="F7" t="s">
        <v>290</v>
      </c>
      <c r="G7">
        <v>51</v>
      </c>
      <c r="H7" t="e">
        <f>_xlfn.XLOOKUP(Table1[[#This Row],[ZIPCODE]],Table2[Zip Code],Table2[County])</f>
        <v>#N/A</v>
      </c>
      <c r="I7" t="str">
        <f>_xlfn.XLOOKUP(Table1[[#This Row],[ZIPCODE]],Table3[zip],Table3[county])</f>
        <v>Utah County</v>
      </c>
      <c r="J7" t="str">
        <f>IFERROR(Table1[[#This Row],[County (Utah.gov)]], SUBSTITUTE(Table1[[#This Row],[County (WPR)]], " County", ""))</f>
        <v>Utah</v>
      </c>
      <c r="L7" t="s">
        <v>272</v>
      </c>
      <c r="M7">
        <v>84301</v>
      </c>
      <c r="N7" t="s">
        <v>341</v>
      </c>
      <c r="P7">
        <v>84074</v>
      </c>
      <c r="Q7" t="s">
        <v>537</v>
      </c>
      <c r="R7" t="s">
        <v>617</v>
      </c>
      <c r="S7" t="s">
        <v>612</v>
      </c>
      <c r="T7">
        <v>57470</v>
      </c>
      <c r="U7" t="s">
        <v>270</v>
      </c>
      <c r="W7" s="181" t="s">
        <v>270</v>
      </c>
      <c r="X7" s="182">
        <v>3594</v>
      </c>
      <c r="Y7" s="182">
        <v>610</v>
      </c>
      <c r="Z7" s="182">
        <v>27848</v>
      </c>
      <c r="AA7" s="182">
        <v>1779</v>
      </c>
      <c r="AB7" s="182">
        <v>33831</v>
      </c>
    </row>
    <row r="8" spans="1:28">
      <c r="A8" t="s">
        <v>191</v>
      </c>
      <c r="B8" t="s">
        <v>20</v>
      </c>
      <c r="C8">
        <v>2025</v>
      </c>
      <c r="D8">
        <v>2</v>
      </c>
      <c r="E8">
        <v>84005</v>
      </c>
      <c r="F8" t="s">
        <v>291</v>
      </c>
      <c r="G8">
        <v>109</v>
      </c>
      <c r="H8" t="e">
        <f>_xlfn.XLOOKUP(Table1[[#This Row],[ZIPCODE]],Table2[Zip Code],Table2[County])</f>
        <v>#N/A</v>
      </c>
      <c r="I8" t="str">
        <f>_xlfn.XLOOKUP(Table1[[#This Row],[ZIPCODE]],Table3[zip],Table3[county])</f>
        <v>Utah County</v>
      </c>
      <c r="J8" t="str">
        <f>IFERROR(Table1[[#This Row],[County (Utah.gov)]], SUBSTITUTE(Table1[[#This Row],[County (WPR)]], " County", ""))</f>
        <v>Utah</v>
      </c>
      <c r="L8" t="s">
        <v>272</v>
      </c>
      <c r="M8">
        <v>84302</v>
      </c>
      <c r="N8" t="s">
        <v>342</v>
      </c>
      <c r="P8">
        <v>84003</v>
      </c>
      <c r="Q8" t="s">
        <v>556</v>
      </c>
      <c r="R8" t="s">
        <v>611</v>
      </c>
      <c r="S8" t="s">
        <v>612</v>
      </c>
      <c r="T8">
        <v>55259</v>
      </c>
      <c r="U8" t="s">
        <v>270</v>
      </c>
      <c r="W8" s="181" t="s">
        <v>271</v>
      </c>
      <c r="X8" s="182">
        <v>1036</v>
      </c>
      <c r="Y8" s="182">
        <v>10235</v>
      </c>
      <c r="Z8" s="182">
        <v>277</v>
      </c>
      <c r="AA8" s="182">
        <v>336</v>
      </c>
      <c r="AB8" s="182">
        <v>11884</v>
      </c>
    </row>
    <row r="9" spans="1:28">
      <c r="A9" t="s">
        <v>191</v>
      </c>
      <c r="B9" t="s">
        <v>20</v>
      </c>
      <c r="C9">
        <v>2025</v>
      </c>
      <c r="D9">
        <v>2</v>
      </c>
      <c r="E9">
        <v>84006</v>
      </c>
      <c r="F9" t="s">
        <v>290</v>
      </c>
      <c r="G9">
        <v>3</v>
      </c>
      <c r="H9" t="str">
        <f>_xlfn.XLOOKUP(Table1[[#This Row],[ZIPCODE]],Table2[Zip Code],Table2[County])</f>
        <v>Salt Lake</v>
      </c>
      <c r="I9" t="str">
        <f>_xlfn.XLOOKUP(Table1[[#This Row],[ZIPCODE]],Table3[zip],Table3[county])</f>
        <v>Salt Lake County</v>
      </c>
      <c r="J9" t="str">
        <f>IFERROR(Table1[[#This Row],[County (Utah.gov)]], SUBSTITUTE(Table1[[#This Row],[County (WPR)]], " County", ""))</f>
        <v>Salt Lake</v>
      </c>
      <c r="L9" t="s">
        <v>272</v>
      </c>
      <c r="M9">
        <v>84306</v>
      </c>
      <c r="N9" t="s">
        <v>343</v>
      </c>
      <c r="P9">
        <v>84041</v>
      </c>
      <c r="Q9" t="s">
        <v>391</v>
      </c>
      <c r="R9" t="s">
        <v>615</v>
      </c>
      <c r="S9" t="s">
        <v>612</v>
      </c>
      <c r="T9">
        <v>54750</v>
      </c>
      <c r="U9" t="s">
        <v>270</v>
      </c>
      <c r="W9" s="181" t="s">
        <v>655</v>
      </c>
      <c r="X9" s="182">
        <v>41541</v>
      </c>
      <c r="Y9" s="182">
        <v>22742</v>
      </c>
      <c r="Z9" s="182">
        <v>38387</v>
      </c>
      <c r="AA9" s="182">
        <v>22538</v>
      </c>
      <c r="AB9" s="182">
        <v>125208</v>
      </c>
    </row>
    <row r="10" spans="1:28">
      <c r="A10" t="s">
        <v>191</v>
      </c>
      <c r="B10" t="s">
        <v>20</v>
      </c>
      <c r="C10">
        <v>2025</v>
      </c>
      <c r="D10">
        <v>2</v>
      </c>
      <c r="E10">
        <v>84006</v>
      </c>
      <c r="F10" t="s">
        <v>291</v>
      </c>
      <c r="G10">
        <v>2</v>
      </c>
      <c r="H10" t="str">
        <f>_xlfn.XLOOKUP(Table1[[#This Row],[ZIPCODE]],Table2[Zip Code],Table2[County])</f>
        <v>Salt Lake</v>
      </c>
      <c r="I10" t="str">
        <f>_xlfn.XLOOKUP(Table1[[#This Row],[ZIPCODE]],Table3[zip],Table3[county])</f>
        <v>Salt Lake County</v>
      </c>
      <c r="J10" t="str">
        <f>IFERROR(Table1[[#This Row],[County (Utah.gov)]], SUBSTITUTE(Table1[[#This Row],[County (WPR)]], " County", ""))</f>
        <v>Salt Lake</v>
      </c>
      <c r="L10" t="s">
        <v>272</v>
      </c>
      <c r="M10">
        <v>84307</v>
      </c>
      <c r="N10" t="s">
        <v>344</v>
      </c>
      <c r="P10">
        <v>84790</v>
      </c>
      <c r="Q10" t="s">
        <v>587</v>
      </c>
      <c r="R10" t="s">
        <v>618</v>
      </c>
      <c r="S10" t="s">
        <v>612</v>
      </c>
      <c r="T10">
        <v>54353</v>
      </c>
      <c r="U10" t="s">
        <v>270</v>
      </c>
    </row>
    <row r="11" spans="1:28">
      <c r="A11" t="s">
        <v>191</v>
      </c>
      <c r="B11" t="s">
        <v>20</v>
      </c>
      <c r="C11">
        <v>2025</v>
      </c>
      <c r="D11">
        <v>2</v>
      </c>
      <c r="E11">
        <v>84009</v>
      </c>
      <c r="F11" t="s">
        <v>290</v>
      </c>
      <c r="G11">
        <v>156</v>
      </c>
      <c r="H11" t="e">
        <f>_xlfn.XLOOKUP(Table1[[#This Row],[ZIPCODE]],Table2[Zip Code],Table2[County])</f>
        <v>#N/A</v>
      </c>
      <c r="I11" t="str">
        <f>_xlfn.XLOOKUP(Table1[[#This Row],[ZIPCODE]],Table3[zip],Table3[county])</f>
        <v>Salt Lake County</v>
      </c>
      <c r="J11" t="str">
        <f>IFERROR(Table1[[#This Row],[County (Utah.gov)]], SUBSTITUTE(Table1[[#This Row],[County (WPR)]], " County", ""))</f>
        <v>Salt Lake</v>
      </c>
      <c r="L11" t="s">
        <v>272</v>
      </c>
      <c r="M11">
        <v>84309</v>
      </c>
      <c r="N11" t="s">
        <v>345</v>
      </c>
      <c r="P11">
        <v>84081</v>
      </c>
      <c r="Q11" t="s">
        <v>490</v>
      </c>
      <c r="R11" t="s">
        <v>614</v>
      </c>
      <c r="S11" t="s">
        <v>612</v>
      </c>
      <c r="T11">
        <v>52168</v>
      </c>
      <c r="U11" t="s">
        <v>270</v>
      </c>
    </row>
    <row r="12" spans="1:28">
      <c r="A12" t="s">
        <v>191</v>
      </c>
      <c r="B12" t="s">
        <v>20</v>
      </c>
      <c r="C12">
        <v>2025</v>
      </c>
      <c r="D12">
        <v>2</v>
      </c>
      <c r="E12">
        <v>84009</v>
      </c>
      <c r="F12" t="s">
        <v>291</v>
      </c>
      <c r="G12">
        <v>331</v>
      </c>
      <c r="H12" t="e">
        <f>_xlfn.XLOOKUP(Table1[[#This Row],[ZIPCODE]],Table2[Zip Code],Table2[County])</f>
        <v>#N/A</v>
      </c>
      <c r="I12" t="str">
        <f>_xlfn.XLOOKUP(Table1[[#This Row],[ZIPCODE]],Table3[zip],Table3[county])</f>
        <v>Salt Lake County</v>
      </c>
      <c r="J12" t="str">
        <f>IFERROR(Table1[[#This Row],[County (Utah.gov)]], SUBSTITUTE(Table1[[#This Row],[County (WPR)]], " County", ""))</f>
        <v>Salt Lake</v>
      </c>
      <c r="L12" t="s">
        <v>272</v>
      </c>
      <c r="M12">
        <v>84311</v>
      </c>
      <c r="N12" t="s">
        <v>346</v>
      </c>
      <c r="P12">
        <v>84119</v>
      </c>
      <c r="Q12" t="s">
        <v>619</v>
      </c>
      <c r="R12" t="s">
        <v>614</v>
      </c>
      <c r="S12" t="s">
        <v>612</v>
      </c>
      <c r="T12">
        <v>50745</v>
      </c>
      <c r="U12" t="s">
        <v>270</v>
      </c>
    </row>
    <row r="13" spans="1:28">
      <c r="A13" t="s">
        <v>191</v>
      </c>
      <c r="B13" t="s">
        <v>20</v>
      </c>
      <c r="C13">
        <v>2025</v>
      </c>
      <c r="D13">
        <v>2</v>
      </c>
      <c r="E13">
        <v>84010</v>
      </c>
      <c r="F13" t="s">
        <v>290</v>
      </c>
      <c r="G13">
        <v>78</v>
      </c>
      <c r="H13" t="str">
        <f>_xlfn.XLOOKUP(Table1[[#This Row],[ZIPCODE]],Table2[Zip Code],Table2[County])</f>
        <v>Davis</v>
      </c>
      <c r="I13" t="str">
        <f>_xlfn.XLOOKUP(Table1[[#This Row],[ZIPCODE]],Table3[zip],Table3[county])</f>
        <v>Davis County</v>
      </c>
      <c r="J13" t="str">
        <f>IFERROR(Table1[[#This Row],[County (Utah.gov)]], SUBSTITUTE(Table1[[#This Row],[County (WPR)]], " County", ""))</f>
        <v>Davis</v>
      </c>
      <c r="L13" t="s">
        <v>272</v>
      </c>
      <c r="M13">
        <v>84312</v>
      </c>
      <c r="N13" t="s">
        <v>347</v>
      </c>
      <c r="P13">
        <v>84120</v>
      </c>
      <c r="Q13" t="s">
        <v>619</v>
      </c>
      <c r="R13" t="s">
        <v>614</v>
      </c>
      <c r="S13" t="s">
        <v>612</v>
      </c>
      <c r="T13">
        <v>50589</v>
      </c>
      <c r="U13" t="s">
        <v>270</v>
      </c>
    </row>
    <row r="14" spans="1:28">
      <c r="A14" t="s">
        <v>191</v>
      </c>
      <c r="B14" t="s">
        <v>20</v>
      </c>
      <c r="C14">
        <v>2025</v>
      </c>
      <c r="D14">
        <v>2</v>
      </c>
      <c r="E14">
        <v>84010</v>
      </c>
      <c r="F14" t="s">
        <v>291</v>
      </c>
      <c r="G14">
        <v>166</v>
      </c>
      <c r="H14" t="str">
        <f>_xlfn.XLOOKUP(Table1[[#This Row],[ZIPCODE]],Table2[Zip Code],Table2[County])</f>
        <v>Davis</v>
      </c>
      <c r="I14" t="str">
        <f>_xlfn.XLOOKUP(Table1[[#This Row],[ZIPCODE]],Table3[zip],Table3[county])</f>
        <v>Davis County</v>
      </c>
      <c r="J14" t="str">
        <f>IFERROR(Table1[[#This Row],[County (Utah.gov)]], SUBSTITUTE(Table1[[#This Row],[County (WPR)]], " County", ""))</f>
        <v>Davis</v>
      </c>
      <c r="L14" t="s">
        <v>272</v>
      </c>
      <c r="M14">
        <v>84313</v>
      </c>
      <c r="N14" t="s">
        <v>348</v>
      </c>
      <c r="P14">
        <v>84065</v>
      </c>
      <c r="Q14" t="s">
        <v>484</v>
      </c>
      <c r="R14" t="s">
        <v>614</v>
      </c>
      <c r="S14" t="s">
        <v>612</v>
      </c>
      <c r="T14">
        <v>50284</v>
      </c>
      <c r="U14" t="s">
        <v>270</v>
      </c>
    </row>
    <row r="15" spans="1:28">
      <c r="A15" t="s">
        <v>191</v>
      </c>
      <c r="B15" t="s">
        <v>20</v>
      </c>
      <c r="C15">
        <v>2025</v>
      </c>
      <c r="D15">
        <v>2</v>
      </c>
      <c r="E15">
        <v>84011</v>
      </c>
      <c r="F15" t="s">
        <v>291</v>
      </c>
      <c r="G15">
        <v>4</v>
      </c>
      <c r="H15" t="str">
        <f>_xlfn.XLOOKUP(Table1[[#This Row],[ZIPCODE]],Table2[Zip Code],Table2[County])</f>
        <v>Davis</v>
      </c>
      <c r="I15" t="e">
        <f>_xlfn.XLOOKUP(Table1[[#This Row],[ZIPCODE]],Table3[zip],Table3[county])</f>
        <v>#N/A</v>
      </c>
      <c r="J15" t="str">
        <f>IFERROR(Table1[[#This Row],[County (Utah.gov)]], SUBSTITUTE(Table1[[#This Row],[County (WPR)]], " County", ""))</f>
        <v>Davis</v>
      </c>
      <c r="L15" t="s">
        <v>272</v>
      </c>
      <c r="M15">
        <v>84316</v>
      </c>
      <c r="N15" t="s">
        <v>349</v>
      </c>
      <c r="P15">
        <v>84020</v>
      </c>
      <c r="Q15" t="s">
        <v>19</v>
      </c>
      <c r="R15" t="s">
        <v>614</v>
      </c>
      <c r="S15" t="s">
        <v>612</v>
      </c>
      <c r="T15">
        <v>50159</v>
      </c>
      <c r="U15" t="s">
        <v>270</v>
      </c>
    </row>
    <row r="16" spans="1:28">
      <c r="A16" t="s">
        <v>191</v>
      </c>
      <c r="B16" t="s">
        <v>20</v>
      </c>
      <c r="C16">
        <v>2025</v>
      </c>
      <c r="D16">
        <v>2</v>
      </c>
      <c r="E16">
        <v>84013</v>
      </c>
      <c r="F16" t="s">
        <v>290</v>
      </c>
      <c r="G16">
        <v>1</v>
      </c>
      <c r="H16" t="str">
        <f>_xlfn.XLOOKUP(Table1[[#This Row],[ZIPCODE]],Table2[Zip Code],Table2[County])</f>
        <v>Utah</v>
      </c>
      <c r="I16" t="str">
        <f>_xlfn.XLOOKUP(Table1[[#This Row],[ZIPCODE]],Table3[zip],Table3[county])</f>
        <v>Utah County</v>
      </c>
      <c r="J16" t="str">
        <f>IFERROR(Table1[[#This Row],[County (Utah.gov)]], SUBSTITUTE(Table1[[#This Row],[County (WPR)]], " County", ""))</f>
        <v>Utah</v>
      </c>
      <c r="L16" t="s">
        <v>272</v>
      </c>
      <c r="M16">
        <v>84314</v>
      </c>
      <c r="N16" t="s">
        <v>350</v>
      </c>
      <c r="P16">
        <v>84321</v>
      </c>
      <c r="Q16" t="s">
        <v>136</v>
      </c>
      <c r="R16" t="s">
        <v>620</v>
      </c>
      <c r="S16" t="s">
        <v>612</v>
      </c>
      <c r="T16">
        <v>49811</v>
      </c>
      <c r="U16" t="s">
        <v>270</v>
      </c>
    </row>
    <row r="17" spans="1:21">
      <c r="A17" t="s">
        <v>191</v>
      </c>
      <c r="B17" t="s">
        <v>20</v>
      </c>
      <c r="C17">
        <v>2025</v>
      </c>
      <c r="D17">
        <v>2</v>
      </c>
      <c r="E17">
        <v>84013</v>
      </c>
      <c r="F17" t="s">
        <v>291</v>
      </c>
      <c r="G17">
        <v>4</v>
      </c>
      <c r="H17" t="str">
        <f>_xlfn.XLOOKUP(Table1[[#This Row],[ZIPCODE]],Table2[Zip Code],Table2[County])</f>
        <v>Utah</v>
      </c>
      <c r="I17" t="str">
        <f>_xlfn.XLOOKUP(Table1[[#This Row],[ZIPCODE]],Table3[zip],Table3[county])</f>
        <v>Utah County</v>
      </c>
      <c r="J17" t="str">
        <f>IFERROR(Table1[[#This Row],[County (Utah.gov)]], SUBSTITUTE(Table1[[#This Row],[County (WPR)]], " County", ""))</f>
        <v>Utah</v>
      </c>
      <c r="L17" t="s">
        <v>272</v>
      </c>
      <c r="M17">
        <v>84324</v>
      </c>
      <c r="N17" t="s">
        <v>351</v>
      </c>
      <c r="P17">
        <v>84005</v>
      </c>
      <c r="Q17" t="s">
        <v>621</v>
      </c>
      <c r="R17" t="s">
        <v>611</v>
      </c>
      <c r="S17" t="s">
        <v>612</v>
      </c>
      <c r="T17">
        <v>49116</v>
      </c>
      <c r="U17" t="s">
        <v>270</v>
      </c>
    </row>
    <row r="18" spans="1:21">
      <c r="A18" t="s">
        <v>191</v>
      </c>
      <c r="B18" t="s">
        <v>20</v>
      </c>
      <c r="C18">
        <v>2025</v>
      </c>
      <c r="D18">
        <v>2</v>
      </c>
      <c r="E18">
        <v>84014</v>
      </c>
      <c r="F18" t="s">
        <v>290</v>
      </c>
      <c r="G18">
        <v>27</v>
      </c>
      <c r="H18" t="str">
        <f>_xlfn.XLOOKUP(Table1[[#This Row],[ZIPCODE]],Table2[Zip Code],Table2[County])</f>
        <v>Davis</v>
      </c>
      <c r="I18" t="str">
        <f>_xlfn.XLOOKUP(Table1[[#This Row],[ZIPCODE]],Table3[zip],Table3[county])</f>
        <v>Davis County</v>
      </c>
      <c r="J18" t="str">
        <f>IFERROR(Table1[[#This Row],[County (Utah.gov)]], SUBSTITUTE(Table1[[#This Row],[County (WPR)]], " County", ""))</f>
        <v>Davis</v>
      </c>
      <c r="L18" t="s">
        <v>272</v>
      </c>
      <c r="M18">
        <v>84329</v>
      </c>
      <c r="N18" t="s">
        <v>352</v>
      </c>
      <c r="P18">
        <v>84062</v>
      </c>
      <c r="Q18" t="s">
        <v>564</v>
      </c>
      <c r="R18" t="s">
        <v>611</v>
      </c>
      <c r="S18" t="s">
        <v>612</v>
      </c>
      <c r="T18">
        <v>47489</v>
      </c>
      <c r="U18" t="s">
        <v>270</v>
      </c>
    </row>
    <row r="19" spans="1:21">
      <c r="A19" t="s">
        <v>191</v>
      </c>
      <c r="B19" t="s">
        <v>20</v>
      </c>
      <c r="C19">
        <v>2025</v>
      </c>
      <c r="D19">
        <v>2</v>
      </c>
      <c r="E19">
        <v>84014</v>
      </c>
      <c r="F19" t="s">
        <v>291</v>
      </c>
      <c r="G19">
        <v>53</v>
      </c>
      <c r="H19" t="str">
        <f>_xlfn.XLOOKUP(Table1[[#This Row],[ZIPCODE]],Table2[Zip Code],Table2[County])</f>
        <v>Davis</v>
      </c>
      <c r="I19" t="str">
        <f>_xlfn.XLOOKUP(Table1[[#This Row],[ZIPCODE]],Table3[zip],Table3[county])</f>
        <v>Davis County</v>
      </c>
      <c r="J19" t="str">
        <f>IFERROR(Table1[[#This Row],[County (Utah.gov)]], SUBSTITUTE(Table1[[#This Row],[County (WPR)]], " County", ""))</f>
        <v>Davis</v>
      </c>
      <c r="L19" t="s">
        <v>272</v>
      </c>
      <c r="M19">
        <v>84330</v>
      </c>
      <c r="N19" t="s">
        <v>353</v>
      </c>
      <c r="P19">
        <v>84770</v>
      </c>
      <c r="Q19" t="s">
        <v>587</v>
      </c>
      <c r="R19" t="s">
        <v>618</v>
      </c>
      <c r="S19" t="s">
        <v>612</v>
      </c>
      <c r="T19">
        <v>47226</v>
      </c>
      <c r="U19" t="s">
        <v>270</v>
      </c>
    </row>
    <row r="20" spans="1:21">
      <c r="A20" t="s">
        <v>191</v>
      </c>
      <c r="B20" t="s">
        <v>20</v>
      </c>
      <c r="C20">
        <v>2025</v>
      </c>
      <c r="D20">
        <v>2</v>
      </c>
      <c r="E20">
        <v>84015</v>
      </c>
      <c r="F20" t="s">
        <v>290</v>
      </c>
      <c r="G20">
        <v>45</v>
      </c>
      <c r="H20" t="str">
        <f>_xlfn.XLOOKUP(Table1[[#This Row],[ZIPCODE]],Table2[Zip Code],Table2[County])</f>
        <v>Davis</v>
      </c>
      <c r="I20" t="str">
        <f>_xlfn.XLOOKUP(Table1[[#This Row],[ZIPCODE]],Table3[zip],Table3[county])</f>
        <v>Davis County</v>
      </c>
      <c r="J20" t="str">
        <f>IFERROR(Table1[[#This Row],[County (Utah.gov)]], SUBSTITUTE(Table1[[#This Row],[County (WPR)]], " County", ""))</f>
        <v>Davis</v>
      </c>
      <c r="L20" t="s">
        <v>272</v>
      </c>
      <c r="M20">
        <v>84331</v>
      </c>
      <c r="N20" t="s">
        <v>354</v>
      </c>
      <c r="P20">
        <v>84660</v>
      </c>
      <c r="Q20" t="s">
        <v>568</v>
      </c>
      <c r="R20" t="s">
        <v>611</v>
      </c>
      <c r="S20" t="s">
        <v>612</v>
      </c>
      <c r="T20">
        <v>47004</v>
      </c>
      <c r="U20" t="s">
        <v>270</v>
      </c>
    </row>
    <row r="21" spans="1:21">
      <c r="A21" t="s">
        <v>191</v>
      </c>
      <c r="B21" t="s">
        <v>20</v>
      </c>
      <c r="C21">
        <v>2025</v>
      </c>
      <c r="D21">
        <v>2</v>
      </c>
      <c r="E21">
        <v>84015</v>
      </c>
      <c r="F21" t="s">
        <v>291</v>
      </c>
      <c r="G21">
        <v>64</v>
      </c>
      <c r="H21" t="str">
        <f>_xlfn.XLOOKUP(Table1[[#This Row],[ZIPCODE]],Table2[Zip Code],Table2[County])</f>
        <v>Davis</v>
      </c>
      <c r="I21" t="str">
        <f>_xlfn.XLOOKUP(Table1[[#This Row],[ZIPCODE]],Table3[zip],Table3[county])</f>
        <v>Davis County</v>
      </c>
      <c r="J21" t="str">
        <f>IFERROR(Table1[[#This Row],[County (Utah.gov)]], SUBSTITUTE(Table1[[#This Row],[County (WPR)]], " County", ""))</f>
        <v>Davis</v>
      </c>
      <c r="L21" t="s">
        <v>272</v>
      </c>
      <c r="M21">
        <v>84336</v>
      </c>
      <c r="N21" t="s">
        <v>355</v>
      </c>
      <c r="P21">
        <v>84401</v>
      </c>
      <c r="Q21" t="s">
        <v>141</v>
      </c>
      <c r="R21" t="s">
        <v>616</v>
      </c>
      <c r="S21" t="s">
        <v>612</v>
      </c>
      <c r="T21">
        <v>46784</v>
      </c>
      <c r="U21" t="s">
        <v>270</v>
      </c>
    </row>
    <row r="22" spans="1:21">
      <c r="A22" t="s">
        <v>191</v>
      </c>
      <c r="B22" t="s">
        <v>20</v>
      </c>
      <c r="C22">
        <v>2025</v>
      </c>
      <c r="D22">
        <v>2</v>
      </c>
      <c r="E22">
        <v>84017</v>
      </c>
      <c r="F22" t="s">
        <v>290</v>
      </c>
      <c r="G22">
        <v>4</v>
      </c>
      <c r="H22" t="str">
        <f>_xlfn.XLOOKUP(Table1[[#This Row],[ZIPCODE]],Table2[Zip Code],Table2[County])</f>
        <v>Summit</v>
      </c>
      <c r="I22" t="str">
        <f>_xlfn.XLOOKUP(Table1[[#This Row],[ZIPCODE]],Table3[zip],Table3[county])</f>
        <v>Summit County</v>
      </c>
      <c r="J22" t="str">
        <f>IFERROR(Table1[[#This Row],[County (Utah.gov)]], SUBSTITUTE(Table1[[#This Row],[County (WPR)]], " County", ""))</f>
        <v>Summit</v>
      </c>
      <c r="L22" t="s">
        <v>272</v>
      </c>
      <c r="M22">
        <v>84337</v>
      </c>
      <c r="N22" t="s">
        <v>356</v>
      </c>
      <c r="P22">
        <v>84010</v>
      </c>
      <c r="Q22" t="s">
        <v>386</v>
      </c>
      <c r="R22" t="s">
        <v>615</v>
      </c>
      <c r="S22" t="s">
        <v>612</v>
      </c>
      <c r="T22">
        <v>46666</v>
      </c>
      <c r="U22" t="s">
        <v>270</v>
      </c>
    </row>
    <row r="23" spans="1:21">
      <c r="A23" t="s">
        <v>191</v>
      </c>
      <c r="B23" t="s">
        <v>20</v>
      </c>
      <c r="C23">
        <v>2025</v>
      </c>
      <c r="D23">
        <v>2</v>
      </c>
      <c r="E23">
        <v>84017</v>
      </c>
      <c r="F23" t="s">
        <v>291</v>
      </c>
      <c r="G23">
        <v>11</v>
      </c>
      <c r="H23" t="str">
        <f>_xlfn.XLOOKUP(Table1[[#This Row],[ZIPCODE]],Table2[Zip Code],Table2[County])</f>
        <v>Summit</v>
      </c>
      <c r="I23" t="str">
        <f>_xlfn.XLOOKUP(Table1[[#This Row],[ZIPCODE]],Table3[zip],Table3[county])</f>
        <v>Summit County</v>
      </c>
      <c r="J23" t="str">
        <f>IFERROR(Table1[[#This Row],[County (Utah.gov)]], SUBSTITUTE(Table1[[#This Row],[County (WPR)]], " County", ""))</f>
        <v>Summit</v>
      </c>
      <c r="L23" t="s">
        <v>272</v>
      </c>
      <c r="M23">
        <v>84340</v>
      </c>
      <c r="N23" t="s">
        <v>357</v>
      </c>
      <c r="P23">
        <v>84604</v>
      </c>
      <c r="Q23" t="s">
        <v>565</v>
      </c>
      <c r="R23" t="s">
        <v>611</v>
      </c>
      <c r="S23" t="s">
        <v>612</v>
      </c>
      <c r="T23">
        <v>43749</v>
      </c>
      <c r="U23" t="s">
        <v>270</v>
      </c>
    </row>
    <row r="24" spans="1:21">
      <c r="A24" t="s">
        <v>191</v>
      </c>
      <c r="B24" t="s">
        <v>20</v>
      </c>
      <c r="C24">
        <v>2025</v>
      </c>
      <c r="D24">
        <v>2</v>
      </c>
      <c r="E24">
        <v>84020</v>
      </c>
      <c r="F24" t="s">
        <v>290</v>
      </c>
      <c r="G24">
        <v>117</v>
      </c>
      <c r="H24" t="str">
        <f>_xlfn.XLOOKUP(Table1[[#This Row],[ZIPCODE]],Table2[Zip Code],Table2[County])</f>
        <v>Salt Lake</v>
      </c>
      <c r="I24" t="str">
        <f>_xlfn.XLOOKUP(Table1[[#This Row],[ZIPCODE]],Table3[zip],Table3[county])</f>
        <v>Salt Lake County</v>
      </c>
      <c r="J24" t="str">
        <f>IFERROR(Table1[[#This Row],[County (Utah.gov)]], SUBSTITUTE(Table1[[#This Row],[County (WPR)]], " County", ""))</f>
        <v>Salt Lake</v>
      </c>
      <c r="L24" t="s">
        <v>358</v>
      </c>
      <c r="M24">
        <v>84304</v>
      </c>
      <c r="N24" t="s">
        <v>359</v>
      </c>
      <c r="P24">
        <v>84045</v>
      </c>
      <c r="Q24" t="s">
        <v>622</v>
      </c>
      <c r="R24" t="s">
        <v>611</v>
      </c>
      <c r="S24" t="s">
        <v>612</v>
      </c>
      <c r="T24">
        <v>43369</v>
      </c>
      <c r="U24" t="s">
        <v>270</v>
      </c>
    </row>
    <row r="25" spans="1:21">
      <c r="A25" t="s">
        <v>191</v>
      </c>
      <c r="B25" t="s">
        <v>20</v>
      </c>
      <c r="C25">
        <v>2025</v>
      </c>
      <c r="D25">
        <v>2</v>
      </c>
      <c r="E25">
        <v>84020</v>
      </c>
      <c r="F25" t="s">
        <v>291</v>
      </c>
      <c r="G25">
        <v>280</v>
      </c>
      <c r="H25" t="str">
        <f>_xlfn.XLOOKUP(Table1[[#This Row],[ZIPCODE]],Table2[Zip Code],Table2[County])</f>
        <v>Salt Lake</v>
      </c>
      <c r="I25" t="str">
        <f>_xlfn.XLOOKUP(Table1[[#This Row],[ZIPCODE]],Table3[zip],Table3[county])</f>
        <v>Salt Lake County</v>
      </c>
      <c r="J25" t="str">
        <f>IFERROR(Table1[[#This Row],[County (Utah.gov)]], SUBSTITUTE(Table1[[#This Row],[County (WPR)]], " County", ""))</f>
        <v>Salt Lake</v>
      </c>
      <c r="L25" t="s">
        <v>358</v>
      </c>
      <c r="M25">
        <v>84305</v>
      </c>
      <c r="N25" t="s">
        <v>360</v>
      </c>
      <c r="P25">
        <v>84009</v>
      </c>
      <c r="Q25" t="s">
        <v>487</v>
      </c>
      <c r="R25" t="s">
        <v>614</v>
      </c>
      <c r="S25" t="s">
        <v>612</v>
      </c>
      <c r="T25">
        <v>42091</v>
      </c>
      <c r="U25" t="s">
        <v>270</v>
      </c>
    </row>
    <row r="26" spans="1:21">
      <c r="A26" t="s">
        <v>191</v>
      </c>
      <c r="B26" t="s">
        <v>20</v>
      </c>
      <c r="C26">
        <v>2025</v>
      </c>
      <c r="D26">
        <v>2</v>
      </c>
      <c r="E26">
        <v>84021</v>
      </c>
      <c r="F26" t="s">
        <v>290</v>
      </c>
      <c r="G26">
        <v>1</v>
      </c>
      <c r="H26" t="str">
        <f>_xlfn.XLOOKUP(Table1[[#This Row],[ZIPCODE]],Table2[Zip Code],Table2[County])</f>
        <v>Duchesne</v>
      </c>
      <c r="I26" t="str">
        <f>_xlfn.XLOOKUP(Table1[[#This Row],[ZIPCODE]],Table3[zip],Table3[county])</f>
        <v>Duchesne County</v>
      </c>
      <c r="J26" t="str">
        <f>IFERROR(Table1[[#This Row],[County (Utah.gov)]], SUBSTITUTE(Table1[[#This Row],[County (WPR)]], " County", ""))</f>
        <v>Duchesne</v>
      </c>
      <c r="L26" t="s">
        <v>358</v>
      </c>
      <c r="M26">
        <v>84308</v>
      </c>
      <c r="N26" t="s">
        <v>361</v>
      </c>
      <c r="P26">
        <v>84118</v>
      </c>
      <c r="Q26" t="s">
        <v>485</v>
      </c>
      <c r="R26" t="s">
        <v>614</v>
      </c>
      <c r="S26" t="s">
        <v>612</v>
      </c>
      <c r="T26">
        <v>41969</v>
      </c>
      <c r="U26" t="s">
        <v>270</v>
      </c>
    </row>
    <row r="27" spans="1:21">
      <c r="A27" t="s">
        <v>191</v>
      </c>
      <c r="B27" t="s">
        <v>20</v>
      </c>
      <c r="C27">
        <v>2025</v>
      </c>
      <c r="D27">
        <v>2</v>
      </c>
      <c r="E27">
        <v>84021</v>
      </c>
      <c r="F27" t="s">
        <v>291</v>
      </c>
      <c r="G27">
        <v>1</v>
      </c>
      <c r="H27" t="str">
        <f>_xlfn.XLOOKUP(Table1[[#This Row],[ZIPCODE]],Table2[Zip Code],Table2[County])</f>
        <v>Duchesne</v>
      </c>
      <c r="I27" t="str">
        <f>_xlfn.XLOOKUP(Table1[[#This Row],[ZIPCODE]],Table3[zip],Table3[county])</f>
        <v>Duchesne County</v>
      </c>
      <c r="J27" t="str">
        <f>IFERROR(Table1[[#This Row],[County (Utah.gov)]], SUBSTITUTE(Table1[[#This Row],[County (WPR)]], " County", ""))</f>
        <v>Duchesne</v>
      </c>
      <c r="L27" t="s">
        <v>358</v>
      </c>
      <c r="M27">
        <v>84318</v>
      </c>
      <c r="N27" t="s">
        <v>362</v>
      </c>
      <c r="P27">
        <v>84037</v>
      </c>
      <c r="Q27" t="s">
        <v>390</v>
      </c>
      <c r="R27" t="s">
        <v>615</v>
      </c>
      <c r="S27" t="s">
        <v>612</v>
      </c>
      <c r="T27">
        <v>39316</v>
      </c>
      <c r="U27" t="s">
        <v>270</v>
      </c>
    </row>
    <row r="28" spans="1:21">
      <c r="A28" t="s">
        <v>191</v>
      </c>
      <c r="B28" t="s">
        <v>20</v>
      </c>
      <c r="C28">
        <v>2025</v>
      </c>
      <c r="D28">
        <v>2</v>
      </c>
      <c r="E28">
        <v>84022</v>
      </c>
      <c r="F28" t="s">
        <v>290</v>
      </c>
      <c r="G28">
        <v>1</v>
      </c>
      <c r="H28" t="str">
        <f>_xlfn.XLOOKUP(Table1[[#This Row],[ZIPCODE]],Table2[Zip Code],Table2[County])</f>
        <v>Tooele</v>
      </c>
      <c r="I28" t="str">
        <f>_xlfn.XLOOKUP(Table1[[#This Row],[ZIPCODE]],Table3[zip],Table3[county])</f>
        <v>Tooele County</v>
      </c>
      <c r="J28" t="str">
        <f>IFERROR(Table1[[#This Row],[County (Utah.gov)]], SUBSTITUTE(Table1[[#This Row],[County (WPR)]], " County", ""))</f>
        <v>Tooele</v>
      </c>
      <c r="L28" t="s">
        <v>358</v>
      </c>
      <c r="M28">
        <v>84319</v>
      </c>
      <c r="N28" t="s">
        <v>363</v>
      </c>
      <c r="P28">
        <v>84121</v>
      </c>
      <c r="Q28" t="s">
        <v>485</v>
      </c>
      <c r="R28" t="s">
        <v>614</v>
      </c>
      <c r="S28" t="s">
        <v>612</v>
      </c>
      <c r="T28">
        <v>39204</v>
      </c>
      <c r="U28" t="s">
        <v>270</v>
      </c>
    </row>
    <row r="29" spans="1:21">
      <c r="A29" t="s">
        <v>191</v>
      </c>
      <c r="B29" t="s">
        <v>20</v>
      </c>
      <c r="C29">
        <v>2025</v>
      </c>
      <c r="D29">
        <v>2</v>
      </c>
      <c r="E29">
        <v>84025</v>
      </c>
      <c r="F29" t="s">
        <v>290</v>
      </c>
      <c r="G29">
        <v>28</v>
      </c>
      <c r="H29" t="str">
        <f>_xlfn.XLOOKUP(Table1[[#This Row],[ZIPCODE]],Table2[Zip Code],Table2[County])</f>
        <v>Davis</v>
      </c>
      <c r="I29" t="str">
        <f>_xlfn.XLOOKUP(Table1[[#This Row],[ZIPCODE]],Table3[zip],Table3[county])</f>
        <v>Davis County</v>
      </c>
      <c r="J29" t="str">
        <f>IFERROR(Table1[[#This Row],[County (Utah.gov)]], SUBSTITUTE(Table1[[#This Row],[County (WPR)]], " County", ""))</f>
        <v>Davis</v>
      </c>
      <c r="L29" t="s">
        <v>358</v>
      </c>
      <c r="M29">
        <v>84320</v>
      </c>
      <c r="N29" t="s">
        <v>364</v>
      </c>
      <c r="P29">
        <v>84088</v>
      </c>
      <c r="Q29" t="s">
        <v>490</v>
      </c>
      <c r="R29" t="s">
        <v>614</v>
      </c>
      <c r="S29" t="s">
        <v>612</v>
      </c>
      <c r="T29">
        <v>38915</v>
      </c>
      <c r="U29" t="s">
        <v>270</v>
      </c>
    </row>
    <row r="30" spans="1:21">
      <c r="A30" t="s">
        <v>191</v>
      </c>
      <c r="B30" t="s">
        <v>20</v>
      </c>
      <c r="C30">
        <v>2025</v>
      </c>
      <c r="D30">
        <v>2</v>
      </c>
      <c r="E30">
        <v>84025</v>
      </c>
      <c r="F30" t="s">
        <v>291</v>
      </c>
      <c r="G30">
        <v>55</v>
      </c>
      <c r="H30" t="str">
        <f>_xlfn.XLOOKUP(Table1[[#This Row],[ZIPCODE]],Table2[Zip Code],Table2[County])</f>
        <v>Davis</v>
      </c>
      <c r="I30" t="str">
        <f>_xlfn.XLOOKUP(Table1[[#This Row],[ZIPCODE]],Table3[zip],Table3[county])</f>
        <v>Davis County</v>
      </c>
      <c r="J30" t="str">
        <f>IFERROR(Table1[[#This Row],[County (Utah.gov)]], SUBSTITUTE(Table1[[#This Row],[County (WPR)]], " County", ""))</f>
        <v>Davis</v>
      </c>
      <c r="L30" t="s">
        <v>358</v>
      </c>
      <c r="M30">
        <v>84321</v>
      </c>
      <c r="N30" t="s">
        <v>136</v>
      </c>
      <c r="P30">
        <v>84067</v>
      </c>
      <c r="Q30" t="s">
        <v>604</v>
      </c>
      <c r="R30" t="s">
        <v>616</v>
      </c>
      <c r="S30" t="s">
        <v>612</v>
      </c>
      <c r="T30">
        <v>38795</v>
      </c>
      <c r="U30" t="s">
        <v>270</v>
      </c>
    </row>
    <row r="31" spans="1:21">
      <c r="A31" t="s">
        <v>191</v>
      </c>
      <c r="B31" t="s">
        <v>20</v>
      </c>
      <c r="C31">
        <v>2025</v>
      </c>
      <c r="D31">
        <v>2</v>
      </c>
      <c r="E31">
        <v>84026</v>
      </c>
      <c r="F31" t="s">
        <v>290</v>
      </c>
      <c r="G31">
        <v>3</v>
      </c>
      <c r="H31" t="str">
        <f>_xlfn.XLOOKUP(Table1[[#This Row],[ZIPCODE]],Table2[Zip Code],Table2[County])</f>
        <v>Uintah</v>
      </c>
      <c r="I31" t="str">
        <f>_xlfn.XLOOKUP(Table1[[#This Row],[ZIPCODE]],Table3[zip],Table3[county])</f>
        <v>Uintah County</v>
      </c>
      <c r="J31" t="str">
        <f>IFERROR(Table1[[#This Row],[County (Utah.gov)]], SUBSTITUTE(Table1[[#This Row],[County (WPR)]], " County", ""))</f>
        <v>Uintah</v>
      </c>
      <c r="L31" t="s">
        <v>358</v>
      </c>
      <c r="M31">
        <v>84322</v>
      </c>
      <c r="N31" t="s">
        <v>136</v>
      </c>
      <c r="P31">
        <v>84095</v>
      </c>
      <c r="Q31" t="s">
        <v>487</v>
      </c>
      <c r="R31" t="s">
        <v>614</v>
      </c>
      <c r="S31" t="s">
        <v>612</v>
      </c>
      <c r="T31">
        <v>38240</v>
      </c>
      <c r="U31" t="s">
        <v>270</v>
      </c>
    </row>
    <row r="32" spans="1:21">
      <c r="A32" t="s">
        <v>191</v>
      </c>
      <c r="B32" t="s">
        <v>20</v>
      </c>
      <c r="C32">
        <v>2025</v>
      </c>
      <c r="D32">
        <v>2</v>
      </c>
      <c r="E32">
        <v>84026</v>
      </c>
      <c r="F32" t="s">
        <v>291</v>
      </c>
      <c r="G32">
        <v>2</v>
      </c>
      <c r="H32" t="str">
        <f>_xlfn.XLOOKUP(Table1[[#This Row],[ZIPCODE]],Table2[Zip Code],Table2[County])</f>
        <v>Uintah</v>
      </c>
      <c r="I32" t="str">
        <f>_xlfn.XLOOKUP(Table1[[#This Row],[ZIPCODE]],Table3[zip],Table3[county])</f>
        <v>Uintah County</v>
      </c>
      <c r="J32" t="str">
        <f>IFERROR(Table1[[#This Row],[County (Utah.gov)]], SUBSTITUTE(Table1[[#This Row],[County (WPR)]], " County", ""))</f>
        <v>Uintah</v>
      </c>
      <c r="L32" t="s">
        <v>358</v>
      </c>
      <c r="M32">
        <v>84323</v>
      </c>
      <c r="N32" t="s">
        <v>136</v>
      </c>
      <c r="P32">
        <v>84129</v>
      </c>
      <c r="Q32" t="s">
        <v>485</v>
      </c>
      <c r="R32" t="s">
        <v>614</v>
      </c>
      <c r="S32" t="s">
        <v>612</v>
      </c>
      <c r="T32">
        <v>38128</v>
      </c>
      <c r="U32" t="s">
        <v>270</v>
      </c>
    </row>
    <row r="33" spans="1:21">
      <c r="A33" t="s">
        <v>191</v>
      </c>
      <c r="B33" t="s">
        <v>20</v>
      </c>
      <c r="C33">
        <v>2025</v>
      </c>
      <c r="D33">
        <v>2</v>
      </c>
      <c r="E33">
        <v>84029</v>
      </c>
      <c r="F33" t="s">
        <v>290</v>
      </c>
      <c r="G33">
        <v>21</v>
      </c>
      <c r="H33" t="str">
        <f>_xlfn.XLOOKUP(Table1[[#This Row],[ZIPCODE]],Table2[Zip Code],Table2[County])</f>
        <v>Tooele</v>
      </c>
      <c r="I33" t="str">
        <f>_xlfn.XLOOKUP(Table1[[#This Row],[ZIPCODE]],Table3[zip],Table3[county])</f>
        <v>Tooele County</v>
      </c>
      <c r="J33" t="str">
        <f>IFERROR(Table1[[#This Row],[County (Utah.gov)]], SUBSTITUTE(Table1[[#This Row],[County (WPR)]], " County", ""))</f>
        <v>Tooele</v>
      </c>
      <c r="L33" t="s">
        <v>358</v>
      </c>
      <c r="M33">
        <v>84341</v>
      </c>
      <c r="N33" t="s">
        <v>136</v>
      </c>
      <c r="P33">
        <v>84057</v>
      </c>
      <c r="Q33" t="s">
        <v>138</v>
      </c>
      <c r="R33" t="s">
        <v>611</v>
      </c>
      <c r="S33" t="s">
        <v>612</v>
      </c>
      <c r="T33">
        <v>37620</v>
      </c>
      <c r="U33" t="s">
        <v>270</v>
      </c>
    </row>
    <row r="34" spans="1:21">
      <c r="A34" t="s">
        <v>191</v>
      </c>
      <c r="B34" t="s">
        <v>20</v>
      </c>
      <c r="C34">
        <v>2025</v>
      </c>
      <c r="D34">
        <v>2</v>
      </c>
      <c r="E34">
        <v>84029</v>
      </c>
      <c r="F34" t="s">
        <v>291</v>
      </c>
      <c r="G34">
        <v>43</v>
      </c>
      <c r="H34" t="str">
        <f>_xlfn.XLOOKUP(Table1[[#This Row],[ZIPCODE]],Table2[Zip Code],Table2[County])</f>
        <v>Tooele</v>
      </c>
      <c r="I34" t="str">
        <f>_xlfn.XLOOKUP(Table1[[#This Row],[ZIPCODE]],Table3[zip],Table3[county])</f>
        <v>Tooele County</v>
      </c>
      <c r="J34" t="str">
        <f>IFERROR(Table1[[#This Row],[County (Utah.gov)]], SUBSTITUTE(Table1[[#This Row],[County (WPR)]], " County", ""))</f>
        <v>Tooele</v>
      </c>
      <c r="L34" t="s">
        <v>358</v>
      </c>
      <c r="M34">
        <v>84325</v>
      </c>
      <c r="N34" t="s">
        <v>365</v>
      </c>
      <c r="P34">
        <v>84107</v>
      </c>
      <c r="Q34" t="s">
        <v>485</v>
      </c>
      <c r="R34" t="s">
        <v>614</v>
      </c>
      <c r="S34" t="s">
        <v>612</v>
      </c>
      <c r="T34">
        <v>37548</v>
      </c>
      <c r="U34" t="s">
        <v>270</v>
      </c>
    </row>
    <row r="35" spans="1:21">
      <c r="A35" t="s">
        <v>191</v>
      </c>
      <c r="B35" t="s">
        <v>20</v>
      </c>
      <c r="C35">
        <v>2025</v>
      </c>
      <c r="D35">
        <v>2</v>
      </c>
      <c r="E35">
        <v>84032</v>
      </c>
      <c r="F35" t="s">
        <v>290</v>
      </c>
      <c r="G35">
        <v>9</v>
      </c>
      <c r="H35" t="str">
        <f>_xlfn.XLOOKUP(Table1[[#This Row],[ZIPCODE]],Table2[Zip Code],Table2[County])</f>
        <v>Wasatch</v>
      </c>
      <c r="I35" t="str">
        <f>_xlfn.XLOOKUP(Table1[[#This Row],[ZIPCODE]],Table3[zip],Table3[county])</f>
        <v>Wasatch County</v>
      </c>
      <c r="J35" t="str">
        <f>IFERROR(Table1[[#This Row],[County (Utah.gov)]], SUBSTITUTE(Table1[[#This Row],[County (WPR)]], " County", ""))</f>
        <v>Wasatch</v>
      </c>
      <c r="L35" t="s">
        <v>358</v>
      </c>
      <c r="M35">
        <v>84326</v>
      </c>
      <c r="N35" t="s">
        <v>366</v>
      </c>
      <c r="P35">
        <v>84403</v>
      </c>
      <c r="Q35" t="s">
        <v>141</v>
      </c>
      <c r="R35" t="s">
        <v>616</v>
      </c>
      <c r="S35" t="s">
        <v>612</v>
      </c>
      <c r="T35">
        <v>37244</v>
      </c>
      <c r="U35" t="s">
        <v>270</v>
      </c>
    </row>
    <row r="36" spans="1:21">
      <c r="A36" t="s">
        <v>191</v>
      </c>
      <c r="B36" t="s">
        <v>20</v>
      </c>
      <c r="C36">
        <v>2025</v>
      </c>
      <c r="D36">
        <v>2</v>
      </c>
      <c r="E36">
        <v>84032</v>
      </c>
      <c r="F36" t="s">
        <v>291</v>
      </c>
      <c r="G36">
        <v>34</v>
      </c>
      <c r="H36" t="str">
        <f>_xlfn.XLOOKUP(Table1[[#This Row],[ZIPCODE]],Table2[Zip Code],Table2[County])</f>
        <v>Wasatch</v>
      </c>
      <c r="I36" t="str">
        <f>_xlfn.XLOOKUP(Table1[[#This Row],[ZIPCODE]],Table3[zip],Table3[county])</f>
        <v>Wasatch County</v>
      </c>
      <c r="J36" t="str">
        <f>IFERROR(Table1[[#This Row],[County (Utah.gov)]], SUBSTITUTE(Table1[[#This Row],[County (WPR)]], " County", ""))</f>
        <v>Wasatch</v>
      </c>
      <c r="L36" t="s">
        <v>358</v>
      </c>
      <c r="M36">
        <v>84327</v>
      </c>
      <c r="N36" t="s">
        <v>367</v>
      </c>
      <c r="P36">
        <v>84116</v>
      </c>
      <c r="Q36" t="s">
        <v>485</v>
      </c>
      <c r="R36" t="s">
        <v>614</v>
      </c>
      <c r="S36" t="s">
        <v>612</v>
      </c>
      <c r="T36">
        <v>37136</v>
      </c>
      <c r="U36" t="s">
        <v>270</v>
      </c>
    </row>
    <row r="37" spans="1:21">
      <c r="A37" t="s">
        <v>191</v>
      </c>
      <c r="B37" t="s">
        <v>20</v>
      </c>
      <c r="C37">
        <v>2025</v>
      </c>
      <c r="D37">
        <v>2</v>
      </c>
      <c r="E37">
        <v>84033</v>
      </c>
      <c r="F37" t="s">
        <v>291</v>
      </c>
      <c r="G37">
        <v>2</v>
      </c>
      <c r="H37" t="str">
        <f>_xlfn.XLOOKUP(Table1[[#This Row],[ZIPCODE]],Table2[Zip Code],Table2[County])</f>
        <v>Summit</v>
      </c>
      <c r="I37" t="str">
        <f>_xlfn.XLOOKUP(Table1[[#This Row],[ZIPCODE]],Table3[zip],Table3[county])</f>
        <v>Summit County</v>
      </c>
      <c r="J37" t="str">
        <f>IFERROR(Table1[[#This Row],[County (Utah.gov)]], SUBSTITUTE(Table1[[#This Row],[County (WPR)]], " County", ""))</f>
        <v>Summit</v>
      </c>
      <c r="L37" t="s">
        <v>358</v>
      </c>
      <c r="M37">
        <v>84328</v>
      </c>
      <c r="N37" t="s">
        <v>368</v>
      </c>
      <c r="P37">
        <v>84123</v>
      </c>
      <c r="Q37" t="s">
        <v>485</v>
      </c>
      <c r="R37" t="s">
        <v>614</v>
      </c>
      <c r="S37" t="s">
        <v>612</v>
      </c>
      <c r="T37">
        <v>36913</v>
      </c>
      <c r="U37" t="s">
        <v>270</v>
      </c>
    </row>
    <row r="38" spans="1:21">
      <c r="A38" t="s">
        <v>191</v>
      </c>
      <c r="B38" t="s">
        <v>20</v>
      </c>
      <c r="C38">
        <v>2025</v>
      </c>
      <c r="D38">
        <v>2</v>
      </c>
      <c r="E38">
        <v>84036</v>
      </c>
      <c r="F38" t="s">
        <v>290</v>
      </c>
      <c r="G38">
        <v>5</v>
      </c>
      <c r="H38" t="str">
        <f>_xlfn.XLOOKUP(Table1[[#This Row],[ZIPCODE]],Table2[Zip Code],Table2[County])</f>
        <v>Summit</v>
      </c>
      <c r="I38" t="str">
        <f>_xlfn.XLOOKUP(Table1[[#This Row],[ZIPCODE]],Table3[zip],Table3[county])</f>
        <v>Summit County</v>
      </c>
      <c r="J38" t="str">
        <f>IFERROR(Table1[[#This Row],[County (Utah.gov)]], SUBSTITUTE(Table1[[#This Row],[County (WPR)]], " County", ""))</f>
        <v>Summit</v>
      </c>
      <c r="L38" t="s">
        <v>358</v>
      </c>
      <c r="M38">
        <v>84332</v>
      </c>
      <c r="N38" t="s">
        <v>369</v>
      </c>
      <c r="P38">
        <v>84047</v>
      </c>
      <c r="Q38" t="s">
        <v>482</v>
      </c>
      <c r="R38" t="s">
        <v>614</v>
      </c>
      <c r="S38" t="s">
        <v>612</v>
      </c>
      <c r="T38">
        <v>36573</v>
      </c>
      <c r="U38" t="s">
        <v>270</v>
      </c>
    </row>
    <row r="39" spans="1:21">
      <c r="A39" t="s">
        <v>191</v>
      </c>
      <c r="B39" t="s">
        <v>20</v>
      </c>
      <c r="C39">
        <v>2025</v>
      </c>
      <c r="D39">
        <v>2</v>
      </c>
      <c r="E39">
        <v>84036</v>
      </c>
      <c r="F39" t="s">
        <v>291</v>
      </c>
      <c r="G39">
        <v>21</v>
      </c>
      <c r="H39" t="str">
        <f>_xlfn.XLOOKUP(Table1[[#This Row],[ZIPCODE]],Table2[Zip Code],Table2[County])</f>
        <v>Summit</v>
      </c>
      <c r="I39" t="str">
        <f>_xlfn.XLOOKUP(Table1[[#This Row],[ZIPCODE]],Table3[zip],Table3[county])</f>
        <v>Summit County</v>
      </c>
      <c r="J39" t="str">
        <f>IFERROR(Table1[[#This Row],[County (Utah.gov)]], SUBSTITUTE(Table1[[#This Row],[County (WPR)]], " County", ""))</f>
        <v>Summit</v>
      </c>
      <c r="L39" t="s">
        <v>358</v>
      </c>
      <c r="M39">
        <v>84333</v>
      </c>
      <c r="N39" t="s">
        <v>370</v>
      </c>
      <c r="P39">
        <v>84606</v>
      </c>
      <c r="Q39" t="s">
        <v>565</v>
      </c>
      <c r="R39" t="s">
        <v>611</v>
      </c>
      <c r="S39" t="s">
        <v>612</v>
      </c>
      <c r="T39">
        <v>35931</v>
      </c>
      <c r="U39" t="s">
        <v>270</v>
      </c>
    </row>
    <row r="40" spans="1:21">
      <c r="A40" t="s">
        <v>191</v>
      </c>
      <c r="B40" t="s">
        <v>20</v>
      </c>
      <c r="C40">
        <v>2025</v>
      </c>
      <c r="D40">
        <v>2</v>
      </c>
      <c r="E40">
        <v>84037</v>
      </c>
      <c r="F40" t="s">
        <v>290</v>
      </c>
      <c r="G40">
        <v>48</v>
      </c>
      <c r="H40" t="str">
        <f>_xlfn.XLOOKUP(Table1[[#This Row],[ZIPCODE]],Table2[Zip Code],Table2[County])</f>
        <v>Davis</v>
      </c>
      <c r="I40" t="str">
        <f>_xlfn.XLOOKUP(Table1[[#This Row],[ZIPCODE]],Table3[zip],Table3[county])</f>
        <v>Davis County</v>
      </c>
      <c r="J40" t="str">
        <f>IFERROR(Table1[[#This Row],[County (Utah.gov)]], SUBSTITUTE(Table1[[#This Row],[County (WPR)]], " County", ""))</f>
        <v>Davis</v>
      </c>
      <c r="L40" t="s">
        <v>358</v>
      </c>
      <c r="M40">
        <v>84334</v>
      </c>
      <c r="N40" t="s">
        <v>371</v>
      </c>
      <c r="P40">
        <v>84663</v>
      </c>
      <c r="Q40" t="s">
        <v>569</v>
      </c>
      <c r="R40" t="s">
        <v>611</v>
      </c>
      <c r="S40" t="s">
        <v>612</v>
      </c>
      <c r="T40">
        <v>35889</v>
      </c>
      <c r="U40" t="s">
        <v>270</v>
      </c>
    </row>
    <row r="41" spans="1:21">
      <c r="A41" t="s">
        <v>191</v>
      </c>
      <c r="B41" t="s">
        <v>20</v>
      </c>
      <c r="C41">
        <v>2025</v>
      </c>
      <c r="D41">
        <v>2</v>
      </c>
      <c r="E41">
        <v>84037</v>
      </c>
      <c r="F41" t="s">
        <v>291</v>
      </c>
      <c r="G41">
        <v>49</v>
      </c>
      <c r="H41" t="str">
        <f>_xlfn.XLOOKUP(Table1[[#This Row],[ZIPCODE]],Table2[Zip Code],Table2[County])</f>
        <v>Davis</v>
      </c>
      <c r="I41" t="str">
        <f>_xlfn.XLOOKUP(Table1[[#This Row],[ZIPCODE]],Table3[zip],Table3[county])</f>
        <v>Davis County</v>
      </c>
      <c r="J41" t="str">
        <f>IFERROR(Table1[[#This Row],[County (Utah.gov)]], SUBSTITUTE(Table1[[#This Row],[County (WPR)]], " County", ""))</f>
        <v>Davis</v>
      </c>
      <c r="L41" t="s">
        <v>358</v>
      </c>
      <c r="M41">
        <v>84335</v>
      </c>
      <c r="N41" t="s">
        <v>372</v>
      </c>
      <c r="P41">
        <v>84405</v>
      </c>
      <c r="Q41" t="s">
        <v>141</v>
      </c>
      <c r="R41" t="s">
        <v>616</v>
      </c>
      <c r="S41" t="s">
        <v>612</v>
      </c>
      <c r="T41">
        <v>34931</v>
      </c>
      <c r="U41" t="s">
        <v>270</v>
      </c>
    </row>
    <row r="42" spans="1:21">
      <c r="A42" t="s">
        <v>191</v>
      </c>
      <c r="B42" t="s">
        <v>20</v>
      </c>
      <c r="C42">
        <v>2025</v>
      </c>
      <c r="D42">
        <v>2</v>
      </c>
      <c r="E42">
        <v>84039</v>
      </c>
      <c r="F42" t="s">
        <v>291</v>
      </c>
      <c r="G42">
        <v>1</v>
      </c>
      <c r="H42" t="str">
        <f>_xlfn.XLOOKUP(Table1[[#This Row],[ZIPCODE]],Table2[Zip Code],Table2[County])</f>
        <v>Uintah</v>
      </c>
      <c r="I42" t="str">
        <f>_xlfn.XLOOKUP(Table1[[#This Row],[ZIPCODE]],Table3[zip],Table3[county])</f>
        <v>Uintah County</v>
      </c>
      <c r="J42" t="str">
        <f>IFERROR(Table1[[#This Row],[County (Utah.gov)]], SUBSTITUTE(Table1[[#This Row],[County (WPR)]], " County", ""))</f>
        <v>Uintah</v>
      </c>
      <c r="L42" t="s">
        <v>358</v>
      </c>
      <c r="M42">
        <v>84338</v>
      </c>
      <c r="N42" t="s">
        <v>373</v>
      </c>
      <c r="P42">
        <v>84058</v>
      </c>
      <c r="Q42" t="s">
        <v>138</v>
      </c>
      <c r="R42" t="s">
        <v>611</v>
      </c>
      <c r="S42" t="s">
        <v>612</v>
      </c>
      <c r="T42">
        <v>34706</v>
      </c>
      <c r="U42" t="s">
        <v>270</v>
      </c>
    </row>
    <row r="43" spans="1:21">
      <c r="A43" t="s">
        <v>191</v>
      </c>
      <c r="B43" t="s">
        <v>20</v>
      </c>
      <c r="C43">
        <v>2025</v>
      </c>
      <c r="D43">
        <v>2</v>
      </c>
      <c r="E43">
        <v>84040</v>
      </c>
      <c r="F43" t="s">
        <v>290</v>
      </c>
      <c r="G43">
        <v>18</v>
      </c>
      <c r="H43" t="str">
        <f>_xlfn.XLOOKUP(Table1[[#This Row],[ZIPCODE]],Table2[Zip Code],Table2[County])</f>
        <v>Davis</v>
      </c>
      <c r="I43" t="str">
        <f>_xlfn.XLOOKUP(Table1[[#This Row],[ZIPCODE]],Table3[zip],Table3[county])</f>
        <v>Davis County</v>
      </c>
      <c r="J43" t="str">
        <f>IFERROR(Table1[[#This Row],[County (Utah.gov)]], SUBSTITUTE(Table1[[#This Row],[County (WPR)]], " County", ""))</f>
        <v>Davis</v>
      </c>
      <c r="L43" t="s">
        <v>358</v>
      </c>
      <c r="M43">
        <v>84339</v>
      </c>
      <c r="N43" t="s">
        <v>374</v>
      </c>
      <c r="P43">
        <v>84075</v>
      </c>
      <c r="Q43" t="s">
        <v>393</v>
      </c>
      <c r="R43" t="s">
        <v>615</v>
      </c>
      <c r="S43" t="s">
        <v>612</v>
      </c>
      <c r="T43">
        <v>34118</v>
      </c>
      <c r="U43" t="s">
        <v>270</v>
      </c>
    </row>
    <row r="44" spans="1:21">
      <c r="A44" t="s">
        <v>191</v>
      </c>
      <c r="B44" t="s">
        <v>20</v>
      </c>
      <c r="C44">
        <v>2025</v>
      </c>
      <c r="D44">
        <v>2</v>
      </c>
      <c r="E44">
        <v>84040</v>
      </c>
      <c r="F44" t="s">
        <v>291</v>
      </c>
      <c r="G44">
        <v>28</v>
      </c>
      <c r="H44" t="str">
        <f>_xlfn.XLOOKUP(Table1[[#This Row],[ZIPCODE]],Table2[Zip Code],Table2[County])</f>
        <v>Davis</v>
      </c>
      <c r="I44" t="str">
        <f>_xlfn.XLOOKUP(Table1[[#This Row],[ZIPCODE]],Table3[zip],Table3[county])</f>
        <v>Davis County</v>
      </c>
      <c r="J44" t="str">
        <f>IFERROR(Table1[[#This Row],[County (Utah.gov)]], SUBSTITUTE(Table1[[#This Row],[County (WPR)]], " County", ""))</f>
        <v>Davis</v>
      </c>
      <c r="L44" t="s">
        <v>375</v>
      </c>
      <c r="M44">
        <v>84520</v>
      </c>
      <c r="N44" t="s">
        <v>376</v>
      </c>
      <c r="P44">
        <v>84106</v>
      </c>
      <c r="Q44" t="s">
        <v>485</v>
      </c>
      <c r="R44" t="s">
        <v>614</v>
      </c>
      <c r="S44" t="s">
        <v>612</v>
      </c>
      <c r="T44">
        <v>33791</v>
      </c>
      <c r="U44" t="s">
        <v>270</v>
      </c>
    </row>
    <row r="45" spans="1:21">
      <c r="A45" t="s">
        <v>191</v>
      </c>
      <c r="B45" t="s">
        <v>20</v>
      </c>
      <c r="C45">
        <v>2025</v>
      </c>
      <c r="D45">
        <v>2</v>
      </c>
      <c r="E45">
        <v>84041</v>
      </c>
      <c r="F45" t="s">
        <v>290</v>
      </c>
      <c r="G45">
        <v>35</v>
      </c>
      <c r="H45" t="str">
        <f>_xlfn.XLOOKUP(Table1[[#This Row],[ZIPCODE]],Table2[Zip Code],Table2[County])</f>
        <v>Davis</v>
      </c>
      <c r="I45" t="str">
        <f>_xlfn.XLOOKUP(Table1[[#This Row],[ZIPCODE]],Table3[zip],Table3[county])</f>
        <v>Davis County</v>
      </c>
      <c r="J45" t="str">
        <f>IFERROR(Table1[[#This Row],[County (Utah.gov)]], SUBSTITUTE(Table1[[#This Row],[County (WPR)]], " County", ""))</f>
        <v>Davis</v>
      </c>
      <c r="L45" t="s">
        <v>375</v>
      </c>
      <c r="M45">
        <v>84526</v>
      </c>
      <c r="N45" t="s">
        <v>377</v>
      </c>
      <c r="P45">
        <v>84414</v>
      </c>
      <c r="Q45" t="s">
        <v>141</v>
      </c>
      <c r="R45" t="s">
        <v>616</v>
      </c>
      <c r="S45" t="s">
        <v>612</v>
      </c>
      <c r="T45">
        <v>33288</v>
      </c>
      <c r="U45" t="s">
        <v>270</v>
      </c>
    </row>
    <row r="46" spans="1:21">
      <c r="A46" t="s">
        <v>191</v>
      </c>
      <c r="B46" t="s">
        <v>20</v>
      </c>
      <c r="C46">
        <v>2025</v>
      </c>
      <c r="D46">
        <v>2</v>
      </c>
      <c r="E46">
        <v>84041</v>
      </c>
      <c r="F46" t="s">
        <v>291</v>
      </c>
      <c r="G46">
        <v>77</v>
      </c>
      <c r="H46" t="str">
        <f>_xlfn.XLOOKUP(Table1[[#This Row],[ZIPCODE]],Table2[Zip Code],Table2[County])</f>
        <v>Davis</v>
      </c>
      <c r="I46" t="str">
        <f>_xlfn.XLOOKUP(Table1[[#This Row],[ZIPCODE]],Table3[zip],Table3[county])</f>
        <v>Davis County</v>
      </c>
      <c r="J46" t="str">
        <f>IFERROR(Table1[[#This Row],[County (Utah.gov)]], SUBSTITUTE(Table1[[#This Row],[County (WPR)]], " County", ""))</f>
        <v>Davis</v>
      </c>
      <c r="L46" t="s">
        <v>375</v>
      </c>
      <c r="M46">
        <v>84527</v>
      </c>
      <c r="N46" t="s">
        <v>378</v>
      </c>
      <c r="P46">
        <v>84601</v>
      </c>
      <c r="Q46" t="s">
        <v>565</v>
      </c>
      <c r="R46" t="s">
        <v>611</v>
      </c>
      <c r="S46" t="s">
        <v>612</v>
      </c>
      <c r="T46">
        <v>32871</v>
      </c>
      <c r="U46" t="s">
        <v>270</v>
      </c>
    </row>
    <row r="47" spans="1:21">
      <c r="A47" t="s">
        <v>191</v>
      </c>
      <c r="B47" t="s">
        <v>20</v>
      </c>
      <c r="C47">
        <v>2025</v>
      </c>
      <c r="D47">
        <v>2</v>
      </c>
      <c r="E47">
        <v>84042</v>
      </c>
      <c r="F47" t="s">
        <v>290</v>
      </c>
      <c r="G47">
        <v>1</v>
      </c>
      <c r="H47" t="str">
        <f>_xlfn.XLOOKUP(Table1[[#This Row],[ZIPCODE]],Table2[Zip Code],Table2[County])</f>
        <v>Utah</v>
      </c>
      <c r="I47" t="str">
        <f>_xlfn.XLOOKUP(Table1[[#This Row],[ZIPCODE]],Table3[zip],Table3[county])</f>
        <v>Utah County</v>
      </c>
      <c r="J47" t="str">
        <f>IFERROR(Table1[[#This Row],[County (Utah.gov)]], SUBSTITUTE(Table1[[#This Row],[County (WPR)]], " County", ""))</f>
        <v>Utah</v>
      </c>
      <c r="L47" t="s">
        <v>375</v>
      </c>
      <c r="M47">
        <v>84529</v>
      </c>
      <c r="N47" t="s">
        <v>379</v>
      </c>
      <c r="P47">
        <v>84128</v>
      </c>
      <c r="Q47" t="s">
        <v>619</v>
      </c>
      <c r="R47" t="s">
        <v>614</v>
      </c>
      <c r="S47" t="s">
        <v>612</v>
      </c>
      <c r="T47">
        <v>32072</v>
      </c>
      <c r="U47" t="s">
        <v>270</v>
      </c>
    </row>
    <row r="48" spans="1:21">
      <c r="A48" t="s">
        <v>191</v>
      </c>
      <c r="B48" t="s">
        <v>20</v>
      </c>
      <c r="C48">
        <v>2025</v>
      </c>
      <c r="D48">
        <v>2</v>
      </c>
      <c r="E48">
        <v>84042</v>
      </c>
      <c r="F48" t="s">
        <v>291</v>
      </c>
      <c r="G48">
        <v>10</v>
      </c>
      <c r="H48" t="str">
        <f>_xlfn.XLOOKUP(Table1[[#This Row],[ZIPCODE]],Table2[Zip Code],Table2[County])</f>
        <v>Utah</v>
      </c>
      <c r="I48" t="str">
        <f>_xlfn.XLOOKUP(Table1[[#This Row],[ZIPCODE]],Table3[zip],Table3[county])</f>
        <v>Utah County</v>
      </c>
      <c r="J48" t="str">
        <f>IFERROR(Table1[[#This Row],[County (Utah.gov)]], SUBSTITUTE(Table1[[#This Row],[County (WPR)]], " County", ""))</f>
        <v>Utah</v>
      </c>
      <c r="L48" t="s">
        <v>375</v>
      </c>
      <c r="M48">
        <v>84501</v>
      </c>
      <c r="N48" t="s">
        <v>380</v>
      </c>
      <c r="P48">
        <v>84084</v>
      </c>
      <c r="Q48" t="s">
        <v>490</v>
      </c>
      <c r="R48" t="s">
        <v>614</v>
      </c>
      <c r="S48" t="s">
        <v>612</v>
      </c>
      <c r="T48">
        <v>31389</v>
      </c>
      <c r="U48" t="s">
        <v>270</v>
      </c>
    </row>
    <row r="49" spans="1:21">
      <c r="A49" t="s">
        <v>191</v>
      </c>
      <c r="B49" t="s">
        <v>20</v>
      </c>
      <c r="C49">
        <v>2025</v>
      </c>
      <c r="D49">
        <v>2</v>
      </c>
      <c r="E49">
        <v>84043</v>
      </c>
      <c r="F49" t="s">
        <v>290</v>
      </c>
      <c r="G49">
        <v>96</v>
      </c>
      <c r="H49" t="str">
        <f>_xlfn.XLOOKUP(Table1[[#This Row],[ZIPCODE]],Table2[Zip Code],Table2[County])</f>
        <v>Utah</v>
      </c>
      <c r="I49" t="str">
        <f>_xlfn.XLOOKUP(Table1[[#This Row],[ZIPCODE]],Table3[zip],Table3[county])</f>
        <v>Utah County</v>
      </c>
      <c r="J49" t="str">
        <f>IFERROR(Table1[[#This Row],[County (Utah.gov)]], SUBSTITUTE(Table1[[#This Row],[County (WPR)]], " County", ""))</f>
        <v>Utah</v>
      </c>
      <c r="L49" t="s">
        <v>375</v>
      </c>
      <c r="M49">
        <v>84539</v>
      </c>
      <c r="N49" t="s">
        <v>381</v>
      </c>
      <c r="P49">
        <v>84780</v>
      </c>
      <c r="Q49" t="s">
        <v>574</v>
      </c>
      <c r="R49" t="s">
        <v>618</v>
      </c>
      <c r="S49" t="s">
        <v>612</v>
      </c>
      <c r="T49">
        <v>30709</v>
      </c>
      <c r="U49" t="s">
        <v>270</v>
      </c>
    </row>
    <row r="50" spans="1:21">
      <c r="A50" t="s">
        <v>191</v>
      </c>
      <c r="B50" t="s">
        <v>20</v>
      </c>
      <c r="C50">
        <v>2025</v>
      </c>
      <c r="D50">
        <v>2</v>
      </c>
      <c r="E50">
        <v>84043</v>
      </c>
      <c r="F50" t="s">
        <v>291</v>
      </c>
      <c r="G50">
        <v>145</v>
      </c>
      <c r="H50" t="str">
        <f>_xlfn.XLOOKUP(Table1[[#This Row],[ZIPCODE]],Table2[Zip Code],Table2[County])</f>
        <v>Utah</v>
      </c>
      <c r="I50" t="str">
        <f>_xlfn.XLOOKUP(Table1[[#This Row],[ZIPCODE]],Table3[zip],Table3[county])</f>
        <v>Utah County</v>
      </c>
      <c r="J50" t="str">
        <f>IFERROR(Table1[[#This Row],[County (Utah.gov)]], SUBSTITUTE(Table1[[#This Row],[County (WPR)]], " County", ""))</f>
        <v>Utah</v>
      </c>
      <c r="L50" t="s">
        <v>375</v>
      </c>
      <c r="M50">
        <v>84542</v>
      </c>
      <c r="N50" t="s">
        <v>382</v>
      </c>
      <c r="P50">
        <v>84078</v>
      </c>
      <c r="Q50" t="s">
        <v>553</v>
      </c>
      <c r="R50" t="s">
        <v>623</v>
      </c>
      <c r="S50" t="s">
        <v>612</v>
      </c>
      <c r="T50">
        <v>30669</v>
      </c>
      <c r="U50" t="s">
        <v>270</v>
      </c>
    </row>
    <row r="51" spans="1:21">
      <c r="A51" t="s">
        <v>191</v>
      </c>
      <c r="B51" t="s">
        <v>20</v>
      </c>
      <c r="C51">
        <v>2025</v>
      </c>
      <c r="D51">
        <v>2</v>
      </c>
      <c r="E51">
        <v>84044</v>
      </c>
      <c r="F51" t="s">
        <v>290</v>
      </c>
      <c r="G51">
        <v>128</v>
      </c>
      <c r="H51" t="str">
        <f>_xlfn.XLOOKUP(Table1[[#This Row],[ZIPCODE]],Table2[Zip Code],Table2[County])</f>
        <v>Salt Lake</v>
      </c>
      <c r="I51" t="str">
        <f>_xlfn.XLOOKUP(Table1[[#This Row],[ZIPCODE]],Table3[zip],Table3[county])</f>
        <v>Salt Lake County</v>
      </c>
      <c r="J51" t="str">
        <f>IFERROR(Table1[[#This Row],[County (Utah.gov)]], SUBSTITUTE(Table1[[#This Row],[County (WPR)]], " County", ""))</f>
        <v>Salt Lake</v>
      </c>
      <c r="L51" t="s">
        <v>383</v>
      </c>
      <c r="M51">
        <v>84023</v>
      </c>
      <c r="N51" t="s">
        <v>384</v>
      </c>
      <c r="P51">
        <v>84070</v>
      </c>
      <c r="Q51" t="s">
        <v>486</v>
      </c>
      <c r="R51" t="s">
        <v>614</v>
      </c>
      <c r="S51" t="s">
        <v>612</v>
      </c>
      <c r="T51">
        <v>30348</v>
      </c>
      <c r="U51" t="s">
        <v>270</v>
      </c>
    </row>
    <row r="52" spans="1:21">
      <c r="A52" t="s">
        <v>191</v>
      </c>
      <c r="B52" t="s">
        <v>20</v>
      </c>
      <c r="C52">
        <v>2025</v>
      </c>
      <c r="D52">
        <v>2</v>
      </c>
      <c r="E52">
        <v>84044</v>
      </c>
      <c r="F52" t="s">
        <v>291</v>
      </c>
      <c r="G52">
        <v>254</v>
      </c>
      <c r="H52" t="str">
        <f>_xlfn.XLOOKUP(Table1[[#This Row],[ZIPCODE]],Table2[Zip Code],Table2[County])</f>
        <v>Salt Lake</v>
      </c>
      <c r="I52" t="str">
        <f>_xlfn.XLOOKUP(Table1[[#This Row],[ZIPCODE]],Table3[zip],Table3[county])</f>
        <v>Salt Lake County</v>
      </c>
      <c r="J52" t="str">
        <f>IFERROR(Table1[[#This Row],[County (Utah.gov)]], SUBSTITUTE(Table1[[#This Row],[County (WPR)]], " County", ""))</f>
        <v>Salt Lake</v>
      </c>
      <c r="L52" t="s">
        <v>383</v>
      </c>
      <c r="M52">
        <v>84046</v>
      </c>
      <c r="N52" t="s">
        <v>385</v>
      </c>
      <c r="P52">
        <v>84721</v>
      </c>
      <c r="Q52" t="s">
        <v>434</v>
      </c>
      <c r="R52" t="s">
        <v>624</v>
      </c>
      <c r="S52" t="s">
        <v>612</v>
      </c>
      <c r="T52">
        <v>29635</v>
      </c>
      <c r="U52" t="s">
        <v>270</v>
      </c>
    </row>
    <row r="53" spans="1:21">
      <c r="A53" t="s">
        <v>191</v>
      </c>
      <c r="B53" t="s">
        <v>20</v>
      </c>
      <c r="C53">
        <v>2025</v>
      </c>
      <c r="D53">
        <v>2</v>
      </c>
      <c r="E53">
        <v>84045</v>
      </c>
      <c r="F53" t="s">
        <v>290</v>
      </c>
      <c r="G53">
        <v>49</v>
      </c>
      <c r="H53" t="e">
        <f>_xlfn.XLOOKUP(Table1[[#This Row],[ZIPCODE]],Table2[Zip Code],Table2[County])</f>
        <v>#N/A</v>
      </c>
      <c r="I53" t="str">
        <f>_xlfn.XLOOKUP(Table1[[#This Row],[ZIPCODE]],Table3[zip],Table3[county])</f>
        <v>Utah County</v>
      </c>
      <c r="J53" t="str">
        <f>IFERROR(Table1[[#This Row],[County (Utah.gov)]], SUBSTITUTE(Table1[[#This Row],[County (WPR)]], " County", ""))</f>
        <v>Utah</v>
      </c>
      <c r="L53" t="s">
        <v>142</v>
      </c>
      <c r="M53">
        <v>84010</v>
      </c>
      <c r="N53" t="s">
        <v>386</v>
      </c>
      <c r="P53">
        <v>84651</v>
      </c>
      <c r="Q53" t="s">
        <v>563</v>
      </c>
      <c r="R53" t="s">
        <v>611</v>
      </c>
      <c r="S53" t="s">
        <v>612</v>
      </c>
      <c r="T53">
        <v>29502</v>
      </c>
      <c r="U53" t="s">
        <v>270</v>
      </c>
    </row>
    <row r="54" spans="1:21">
      <c r="A54" t="s">
        <v>191</v>
      </c>
      <c r="B54" t="s">
        <v>20</v>
      </c>
      <c r="C54">
        <v>2025</v>
      </c>
      <c r="D54">
        <v>2</v>
      </c>
      <c r="E54">
        <v>84045</v>
      </c>
      <c r="F54" t="s">
        <v>291</v>
      </c>
      <c r="G54">
        <v>101</v>
      </c>
      <c r="H54" t="e">
        <f>_xlfn.XLOOKUP(Table1[[#This Row],[ZIPCODE]],Table2[Zip Code],Table2[County])</f>
        <v>#N/A</v>
      </c>
      <c r="I54" t="str">
        <f>_xlfn.XLOOKUP(Table1[[#This Row],[ZIPCODE]],Table3[zip],Table3[county])</f>
        <v>Utah County</v>
      </c>
      <c r="J54" t="str">
        <f>IFERROR(Table1[[#This Row],[County (Utah.gov)]], SUBSTITUTE(Table1[[#This Row],[County (WPR)]], " County", ""))</f>
        <v>Utah</v>
      </c>
      <c r="L54" t="s">
        <v>142</v>
      </c>
      <c r="M54">
        <v>84011</v>
      </c>
      <c r="N54" t="s">
        <v>386</v>
      </c>
      <c r="P54">
        <v>84044</v>
      </c>
      <c r="Q54" t="s">
        <v>481</v>
      </c>
      <c r="R54" t="s">
        <v>614</v>
      </c>
      <c r="S54" t="s">
        <v>612</v>
      </c>
      <c r="T54">
        <v>29488</v>
      </c>
      <c r="U54" t="s">
        <v>270</v>
      </c>
    </row>
    <row r="55" spans="1:21">
      <c r="A55" t="s">
        <v>191</v>
      </c>
      <c r="B55" t="s">
        <v>20</v>
      </c>
      <c r="C55">
        <v>2025</v>
      </c>
      <c r="D55">
        <v>2</v>
      </c>
      <c r="E55">
        <v>84047</v>
      </c>
      <c r="F55" t="s">
        <v>290</v>
      </c>
      <c r="G55">
        <v>106</v>
      </c>
      <c r="H55" t="str">
        <f>_xlfn.XLOOKUP(Table1[[#This Row],[ZIPCODE]],Table2[Zip Code],Table2[County])</f>
        <v>Salt Lake</v>
      </c>
      <c r="I55" t="str">
        <f>_xlfn.XLOOKUP(Table1[[#This Row],[ZIPCODE]],Table3[zip],Table3[county])</f>
        <v>Salt Lake County</v>
      </c>
      <c r="J55" t="str">
        <f>IFERROR(Table1[[#This Row],[County (Utah.gov)]], SUBSTITUTE(Table1[[#This Row],[County (WPR)]], " County", ""))</f>
        <v>Salt Lake</v>
      </c>
      <c r="L55" t="s">
        <v>142</v>
      </c>
      <c r="M55">
        <v>84014</v>
      </c>
      <c r="N55" t="s">
        <v>387</v>
      </c>
      <c r="P55">
        <v>84115</v>
      </c>
      <c r="Q55" t="s">
        <v>485</v>
      </c>
      <c r="R55" t="s">
        <v>614</v>
      </c>
      <c r="S55" t="s">
        <v>612</v>
      </c>
      <c r="T55">
        <v>28411</v>
      </c>
      <c r="U55" t="s">
        <v>270</v>
      </c>
    </row>
    <row r="56" spans="1:21">
      <c r="A56" t="s">
        <v>191</v>
      </c>
      <c r="B56" t="s">
        <v>20</v>
      </c>
      <c r="C56">
        <v>2025</v>
      </c>
      <c r="D56">
        <v>2</v>
      </c>
      <c r="E56">
        <v>84047</v>
      </c>
      <c r="F56" t="s">
        <v>291</v>
      </c>
      <c r="G56">
        <v>294</v>
      </c>
      <c r="H56" t="str">
        <f>_xlfn.XLOOKUP(Table1[[#This Row],[ZIPCODE]],Table2[Zip Code],Table2[County])</f>
        <v>Salt Lake</v>
      </c>
      <c r="I56" t="str">
        <f>_xlfn.XLOOKUP(Table1[[#This Row],[ZIPCODE]],Table3[zip],Table3[county])</f>
        <v>Salt Lake County</v>
      </c>
      <c r="J56" t="str">
        <f>IFERROR(Table1[[#This Row],[County (Utah.gov)]], SUBSTITUTE(Table1[[#This Row],[County (WPR)]], " County", ""))</f>
        <v>Salt Lake</v>
      </c>
      <c r="L56" t="s">
        <v>142</v>
      </c>
      <c r="M56">
        <v>84015</v>
      </c>
      <c r="N56" t="s">
        <v>388</v>
      </c>
      <c r="P56">
        <v>84094</v>
      </c>
      <c r="Q56" t="s">
        <v>486</v>
      </c>
      <c r="R56" t="s">
        <v>614</v>
      </c>
      <c r="S56" t="s">
        <v>612</v>
      </c>
      <c r="T56">
        <v>28277</v>
      </c>
      <c r="U56" t="s">
        <v>270</v>
      </c>
    </row>
    <row r="57" spans="1:21">
      <c r="A57" t="s">
        <v>191</v>
      </c>
      <c r="B57" t="s">
        <v>20</v>
      </c>
      <c r="C57">
        <v>2025</v>
      </c>
      <c r="D57">
        <v>2</v>
      </c>
      <c r="E57">
        <v>84049</v>
      </c>
      <c r="F57" t="s">
        <v>290</v>
      </c>
      <c r="G57">
        <v>1</v>
      </c>
      <c r="H57" t="str">
        <f>_xlfn.XLOOKUP(Table1[[#This Row],[ZIPCODE]],Table2[Zip Code],Table2[County])</f>
        <v>Wasatch</v>
      </c>
      <c r="I57" t="str">
        <f>_xlfn.XLOOKUP(Table1[[#This Row],[ZIPCODE]],Table3[zip],Table3[county])</f>
        <v>Wasatch County</v>
      </c>
      <c r="J57" t="str">
        <f>IFERROR(Table1[[#This Row],[County (Utah.gov)]], SUBSTITUTE(Table1[[#This Row],[County (WPR)]], " County", ""))</f>
        <v>Wasatch</v>
      </c>
      <c r="L57" t="s">
        <v>142</v>
      </c>
      <c r="M57">
        <v>84016</v>
      </c>
      <c r="N57" t="s">
        <v>388</v>
      </c>
      <c r="P57">
        <v>84040</v>
      </c>
      <c r="Q57" t="s">
        <v>391</v>
      </c>
      <c r="R57" t="s">
        <v>615</v>
      </c>
      <c r="S57" t="s">
        <v>612</v>
      </c>
      <c r="T57">
        <v>28269</v>
      </c>
      <c r="U57" t="s">
        <v>270</v>
      </c>
    </row>
    <row r="58" spans="1:21">
      <c r="A58" t="s">
        <v>191</v>
      </c>
      <c r="B58" t="s">
        <v>20</v>
      </c>
      <c r="C58">
        <v>2025</v>
      </c>
      <c r="D58">
        <v>2</v>
      </c>
      <c r="E58">
        <v>84049</v>
      </c>
      <c r="F58" t="s">
        <v>291</v>
      </c>
      <c r="G58">
        <v>6</v>
      </c>
      <c r="H58" t="str">
        <f>_xlfn.XLOOKUP(Table1[[#This Row],[ZIPCODE]],Table2[Zip Code],Table2[County])</f>
        <v>Wasatch</v>
      </c>
      <c r="I58" t="str">
        <f>_xlfn.XLOOKUP(Table1[[#This Row],[ZIPCODE]],Table3[zip],Table3[county])</f>
        <v>Wasatch County</v>
      </c>
      <c r="J58" t="str">
        <f>IFERROR(Table1[[#This Row],[County (Utah.gov)]], SUBSTITUTE(Table1[[#This Row],[County (WPR)]], " County", ""))</f>
        <v>Wasatch</v>
      </c>
      <c r="L58" t="s">
        <v>142</v>
      </c>
      <c r="M58">
        <v>84089</v>
      </c>
      <c r="N58" t="s">
        <v>388</v>
      </c>
      <c r="P58">
        <v>84092</v>
      </c>
      <c r="Q58" t="s">
        <v>486</v>
      </c>
      <c r="R58" t="s">
        <v>614</v>
      </c>
      <c r="S58" t="s">
        <v>612</v>
      </c>
      <c r="T58">
        <v>28162</v>
      </c>
      <c r="U58" t="s">
        <v>270</v>
      </c>
    </row>
    <row r="59" spans="1:21">
      <c r="A59" t="s">
        <v>191</v>
      </c>
      <c r="B59" t="s">
        <v>20</v>
      </c>
      <c r="C59">
        <v>2025</v>
      </c>
      <c r="D59">
        <v>2</v>
      </c>
      <c r="E59">
        <v>84050</v>
      </c>
      <c r="F59" t="s">
        <v>290</v>
      </c>
      <c r="G59">
        <v>4</v>
      </c>
      <c r="H59" t="str">
        <f>_xlfn.XLOOKUP(Table1[[#This Row],[ZIPCODE]],Table2[Zip Code],Table2[County])</f>
        <v>Morgan</v>
      </c>
      <c r="I59" t="str">
        <f>_xlfn.XLOOKUP(Table1[[#This Row],[ZIPCODE]],Table3[zip],Table3[county])</f>
        <v>Morgan County</v>
      </c>
      <c r="J59" t="str">
        <f>IFERROR(Table1[[#This Row],[County (Utah.gov)]], SUBSTITUTE(Table1[[#This Row],[County (WPR)]], " County", ""))</f>
        <v>Morgan</v>
      </c>
      <c r="L59" t="s">
        <v>142</v>
      </c>
      <c r="M59">
        <v>84025</v>
      </c>
      <c r="N59" t="s">
        <v>389</v>
      </c>
      <c r="P59">
        <v>84302</v>
      </c>
      <c r="Q59" t="s">
        <v>342</v>
      </c>
      <c r="R59" t="s">
        <v>625</v>
      </c>
      <c r="S59" t="s">
        <v>612</v>
      </c>
      <c r="T59">
        <v>26711</v>
      </c>
      <c r="U59" t="s">
        <v>270</v>
      </c>
    </row>
    <row r="60" spans="1:21">
      <c r="A60" t="s">
        <v>191</v>
      </c>
      <c r="B60" t="s">
        <v>20</v>
      </c>
      <c r="C60">
        <v>2025</v>
      </c>
      <c r="D60">
        <v>2</v>
      </c>
      <c r="E60">
        <v>84050</v>
      </c>
      <c r="F60" t="s">
        <v>291</v>
      </c>
      <c r="G60">
        <v>6</v>
      </c>
      <c r="H60" t="str">
        <f>_xlfn.XLOOKUP(Table1[[#This Row],[ZIPCODE]],Table2[Zip Code],Table2[County])</f>
        <v>Morgan</v>
      </c>
      <c r="I60" t="str">
        <f>_xlfn.XLOOKUP(Table1[[#This Row],[ZIPCODE]],Table3[zip],Table3[county])</f>
        <v>Morgan County</v>
      </c>
      <c r="J60" t="str">
        <f>IFERROR(Table1[[#This Row],[County (Utah.gov)]], SUBSTITUTE(Table1[[#This Row],[County (WPR)]], " County", ""))</f>
        <v>Morgan</v>
      </c>
      <c r="L60" t="s">
        <v>142</v>
      </c>
      <c r="M60">
        <v>84037</v>
      </c>
      <c r="N60" t="s">
        <v>390</v>
      </c>
      <c r="P60">
        <v>84109</v>
      </c>
      <c r="Q60" t="s">
        <v>485</v>
      </c>
      <c r="R60" t="s">
        <v>614</v>
      </c>
      <c r="S60" t="s">
        <v>612</v>
      </c>
      <c r="T60">
        <v>25879</v>
      </c>
      <c r="U60" t="s">
        <v>270</v>
      </c>
    </row>
    <row r="61" spans="1:21">
      <c r="A61" t="s">
        <v>191</v>
      </c>
      <c r="B61" t="s">
        <v>20</v>
      </c>
      <c r="C61">
        <v>2025</v>
      </c>
      <c r="D61">
        <v>2</v>
      </c>
      <c r="E61">
        <v>84054</v>
      </c>
      <c r="F61" t="s">
        <v>290</v>
      </c>
      <c r="G61">
        <v>43</v>
      </c>
      <c r="H61" t="str">
        <f>_xlfn.XLOOKUP(Table1[[#This Row],[ZIPCODE]],Table2[Zip Code],Table2[County])</f>
        <v>Davis</v>
      </c>
      <c r="I61" t="str">
        <f>_xlfn.XLOOKUP(Table1[[#This Row],[ZIPCODE]],Table3[zip],Table3[county])</f>
        <v>Davis County</v>
      </c>
      <c r="J61" t="str">
        <f>IFERROR(Table1[[#This Row],[County (Utah.gov)]], SUBSTITUTE(Table1[[#This Row],[County (WPR)]], " County", ""))</f>
        <v>Davis</v>
      </c>
      <c r="L61" t="s">
        <v>142</v>
      </c>
      <c r="M61">
        <v>84040</v>
      </c>
      <c r="N61" t="s">
        <v>391</v>
      </c>
      <c r="P61">
        <v>84341</v>
      </c>
      <c r="Q61" t="s">
        <v>136</v>
      </c>
      <c r="R61" t="s">
        <v>620</v>
      </c>
      <c r="S61" t="s">
        <v>612</v>
      </c>
      <c r="T61">
        <v>25791</v>
      </c>
      <c r="U61" t="s">
        <v>270</v>
      </c>
    </row>
    <row r="62" spans="1:21">
      <c r="A62" t="s">
        <v>191</v>
      </c>
      <c r="B62" t="s">
        <v>20</v>
      </c>
      <c r="C62">
        <v>2025</v>
      </c>
      <c r="D62">
        <v>2</v>
      </c>
      <c r="E62">
        <v>84054</v>
      </c>
      <c r="F62" t="s">
        <v>291</v>
      </c>
      <c r="G62">
        <v>111</v>
      </c>
      <c r="H62" t="str">
        <f>_xlfn.XLOOKUP(Table1[[#This Row],[ZIPCODE]],Table2[Zip Code],Table2[County])</f>
        <v>Davis</v>
      </c>
      <c r="I62" t="str">
        <f>_xlfn.XLOOKUP(Table1[[#This Row],[ZIPCODE]],Table3[zip],Table3[county])</f>
        <v>Davis County</v>
      </c>
      <c r="J62" t="str">
        <f>IFERROR(Table1[[#This Row],[County (Utah.gov)]], SUBSTITUTE(Table1[[#This Row],[County (WPR)]], " County", ""))</f>
        <v>Davis</v>
      </c>
      <c r="L62" t="s">
        <v>142</v>
      </c>
      <c r="M62">
        <v>84041</v>
      </c>
      <c r="N62" t="s">
        <v>391</v>
      </c>
      <c r="P62">
        <v>84032</v>
      </c>
      <c r="Q62" t="s">
        <v>571</v>
      </c>
      <c r="R62" t="s">
        <v>626</v>
      </c>
      <c r="S62" t="s">
        <v>612</v>
      </c>
      <c r="T62">
        <v>25328</v>
      </c>
      <c r="U62" t="s">
        <v>270</v>
      </c>
    </row>
    <row r="63" spans="1:21">
      <c r="A63" t="s">
        <v>191</v>
      </c>
      <c r="B63" t="s">
        <v>20</v>
      </c>
      <c r="C63">
        <v>2025</v>
      </c>
      <c r="D63">
        <v>2</v>
      </c>
      <c r="E63">
        <v>84055</v>
      </c>
      <c r="F63" t="s">
        <v>290</v>
      </c>
      <c r="G63">
        <v>1</v>
      </c>
      <c r="H63" t="str">
        <f>_xlfn.XLOOKUP(Table1[[#This Row],[ZIPCODE]],Table2[Zip Code],Table2[County])</f>
        <v>Summit</v>
      </c>
      <c r="I63" t="str">
        <f>_xlfn.XLOOKUP(Table1[[#This Row],[ZIPCODE]],Table3[zip],Table3[county])</f>
        <v>Summit County</v>
      </c>
      <c r="J63" t="str">
        <f>IFERROR(Table1[[#This Row],[County (Utah.gov)]], SUBSTITUTE(Table1[[#This Row],[County (WPR)]], " County", ""))</f>
        <v>Summit</v>
      </c>
      <c r="L63" t="s">
        <v>142</v>
      </c>
      <c r="M63">
        <v>84054</v>
      </c>
      <c r="N63" t="s">
        <v>392</v>
      </c>
      <c r="P63">
        <v>84025</v>
      </c>
      <c r="Q63" t="s">
        <v>389</v>
      </c>
      <c r="R63" t="s">
        <v>615</v>
      </c>
      <c r="S63" t="s">
        <v>612</v>
      </c>
      <c r="T63">
        <v>25055</v>
      </c>
      <c r="U63" t="s">
        <v>270</v>
      </c>
    </row>
    <row r="64" spans="1:21">
      <c r="A64" t="s">
        <v>191</v>
      </c>
      <c r="B64" t="s">
        <v>20</v>
      </c>
      <c r="C64">
        <v>2025</v>
      </c>
      <c r="D64">
        <v>2</v>
      </c>
      <c r="E64">
        <v>84055</v>
      </c>
      <c r="F64" t="s">
        <v>291</v>
      </c>
      <c r="G64">
        <v>3</v>
      </c>
      <c r="H64" t="str">
        <f>_xlfn.XLOOKUP(Table1[[#This Row],[ZIPCODE]],Table2[Zip Code],Table2[County])</f>
        <v>Summit</v>
      </c>
      <c r="I64" t="str">
        <f>_xlfn.XLOOKUP(Table1[[#This Row],[ZIPCODE]],Table3[zip],Table3[county])</f>
        <v>Summit County</v>
      </c>
      <c r="J64" t="str">
        <f>IFERROR(Table1[[#This Row],[County (Utah.gov)]], SUBSTITUTE(Table1[[#This Row],[County (WPR)]], " County", ""))</f>
        <v>Summit</v>
      </c>
      <c r="L64" t="s">
        <v>142</v>
      </c>
      <c r="M64">
        <v>84075</v>
      </c>
      <c r="N64" t="s">
        <v>393</v>
      </c>
      <c r="P64">
        <v>84117</v>
      </c>
      <c r="Q64" t="s">
        <v>485</v>
      </c>
      <c r="R64" t="s">
        <v>614</v>
      </c>
      <c r="S64" t="s">
        <v>612</v>
      </c>
      <c r="T64">
        <v>24873</v>
      </c>
      <c r="U64" t="s">
        <v>270</v>
      </c>
    </row>
    <row r="65" spans="1:21">
      <c r="A65" t="s">
        <v>191</v>
      </c>
      <c r="B65" t="s">
        <v>20</v>
      </c>
      <c r="C65">
        <v>2025</v>
      </c>
      <c r="D65">
        <v>2</v>
      </c>
      <c r="E65">
        <v>84056</v>
      </c>
      <c r="F65" t="s">
        <v>290</v>
      </c>
      <c r="G65">
        <v>1</v>
      </c>
      <c r="H65" t="str">
        <f>_xlfn.XLOOKUP(Table1[[#This Row],[ZIPCODE]],Table2[Zip Code],Table2[County])</f>
        <v>Weber</v>
      </c>
      <c r="I65" t="str">
        <f>_xlfn.XLOOKUP(Table1[[#This Row],[ZIPCODE]],Table3[zip],Table3[county])</f>
        <v>Davis County</v>
      </c>
      <c r="J65" t="str">
        <f>IFERROR(Table1[[#This Row],[County (Utah.gov)]], SUBSTITUTE(Table1[[#This Row],[County (WPR)]], " County", ""))</f>
        <v>Weber</v>
      </c>
      <c r="L65" t="s">
        <v>142</v>
      </c>
      <c r="M65">
        <v>84087</v>
      </c>
      <c r="N65" t="s">
        <v>394</v>
      </c>
      <c r="P65">
        <v>84720</v>
      </c>
      <c r="Q65" t="s">
        <v>434</v>
      </c>
      <c r="R65" t="s">
        <v>624</v>
      </c>
      <c r="S65" t="s">
        <v>612</v>
      </c>
      <c r="T65">
        <v>24323</v>
      </c>
      <c r="U65" t="s">
        <v>270</v>
      </c>
    </row>
    <row r="66" spans="1:21">
      <c r="A66" t="s">
        <v>191</v>
      </c>
      <c r="B66" t="s">
        <v>20</v>
      </c>
      <c r="C66">
        <v>2025</v>
      </c>
      <c r="D66">
        <v>2</v>
      </c>
      <c r="E66">
        <v>84056</v>
      </c>
      <c r="F66" t="s">
        <v>291</v>
      </c>
      <c r="G66">
        <v>2</v>
      </c>
      <c r="H66" t="str">
        <f>_xlfn.XLOOKUP(Table1[[#This Row],[ZIPCODE]],Table2[Zip Code],Table2[County])</f>
        <v>Weber</v>
      </c>
      <c r="I66" t="str">
        <f>_xlfn.XLOOKUP(Table1[[#This Row],[ZIPCODE]],Table3[zip],Table3[county])</f>
        <v>Davis County</v>
      </c>
      <c r="J66" t="str">
        <f>IFERROR(Table1[[#This Row],[County (Utah.gov)]], SUBSTITUTE(Table1[[#This Row],[County (WPR)]], " County", ""))</f>
        <v>Weber</v>
      </c>
      <c r="L66" t="s">
        <v>395</v>
      </c>
      <c r="M66">
        <v>84001</v>
      </c>
      <c r="N66" t="s">
        <v>396</v>
      </c>
      <c r="P66">
        <v>84104</v>
      </c>
      <c r="Q66" t="s">
        <v>485</v>
      </c>
      <c r="R66" t="s">
        <v>614</v>
      </c>
      <c r="S66" t="s">
        <v>612</v>
      </c>
      <c r="T66">
        <v>24057</v>
      </c>
      <c r="U66" t="s">
        <v>270</v>
      </c>
    </row>
    <row r="67" spans="1:21">
      <c r="A67" t="s">
        <v>191</v>
      </c>
      <c r="B67" t="s">
        <v>20</v>
      </c>
      <c r="C67">
        <v>2025</v>
      </c>
      <c r="D67">
        <v>2</v>
      </c>
      <c r="E67">
        <v>84057</v>
      </c>
      <c r="F67" t="s">
        <v>290</v>
      </c>
      <c r="G67">
        <v>10</v>
      </c>
      <c r="H67" t="str">
        <f>_xlfn.XLOOKUP(Table1[[#This Row],[ZIPCODE]],Table2[Zip Code],Table2[County])</f>
        <v>Utah</v>
      </c>
      <c r="I67" t="str">
        <f>_xlfn.XLOOKUP(Table1[[#This Row],[ZIPCODE]],Table3[zip],Table3[county])</f>
        <v>Utah County</v>
      </c>
      <c r="J67" t="str">
        <f>IFERROR(Table1[[#This Row],[County (Utah.gov)]], SUBSTITUTE(Table1[[#This Row],[County (WPR)]], " County", ""))</f>
        <v>Utah</v>
      </c>
      <c r="L67" t="s">
        <v>395</v>
      </c>
      <c r="M67">
        <v>84002</v>
      </c>
      <c r="N67" t="s">
        <v>397</v>
      </c>
      <c r="P67">
        <v>84093</v>
      </c>
      <c r="Q67" t="s">
        <v>486</v>
      </c>
      <c r="R67" t="s">
        <v>614</v>
      </c>
      <c r="S67" t="s">
        <v>612</v>
      </c>
      <c r="T67">
        <v>23998</v>
      </c>
      <c r="U67" t="s">
        <v>270</v>
      </c>
    </row>
    <row r="68" spans="1:21">
      <c r="A68" t="s">
        <v>191</v>
      </c>
      <c r="B68" t="s">
        <v>20</v>
      </c>
      <c r="C68">
        <v>2025</v>
      </c>
      <c r="D68">
        <v>2</v>
      </c>
      <c r="E68">
        <v>84057</v>
      </c>
      <c r="F68" t="s">
        <v>291</v>
      </c>
      <c r="G68">
        <v>36</v>
      </c>
      <c r="H68" t="str">
        <f>_xlfn.XLOOKUP(Table1[[#This Row],[ZIPCODE]],Table2[Zip Code],Table2[County])</f>
        <v>Utah</v>
      </c>
      <c r="I68" t="str">
        <f>_xlfn.XLOOKUP(Table1[[#This Row],[ZIPCODE]],Table3[zip],Table3[county])</f>
        <v>Utah County</v>
      </c>
      <c r="J68" t="str">
        <f>IFERROR(Table1[[#This Row],[County (Utah.gov)]], SUBSTITUTE(Table1[[#This Row],[County (WPR)]], " County", ""))</f>
        <v>Utah</v>
      </c>
      <c r="L68" t="s">
        <v>395</v>
      </c>
      <c r="M68">
        <v>84007</v>
      </c>
      <c r="N68" t="s">
        <v>398</v>
      </c>
      <c r="P68">
        <v>84103</v>
      </c>
      <c r="Q68" t="s">
        <v>485</v>
      </c>
      <c r="R68" t="s">
        <v>614</v>
      </c>
      <c r="S68" t="s">
        <v>612</v>
      </c>
      <c r="T68">
        <v>23796</v>
      </c>
      <c r="U68" t="s">
        <v>270</v>
      </c>
    </row>
    <row r="69" spans="1:21">
      <c r="A69" t="s">
        <v>191</v>
      </c>
      <c r="B69" t="s">
        <v>20</v>
      </c>
      <c r="C69">
        <v>2025</v>
      </c>
      <c r="D69">
        <v>2</v>
      </c>
      <c r="E69">
        <v>84058</v>
      </c>
      <c r="F69" t="s">
        <v>290</v>
      </c>
      <c r="G69">
        <v>23</v>
      </c>
      <c r="H69" t="str">
        <f>_xlfn.XLOOKUP(Table1[[#This Row],[ZIPCODE]],Table2[Zip Code],Table2[County])</f>
        <v>Utah</v>
      </c>
      <c r="I69" t="str">
        <f>_xlfn.XLOOKUP(Table1[[#This Row],[ZIPCODE]],Table3[zip],Table3[county])</f>
        <v>Utah County</v>
      </c>
      <c r="J69" t="str">
        <f>IFERROR(Table1[[#This Row],[County (Utah.gov)]], SUBSTITUTE(Table1[[#This Row],[County (WPR)]], " County", ""))</f>
        <v>Utah</v>
      </c>
      <c r="L69" t="s">
        <v>395</v>
      </c>
      <c r="M69">
        <v>84021</v>
      </c>
      <c r="N69" t="s">
        <v>395</v>
      </c>
      <c r="P69">
        <v>84737</v>
      </c>
      <c r="Q69" t="s">
        <v>580</v>
      </c>
      <c r="R69" t="s">
        <v>618</v>
      </c>
      <c r="S69" t="s">
        <v>612</v>
      </c>
      <c r="T69">
        <v>23477</v>
      </c>
      <c r="U69" t="s">
        <v>270</v>
      </c>
    </row>
    <row r="70" spans="1:21">
      <c r="A70" t="s">
        <v>191</v>
      </c>
      <c r="B70" t="s">
        <v>20</v>
      </c>
      <c r="C70">
        <v>2025</v>
      </c>
      <c r="D70">
        <v>2</v>
      </c>
      <c r="E70">
        <v>84058</v>
      </c>
      <c r="F70" t="s">
        <v>291</v>
      </c>
      <c r="G70">
        <v>28</v>
      </c>
      <c r="H70" t="str">
        <f>_xlfn.XLOOKUP(Table1[[#This Row],[ZIPCODE]],Table2[Zip Code],Table2[County])</f>
        <v>Utah</v>
      </c>
      <c r="I70" t="str">
        <f>_xlfn.XLOOKUP(Table1[[#This Row],[ZIPCODE]],Table3[zip],Table3[county])</f>
        <v>Utah County</v>
      </c>
      <c r="J70" t="str">
        <f>IFERROR(Table1[[#This Row],[County (Utah.gov)]], SUBSTITUTE(Table1[[#This Row],[County (WPR)]], " County", ""))</f>
        <v>Utah</v>
      </c>
      <c r="L70" t="s">
        <v>395</v>
      </c>
      <c r="M70">
        <v>84027</v>
      </c>
      <c r="N70" t="s">
        <v>399</v>
      </c>
      <c r="P70">
        <v>84124</v>
      </c>
      <c r="Q70" t="s">
        <v>485</v>
      </c>
      <c r="R70" t="s">
        <v>614</v>
      </c>
      <c r="S70" t="s">
        <v>612</v>
      </c>
      <c r="T70">
        <v>22992</v>
      </c>
      <c r="U70" t="s">
        <v>270</v>
      </c>
    </row>
    <row r="71" spans="1:21">
      <c r="A71" t="s">
        <v>191</v>
      </c>
      <c r="B71" t="s">
        <v>20</v>
      </c>
      <c r="C71">
        <v>2025</v>
      </c>
      <c r="D71">
        <v>2</v>
      </c>
      <c r="E71">
        <v>84059</v>
      </c>
      <c r="F71" t="s">
        <v>290</v>
      </c>
      <c r="G71">
        <v>7</v>
      </c>
      <c r="H71" t="str">
        <f>_xlfn.XLOOKUP(Table1[[#This Row],[ZIPCODE]],Table2[Zip Code],Table2[County])</f>
        <v>Utah</v>
      </c>
      <c r="I71" t="str">
        <f>_xlfn.XLOOKUP(Table1[[#This Row],[ZIPCODE]],Table3[zip],Table3[county])</f>
        <v>Utah County</v>
      </c>
      <c r="J71" t="str">
        <f>IFERROR(Table1[[#This Row],[County (Utah.gov)]], SUBSTITUTE(Table1[[#This Row],[County (WPR)]], " County", ""))</f>
        <v>Utah</v>
      </c>
      <c r="L71" t="s">
        <v>395</v>
      </c>
      <c r="M71">
        <v>84031</v>
      </c>
      <c r="N71" t="s">
        <v>400</v>
      </c>
      <c r="P71">
        <v>84105</v>
      </c>
      <c r="Q71" t="s">
        <v>485</v>
      </c>
      <c r="R71" t="s">
        <v>614</v>
      </c>
      <c r="S71" t="s">
        <v>612</v>
      </c>
      <c r="T71">
        <v>22963</v>
      </c>
      <c r="U71" t="s">
        <v>270</v>
      </c>
    </row>
    <row r="72" spans="1:21">
      <c r="A72" t="s">
        <v>191</v>
      </c>
      <c r="B72" t="s">
        <v>20</v>
      </c>
      <c r="C72">
        <v>2025</v>
      </c>
      <c r="D72">
        <v>2</v>
      </c>
      <c r="E72">
        <v>84059</v>
      </c>
      <c r="F72" t="s">
        <v>291</v>
      </c>
      <c r="G72">
        <v>9</v>
      </c>
      <c r="H72" t="str">
        <f>_xlfn.XLOOKUP(Table1[[#This Row],[ZIPCODE]],Table2[Zip Code],Table2[County])</f>
        <v>Utah</v>
      </c>
      <c r="I72" t="str">
        <f>_xlfn.XLOOKUP(Table1[[#This Row],[ZIPCODE]],Table3[zip],Table3[county])</f>
        <v>Utah County</v>
      </c>
      <c r="J72" t="str">
        <f>IFERROR(Table1[[#This Row],[County (Utah.gov)]], SUBSTITUTE(Table1[[#This Row],[County (WPR)]], " County", ""))</f>
        <v>Utah</v>
      </c>
      <c r="L72" t="s">
        <v>395</v>
      </c>
      <c r="M72">
        <v>84051</v>
      </c>
      <c r="N72" t="s">
        <v>401</v>
      </c>
      <c r="P72">
        <v>84054</v>
      </c>
      <c r="Q72" t="s">
        <v>392</v>
      </c>
      <c r="R72" t="s">
        <v>615</v>
      </c>
      <c r="S72" t="s">
        <v>612</v>
      </c>
      <c r="T72">
        <v>22201</v>
      </c>
      <c r="U72" t="s">
        <v>270</v>
      </c>
    </row>
    <row r="73" spans="1:21">
      <c r="A73" t="s">
        <v>191</v>
      </c>
      <c r="B73" t="s">
        <v>20</v>
      </c>
      <c r="C73">
        <v>2025</v>
      </c>
      <c r="D73">
        <v>2</v>
      </c>
      <c r="E73">
        <v>84060</v>
      </c>
      <c r="F73" t="s">
        <v>290</v>
      </c>
      <c r="G73">
        <v>15</v>
      </c>
      <c r="H73" t="str">
        <f>_xlfn.XLOOKUP(Table1[[#This Row],[ZIPCODE]],Table2[Zip Code],Table2[County])</f>
        <v>Summit</v>
      </c>
      <c r="I73" t="str">
        <f>_xlfn.XLOOKUP(Table1[[#This Row],[ZIPCODE]],Table3[zip],Table3[county])</f>
        <v>Summit County</v>
      </c>
      <c r="J73" t="str">
        <f>IFERROR(Table1[[#This Row],[County (Utah.gov)]], SUBSTITUTE(Table1[[#This Row],[County (WPR)]], " County", ""))</f>
        <v>Summit</v>
      </c>
      <c r="L73" t="s">
        <v>395</v>
      </c>
      <c r="M73">
        <v>84052</v>
      </c>
      <c r="N73" t="s">
        <v>402</v>
      </c>
      <c r="P73">
        <v>84097</v>
      </c>
      <c r="Q73" t="s">
        <v>138</v>
      </c>
      <c r="R73" t="s">
        <v>611</v>
      </c>
      <c r="S73" t="s">
        <v>612</v>
      </c>
      <c r="T73">
        <v>22024</v>
      </c>
      <c r="U73" t="s">
        <v>270</v>
      </c>
    </row>
    <row r="74" spans="1:21">
      <c r="A74" t="s">
        <v>191</v>
      </c>
      <c r="B74" t="s">
        <v>20</v>
      </c>
      <c r="C74">
        <v>2025</v>
      </c>
      <c r="D74">
        <v>2</v>
      </c>
      <c r="E74">
        <v>84060</v>
      </c>
      <c r="F74" t="s">
        <v>291</v>
      </c>
      <c r="G74">
        <v>23</v>
      </c>
      <c r="H74" t="str">
        <f>_xlfn.XLOOKUP(Table1[[#This Row],[ZIPCODE]],Table2[Zip Code],Table2[County])</f>
        <v>Summit</v>
      </c>
      <c r="I74" t="str">
        <f>_xlfn.XLOOKUP(Table1[[#This Row],[ZIPCODE]],Table3[zip],Table3[county])</f>
        <v>Summit County</v>
      </c>
      <c r="J74" t="str">
        <f>IFERROR(Table1[[#This Row],[County (Utah.gov)]], SUBSTITUTE(Table1[[#This Row],[County (WPR)]], " County", ""))</f>
        <v>Summit</v>
      </c>
      <c r="L74" t="s">
        <v>395</v>
      </c>
      <c r="M74">
        <v>84053</v>
      </c>
      <c r="N74" t="s">
        <v>403</v>
      </c>
      <c r="P74">
        <v>84108</v>
      </c>
      <c r="Q74" t="s">
        <v>485</v>
      </c>
      <c r="R74" t="s">
        <v>614</v>
      </c>
      <c r="S74" t="s">
        <v>612</v>
      </c>
      <c r="T74">
        <v>21951</v>
      </c>
      <c r="U74" t="s">
        <v>270</v>
      </c>
    </row>
    <row r="75" spans="1:21">
      <c r="A75" t="s">
        <v>191</v>
      </c>
      <c r="B75" t="s">
        <v>20</v>
      </c>
      <c r="C75">
        <v>2025</v>
      </c>
      <c r="D75">
        <v>2</v>
      </c>
      <c r="E75">
        <v>84061</v>
      </c>
      <c r="F75" t="s">
        <v>291</v>
      </c>
      <c r="G75">
        <v>1</v>
      </c>
      <c r="H75" t="str">
        <f>_xlfn.XLOOKUP(Table1[[#This Row],[ZIPCODE]],Table2[Zip Code],Table2[County])</f>
        <v>Summit</v>
      </c>
      <c r="I75" t="str">
        <f>_xlfn.XLOOKUP(Table1[[#This Row],[ZIPCODE]],Table3[zip],Table3[county])</f>
        <v>Summit County</v>
      </c>
      <c r="J75" t="str">
        <f>IFERROR(Table1[[#This Row],[County (Utah.gov)]], SUBSTITUTE(Table1[[#This Row],[County (WPR)]], " County", ""))</f>
        <v>Summit</v>
      </c>
      <c r="L75" t="s">
        <v>395</v>
      </c>
      <c r="M75">
        <v>84066</v>
      </c>
      <c r="N75" t="s">
        <v>404</v>
      </c>
      <c r="P75">
        <v>84098</v>
      </c>
      <c r="Q75" t="s">
        <v>535</v>
      </c>
      <c r="R75" t="s">
        <v>627</v>
      </c>
      <c r="S75" t="s">
        <v>612</v>
      </c>
      <c r="T75">
        <v>20311</v>
      </c>
      <c r="U75" t="s">
        <v>270</v>
      </c>
    </row>
    <row r="76" spans="1:21">
      <c r="A76" t="s">
        <v>191</v>
      </c>
      <c r="B76" t="s">
        <v>20</v>
      </c>
      <c r="C76">
        <v>2025</v>
      </c>
      <c r="D76">
        <v>2</v>
      </c>
      <c r="E76">
        <v>84062</v>
      </c>
      <c r="F76" t="s">
        <v>290</v>
      </c>
      <c r="G76">
        <v>28</v>
      </c>
      <c r="H76" t="str">
        <f>_xlfn.XLOOKUP(Table1[[#This Row],[ZIPCODE]],Table2[Zip Code],Table2[County])</f>
        <v>Utah</v>
      </c>
      <c r="I76" t="str">
        <f>_xlfn.XLOOKUP(Table1[[#This Row],[ZIPCODE]],Table3[zip],Table3[county])</f>
        <v>Utah County</v>
      </c>
      <c r="J76" t="str">
        <f>IFERROR(Table1[[#This Row],[County (Utah.gov)]], SUBSTITUTE(Table1[[#This Row],[County (WPR)]], " County", ""))</f>
        <v>Utah</v>
      </c>
      <c r="L76" t="s">
        <v>395</v>
      </c>
      <c r="M76">
        <v>84072</v>
      </c>
      <c r="N76" t="s">
        <v>405</v>
      </c>
      <c r="P76">
        <v>84102</v>
      </c>
      <c r="Q76" t="s">
        <v>485</v>
      </c>
      <c r="R76" t="s">
        <v>614</v>
      </c>
      <c r="S76" t="s">
        <v>612</v>
      </c>
      <c r="T76">
        <v>19145</v>
      </c>
      <c r="U76" t="s">
        <v>270</v>
      </c>
    </row>
    <row r="77" spans="1:21">
      <c r="A77" t="s">
        <v>191</v>
      </c>
      <c r="B77" t="s">
        <v>20</v>
      </c>
      <c r="C77">
        <v>2025</v>
      </c>
      <c r="D77">
        <v>2</v>
      </c>
      <c r="E77">
        <v>84062</v>
      </c>
      <c r="F77" t="s">
        <v>291</v>
      </c>
      <c r="G77">
        <v>41</v>
      </c>
      <c r="H77" t="str">
        <f>_xlfn.XLOOKUP(Table1[[#This Row],[ZIPCODE]],Table2[Zip Code],Table2[County])</f>
        <v>Utah</v>
      </c>
      <c r="I77" t="str">
        <f>_xlfn.XLOOKUP(Table1[[#This Row],[ZIPCODE]],Table3[zip],Table3[county])</f>
        <v>Utah County</v>
      </c>
      <c r="J77" t="str">
        <f>IFERROR(Table1[[#This Row],[County (Utah.gov)]], SUBSTITUTE(Table1[[#This Row],[County (WPR)]], " County", ""))</f>
        <v>Utah</v>
      </c>
      <c r="L77" t="s">
        <v>395</v>
      </c>
      <c r="M77">
        <v>84073</v>
      </c>
      <c r="N77" t="s">
        <v>406</v>
      </c>
      <c r="P77">
        <v>84655</v>
      </c>
      <c r="Q77" t="s">
        <v>567</v>
      </c>
      <c r="R77" t="s">
        <v>611</v>
      </c>
      <c r="S77" t="s">
        <v>612</v>
      </c>
      <c r="T77">
        <v>17157</v>
      </c>
      <c r="U77" t="s">
        <v>270</v>
      </c>
    </row>
    <row r="78" spans="1:21">
      <c r="A78" t="s">
        <v>191</v>
      </c>
      <c r="B78" t="s">
        <v>20</v>
      </c>
      <c r="C78">
        <v>2025</v>
      </c>
      <c r="D78">
        <v>2</v>
      </c>
      <c r="E78">
        <v>84065</v>
      </c>
      <c r="F78" t="s">
        <v>290</v>
      </c>
      <c r="G78">
        <v>149</v>
      </c>
      <c r="H78" t="str">
        <f>_xlfn.XLOOKUP(Table1[[#This Row],[ZIPCODE]],Table2[Zip Code],Table2[County])</f>
        <v>Salt Lake</v>
      </c>
      <c r="I78" t="str">
        <f>_xlfn.XLOOKUP(Table1[[#This Row],[ZIPCODE]],Table3[zip],Table3[county])</f>
        <v>Salt Lake County</v>
      </c>
      <c r="J78" t="str">
        <f>IFERROR(Table1[[#This Row],[County (Utah.gov)]], SUBSTITUTE(Table1[[#This Row],[County (WPR)]], " County", ""))</f>
        <v>Salt Lake</v>
      </c>
      <c r="L78" t="s">
        <v>407</v>
      </c>
      <c r="M78">
        <v>84513</v>
      </c>
      <c r="N78" t="s">
        <v>408</v>
      </c>
      <c r="P78">
        <v>84087</v>
      </c>
      <c r="Q78" t="s">
        <v>394</v>
      </c>
      <c r="R78" t="s">
        <v>615</v>
      </c>
      <c r="S78" t="s">
        <v>612</v>
      </c>
      <c r="T78">
        <v>17028</v>
      </c>
      <c r="U78" t="s">
        <v>270</v>
      </c>
    </row>
    <row r="79" spans="1:21">
      <c r="A79" t="s">
        <v>191</v>
      </c>
      <c r="B79" t="s">
        <v>20</v>
      </c>
      <c r="C79">
        <v>2025</v>
      </c>
      <c r="D79">
        <v>2</v>
      </c>
      <c r="E79">
        <v>84065</v>
      </c>
      <c r="F79" t="s">
        <v>291</v>
      </c>
      <c r="G79">
        <v>315</v>
      </c>
      <c r="H79" t="str">
        <f>_xlfn.XLOOKUP(Table1[[#This Row],[ZIPCODE]],Table2[Zip Code],Table2[County])</f>
        <v>Salt Lake</v>
      </c>
      <c r="I79" t="str">
        <f>_xlfn.XLOOKUP(Table1[[#This Row],[ZIPCODE]],Table3[zip],Table3[county])</f>
        <v>Salt Lake County</v>
      </c>
      <c r="J79" t="str">
        <f>IFERROR(Table1[[#This Row],[County (Utah.gov)]], SUBSTITUTE(Table1[[#This Row],[County (WPR)]], " County", ""))</f>
        <v>Salt Lake</v>
      </c>
      <c r="L79" t="s">
        <v>407</v>
      </c>
      <c r="M79">
        <v>84516</v>
      </c>
      <c r="N79" t="s">
        <v>409</v>
      </c>
      <c r="P79">
        <v>84014</v>
      </c>
      <c r="Q79" t="s">
        <v>387</v>
      </c>
      <c r="R79" t="s">
        <v>615</v>
      </c>
      <c r="S79" t="s">
        <v>612</v>
      </c>
      <c r="T79">
        <v>16571</v>
      </c>
      <c r="U79" t="s">
        <v>270</v>
      </c>
    </row>
    <row r="80" spans="1:21">
      <c r="A80" t="s">
        <v>191</v>
      </c>
      <c r="B80" t="s">
        <v>20</v>
      </c>
      <c r="C80">
        <v>2025</v>
      </c>
      <c r="D80">
        <v>2</v>
      </c>
      <c r="E80">
        <v>84066</v>
      </c>
      <c r="F80" t="s">
        <v>291</v>
      </c>
      <c r="G80">
        <v>2</v>
      </c>
      <c r="H80" t="str">
        <f>_xlfn.XLOOKUP(Table1[[#This Row],[ZIPCODE]],Table2[Zip Code],Table2[County])</f>
        <v>Duchesne</v>
      </c>
      <c r="I80" t="str">
        <f>_xlfn.XLOOKUP(Table1[[#This Row],[ZIPCODE]],Table3[zip],Table3[county])</f>
        <v>Duchesne County</v>
      </c>
      <c r="J80" t="str">
        <f>IFERROR(Table1[[#This Row],[County (Utah.gov)]], SUBSTITUTE(Table1[[#This Row],[County (WPR)]], " County", ""))</f>
        <v>Duchesne</v>
      </c>
      <c r="L80" t="s">
        <v>407</v>
      </c>
      <c r="M80">
        <v>84518</v>
      </c>
      <c r="N80" t="s">
        <v>410</v>
      </c>
      <c r="P80">
        <v>84059</v>
      </c>
      <c r="Q80" t="s">
        <v>628</v>
      </c>
      <c r="R80" t="s">
        <v>611</v>
      </c>
      <c r="S80" t="s">
        <v>612</v>
      </c>
      <c r="T80">
        <v>16419</v>
      </c>
      <c r="U80" t="s">
        <v>270</v>
      </c>
    </row>
    <row r="81" spans="1:21">
      <c r="A81" t="s">
        <v>191</v>
      </c>
      <c r="B81" t="s">
        <v>20</v>
      </c>
      <c r="C81">
        <v>2025</v>
      </c>
      <c r="D81">
        <v>2</v>
      </c>
      <c r="E81">
        <v>84067</v>
      </c>
      <c r="F81" t="s">
        <v>290</v>
      </c>
      <c r="G81">
        <v>10</v>
      </c>
      <c r="H81" t="str">
        <f>_xlfn.XLOOKUP(Table1[[#This Row],[ZIPCODE]],Table2[Zip Code],Table2[County])</f>
        <v>Weber</v>
      </c>
      <c r="I81" t="str">
        <f>_xlfn.XLOOKUP(Table1[[#This Row],[ZIPCODE]],Table3[zip],Table3[county])</f>
        <v>Weber County</v>
      </c>
      <c r="J81" t="str">
        <f>IFERROR(Table1[[#This Row],[County (Utah.gov)]], SUBSTITUTE(Table1[[#This Row],[County (WPR)]], " County", ""))</f>
        <v>Weber</v>
      </c>
      <c r="L81" t="s">
        <v>407</v>
      </c>
      <c r="M81">
        <v>84521</v>
      </c>
      <c r="N81" t="s">
        <v>411</v>
      </c>
      <c r="P81">
        <v>84335</v>
      </c>
      <c r="Q81" t="s">
        <v>372</v>
      </c>
      <c r="R81" t="s">
        <v>620</v>
      </c>
      <c r="S81" t="s">
        <v>612</v>
      </c>
      <c r="T81">
        <v>16278</v>
      </c>
      <c r="U81" t="s">
        <v>270</v>
      </c>
    </row>
    <row r="82" spans="1:21">
      <c r="A82" t="s">
        <v>191</v>
      </c>
      <c r="B82" t="s">
        <v>20</v>
      </c>
      <c r="C82">
        <v>2025</v>
      </c>
      <c r="D82">
        <v>2</v>
      </c>
      <c r="E82">
        <v>84067</v>
      </c>
      <c r="F82" t="s">
        <v>291</v>
      </c>
      <c r="G82">
        <v>26</v>
      </c>
      <c r="H82" t="str">
        <f>_xlfn.XLOOKUP(Table1[[#This Row],[ZIPCODE]],Table2[Zip Code],Table2[County])</f>
        <v>Weber</v>
      </c>
      <c r="I82" t="str">
        <f>_xlfn.XLOOKUP(Table1[[#This Row],[ZIPCODE]],Table3[zip],Table3[county])</f>
        <v>Weber County</v>
      </c>
      <c r="J82" t="str">
        <f>IFERROR(Table1[[#This Row],[County (Utah.gov)]], SUBSTITUTE(Table1[[#This Row],[County (WPR)]], " County", ""))</f>
        <v>Weber</v>
      </c>
      <c r="L82" t="s">
        <v>407</v>
      </c>
      <c r="M82">
        <v>84522</v>
      </c>
      <c r="N82" t="s">
        <v>407</v>
      </c>
      <c r="P82">
        <v>84337</v>
      </c>
      <c r="Q82" t="s">
        <v>356</v>
      </c>
      <c r="R82" t="s">
        <v>625</v>
      </c>
      <c r="S82" t="s">
        <v>612</v>
      </c>
      <c r="T82">
        <v>15452</v>
      </c>
      <c r="U82" t="s">
        <v>270</v>
      </c>
    </row>
    <row r="83" spans="1:21">
      <c r="A83" t="s">
        <v>191</v>
      </c>
      <c r="B83" t="s">
        <v>20</v>
      </c>
      <c r="C83">
        <v>2025</v>
      </c>
      <c r="D83">
        <v>2</v>
      </c>
      <c r="E83">
        <v>84068</v>
      </c>
      <c r="F83" t="s">
        <v>290</v>
      </c>
      <c r="G83">
        <v>1</v>
      </c>
      <c r="H83" t="str">
        <f>_xlfn.XLOOKUP(Table1[[#This Row],[ZIPCODE]],Table2[Zip Code],Table2[County])</f>
        <v>Summit</v>
      </c>
      <c r="I83" t="e">
        <f>_xlfn.XLOOKUP(Table1[[#This Row],[ZIPCODE]],Table3[zip],Table3[county])</f>
        <v>#N/A</v>
      </c>
      <c r="J83" t="str">
        <f>IFERROR(Table1[[#This Row],[County (Utah.gov)]], SUBSTITUTE(Table1[[#This Row],[County (WPR)]], " County", ""))</f>
        <v>Summit</v>
      </c>
      <c r="L83" t="s">
        <v>407</v>
      </c>
      <c r="M83">
        <v>84523</v>
      </c>
      <c r="N83" t="s">
        <v>412</v>
      </c>
      <c r="P83">
        <v>84066</v>
      </c>
      <c r="Q83" t="s">
        <v>404</v>
      </c>
      <c r="R83" t="s">
        <v>629</v>
      </c>
      <c r="S83" t="s">
        <v>612</v>
      </c>
      <c r="T83">
        <v>14626</v>
      </c>
      <c r="U83" t="s">
        <v>270</v>
      </c>
    </row>
    <row r="84" spans="1:21">
      <c r="A84" t="s">
        <v>191</v>
      </c>
      <c r="B84" t="s">
        <v>20</v>
      </c>
      <c r="C84">
        <v>2025</v>
      </c>
      <c r="D84">
        <v>2</v>
      </c>
      <c r="E84">
        <v>84068</v>
      </c>
      <c r="F84" t="s">
        <v>291</v>
      </c>
      <c r="G84">
        <v>3</v>
      </c>
      <c r="H84" t="str">
        <f>_xlfn.XLOOKUP(Table1[[#This Row],[ZIPCODE]],Table2[Zip Code],Table2[County])</f>
        <v>Summit</v>
      </c>
      <c r="I84" t="e">
        <f>_xlfn.XLOOKUP(Table1[[#This Row],[ZIPCODE]],Table3[zip],Table3[county])</f>
        <v>#N/A</v>
      </c>
      <c r="J84" t="str">
        <f>IFERROR(Table1[[#This Row],[County (Utah.gov)]], SUBSTITUTE(Table1[[#This Row],[County (WPR)]], " County", ""))</f>
        <v>Summit</v>
      </c>
      <c r="L84" t="s">
        <v>407</v>
      </c>
      <c r="M84">
        <v>84525</v>
      </c>
      <c r="N84" t="s">
        <v>413</v>
      </c>
      <c r="P84">
        <v>84029</v>
      </c>
      <c r="Q84" t="s">
        <v>539</v>
      </c>
      <c r="R84" t="s">
        <v>617</v>
      </c>
      <c r="S84" t="s">
        <v>612</v>
      </c>
      <c r="T84">
        <v>14159</v>
      </c>
      <c r="U84" t="s">
        <v>270</v>
      </c>
    </row>
    <row r="85" spans="1:21">
      <c r="A85" t="s">
        <v>191</v>
      </c>
      <c r="B85" t="s">
        <v>20</v>
      </c>
      <c r="C85">
        <v>2025</v>
      </c>
      <c r="D85">
        <v>2</v>
      </c>
      <c r="E85">
        <v>84069</v>
      </c>
      <c r="F85" t="s">
        <v>291</v>
      </c>
      <c r="G85">
        <v>1</v>
      </c>
      <c r="H85" t="str">
        <f>_xlfn.XLOOKUP(Table1[[#This Row],[ZIPCODE]],Table2[Zip Code],Table2[County])</f>
        <v>Tooele</v>
      </c>
      <c r="I85" t="str">
        <f>_xlfn.XLOOKUP(Table1[[#This Row],[ZIPCODE]],Table3[zip],Table3[county])</f>
        <v>Tooele County</v>
      </c>
      <c r="J85" t="str">
        <f>IFERROR(Table1[[#This Row],[County (Utah.gov)]], SUBSTITUTE(Table1[[#This Row],[County (WPR)]], " County", ""))</f>
        <v>Tooele</v>
      </c>
      <c r="L85" t="s">
        <v>407</v>
      </c>
      <c r="M85">
        <v>84528</v>
      </c>
      <c r="N85" t="s">
        <v>414</v>
      </c>
      <c r="P85">
        <v>84501</v>
      </c>
      <c r="Q85" t="s">
        <v>380</v>
      </c>
      <c r="R85" t="s">
        <v>630</v>
      </c>
      <c r="S85" t="s">
        <v>612</v>
      </c>
      <c r="T85">
        <v>13002</v>
      </c>
      <c r="U85" t="s">
        <v>270</v>
      </c>
    </row>
    <row r="86" spans="1:21">
      <c r="A86" t="s">
        <v>191</v>
      </c>
      <c r="B86" t="s">
        <v>20</v>
      </c>
      <c r="C86">
        <v>2025</v>
      </c>
      <c r="D86">
        <v>2</v>
      </c>
      <c r="E86">
        <v>84070</v>
      </c>
      <c r="F86" t="s">
        <v>290</v>
      </c>
      <c r="G86">
        <v>81</v>
      </c>
      <c r="H86" t="str">
        <f>_xlfn.XLOOKUP(Table1[[#This Row],[ZIPCODE]],Table2[Zip Code],Table2[County])</f>
        <v>Salt Lake</v>
      </c>
      <c r="I86" t="str">
        <f>_xlfn.XLOOKUP(Table1[[#This Row],[ZIPCODE]],Table3[zip],Table3[county])</f>
        <v>Salt Lake County</v>
      </c>
      <c r="J86" t="str">
        <f>IFERROR(Table1[[#This Row],[County (Utah.gov)]], SUBSTITUTE(Table1[[#This Row],[County (WPR)]], " County", ""))</f>
        <v>Salt Lake</v>
      </c>
      <c r="L86" t="s">
        <v>407</v>
      </c>
      <c r="M86">
        <v>84537</v>
      </c>
      <c r="N86" t="s">
        <v>415</v>
      </c>
      <c r="P86">
        <v>84111</v>
      </c>
      <c r="Q86" t="s">
        <v>485</v>
      </c>
      <c r="R86" t="s">
        <v>614</v>
      </c>
      <c r="S86" t="s">
        <v>612</v>
      </c>
      <c r="T86">
        <v>12446</v>
      </c>
      <c r="U86" t="s">
        <v>270</v>
      </c>
    </row>
    <row r="87" spans="1:21">
      <c r="A87" t="s">
        <v>191</v>
      </c>
      <c r="B87" t="s">
        <v>20</v>
      </c>
      <c r="C87">
        <v>2025</v>
      </c>
      <c r="D87">
        <v>2</v>
      </c>
      <c r="E87">
        <v>84070</v>
      </c>
      <c r="F87" t="s">
        <v>291</v>
      </c>
      <c r="G87">
        <v>202</v>
      </c>
      <c r="H87" t="str">
        <f>_xlfn.XLOOKUP(Table1[[#This Row],[ZIPCODE]],Table2[Zip Code],Table2[County])</f>
        <v>Salt Lake</v>
      </c>
      <c r="I87" t="str">
        <f>_xlfn.XLOOKUP(Table1[[#This Row],[ZIPCODE]],Table3[zip],Table3[county])</f>
        <v>Salt Lake County</v>
      </c>
      <c r="J87" t="str">
        <f>IFERROR(Table1[[#This Row],[County (Utah.gov)]], SUBSTITUTE(Table1[[#This Row],[County (WPR)]], " County", ""))</f>
        <v>Salt Lake</v>
      </c>
      <c r="L87" t="s">
        <v>416</v>
      </c>
      <c r="M87">
        <v>84712</v>
      </c>
      <c r="N87" t="s">
        <v>417</v>
      </c>
      <c r="P87">
        <v>84664</v>
      </c>
      <c r="Q87" t="s">
        <v>562</v>
      </c>
      <c r="R87" t="s">
        <v>611</v>
      </c>
      <c r="S87" t="s">
        <v>612</v>
      </c>
      <c r="T87">
        <v>12340</v>
      </c>
      <c r="U87" t="s">
        <v>270</v>
      </c>
    </row>
    <row r="88" spans="1:21">
      <c r="A88" t="s">
        <v>191</v>
      </c>
      <c r="B88" t="s">
        <v>20</v>
      </c>
      <c r="C88">
        <v>2025</v>
      </c>
      <c r="D88">
        <v>2</v>
      </c>
      <c r="E88">
        <v>84071</v>
      </c>
      <c r="F88" t="s">
        <v>291</v>
      </c>
      <c r="G88">
        <v>2</v>
      </c>
      <c r="H88" t="str">
        <f>_xlfn.XLOOKUP(Table1[[#This Row],[ZIPCODE]],Table2[Zip Code],Table2[County])</f>
        <v>Tooele</v>
      </c>
      <c r="I88" t="str">
        <f>_xlfn.XLOOKUP(Table1[[#This Row],[ZIPCODE]],Table3[zip],Table3[county])</f>
        <v>Tooele County</v>
      </c>
      <c r="J88" t="str">
        <f>IFERROR(Table1[[#This Row],[County (Utah.gov)]], SUBSTITUTE(Table1[[#This Row],[County (WPR)]], " County", ""))</f>
        <v>Tooele</v>
      </c>
      <c r="L88" t="s">
        <v>416</v>
      </c>
      <c r="M88">
        <v>84716</v>
      </c>
      <c r="N88" t="s">
        <v>418</v>
      </c>
      <c r="P88">
        <v>84050</v>
      </c>
      <c r="Q88" t="s">
        <v>466</v>
      </c>
      <c r="R88" t="s">
        <v>631</v>
      </c>
      <c r="S88" t="s">
        <v>612</v>
      </c>
      <c r="T88">
        <v>12247</v>
      </c>
      <c r="U88" t="s">
        <v>270</v>
      </c>
    </row>
    <row r="89" spans="1:21">
      <c r="A89" t="s">
        <v>191</v>
      </c>
      <c r="B89" t="s">
        <v>20</v>
      </c>
      <c r="C89">
        <v>2025</v>
      </c>
      <c r="D89">
        <v>2</v>
      </c>
      <c r="E89">
        <v>84072</v>
      </c>
      <c r="F89" t="s">
        <v>291</v>
      </c>
      <c r="G89">
        <v>1</v>
      </c>
      <c r="H89" t="str">
        <f>_xlfn.XLOOKUP(Table1[[#This Row],[ZIPCODE]],Table2[Zip Code],Table2[County])</f>
        <v>Duchesne</v>
      </c>
      <c r="I89" t="str">
        <f>_xlfn.XLOOKUP(Table1[[#This Row],[ZIPCODE]],Table3[zip],Table3[county])</f>
        <v>Duchesne County</v>
      </c>
      <c r="J89" t="str">
        <f>IFERROR(Table1[[#This Row],[County (Utah.gov)]], SUBSTITUTE(Table1[[#This Row],[County (WPR)]], " County", ""))</f>
        <v>Duchesne</v>
      </c>
      <c r="L89" t="s">
        <v>416</v>
      </c>
      <c r="M89">
        <v>84764</v>
      </c>
      <c r="N89" t="s">
        <v>419</v>
      </c>
      <c r="P89">
        <v>84042</v>
      </c>
      <c r="Q89" t="s">
        <v>561</v>
      </c>
      <c r="R89" t="s">
        <v>611</v>
      </c>
      <c r="S89" t="s">
        <v>612</v>
      </c>
      <c r="T89">
        <v>11570</v>
      </c>
      <c r="U89" t="s">
        <v>270</v>
      </c>
    </row>
    <row r="90" spans="1:21">
      <c r="A90" t="s">
        <v>191</v>
      </c>
      <c r="B90" t="s">
        <v>20</v>
      </c>
      <c r="C90">
        <v>2025</v>
      </c>
      <c r="D90">
        <v>2</v>
      </c>
      <c r="E90">
        <v>84074</v>
      </c>
      <c r="F90" t="s">
        <v>290</v>
      </c>
      <c r="G90">
        <v>109</v>
      </c>
      <c r="H90" t="str">
        <f>_xlfn.XLOOKUP(Table1[[#This Row],[ZIPCODE]],Table2[Zip Code],Table2[County])</f>
        <v>Tooele</v>
      </c>
      <c r="I90" t="str">
        <f>_xlfn.XLOOKUP(Table1[[#This Row],[ZIPCODE]],Table3[zip],Table3[county])</f>
        <v>Tooele County</v>
      </c>
      <c r="J90" t="str">
        <f>IFERROR(Table1[[#This Row],[County (Utah.gov)]], SUBSTITUTE(Table1[[#This Row],[County (WPR)]], " County", ""))</f>
        <v>Tooele</v>
      </c>
      <c r="L90" t="s">
        <v>416</v>
      </c>
      <c r="M90">
        <v>84717</v>
      </c>
      <c r="N90" t="s">
        <v>420</v>
      </c>
      <c r="P90">
        <v>84653</v>
      </c>
      <c r="Q90" t="s">
        <v>566</v>
      </c>
      <c r="R90" t="s">
        <v>611</v>
      </c>
      <c r="S90" t="s">
        <v>612</v>
      </c>
      <c r="T90">
        <v>11531</v>
      </c>
      <c r="U90" t="s">
        <v>270</v>
      </c>
    </row>
    <row r="91" spans="1:21">
      <c r="A91" t="s">
        <v>191</v>
      </c>
      <c r="B91" t="s">
        <v>20</v>
      </c>
      <c r="C91">
        <v>2025</v>
      </c>
      <c r="D91">
        <v>2</v>
      </c>
      <c r="E91">
        <v>84074</v>
      </c>
      <c r="F91" t="s">
        <v>291</v>
      </c>
      <c r="G91">
        <v>245</v>
      </c>
      <c r="H91" t="str">
        <f>_xlfn.XLOOKUP(Table1[[#This Row],[ZIPCODE]],Table2[Zip Code],Table2[County])</f>
        <v>Tooele</v>
      </c>
      <c r="I91" t="str">
        <f>_xlfn.XLOOKUP(Table1[[#This Row],[ZIPCODE]],Table3[zip],Table3[county])</f>
        <v>Tooele County</v>
      </c>
      <c r="J91" t="str">
        <f>IFERROR(Table1[[#This Row],[County (Utah.gov)]], SUBSTITUTE(Table1[[#This Row],[County (WPR)]], " County", ""))</f>
        <v>Tooele</v>
      </c>
      <c r="L91" t="s">
        <v>416</v>
      </c>
      <c r="M91">
        <v>84718</v>
      </c>
      <c r="N91" t="s">
        <v>421</v>
      </c>
      <c r="P91">
        <v>84532</v>
      </c>
      <c r="Q91" t="s">
        <v>429</v>
      </c>
      <c r="R91" t="s">
        <v>632</v>
      </c>
      <c r="S91" t="s">
        <v>612</v>
      </c>
      <c r="T91">
        <v>10648</v>
      </c>
      <c r="U91" t="s">
        <v>270</v>
      </c>
    </row>
    <row r="92" spans="1:21">
      <c r="A92" t="s">
        <v>191</v>
      </c>
      <c r="B92" t="s">
        <v>20</v>
      </c>
      <c r="C92">
        <v>2025</v>
      </c>
      <c r="D92">
        <v>2</v>
      </c>
      <c r="E92">
        <v>84075</v>
      </c>
      <c r="F92" t="s">
        <v>290</v>
      </c>
      <c r="G92">
        <v>15</v>
      </c>
      <c r="H92" t="str">
        <f>_xlfn.XLOOKUP(Table1[[#This Row],[ZIPCODE]],Table2[Zip Code],Table2[County])</f>
        <v>Davis</v>
      </c>
      <c r="I92" t="str">
        <f>_xlfn.XLOOKUP(Table1[[#This Row],[ZIPCODE]],Table3[zip],Table3[county])</f>
        <v>Davis County</v>
      </c>
      <c r="J92" t="str">
        <f>IFERROR(Table1[[#This Row],[County (Utah.gov)]], SUBSTITUTE(Table1[[#This Row],[County (WPR)]], " County", ""))</f>
        <v>Davis</v>
      </c>
      <c r="L92" t="s">
        <v>416</v>
      </c>
      <c r="M92">
        <v>84726</v>
      </c>
      <c r="N92" t="s">
        <v>422</v>
      </c>
      <c r="P92">
        <v>84319</v>
      </c>
      <c r="Q92" t="s">
        <v>363</v>
      </c>
      <c r="R92" t="s">
        <v>620</v>
      </c>
      <c r="S92" t="s">
        <v>612</v>
      </c>
      <c r="T92">
        <v>10490</v>
      </c>
      <c r="U92" t="s">
        <v>270</v>
      </c>
    </row>
    <row r="93" spans="1:21">
      <c r="A93" t="s">
        <v>191</v>
      </c>
      <c r="B93" t="s">
        <v>20</v>
      </c>
      <c r="C93">
        <v>2025</v>
      </c>
      <c r="D93">
        <v>2</v>
      </c>
      <c r="E93">
        <v>84075</v>
      </c>
      <c r="F93" t="s">
        <v>291</v>
      </c>
      <c r="G93">
        <v>40</v>
      </c>
      <c r="H93" t="str">
        <f>_xlfn.XLOOKUP(Table1[[#This Row],[ZIPCODE]],Table2[Zip Code],Table2[County])</f>
        <v>Davis</v>
      </c>
      <c r="I93" t="str">
        <f>_xlfn.XLOOKUP(Table1[[#This Row],[ZIPCODE]],Table3[zip],Table3[county])</f>
        <v>Davis County</v>
      </c>
      <c r="J93" t="str">
        <f>IFERROR(Table1[[#This Row],[County (Utah.gov)]], SUBSTITUTE(Table1[[#This Row],[County (WPR)]], " County", ""))</f>
        <v>Davis</v>
      </c>
      <c r="L93" t="s">
        <v>416</v>
      </c>
      <c r="M93">
        <v>84735</v>
      </c>
      <c r="N93" t="s">
        <v>423</v>
      </c>
      <c r="P93">
        <v>84004</v>
      </c>
      <c r="Q93" t="s">
        <v>555</v>
      </c>
      <c r="R93" t="s">
        <v>611</v>
      </c>
      <c r="S93" t="s">
        <v>612</v>
      </c>
      <c r="T93">
        <v>10272</v>
      </c>
      <c r="U93" t="s">
        <v>270</v>
      </c>
    </row>
    <row r="94" spans="1:21">
      <c r="A94" t="s">
        <v>191</v>
      </c>
      <c r="B94" t="s">
        <v>20</v>
      </c>
      <c r="C94">
        <v>2025</v>
      </c>
      <c r="D94">
        <v>2</v>
      </c>
      <c r="E94">
        <v>84078</v>
      </c>
      <c r="F94" t="s">
        <v>290</v>
      </c>
      <c r="G94">
        <v>2</v>
      </c>
      <c r="H94" t="str">
        <f>_xlfn.XLOOKUP(Table1[[#This Row],[ZIPCODE]],Table2[Zip Code],Table2[County])</f>
        <v>Uintah</v>
      </c>
      <c r="I94" t="str">
        <f>_xlfn.XLOOKUP(Table1[[#This Row],[ZIPCODE]],Table3[zip],Table3[county])</f>
        <v>Uintah County</v>
      </c>
      <c r="J94" t="str">
        <f>IFERROR(Table1[[#This Row],[County (Utah.gov)]], SUBSTITUTE(Table1[[#This Row],[County (WPR)]], " County", ""))</f>
        <v>Uintah</v>
      </c>
      <c r="L94" t="s">
        <v>416</v>
      </c>
      <c r="M94">
        <v>84736</v>
      </c>
      <c r="N94" t="s">
        <v>424</v>
      </c>
      <c r="P94">
        <v>84315</v>
      </c>
      <c r="Q94" t="s">
        <v>602</v>
      </c>
      <c r="R94" t="s">
        <v>616</v>
      </c>
      <c r="S94" t="s">
        <v>612</v>
      </c>
      <c r="T94">
        <v>9694</v>
      </c>
      <c r="U94" t="s">
        <v>270</v>
      </c>
    </row>
    <row r="95" spans="1:21">
      <c r="A95" t="s">
        <v>191</v>
      </c>
      <c r="B95" t="s">
        <v>20</v>
      </c>
      <c r="C95">
        <v>2025</v>
      </c>
      <c r="D95">
        <v>2</v>
      </c>
      <c r="E95">
        <v>84078</v>
      </c>
      <c r="F95" t="s">
        <v>291</v>
      </c>
      <c r="G95">
        <v>7</v>
      </c>
      <c r="H95" t="str">
        <f>_xlfn.XLOOKUP(Table1[[#This Row],[ZIPCODE]],Table2[Zip Code],Table2[County])</f>
        <v>Uintah</v>
      </c>
      <c r="I95" t="str">
        <f>_xlfn.XLOOKUP(Table1[[#This Row],[ZIPCODE]],Table3[zip],Table3[county])</f>
        <v>Uintah County</v>
      </c>
      <c r="J95" t="str">
        <f>IFERROR(Table1[[#This Row],[County (Utah.gov)]], SUBSTITUTE(Table1[[#This Row],[County (WPR)]], " County", ""))</f>
        <v>Uintah</v>
      </c>
      <c r="L95" t="s">
        <v>416</v>
      </c>
      <c r="M95">
        <v>84759</v>
      </c>
      <c r="N95" t="s">
        <v>425</v>
      </c>
      <c r="P95">
        <v>84738</v>
      </c>
      <c r="Q95" t="s">
        <v>581</v>
      </c>
      <c r="R95" t="s">
        <v>618</v>
      </c>
      <c r="S95" t="s">
        <v>612</v>
      </c>
      <c r="T95">
        <v>9607</v>
      </c>
      <c r="U95" t="s">
        <v>270</v>
      </c>
    </row>
    <row r="96" spans="1:21">
      <c r="A96" t="s">
        <v>191</v>
      </c>
      <c r="B96" t="s">
        <v>20</v>
      </c>
      <c r="C96">
        <v>2025</v>
      </c>
      <c r="D96">
        <v>2</v>
      </c>
      <c r="E96">
        <v>84080</v>
      </c>
      <c r="F96" t="s">
        <v>291</v>
      </c>
      <c r="G96">
        <v>1</v>
      </c>
      <c r="H96" t="str">
        <f>_xlfn.XLOOKUP(Table1[[#This Row],[ZIPCODE]],Table2[Zip Code],Table2[County])</f>
        <v>Tooele</v>
      </c>
      <c r="I96" t="str">
        <f>_xlfn.XLOOKUP(Table1[[#This Row],[ZIPCODE]],Table3[zip],Table3[county])</f>
        <v>Tooele County</v>
      </c>
      <c r="J96" t="str">
        <f>IFERROR(Table1[[#This Row],[County (Utah.gov)]], SUBSTITUTE(Table1[[#This Row],[County (WPR)]], " County", ""))</f>
        <v>Tooele</v>
      </c>
      <c r="L96" t="s">
        <v>416</v>
      </c>
      <c r="M96">
        <v>84776</v>
      </c>
      <c r="N96" t="s">
        <v>426</v>
      </c>
      <c r="P96">
        <v>84036</v>
      </c>
      <c r="Q96" t="s">
        <v>533</v>
      </c>
      <c r="R96" t="s">
        <v>627</v>
      </c>
      <c r="S96" t="s">
        <v>612</v>
      </c>
      <c r="T96">
        <v>8781</v>
      </c>
      <c r="U96" t="s">
        <v>270</v>
      </c>
    </row>
    <row r="97" spans="1:21">
      <c r="A97" t="s">
        <v>191</v>
      </c>
      <c r="B97" t="s">
        <v>20</v>
      </c>
      <c r="C97">
        <v>2025</v>
      </c>
      <c r="D97">
        <v>2</v>
      </c>
      <c r="E97">
        <v>84081</v>
      </c>
      <c r="F97" t="s">
        <v>290</v>
      </c>
      <c r="G97">
        <v>229</v>
      </c>
      <c r="H97" t="e">
        <f>_xlfn.XLOOKUP(Table1[[#This Row],[ZIPCODE]],Table2[Zip Code],Table2[County])</f>
        <v>#N/A</v>
      </c>
      <c r="I97" t="str">
        <f>_xlfn.XLOOKUP(Table1[[#This Row],[ZIPCODE]],Table3[zip],Table3[county])</f>
        <v>Salt Lake County</v>
      </c>
      <c r="J97" t="str">
        <f>IFERROR(Table1[[#This Row],[County (Utah.gov)]], SUBSTITUTE(Table1[[#This Row],[County (WPR)]], " County", ""))</f>
        <v>Salt Lake</v>
      </c>
      <c r="L97" t="s">
        <v>427</v>
      </c>
      <c r="M97">
        <v>84515</v>
      </c>
      <c r="N97" t="s">
        <v>428</v>
      </c>
      <c r="P97">
        <v>84701</v>
      </c>
      <c r="Q97" t="s">
        <v>527</v>
      </c>
      <c r="R97" t="s">
        <v>633</v>
      </c>
      <c r="S97" t="s">
        <v>612</v>
      </c>
      <c r="T97">
        <v>8756</v>
      </c>
      <c r="U97" t="s">
        <v>270</v>
      </c>
    </row>
    <row r="98" spans="1:21">
      <c r="A98" t="s">
        <v>191</v>
      </c>
      <c r="B98" t="s">
        <v>20</v>
      </c>
      <c r="C98">
        <v>2025</v>
      </c>
      <c r="D98">
        <v>2</v>
      </c>
      <c r="E98">
        <v>84081</v>
      </c>
      <c r="F98" t="s">
        <v>291</v>
      </c>
      <c r="G98">
        <v>498</v>
      </c>
      <c r="H98" t="e">
        <f>_xlfn.XLOOKUP(Table1[[#This Row],[ZIPCODE]],Table2[Zip Code],Table2[County])</f>
        <v>#N/A</v>
      </c>
      <c r="I98" t="str">
        <f>_xlfn.XLOOKUP(Table1[[#This Row],[ZIPCODE]],Table3[zip],Table3[county])</f>
        <v>Salt Lake County</v>
      </c>
      <c r="J98" t="str">
        <f>IFERROR(Table1[[#This Row],[County (Utah.gov)]], SUBSTITUTE(Table1[[#This Row],[County (WPR)]], " County", ""))</f>
        <v>Salt Lake</v>
      </c>
      <c r="L98" t="s">
        <v>427</v>
      </c>
      <c r="M98">
        <v>84532</v>
      </c>
      <c r="N98" t="s">
        <v>429</v>
      </c>
      <c r="P98">
        <v>84332</v>
      </c>
      <c r="Q98" t="s">
        <v>369</v>
      </c>
      <c r="R98" t="s">
        <v>620</v>
      </c>
      <c r="S98" t="s">
        <v>612</v>
      </c>
      <c r="T98">
        <v>8680</v>
      </c>
      <c r="U98" t="s">
        <v>270</v>
      </c>
    </row>
    <row r="99" spans="1:21">
      <c r="A99" t="s">
        <v>191</v>
      </c>
      <c r="B99" t="s">
        <v>20</v>
      </c>
      <c r="C99">
        <v>2025</v>
      </c>
      <c r="D99">
        <v>2</v>
      </c>
      <c r="E99">
        <v>84083</v>
      </c>
      <c r="F99" t="s">
        <v>290</v>
      </c>
      <c r="G99">
        <v>1</v>
      </c>
      <c r="H99" t="str">
        <f>_xlfn.XLOOKUP(Table1[[#This Row],[ZIPCODE]],Table2[Zip Code],Table2[County])</f>
        <v>Tooele</v>
      </c>
      <c r="I99" t="str">
        <f>_xlfn.XLOOKUP(Table1[[#This Row],[ZIPCODE]],Table3[zip],Table3[county])</f>
        <v>Tooele County</v>
      </c>
      <c r="J99" t="str">
        <f>IFERROR(Table1[[#This Row],[County (Utah.gov)]], SUBSTITUTE(Table1[[#This Row],[County (WPR)]], " County", ""))</f>
        <v>Tooele</v>
      </c>
      <c r="L99" t="s">
        <v>427</v>
      </c>
      <c r="M99">
        <v>84540</v>
      </c>
      <c r="N99" t="s">
        <v>430</v>
      </c>
      <c r="P99">
        <v>84060</v>
      </c>
      <c r="Q99" t="s">
        <v>535</v>
      </c>
      <c r="R99" t="s">
        <v>627</v>
      </c>
      <c r="S99" t="s">
        <v>612</v>
      </c>
      <c r="T99">
        <v>8575</v>
      </c>
      <c r="U99" t="s">
        <v>270</v>
      </c>
    </row>
    <row r="100" spans="1:21">
      <c r="A100" t="s">
        <v>191</v>
      </c>
      <c r="B100" t="s">
        <v>20</v>
      </c>
      <c r="C100">
        <v>2025</v>
      </c>
      <c r="D100">
        <v>2</v>
      </c>
      <c r="E100">
        <v>84083</v>
      </c>
      <c r="F100" t="s">
        <v>291</v>
      </c>
      <c r="G100">
        <v>3</v>
      </c>
      <c r="H100" t="str">
        <f>_xlfn.XLOOKUP(Table1[[#This Row],[ZIPCODE]],Table2[Zip Code],Table2[County])</f>
        <v>Tooele</v>
      </c>
      <c r="I100" t="str">
        <f>_xlfn.XLOOKUP(Table1[[#This Row],[ZIPCODE]],Table3[zip],Table3[county])</f>
        <v>Tooele County</v>
      </c>
      <c r="J100" t="str">
        <f>IFERROR(Table1[[#This Row],[County (Utah.gov)]], SUBSTITUTE(Table1[[#This Row],[County (WPR)]], " County", ""))</f>
        <v>Tooele</v>
      </c>
      <c r="L100" t="s">
        <v>431</v>
      </c>
      <c r="M100">
        <v>84714</v>
      </c>
      <c r="N100" t="s">
        <v>432</v>
      </c>
      <c r="P100">
        <v>84101</v>
      </c>
      <c r="Q100" t="s">
        <v>485</v>
      </c>
      <c r="R100" t="s">
        <v>614</v>
      </c>
      <c r="S100" t="s">
        <v>612</v>
      </c>
      <c r="T100">
        <v>8329</v>
      </c>
      <c r="U100" t="s">
        <v>270</v>
      </c>
    </row>
    <row r="101" spans="1:21">
      <c r="A101" t="s">
        <v>191</v>
      </c>
      <c r="B101" t="s">
        <v>20</v>
      </c>
      <c r="C101">
        <v>2025</v>
      </c>
      <c r="D101">
        <v>2</v>
      </c>
      <c r="E101">
        <v>84084</v>
      </c>
      <c r="F101" t="s">
        <v>290</v>
      </c>
      <c r="G101">
        <v>109</v>
      </c>
      <c r="H101" t="str">
        <f>_xlfn.XLOOKUP(Table1[[#This Row],[ZIPCODE]],Table2[Zip Code],Table2[County])</f>
        <v>Salt Lake</v>
      </c>
      <c r="I101" t="str">
        <f>_xlfn.XLOOKUP(Table1[[#This Row],[ZIPCODE]],Table3[zip],Table3[county])</f>
        <v>Salt Lake County</v>
      </c>
      <c r="J101" t="str">
        <f>IFERROR(Table1[[#This Row],[County (Utah.gov)]], SUBSTITUTE(Table1[[#This Row],[County (WPR)]], " County", ""))</f>
        <v>Salt Lake</v>
      </c>
      <c r="L101" t="s">
        <v>431</v>
      </c>
      <c r="M101">
        <v>84719</v>
      </c>
      <c r="N101" t="s">
        <v>433</v>
      </c>
      <c r="P101">
        <v>84765</v>
      </c>
      <c r="Q101" t="s">
        <v>588</v>
      </c>
      <c r="R101" t="s">
        <v>618</v>
      </c>
      <c r="S101" t="s">
        <v>612</v>
      </c>
      <c r="T101">
        <v>7891</v>
      </c>
      <c r="U101" t="s">
        <v>270</v>
      </c>
    </row>
    <row r="102" spans="1:21">
      <c r="A102" t="s">
        <v>191</v>
      </c>
      <c r="B102" t="s">
        <v>20</v>
      </c>
      <c r="C102">
        <v>2025</v>
      </c>
      <c r="D102">
        <v>2</v>
      </c>
      <c r="E102">
        <v>84084</v>
      </c>
      <c r="F102" t="s">
        <v>291</v>
      </c>
      <c r="G102">
        <v>228</v>
      </c>
      <c r="H102" t="str">
        <f>_xlfn.XLOOKUP(Table1[[#This Row],[ZIPCODE]],Table2[Zip Code],Table2[County])</f>
        <v>Salt Lake</v>
      </c>
      <c r="I102" t="str">
        <f>_xlfn.XLOOKUP(Table1[[#This Row],[ZIPCODE]],Table3[zip],Table3[county])</f>
        <v>Salt Lake County</v>
      </c>
      <c r="J102" t="str">
        <f>IFERROR(Table1[[#This Row],[County (Utah.gov)]], SUBSTITUTE(Table1[[#This Row],[County (WPR)]], " County", ""))</f>
        <v>Salt Lake</v>
      </c>
      <c r="L102" t="s">
        <v>431</v>
      </c>
      <c r="M102">
        <v>84720</v>
      </c>
      <c r="N102" t="s">
        <v>434</v>
      </c>
      <c r="P102">
        <v>84648</v>
      </c>
      <c r="Q102" t="s">
        <v>445</v>
      </c>
      <c r="R102" t="s">
        <v>634</v>
      </c>
      <c r="S102" t="s">
        <v>612</v>
      </c>
      <c r="T102">
        <v>7289</v>
      </c>
      <c r="U102" t="s">
        <v>270</v>
      </c>
    </row>
    <row r="103" spans="1:21">
      <c r="A103" t="s">
        <v>191</v>
      </c>
      <c r="B103" t="s">
        <v>20</v>
      </c>
      <c r="C103">
        <v>2025</v>
      </c>
      <c r="D103">
        <v>2</v>
      </c>
      <c r="E103">
        <v>84087</v>
      </c>
      <c r="F103" t="s">
        <v>290</v>
      </c>
      <c r="G103">
        <v>30</v>
      </c>
      <c r="H103" t="str">
        <f>_xlfn.XLOOKUP(Table1[[#This Row],[ZIPCODE]],Table2[Zip Code],Table2[County])</f>
        <v>Davis</v>
      </c>
      <c r="I103" t="str">
        <f>_xlfn.XLOOKUP(Table1[[#This Row],[ZIPCODE]],Table3[zip],Table3[county])</f>
        <v>Davis County</v>
      </c>
      <c r="J103" t="str">
        <f>IFERROR(Table1[[#This Row],[County (Utah.gov)]], SUBSTITUTE(Table1[[#This Row],[County (WPR)]], " County", ""))</f>
        <v>Davis</v>
      </c>
      <c r="L103" t="s">
        <v>431</v>
      </c>
      <c r="M103">
        <v>84721</v>
      </c>
      <c r="N103" t="s">
        <v>434</v>
      </c>
      <c r="P103">
        <v>84049</v>
      </c>
      <c r="Q103" t="s">
        <v>572</v>
      </c>
      <c r="R103" t="s">
        <v>626</v>
      </c>
      <c r="S103" t="s">
        <v>612</v>
      </c>
      <c r="T103">
        <v>6926</v>
      </c>
      <c r="U103" t="s">
        <v>270</v>
      </c>
    </row>
    <row r="104" spans="1:21">
      <c r="A104" t="s">
        <v>191</v>
      </c>
      <c r="B104" t="s">
        <v>20</v>
      </c>
      <c r="C104">
        <v>2025</v>
      </c>
      <c r="D104">
        <v>2</v>
      </c>
      <c r="E104">
        <v>84087</v>
      </c>
      <c r="F104" t="s">
        <v>291</v>
      </c>
      <c r="G104">
        <v>59</v>
      </c>
      <c r="H104" t="str">
        <f>_xlfn.XLOOKUP(Table1[[#This Row],[ZIPCODE]],Table2[Zip Code],Table2[County])</f>
        <v>Davis</v>
      </c>
      <c r="I104" t="str">
        <f>_xlfn.XLOOKUP(Table1[[#This Row],[ZIPCODE]],Table3[zip],Table3[county])</f>
        <v>Davis County</v>
      </c>
      <c r="J104" t="str">
        <f>IFERROR(Table1[[#This Row],[County (Utah.gov)]], SUBSTITUTE(Table1[[#This Row],[County (WPR)]], " County", ""))</f>
        <v>Davis</v>
      </c>
      <c r="L104" t="s">
        <v>431</v>
      </c>
      <c r="M104">
        <v>84742</v>
      </c>
      <c r="N104" t="s">
        <v>435</v>
      </c>
      <c r="P104">
        <v>84627</v>
      </c>
      <c r="Q104" t="s">
        <v>506</v>
      </c>
      <c r="R104" t="s">
        <v>635</v>
      </c>
      <c r="S104" t="s">
        <v>612</v>
      </c>
      <c r="T104">
        <v>6151</v>
      </c>
      <c r="U104" t="s">
        <v>270</v>
      </c>
    </row>
    <row r="105" spans="1:21">
      <c r="A105" t="s">
        <v>191</v>
      </c>
      <c r="B105" t="s">
        <v>20</v>
      </c>
      <c r="C105">
        <v>2025</v>
      </c>
      <c r="D105">
        <v>2</v>
      </c>
      <c r="E105">
        <v>84088</v>
      </c>
      <c r="F105" t="s">
        <v>290</v>
      </c>
      <c r="G105">
        <v>142</v>
      </c>
      <c r="H105" t="str">
        <f>_xlfn.XLOOKUP(Table1[[#This Row],[ZIPCODE]],Table2[Zip Code],Table2[County])</f>
        <v>Salt Lake</v>
      </c>
      <c r="I105" t="str">
        <f>_xlfn.XLOOKUP(Table1[[#This Row],[ZIPCODE]],Table3[zip],Table3[county])</f>
        <v>Salt Lake County</v>
      </c>
      <c r="J105" t="str">
        <f>IFERROR(Table1[[#This Row],[County (Utah.gov)]], SUBSTITUTE(Table1[[#This Row],[County (WPR)]], " County", ""))</f>
        <v>Salt Lake</v>
      </c>
      <c r="L105" t="s">
        <v>431</v>
      </c>
      <c r="M105">
        <v>84753</v>
      </c>
      <c r="N105" t="s">
        <v>436</v>
      </c>
      <c r="P105">
        <v>84741</v>
      </c>
      <c r="Q105" t="s">
        <v>450</v>
      </c>
      <c r="R105" t="s">
        <v>636</v>
      </c>
      <c r="S105" t="s">
        <v>612</v>
      </c>
      <c r="T105">
        <v>6145</v>
      </c>
      <c r="U105" t="s">
        <v>270</v>
      </c>
    </row>
    <row r="106" spans="1:21">
      <c r="A106" t="s">
        <v>191</v>
      </c>
      <c r="B106" t="s">
        <v>20</v>
      </c>
      <c r="C106">
        <v>2025</v>
      </c>
      <c r="D106">
        <v>2</v>
      </c>
      <c r="E106">
        <v>84088</v>
      </c>
      <c r="F106" t="s">
        <v>291</v>
      </c>
      <c r="G106">
        <v>330</v>
      </c>
      <c r="H106" t="str">
        <f>_xlfn.XLOOKUP(Table1[[#This Row],[ZIPCODE]],Table2[Zip Code],Table2[County])</f>
        <v>Salt Lake</v>
      </c>
      <c r="I106" t="str">
        <f>_xlfn.XLOOKUP(Table1[[#This Row],[ZIPCODE]],Table3[zip],Table3[county])</f>
        <v>Salt Lake County</v>
      </c>
      <c r="J106" t="str">
        <f>IFERROR(Table1[[#This Row],[County (Utah.gov)]], SUBSTITUTE(Table1[[#This Row],[County (WPR)]], " County", ""))</f>
        <v>Salt Lake</v>
      </c>
      <c r="L106" t="s">
        <v>431</v>
      </c>
      <c r="M106">
        <v>84756</v>
      </c>
      <c r="N106" t="s">
        <v>437</v>
      </c>
      <c r="P106">
        <v>84339</v>
      </c>
      <c r="Q106" t="s">
        <v>374</v>
      </c>
      <c r="R106" t="s">
        <v>620</v>
      </c>
      <c r="S106" t="s">
        <v>612</v>
      </c>
      <c r="T106">
        <v>5992</v>
      </c>
      <c r="U106" t="s">
        <v>270</v>
      </c>
    </row>
    <row r="107" spans="1:21">
      <c r="A107" t="s">
        <v>191</v>
      </c>
      <c r="B107" t="s">
        <v>20</v>
      </c>
      <c r="C107">
        <v>2025</v>
      </c>
      <c r="D107">
        <v>2</v>
      </c>
      <c r="E107">
        <v>84089</v>
      </c>
      <c r="F107" t="s">
        <v>291</v>
      </c>
      <c r="G107">
        <v>1</v>
      </c>
      <c r="H107" t="str">
        <f>_xlfn.XLOOKUP(Table1[[#This Row],[ZIPCODE]],Table2[Zip Code],Table2[County])</f>
        <v>Davis</v>
      </c>
      <c r="I107" t="e">
        <f>_xlfn.XLOOKUP(Table1[[#This Row],[ZIPCODE]],Table3[zip],Table3[county])</f>
        <v>#N/A</v>
      </c>
      <c r="J107" t="str">
        <f>IFERROR(Table1[[#This Row],[County (Utah.gov)]], SUBSTITUTE(Table1[[#This Row],[County (WPR)]], " County", ""))</f>
        <v>Davis</v>
      </c>
      <c r="L107" t="s">
        <v>431</v>
      </c>
      <c r="M107">
        <v>84760</v>
      </c>
      <c r="N107" t="s">
        <v>438</v>
      </c>
      <c r="P107">
        <v>84624</v>
      </c>
      <c r="Q107" t="s">
        <v>454</v>
      </c>
      <c r="R107" t="s">
        <v>637</v>
      </c>
      <c r="S107" t="s">
        <v>612</v>
      </c>
      <c r="T107">
        <v>5956</v>
      </c>
      <c r="U107" t="s">
        <v>270</v>
      </c>
    </row>
    <row r="108" spans="1:21">
      <c r="A108" t="s">
        <v>191</v>
      </c>
      <c r="B108" t="s">
        <v>20</v>
      </c>
      <c r="C108">
        <v>2025</v>
      </c>
      <c r="D108">
        <v>2</v>
      </c>
      <c r="E108">
        <v>84090</v>
      </c>
      <c r="F108" t="s">
        <v>290</v>
      </c>
      <c r="G108">
        <v>1</v>
      </c>
      <c r="H108" t="str">
        <f>_xlfn.XLOOKUP(Table1[[#This Row],[ZIPCODE]],Table2[Zip Code],Table2[County])</f>
        <v>Salt Lake</v>
      </c>
      <c r="I108" t="e">
        <f>_xlfn.XLOOKUP(Table1[[#This Row],[ZIPCODE]],Table3[zip],Table3[county])</f>
        <v>#N/A</v>
      </c>
      <c r="J108" t="str">
        <f>IFERROR(Table1[[#This Row],[County (Utah.gov)]], SUBSTITUTE(Table1[[#This Row],[County (WPR)]], " County", ""))</f>
        <v>Salt Lake</v>
      </c>
      <c r="L108" t="s">
        <v>431</v>
      </c>
      <c r="M108">
        <v>84761</v>
      </c>
      <c r="N108" t="s">
        <v>439</v>
      </c>
      <c r="P108">
        <v>84318</v>
      </c>
      <c r="Q108" t="s">
        <v>362</v>
      </c>
      <c r="R108" t="s">
        <v>620</v>
      </c>
      <c r="S108" t="s">
        <v>612</v>
      </c>
      <c r="T108">
        <v>5468</v>
      </c>
      <c r="U108" t="s">
        <v>270</v>
      </c>
    </row>
    <row r="109" spans="1:21">
      <c r="A109" t="s">
        <v>191</v>
      </c>
      <c r="B109" t="s">
        <v>20</v>
      </c>
      <c r="C109">
        <v>2025</v>
      </c>
      <c r="D109">
        <v>2</v>
      </c>
      <c r="E109">
        <v>84090</v>
      </c>
      <c r="F109" t="s">
        <v>291</v>
      </c>
      <c r="G109">
        <v>3</v>
      </c>
      <c r="H109" t="str">
        <f>_xlfn.XLOOKUP(Table1[[#This Row],[ZIPCODE]],Table2[Zip Code],Table2[County])</f>
        <v>Salt Lake</v>
      </c>
      <c r="I109" t="e">
        <f>_xlfn.XLOOKUP(Table1[[#This Row],[ZIPCODE]],Table3[zip],Table3[county])</f>
        <v>#N/A</v>
      </c>
      <c r="J109" t="str">
        <f>IFERROR(Table1[[#This Row],[County (Utah.gov)]], SUBSTITUTE(Table1[[#This Row],[County (WPR)]], " County", ""))</f>
        <v>Salt Lake</v>
      </c>
      <c r="L109" t="s">
        <v>431</v>
      </c>
      <c r="M109">
        <v>84772</v>
      </c>
      <c r="N109" t="s">
        <v>440</v>
      </c>
      <c r="P109">
        <v>84312</v>
      </c>
      <c r="Q109" t="s">
        <v>347</v>
      </c>
      <c r="R109" t="s">
        <v>625</v>
      </c>
      <c r="S109" t="s">
        <v>612</v>
      </c>
      <c r="T109">
        <v>5070</v>
      </c>
      <c r="U109" t="s">
        <v>270</v>
      </c>
    </row>
    <row r="110" spans="1:21">
      <c r="A110" t="s">
        <v>191</v>
      </c>
      <c r="B110" t="s">
        <v>20</v>
      </c>
      <c r="C110">
        <v>2025</v>
      </c>
      <c r="D110">
        <v>2</v>
      </c>
      <c r="E110">
        <v>84091</v>
      </c>
      <c r="F110" t="s">
        <v>290</v>
      </c>
      <c r="G110">
        <v>1</v>
      </c>
      <c r="H110" t="str">
        <f>_xlfn.XLOOKUP(Table1[[#This Row],[ZIPCODE]],Table2[Zip Code],Table2[County])</f>
        <v>Salt Lake</v>
      </c>
      <c r="I110" t="e">
        <f>_xlfn.XLOOKUP(Table1[[#This Row],[ZIPCODE]],Table3[zip],Table3[county])</f>
        <v>#N/A</v>
      </c>
      <c r="J110" t="str">
        <f>IFERROR(Table1[[#This Row],[County (Utah.gov)]], SUBSTITUTE(Table1[[#This Row],[County (WPR)]], " County", ""))</f>
        <v>Salt Lake</v>
      </c>
      <c r="L110" t="s">
        <v>441</v>
      </c>
      <c r="M110">
        <v>84628</v>
      </c>
      <c r="N110" t="s">
        <v>442</v>
      </c>
      <c r="P110">
        <v>84310</v>
      </c>
      <c r="Q110" t="s">
        <v>600</v>
      </c>
      <c r="R110" t="s">
        <v>616</v>
      </c>
      <c r="S110" t="s">
        <v>612</v>
      </c>
      <c r="T110">
        <v>5002</v>
      </c>
      <c r="U110" t="s">
        <v>270</v>
      </c>
    </row>
    <row r="111" spans="1:21">
      <c r="A111" t="s">
        <v>191</v>
      </c>
      <c r="B111" t="s">
        <v>20</v>
      </c>
      <c r="C111">
        <v>2025</v>
      </c>
      <c r="D111">
        <v>2</v>
      </c>
      <c r="E111">
        <v>84091</v>
      </c>
      <c r="F111" t="s">
        <v>291</v>
      </c>
      <c r="G111">
        <v>2</v>
      </c>
      <c r="H111" t="str">
        <f>_xlfn.XLOOKUP(Table1[[#This Row],[ZIPCODE]],Table2[Zip Code],Table2[County])</f>
        <v>Salt Lake</v>
      </c>
      <c r="I111" t="e">
        <f>_xlfn.XLOOKUP(Table1[[#This Row],[ZIPCODE]],Table3[zip],Table3[county])</f>
        <v>#N/A</v>
      </c>
      <c r="J111" t="str">
        <f>IFERROR(Table1[[#This Row],[County (Utah.gov)]], SUBSTITUTE(Table1[[#This Row],[County (WPR)]], " County", ""))</f>
        <v>Salt Lake</v>
      </c>
      <c r="L111" t="s">
        <v>441</v>
      </c>
      <c r="M111">
        <v>84639</v>
      </c>
      <c r="N111" t="s">
        <v>443</v>
      </c>
      <c r="P111">
        <v>84647</v>
      </c>
      <c r="Q111" t="s">
        <v>514</v>
      </c>
      <c r="R111" t="s">
        <v>635</v>
      </c>
      <c r="S111" t="s">
        <v>612</v>
      </c>
      <c r="T111">
        <v>4578</v>
      </c>
      <c r="U111" t="s">
        <v>270</v>
      </c>
    </row>
    <row r="112" spans="1:21">
      <c r="A112" t="s">
        <v>191</v>
      </c>
      <c r="B112" t="s">
        <v>20</v>
      </c>
      <c r="C112">
        <v>2025</v>
      </c>
      <c r="D112">
        <v>2</v>
      </c>
      <c r="E112">
        <v>84092</v>
      </c>
      <c r="F112" t="s">
        <v>290</v>
      </c>
      <c r="G112">
        <v>84</v>
      </c>
      <c r="H112" t="str">
        <f>_xlfn.XLOOKUP(Table1[[#This Row],[ZIPCODE]],Table2[Zip Code],Table2[County])</f>
        <v>Salt Lake</v>
      </c>
      <c r="I112" t="str">
        <f>_xlfn.XLOOKUP(Table1[[#This Row],[ZIPCODE]],Table3[zip],Table3[county])</f>
        <v>Salt Lake County</v>
      </c>
      <c r="J112" t="str">
        <f>IFERROR(Table1[[#This Row],[County (Utah.gov)]], SUBSTITUTE(Table1[[#This Row],[County (WPR)]], " County", ""))</f>
        <v>Salt Lake</v>
      </c>
      <c r="L112" t="s">
        <v>441</v>
      </c>
      <c r="M112">
        <v>84645</v>
      </c>
      <c r="N112" t="s">
        <v>444</v>
      </c>
      <c r="P112">
        <v>84745</v>
      </c>
      <c r="Q112" t="s">
        <v>582</v>
      </c>
      <c r="R112" t="s">
        <v>618</v>
      </c>
      <c r="S112" t="s">
        <v>612</v>
      </c>
      <c r="T112">
        <v>4429</v>
      </c>
      <c r="U112" t="s">
        <v>270</v>
      </c>
    </row>
    <row r="113" spans="1:21">
      <c r="A113" t="s">
        <v>191</v>
      </c>
      <c r="B113" t="s">
        <v>20</v>
      </c>
      <c r="C113">
        <v>2025</v>
      </c>
      <c r="D113">
        <v>2</v>
      </c>
      <c r="E113">
        <v>84092</v>
      </c>
      <c r="F113" t="s">
        <v>291</v>
      </c>
      <c r="G113">
        <v>155</v>
      </c>
      <c r="H113" t="str">
        <f>_xlfn.XLOOKUP(Table1[[#This Row],[ZIPCODE]],Table2[Zip Code],Table2[County])</f>
        <v>Salt Lake</v>
      </c>
      <c r="I113" t="str">
        <f>_xlfn.XLOOKUP(Table1[[#This Row],[ZIPCODE]],Table3[zip],Table3[county])</f>
        <v>Salt Lake County</v>
      </c>
      <c r="J113" t="str">
        <f>IFERROR(Table1[[#This Row],[County (Utah.gov)]], SUBSTITUTE(Table1[[#This Row],[County (WPR)]], " County", ""))</f>
        <v>Salt Lake</v>
      </c>
      <c r="L113" t="s">
        <v>441</v>
      </c>
      <c r="M113">
        <v>84648</v>
      </c>
      <c r="N113" t="s">
        <v>445</v>
      </c>
      <c r="P113">
        <v>84017</v>
      </c>
      <c r="Q113" t="s">
        <v>530</v>
      </c>
      <c r="R113" t="s">
        <v>627</v>
      </c>
      <c r="S113" t="s">
        <v>612</v>
      </c>
      <c r="T113">
        <v>4420</v>
      </c>
      <c r="U113" t="s">
        <v>270</v>
      </c>
    </row>
    <row r="114" spans="1:21">
      <c r="A114" t="s">
        <v>191</v>
      </c>
      <c r="B114" t="s">
        <v>20</v>
      </c>
      <c r="C114">
        <v>2025</v>
      </c>
      <c r="D114">
        <v>2</v>
      </c>
      <c r="E114">
        <v>84093</v>
      </c>
      <c r="F114" t="s">
        <v>290</v>
      </c>
      <c r="G114">
        <v>72</v>
      </c>
      <c r="H114" t="str">
        <f>_xlfn.XLOOKUP(Table1[[#This Row],[ZIPCODE]],Table2[Zip Code],Table2[County])</f>
        <v>Salt Lake</v>
      </c>
      <c r="I114" t="str">
        <f>_xlfn.XLOOKUP(Table1[[#This Row],[ZIPCODE]],Table3[zip],Table3[county])</f>
        <v>Salt Lake County</v>
      </c>
      <c r="J114" t="str">
        <f>IFERROR(Table1[[#This Row],[County (Utah.gov)]], SUBSTITUTE(Table1[[#This Row],[County (WPR)]], " County", ""))</f>
        <v>Salt Lake</v>
      </c>
      <c r="L114" t="s">
        <v>446</v>
      </c>
      <c r="M114">
        <v>84710</v>
      </c>
      <c r="N114" t="s">
        <v>447</v>
      </c>
      <c r="P114">
        <v>84713</v>
      </c>
      <c r="Q114" t="s">
        <v>336</v>
      </c>
      <c r="R114" t="s">
        <v>638</v>
      </c>
      <c r="S114" t="s">
        <v>612</v>
      </c>
      <c r="T114">
        <v>4381</v>
      </c>
      <c r="U114" t="s">
        <v>270</v>
      </c>
    </row>
    <row r="115" spans="1:21">
      <c r="A115" t="s">
        <v>191</v>
      </c>
      <c r="B115" t="s">
        <v>20</v>
      </c>
      <c r="C115">
        <v>2025</v>
      </c>
      <c r="D115">
        <v>2</v>
      </c>
      <c r="E115">
        <v>84093</v>
      </c>
      <c r="F115" t="s">
        <v>291</v>
      </c>
      <c r="G115">
        <v>119</v>
      </c>
      <c r="H115" t="str">
        <f>_xlfn.XLOOKUP(Table1[[#This Row],[ZIPCODE]],Table2[Zip Code],Table2[County])</f>
        <v>Salt Lake</v>
      </c>
      <c r="I115" t="str">
        <f>_xlfn.XLOOKUP(Table1[[#This Row],[ZIPCODE]],Table3[zip],Table3[county])</f>
        <v>Salt Lake County</v>
      </c>
      <c r="J115" t="str">
        <f>IFERROR(Table1[[#This Row],[County (Utah.gov)]], SUBSTITUTE(Table1[[#This Row],[County (WPR)]], " County", ""))</f>
        <v>Salt Lake</v>
      </c>
      <c r="L115" t="s">
        <v>446</v>
      </c>
      <c r="M115">
        <v>84762</v>
      </c>
      <c r="N115" t="s">
        <v>448</v>
      </c>
      <c r="P115">
        <v>84526</v>
      </c>
      <c r="Q115" t="s">
        <v>377</v>
      </c>
      <c r="R115" t="s">
        <v>630</v>
      </c>
      <c r="S115" t="s">
        <v>612</v>
      </c>
      <c r="T115">
        <v>4267</v>
      </c>
      <c r="U115" t="s">
        <v>270</v>
      </c>
    </row>
    <row r="116" spans="1:21">
      <c r="A116" t="s">
        <v>191</v>
      </c>
      <c r="B116" t="s">
        <v>20</v>
      </c>
      <c r="C116">
        <v>2025</v>
      </c>
      <c r="D116">
        <v>2</v>
      </c>
      <c r="E116">
        <v>84094</v>
      </c>
      <c r="F116" t="s">
        <v>290</v>
      </c>
      <c r="G116">
        <v>77</v>
      </c>
      <c r="H116" t="str">
        <f>_xlfn.XLOOKUP(Table1[[#This Row],[ZIPCODE]],Table2[Zip Code],Table2[County])</f>
        <v>Salt Lake</v>
      </c>
      <c r="I116" t="str">
        <f>_xlfn.XLOOKUP(Table1[[#This Row],[ZIPCODE]],Table3[zip],Table3[county])</f>
        <v>Salt Lake County</v>
      </c>
      <c r="J116" t="str">
        <f>IFERROR(Table1[[#This Row],[County (Utah.gov)]], SUBSTITUTE(Table1[[#This Row],[County (WPR)]], " County", ""))</f>
        <v>Salt Lake</v>
      </c>
      <c r="L116" t="s">
        <v>446</v>
      </c>
      <c r="M116">
        <v>84729</v>
      </c>
      <c r="N116" t="s">
        <v>449</v>
      </c>
      <c r="P116">
        <v>84754</v>
      </c>
      <c r="Q116" t="s">
        <v>525</v>
      </c>
      <c r="R116" t="s">
        <v>633</v>
      </c>
      <c r="S116" t="s">
        <v>612</v>
      </c>
      <c r="T116">
        <v>4252</v>
      </c>
      <c r="U116" t="s">
        <v>270</v>
      </c>
    </row>
    <row r="117" spans="1:21">
      <c r="A117" t="s">
        <v>191</v>
      </c>
      <c r="B117" t="s">
        <v>20</v>
      </c>
      <c r="C117">
        <v>2025</v>
      </c>
      <c r="D117">
        <v>2</v>
      </c>
      <c r="E117">
        <v>84094</v>
      </c>
      <c r="F117" t="s">
        <v>291</v>
      </c>
      <c r="G117">
        <v>190</v>
      </c>
      <c r="H117" t="str">
        <f>_xlfn.XLOOKUP(Table1[[#This Row],[ZIPCODE]],Table2[Zip Code],Table2[County])</f>
        <v>Salt Lake</v>
      </c>
      <c r="I117" t="str">
        <f>_xlfn.XLOOKUP(Table1[[#This Row],[ZIPCODE]],Table3[zip],Table3[county])</f>
        <v>Salt Lake County</v>
      </c>
      <c r="J117" t="str">
        <f>IFERROR(Table1[[#This Row],[County (Utah.gov)]], SUBSTITUTE(Table1[[#This Row],[County (WPR)]], " County", ""))</f>
        <v>Salt Lake</v>
      </c>
      <c r="L117" t="s">
        <v>446</v>
      </c>
      <c r="M117">
        <v>84741</v>
      </c>
      <c r="N117" t="s">
        <v>450</v>
      </c>
      <c r="P117">
        <v>84511</v>
      </c>
      <c r="Q117" t="s">
        <v>494</v>
      </c>
      <c r="R117" t="s">
        <v>639</v>
      </c>
      <c r="S117" t="s">
        <v>612</v>
      </c>
      <c r="T117">
        <v>4248</v>
      </c>
      <c r="U117" t="s">
        <v>270</v>
      </c>
    </row>
    <row r="118" spans="1:21">
      <c r="A118" t="s">
        <v>191</v>
      </c>
      <c r="B118" t="s">
        <v>20</v>
      </c>
      <c r="C118">
        <v>2025</v>
      </c>
      <c r="D118">
        <v>2</v>
      </c>
      <c r="E118">
        <v>84095</v>
      </c>
      <c r="F118" t="s">
        <v>290</v>
      </c>
      <c r="G118">
        <v>128</v>
      </c>
      <c r="H118" t="str">
        <f>_xlfn.XLOOKUP(Table1[[#This Row],[ZIPCODE]],Table2[Zip Code],Table2[County])</f>
        <v>Salt Lake</v>
      </c>
      <c r="I118" t="str">
        <f>_xlfn.XLOOKUP(Table1[[#This Row],[ZIPCODE]],Table3[zip],Table3[county])</f>
        <v>Salt Lake County</v>
      </c>
      <c r="J118" t="str">
        <f>IFERROR(Table1[[#This Row],[County (Utah.gov)]], SUBSTITUTE(Table1[[#This Row],[County (WPR)]], " County", ""))</f>
        <v>Salt Lake</v>
      </c>
      <c r="L118" t="s">
        <v>446</v>
      </c>
      <c r="M118">
        <v>84755</v>
      </c>
      <c r="N118" t="s">
        <v>451</v>
      </c>
      <c r="P118">
        <v>84634</v>
      </c>
      <c r="Q118" t="s">
        <v>510</v>
      </c>
      <c r="R118" t="s">
        <v>635</v>
      </c>
      <c r="S118" t="s">
        <v>612</v>
      </c>
      <c r="T118">
        <v>3690</v>
      </c>
      <c r="U118" t="s">
        <v>270</v>
      </c>
    </row>
    <row r="119" spans="1:21">
      <c r="A119" t="s">
        <v>191</v>
      </c>
      <c r="B119" t="s">
        <v>20</v>
      </c>
      <c r="C119">
        <v>2025</v>
      </c>
      <c r="D119">
        <v>2</v>
      </c>
      <c r="E119">
        <v>84095</v>
      </c>
      <c r="F119" t="s">
        <v>291</v>
      </c>
      <c r="G119">
        <v>239</v>
      </c>
      <c r="H119" t="str">
        <f>_xlfn.XLOOKUP(Table1[[#This Row],[ZIPCODE]],Table2[Zip Code],Table2[County])</f>
        <v>Salt Lake</v>
      </c>
      <c r="I119" t="str">
        <f>_xlfn.XLOOKUP(Table1[[#This Row],[ZIPCODE]],Table3[zip],Table3[county])</f>
        <v>Salt Lake County</v>
      </c>
      <c r="J119" t="str">
        <f>IFERROR(Table1[[#This Row],[County (Utah.gov)]], SUBSTITUTE(Table1[[#This Row],[County (WPR)]], " County", ""))</f>
        <v>Salt Lake</v>
      </c>
      <c r="L119" t="s">
        <v>446</v>
      </c>
      <c r="M119">
        <v>84758</v>
      </c>
      <c r="N119" t="s">
        <v>452</v>
      </c>
      <c r="P119">
        <v>84056</v>
      </c>
      <c r="Q119" t="s">
        <v>640</v>
      </c>
      <c r="R119" t="s">
        <v>615</v>
      </c>
      <c r="S119" t="s">
        <v>612</v>
      </c>
      <c r="T119">
        <v>3644</v>
      </c>
      <c r="U119" t="s">
        <v>270</v>
      </c>
    </row>
    <row r="120" spans="1:21">
      <c r="A120" t="s">
        <v>191</v>
      </c>
      <c r="B120" t="s">
        <v>20</v>
      </c>
      <c r="C120">
        <v>2025</v>
      </c>
      <c r="D120">
        <v>2</v>
      </c>
      <c r="E120">
        <v>84096</v>
      </c>
      <c r="F120" t="s">
        <v>290</v>
      </c>
      <c r="G120">
        <v>274</v>
      </c>
      <c r="H120" t="e">
        <f>_xlfn.XLOOKUP(Table1[[#This Row],[ZIPCODE]],Table2[Zip Code],Table2[County])</f>
        <v>#N/A</v>
      </c>
      <c r="I120" t="str">
        <f>_xlfn.XLOOKUP(Table1[[#This Row],[ZIPCODE]],Table3[zip],Table3[county])</f>
        <v>Salt Lake County</v>
      </c>
      <c r="J120" t="str">
        <f>IFERROR(Table1[[#This Row],[County (Utah.gov)]], SUBSTITUTE(Table1[[#This Row],[County (WPR)]], " County", ""))</f>
        <v>Salt Lake</v>
      </c>
      <c r="L120" t="s">
        <v>453</v>
      </c>
      <c r="M120">
        <v>84624</v>
      </c>
      <c r="N120" t="s">
        <v>454</v>
      </c>
      <c r="P120">
        <v>84642</v>
      </c>
      <c r="Q120" t="s">
        <v>511</v>
      </c>
      <c r="R120" t="s">
        <v>635</v>
      </c>
      <c r="S120" t="s">
        <v>612</v>
      </c>
      <c r="T120">
        <v>3424</v>
      </c>
      <c r="U120" t="s">
        <v>270</v>
      </c>
    </row>
    <row r="121" spans="1:21">
      <c r="A121" t="s">
        <v>191</v>
      </c>
      <c r="B121" t="s">
        <v>20</v>
      </c>
      <c r="C121">
        <v>2025</v>
      </c>
      <c r="D121">
        <v>2</v>
      </c>
      <c r="E121">
        <v>84096</v>
      </c>
      <c r="F121" t="s">
        <v>291</v>
      </c>
      <c r="G121">
        <v>520</v>
      </c>
      <c r="H121" t="e">
        <f>_xlfn.XLOOKUP(Table1[[#This Row],[ZIPCODE]],Table2[Zip Code],Table2[County])</f>
        <v>#N/A</v>
      </c>
      <c r="I121" t="str">
        <f>_xlfn.XLOOKUP(Table1[[#This Row],[ZIPCODE]],Table3[zip],Table3[county])</f>
        <v>Salt Lake County</v>
      </c>
      <c r="J121" t="str">
        <f>IFERROR(Table1[[#This Row],[County (Utah.gov)]], SUBSTITUTE(Table1[[#This Row],[County (WPR)]], " County", ""))</f>
        <v>Salt Lake</v>
      </c>
      <c r="L121" t="s">
        <v>453</v>
      </c>
      <c r="M121">
        <v>84631</v>
      </c>
      <c r="N121" t="s">
        <v>455</v>
      </c>
      <c r="P121">
        <v>84340</v>
      </c>
      <c r="Q121" t="s">
        <v>357</v>
      </c>
      <c r="R121" t="s">
        <v>625</v>
      </c>
      <c r="S121" t="s">
        <v>612</v>
      </c>
      <c r="T121">
        <v>3386</v>
      </c>
      <c r="U121" t="s">
        <v>270</v>
      </c>
    </row>
    <row r="122" spans="1:21">
      <c r="A122" t="s">
        <v>191</v>
      </c>
      <c r="B122" t="s">
        <v>20</v>
      </c>
      <c r="C122">
        <v>2025</v>
      </c>
      <c r="D122">
        <v>2</v>
      </c>
      <c r="E122">
        <v>84097</v>
      </c>
      <c r="F122" t="s">
        <v>290</v>
      </c>
      <c r="G122">
        <v>9</v>
      </c>
      <c r="H122" t="str">
        <f>_xlfn.XLOOKUP(Table1[[#This Row],[ZIPCODE]],Table2[Zip Code],Table2[County])</f>
        <v>Utah</v>
      </c>
      <c r="I122" t="str">
        <f>_xlfn.XLOOKUP(Table1[[#This Row],[ZIPCODE]],Table3[zip],Table3[county])</f>
        <v>Utah County</v>
      </c>
      <c r="J122" t="str">
        <f>IFERROR(Table1[[#This Row],[County (Utah.gov)]], SUBSTITUTE(Table1[[#This Row],[County (WPR)]], " County", ""))</f>
        <v>Utah</v>
      </c>
      <c r="L122" t="s">
        <v>453</v>
      </c>
      <c r="M122">
        <v>84728</v>
      </c>
      <c r="N122" t="s">
        <v>456</v>
      </c>
      <c r="P122">
        <v>84629</v>
      </c>
      <c r="Q122" t="s">
        <v>507</v>
      </c>
      <c r="R122" t="s">
        <v>635</v>
      </c>
      <c r="S122" t="s">
        <v>612</v>
      </c>
      <c r="T122">
        <v>3243</v>
      </c>
      <c r="U122" t="s">
        <v>270</v>
      </c>
    </row>
    <row r="123" spans="1:21">
      <c r="A123" t="s">
        <v>191</v>
      </c>
      <c r="B123" t="s">
        <v>20</v>
      </c>
      <c r="C123">
        <v>2025</v>
      </c>
      <c r="D123">
        <v>2</v>
      </c>
      <c r="E123">
        <v>84097</v>
      </c>
      <c r="F123" t="s">
        <v>291</v>
      </c>
      <c r="G123">
        <v>14</v>
      </c>
      <c r="H123" t="str">
        <f>_xlfn.XLOOKUP(Table1[[#This Row],[ZIPCODE]],Table2[Zip Code],Table2[County])</f>
        <v>Utah</v>
      </c>
      <c r="I123" t="str">
        <f>_xlfn.XLOOKUP(Table1[[#This Row],[ZIPCODE]],Table3[zip],Table3[county])</f>
        <v>Utah County</v>
      </c>
      <c r="J123" t="str">
        <f>IFERROR(Table1[[#This Row],[County (Utah.gov)]], SUBSTITUTE(Table1[[#This Row],[County (WPR)]], " County", ""))</f>
        <v>Utah</v>
      </c>
      <c r="L123" t="s">
        <v>453</v>
      </c>
      <c r="M123">
        <v>84635</v>
      </c>
      <c r="N123" t="s">
        <v>457</v>
      </c>
      <c r="P123">
        <v>84021</v>
      </c>
      <c r="Q123" t="s">
        <v>395</v>
      </c>
      <c r="R123" t="s">
        <v>629</v>
      </c>
      <c r="S123" t="s">
        <v>612</v>
      </c>
      <c r="T123">
        <v>3127</v>
      </c>
      <c r="U123" t="s">
        <v>270</v>
      </c>
    </row>
    <row r="124" spans="1:21">
      <c r="A124" t="s">
        <v>191</v>
      </c>
      <c r="B124" t="s">
        <v>20</v>
      </c>
      <c r="C124">
        <v>2025</v>
      </c>
      <c r="D124">
        <v>2</v>
      </c>
      <c r="E124">
        <v>84098</v>
      </c>
      <c r="F124" t="s">
        <v>290</v>
      </c>
      <c r="G124">
        <v>32</v>
      </c>
      <c r="H124" t="str">
        <f>_xlfn.XLOOKUP(Table1[[#This Row],[ZIPCODE]],Table2[Zip Code],Table2[County])</f>
        <v>Summit</v>
      </c>
      <c r="I124" t="str">
        <f>_xlfn.XLOOKUP(Table1[[#This Row],[ZIPCODE]],Table3[zip],Table3[county])</f>
        <v>Summit County</v>
      </c>
      <c r="J124" t="str">
        <f>IFERROR(Table1[[#This Row],[County (Utah.gov)]], SUBSTITUTE(Table1[[#This Row],[County (WPR)]], " County", ""))</f>
        <v>Summit</v>
      </c>
      <c r="L124" t="s">
        <v>453</v>
      </c>
      <c r="M124">
        <v>84636</v>
      </c>
      <c r="N124" t="s">
        <v>458</v>
      </c>
      <c r="P124">
        <v>84761</v>
      </c>
      <c r="Q124" t="s">
        <v>439</v>
      </c>
      <c r="R124" t="s">
        <v>624</v>
      </c>
      <c r="S124" t="s">
        <v>612</v>
      </c>
      <c r="T124">
        <v>3127</v>
      </c>
      <c r="U124" t="s">
        <v>270</v>
      </c>
    </row>
    <row r="125" spans="1:21">
      <c r="A125" t="s">
        <v>191</v>
      </c>
      <c r="B125" t="s">
        <v>20</v>
      </c>
      <c r="C125">
        <v>2025</v>
      </c>
      <c r="D125">
        <v>2</v>
      </c>
      <c r="E125">
        <v>84098</v>
      </c>
      <c r="F125" t="s">
        <v>291</v>
      </c>
      <c r="G125">
        <v>73</v>
      </c>
      <c r="H125" t="str">
        <f>_xlfn.XLOOKUP(Table1[[#This Row],[ZIPCODE]],Table2[Zip Code],Table2[County])</f>
        <v>Summit</v>
      </c>
      <c r="I125" t="str">
        <f>_xlfn.XLOOKUP(Table1[[#This Row],[ZIPCODE]],Table3[zip],Table3[county])</f>
        <v>Summit County</v>
      </c>
      <c r="J125" t="str">
        <f>IFERROR(Table1[[#This Row],[County (Utah.gov)]], SUBSTITUTE(Table1[[#This Row],[County (WPR)]], " County", ""))</f>
        <v>Summit</v>
      </c>
      <c r="L125" t="s">
        <v>453</v>
      </c>
      <c r="M125">
        <v>84637</v>
      </c>
      <c r="N125" t="s">
        <v>459</v>
      </c>
      <c r="P125">
        <v>84333</v>
      </c>
      <c r="Q125" t="s">
        <v>370</v>
      </c>
      <c r="R125" t="s">
        <v>620</v>
      </c>
      <c r="S125" t="s">
        <v>612</v>
      </c>
      <c r="T125">
        <v>3095</v>
      </c>
      <c r="U125" t="s">
        <v>270</v>
      </c>
    </row>
    <row r="126" spans="1:21">
      <c r="A126" t="s">
        <v>191</v>
      </c>
      <c r="B126" t="s">
        <v>20</v>
      </c>
      <c r="C126">
        <v>2025</v>
      </c>
      <c r="D126">
        <v>2</v>
      </c>
      <c r="E126">
        <v>84101</v>
      </c>
      <c r="F126" t="s">
        <v>290</v>
      </c>
      <c r="G126">
        <v>27</v>
      </c>
      <c r="H126" t="str">
        <f>_xlfn.XLOOKUP(Table1[[#This Row],[ZIPCODE]],Table2[Zip Code],Table2[County])</f>
        <v>Salt Lake</v>
      </c>
      <c r="I126" t="str">
        <f>_xlfn.XLOOKUP(Table1[[#This Row],[ZIPCODE]],Table3[zip],Table3[county])</f>
        <v>Salt Lake County</v>
      </c>
      <c r="J126" t="str">
        <f>IFERROR(Table1[[#This Row],[County (Utah.gov)]], SUBSTITUTE(Table1[[#This Row],[County (WPR)]], " County", ""))</f>
        <v>Salt Lake</v>
      </c>
      <c r="L126" t="s">
        <v>453</v>
      </c>
      <c r="M126">
        <v>84638</v>
      </c>
      <c r="N126" t="s">
        <v>460</v>
      </c>
      <c r="P126">
        <v>84631</v>
      </c>
      <c r="Q126" t="s">
        <v>455</v>
      </c>
      <c r="R126" t="s">
        <v>637</v>
      </c>
      <c r="S126" t="s">
        <v>612</v>
      </c>
      <c r="T126">
        <v>3072</v>
      </c>
      <c r="U126" t="s">
        <v>270</v>
      </c>
    </row>
    <row r="127" spans="1:21">
      <c r="A127" t="s">
        <v>191</v>
      </c>
      <c r="B127" t="s">
        <v>20</v>
      </c>
      <c r="C127">
        <v>2025</v>
      </c>
      <c r="D127">
        <v>2</v>
      </c>
      <c r="E127">
        <v>84101</v>
      </c>
      <c r="F127" t="s">
        <v>291</v>
      </c>
      <c r="G127">
        <v>35</v>
      </c>
      <c r="H127" t="str">
        <f>_xlfn.XLOOKUP(Table1[[#This Row],[ZIPCODE]],Table2[Zip Code],Table2[County])</f>
        <v>Salt Lake</v>
      </c>
      <c r="I127" t="str">
        <f>_xlfn.XLOOKUP(Table1[[#This Row],[ZIPCODE]],Table3[zip],Table3[county])</f>
        <v>Salt Lake County</v>
      </c>
      <c r="J127" t="str">
        <f>IFERROR(Table1[[#This Row],[County (Utah.gov)]], SUBSTITUTE(Table1[[#This Row],[County (WPR)]], " County", ""))</f>
        <v>Salt Lake</v>
      </c>
      <c r="L127" t="s">
        <v>453</v>
      </c>
      <c r="M127">
        <v>84640</v>
      </c>
      <c r="N127" t="s">
        <v>461</v>
      </c>
      <c r="P127">
        <v>84645</v>
      </c>
      <c r="Q127" t="s">
        <v>444</v>
      </c>
      <c r="R127" t="s">
        <v>634</v>
      </c>
      <c r="S127" t="s">
        <v>612</v>
      </c>
      <c r="T127">
        <v>2982</v>
      </c>
      <c r="U127" t="s">
        <v>270</v>
      </c>
    </row>
    <row r="128" spans="1:21">
      <c r="A128" t="s">
        <v>191</v>
      </c>
      <c r="B128" t="s">
        <v>20</v>
      </c>
      <c r="C128">
        <v>2025</v>
      </c>
      <c r="D128">
        <v>2</v>
      </c>
      <c r="E128">
        <v>84102</v>
      </c>
      <c r="F128" t="s">
        <v>290</v>
      </c>
      <c r="G128">
        <v>55</v>
      </c>
      <c r="H128" t="str">
        <f>_xlfn.XLOOKUP(Table1[[#This Row],[ZIPCODE]],Table2[Zip Code],Table2[County])</f>
        <v>Salt Lake</v>
      </c>
      <c r="I128" t="str">
        <f>_xlfn.XLOOKUP(Table1[[#This Row],[ZIPCODE]],Table3[zip],Table3[county])</f>
        <v>Salt Lake County</v>
      </c>
      <c r="J128" t="str">
        <f>IFERROR(Table1[[#This Row],[County (Utah.gov)]], SUBSTITUTE(Table1[[#This Row],[County (WPR)]], " County", ""))</f>
        <v>Salt Lake</v>
      </c>
      <c r="L128" t="s">
        <v>453</v>
      </c>
      <c r="M128">
        <v>84644</v>
      </c>
      <c r="N128" t="s">
        <v>462</v>
      </c>
      <c r="P128">
        <v>84528</v>
      </c>
      <c r="Q128" t="s">
        <v>414</v>
      </c>
      <c r="R128" t="s">
        <v>641</v>
      </c>
      <c r="S128" t="s">
        <v>612</v>
      </c>
      <c r="T128">
        <v>2955</v>
      </c>
      <c r="U128" t="s">
        <v>270</v>
      </c>
    </row>
    <row r="129" spans="1:21">
      <c r="A129" t="s">
        <v>191</v>
      </c>
      <c r="B129" t="s">
        <v>20</v>
      </c>
      <c r="C129">
        <v>2025</v>
      </c>
      <c r="D129">
        <v>2</v>
      </c>
      <c r="E129">
        <v>84102</v>
      </c>
      <c r="F129" t="s">
        <v>291</v>
      </c>
      <c r="G129">
        <v>88</v>
      </c>
      <c r="H129" t="str">
        <f>_xlfn.XLOOKUP(Table1[[#This Row],[ZIPCODE]],Table2[Zip Code],Table2[County])</f>
        <v>Salt Lake</v>
      </c>
      <c r="I129" t="str">
        <f>_xlfn.XLOOKUP(Table1[[#This Row],[ZIPCODE]],Table3[zip],Table3[county])</f>
        <v>Salt Lake County</v>
      </c>
      <c r="J129" t="str">
        <f>IFERROR(Table1[[#This Row],[County (Utah.gov)]], SUBSTITUTE(Table1[[#This Row],[County (WPR)]], " County", ""))</f>
        <v>Salt Lake</v>
      </c>
      <c r="L129" t="s">
        <v>453</v>
      </c>
      <c r="M129">
        <v>84649</v>
      </c>
      <c r="N129" t="s">
        <v>463</v>
      </c>
      <c r="P129">
        <v>84317</v>
      </c>
      <c r="Q129" t="s">
        <v>603</v>
      </c>
      <c r="R129" t="s">
        <v>616</v>
      </c>
      <c r="S129" t="s">
        <v>612</v>
      </c>
      <c r="T129">
        <v>2814</v>
      </c>
      <c r="U129" t="s">
        <v>270</v>
      </c>
    </row>
    <row r="130" spans="1:21">
      <c r="A130" t="s">
        <v>191</v>
      </c>
      <c r="B130" t="s">
        <v>20</v>
      </c>
      <c r="C130">
        <v>2025</v>
      </c>
      <c r="D130">
        <v>2</v>
      </c>
      <c r="E130">
        <v>84103</v>
      </c>
      <c r="F130" t="s">
        <v>290</v>
      </c>
      <c r="G130">
        <v>49</v>
      </c>
      <c r="H130" t="str">
        <f>_xlfn.XLOOKUP(Table1[[#This Row],[ZIPCODE]],Table2[Zip Code],Table2[County])</f>
        <v>Salt Lake</v>
      </c>
      <c r="I130" t="str">
        <f>_xlfn.XLOOKUP(Table1[[#This Row],[ZIPCODE]],Table3[zip],Table3[county])</f>
        <v>Salt Lake County</v>
      </c>
      <c r="J130" t="str">
        <f>IFERROR(Table1[[#This Row],[County (Utah.gov)]], SUBSTITUTE(Table1[[#This Row],[County (WPR)]], " County", ""))</f>
        <v>Salt Lake</v>
      </c>
      <c r="L130" t="s">
        <v>453</v>
      </c>
      <c r="M130">
        <v>84650</v>
      </c>
      <c r="N130" t="s">
        <v>464</v>
      </c>
      <c r="P130">
        <v>84320</v>
      </c>
      <c r="Q130" t="s">
        <v>364</v>
      </c>
      <c r="R130" t="s">
        <v>620</v>
      </c>
      <c r="S130" t="s">
        <v>612</v>
      </c>
      <c r="T130">
        <v>2773</v>
      </c>
      <c r="U130" t="s">
        <v>270</v>
      </c>
    </row>
    <row r="131" spans="1:21">
      <c r="A131" t="s">
        <v>191</v>
      </c>
      <c r="B131" t="s">
        <v>20</v>
      </c>
      <c r="C131">
        <v>2025</v>
      </c>
      <c r="D131">
        <v>2</v>
      </c>
      <c r="E131">
        <v>84103</v>
      </c>
      <c r="F131" t="s">
        <v>291</v>
      </c>
      <c r="G131">
        <v>106</v>
      </c>
      <c r="H131" t="str">
        <f>_xlfn.XLOOKUP(Table1[[#This Row],[ZIPCODE]],Table2[Zip Code],Table2[County])</f>
        <v>Salt Lake</v>
      </c>
      <c r="I131" t="str">
        <f>_xlfn.XLOOKUP(Table1[[#This Row],[ZIPCODE]],Table3[zip],Table3[county])</f>
        <v>Salt Lake County</v>
      </c>
      <c r="J131" t="str">
        <f>IFERROR(Table1[[#This Row],[County (Utah.gov)]], SUBSTITUTE(Table1[[#This Row],[County (WPR)]], " County", ""))</f>
        <v>Salt Lake</v>
      </c>
      <c r="L131" t="s">
        <v>453</v>
      </c>
      <c r="M131">
        <v>84656</v>
      </c>
      <c r="N131" t="s">
        <v>465</v>
      </c>
      <c r="P131">
        <v>84112</v>
      </c>
      <c r="Q131" t="s">
        <v>485</v>
      </c>
      <c r="R131" t="s">
        <v>614</v>
      </c>
      <c r="S131" t="s">
        <v>612</v>
      </c>
      <c r="T131">
        <v>2738</v>
      </c>
      <c r="U131" t="s">
        <v>270</v>
      </c>
    </row>
    <row r="132" spans="1:21">
      <c r="A132" t="s">
        <v>191</v>
      </c>
      <c r="B132" t="s">
        <v>20</v>
      </c>
      <c r="C132">
        <v>2025</v>
      </c>
      <c r="D132">
        <v>2</v>
      </c>
      <c r="E132">
        <v>84104</v>
      </c>
      <c r="F132" t="s">
        <v>290</v>
      </c>
      <c r="G132">
        <v>82</v>
      </c>
      <c r="H132" t="str">
        <f>_xlfn.XLOOKUP(Table1[[#This Row],[ZIPCODE]],Table2[Zip Code],Table2[County])</f>
        <v>Salt Lake</v>
      </c>
      <c r="I132" t="str">
        <f>_xlfn.XLOOKUP(Table1[[#This Row],[ZIPCODE]],Table3[zip],Table3[county])</f>
        <v>Salt Lake County</v>
      </c>
      <c r="J132" t="str">
        <f>IFERROR(Table1[[#This Row],[County (Utah.gov)]], SUBSTITUTE(Table1[[#This Row],[County (WPR)]], " County", ""))</f>
        <v>Salt Lake</v>
      </c>
      <c r="L132" t="s">
        <v>466</v>
      </c>
      <c r="M132">
        <v>84018</v>
      </c>
      <c r="N132" t="s">
        <v>467</v>
      </c>
      <c r="P132">
        <v>84535</v>
      </c>
      <c r="Q132" t="s">
        <v>500</v>
      </c>
      <c r="R132" t="s">
        <v>639</v>
      </c>
      <c r="S132" t="s">
        <v>612</v>
      </c>
      <c r="T132">
        <v>2669</v>
      </c>
      <c r="U132" t="s">
        <v>270</v>
      </c>
    </row>
    <row r="133" spans="1:21">
      <c r="A133" t="s">
        <v>191</v>
      </c>
      <c r="B133" t="s">
        <v>20</v>
      </c>
      <c r="C133">
        <v>2025</v>
      </c>
      <c r="D133">
        <v>2</v>
      </c>
      <c r="E133">
        <v>84104</v>
      </c>
      <c r="F133" t="s">
        <v>291</v>
      </c>
      <c r="G133">
        <v>182</v>
      </c>
      <c r="H133" t="str">
        <f>_xlfn.XLOOKUP(Table1[[#This Row],[ZIPCODE]],Table2[Zip Code],Table2[County])</f>
        <v>Salt Lake</v>
      </c>
      <c r="I133" t="str">
        <f>_xlfn.XLOOKUP(Table1[[#This Row],[ZIPCODE]],Table3[zip],Table3[county])</f>
        <v>Salt Lake County</v>
      </c>
      <c r="J133" t="str">
        <f>IFERROR(Table1[[#This Row],[County (Utah.gov)]], SUBSTITUTE(Table1[[#This Row],[County (WPR)]], " County", ""))</f>
        <v>Salt Lake</v>
      </c>
      <c r="L133" t="s">
        <v>466</v>
      </c>
      <c r="M133">
        <v>84050</v>
      </c>
      <c r="N133" t="s">
        <v>466</v>
      </c>
      <c r="P133">
        <v>84654</v>
      </c>
      <c r="Q133" t="s">
        <v>528</v>
      </c>
      <c r="R133" t="s">
        <v>633</v>
      </c>
      <c r="S133" t="s">
        <v>612</v>
      </c>
      <c r="T133">
        <v>2551</v>
      </c>
      <c r="U133" t="s">
        <v>270</v>
      </c>
    </row>
    <row r="134" spans="1:21">
      <c r="A134" t="s">
        <v>191</v>
      </c>
      <c r="B134" t="s">
        <v>20</v>
      </c>
      <c r="C134">
        <v>2025</v>
      </c>
      <c r="D134">
        <v>2</v>
      </c>
      <c r="E134">
        <v>84105</v>
      </c>
      <c r="F134" t="s">
        <v>290</v>
      </c>
      <c r="G134">
        <v>62</v>
      </c>
      <c r="H134" t="str">
        <f>_xlfn.XLOOKUP(Table1[[#This Row],[ZIPCODE]],Table2[Zip Code],Table2[County])</f>
        <v>Salt Lake</v>
      </c>
      <c r="I134" t="str">
        <f>_xlfn.XLOOKUP(Table1[[#This Row],[ZIPCODE]],Table3[zip],Table3[county])</f>
        <v>Salt Lake County</v>
      </c>
      <c r="J134" t="str">
        <f>IFERROR(Table1[[#This Row],[County (Utah.gov)]], SUBSTITUTE(Table1[[#This Row],[County (WPR)]], " County", ""))</f>
        <v>Salt Lake</v>
      </c>
      <c r="L134" t="s">
        <v>468</v>
      </c>
      <c r="M134">
        <v>84723</v>
      </c>
      <c r="N134" t="s">
        <v>469</v>
      </c>
      <c r="P134">
        <v>84534</v>
      </c>
      <c r="Q134" t="s">
        <v>499</v>
      </c>
      <c r="R134" t="s">
        <v>639</v>
      </c>
      <c r="S134" t="s">
        <v>612</v>
      </c>
      <c r="T134">
        <v>2410</v>
      </c>
      <c r="U134" t="s">
        <v>270</v>
      </c>
    </row>
    <row r="135" spans="1:21">
      <c r="A135" t="s">
        <v>191</v>
      </c>
      <c r="B135" t="s">
        <v>20</v>
      </c>
      <c r="C135">
        <v>2025</v>
      </c>
      <c r="D135">
        <v>2</v>
      </c>
      <c r="E135">
        <v>84105</v>
      </c>
      <c r="F135" t="s">
        <v>291</v>
      </c>
      <c r="G135">
        <v>127</v>
      </c>
      <c r="H135" t="str">
        <f>_xlfn.XLOOKUP(Table1[[#This Row],[ZIPCODE]],Table2[Zip Code],Table2[County])</f>
        <v>Salt Lake</v>
      </c>
      <c r="I135" t="str">
        <f>_xlfn.XLOOKUP(Table1[[#This Row],[ZIPCODE]],Table3[zip],Table3[county])</f>
        <v>Salt Lake County</v>
      </c>
      <c r="J135" t="str">
        <f>IFERROR(Table1[[#This Row],[County (Utah.gov)]], SUBSTITUTE(Table1[[#This Row],[County (WPR)]], " County", ""))</f>
        <v>Salt Lake</v>
      </c>
      <c r="L135" t="s">
        <v>468</v>
      </c>
      <c r="M135">
        <v>84732</v>
      </c>
      <c r="N135" t="s">
        <v>470</v>
      </c>
      <c r="P135">
        <v>84071</v>
      </c>
      <c r="Q135" t="s">
        <v>542</v>
      </c>
      <c r="R135" t="s">
        <v>617</v>
      </c>
      <c r="S135" t="s">
        <v>612</v>
      </c>
      <c r="T135">
        <v>2339</v>
      </c>
      <c r="U135" t="s">
        <v>270</v>
      </c>
    </row>
    <row r="136" spans="1:21">
      <c r="A136" t="s">
        <v>191</v>
      </c>
      <c r="B136" t="s">
        <v>20</v>
      </c>
      <c r="C136">
        <v>2025</v>
      </c>
      <c r="D136">
        <v>2</v>
      </c>
      <c r="E136">
        <v>84106</v>
      </c>
      <c r="F136" t="s">
        <v>290</v>
      </c>
      <c r="G136">
        <v>111</v>
      </c>
      <c r="H136" t="str">
        <f>_xlfn.XLOOKUP(Table1[[#This Row],[ZIPCODE]],Table2[Zip Code],Table2[County])</f>
        <v>Salt Lake</v>
      </c>
      <c r="I136" t="str">
        <f>_xlfn.XLOOKUP(Table1[[#This Row],[ZIPCODE]],Table3[zip],Table3[county])</f>
        <v>Salt Lake County</v>
      </c>
      <c r="J136" t="str">
        <f>IFERROR(Table1[[#This Row],[County (Utah.gov)]], SUBSTITUTE(Table1[[#This Row],[County (WPR)]], " County", ""))</f>
        <v>Salt Lake</v>
      </c>
      <c r="L136" t="s">
        <v>468</v>
      </c>
      <c r="M136">
        <v>84740</v>
      </c>
      <c r="N136" t="s">
        <v>471</v>
      </c>
      <c r="P136">
        <v>84325</v>
      </c>
      <c r="Q136" t="s">
        <v>365</v>
      </c>
      <c r="R136" t="s">
        <v>620</v>
      </c>
      <c r="S136" t="s">
        <v>612</v>
      </c>
      <c r="T136">
        <v>2311</v>
      </c>
      <c r="U136" t="s">
        <v>270</v>
      </c>
    </row>
    <row r="137" spans="1:21">
      <c r="A137" t="s">
        <v>191</v>
      </c>
      <c r="B137" t="s">
        <v>20</v>
      </c>
      <c r="C137">
        <v>2025</v>
      </c>
      <c r="D137">
        <v>2</v>
      </c>
      <c r="E137">
        <v>84106</v>
      </c>
      <c r="F137" t="s">
        <v>291</v>
      </c>
      <c r="G137">
        <v>213</v>
      </c>
      <c r="H137" t="str">
        <f>_xlfn.XLOOKUP(Table1[[#This Row],[ZIPCODE]],Table2[Zip Code],Table2[County])</f>
        <v>Salt Lake</v>
      </c>
      <c r="I137" t="str">
        <f>_xlfn.XLOOKUP(Table1[[#This Row],[ZIPCODE]],Table3[zip],Table3[county])</f>
        <v>Salt Lake County</v>
      </c>
      <c r="J137" t="str">
        <f>IFERROR(Table1[[#This Row],[County (Utah.gov)]], SUBSTITUTE(Table1[[#This Row],[County (WPR)]], " County", ""))</f>
        <v>Salt Lake</v>
      </c>
      <c r="L137" t="s">
        <v>468</v>
      </c>
      <c r="M137">
        <v>84743</v>
      </c>
      <c r="N137" t="s">
        <v>472</v>
      </c>
      <c r="P137">
        <v>84759</v>
      </c>
      <c r="Q137" t="s">
        <v>425</v>
      </c>
      <c r="R137" t="s">
        <v>642</v>
      </c>
      <c r="S137" t="s">
        <v>612</v>
      </c>
      <c r="T137">
        <v>2209</v>
      </c>
      <c r="U137" t="s">
        <v>270</v>
      </c>
    </row>
    <row r="138" spans="1:21">
      <c r="A138" t="s">
        <v>191</v>
      </c>
      <c r="B138" t="s">
        <v>20</v>
      </c>
      <c r="C138">
        <v>2025</v>
      </c>
      <c r="D138">
        <v>2</v>
      </c>
      <c r="E138">
        <v>84107</v>
      </c>
      <c r="F138" t="s">
        <v>290</v>
      </c>
      <c r="G138">
        <v>120</v>
      </c>
      <c r="H138" t="str">
        <f>_xlfn.XLOOKUP(Table1[[#This Row],[ZIPCODE]],Table2[Zip Code],Table2[County])</f>
        <v>Salt Lake</v>
      </c>
      <c r="I138" t="str">
        <f>_xlfn.XLOOKUP(Table1[[#This Row],[ZIPCODE]],Table3[zip],Table3[county])</f>
        <v>Salt Lake County</v>
      </c>
      <c r="J138" t="str">
        <f>IFERROR(Table1[[#This Row],[County (Utah.gov)]], SUBSTITUTE(Table1[[#This Row],[County (WPR)]], " County", ""))</f>
        <v>Salt Lake</v>
      </c>
      <c r="L138" t="s">
        <v>468</v>
      </c>
      <c r="M138">
        <v>84750</v>
      </c>
      <c r="N138" t="s">
        <v>473</v>
      </c>
      <c r="P138">
        <v>84602</v>
      </c>
      <c r="Q138" t="s">
        <v>565</v>
      </c>
      <c r="R138" t="s">
        <v>611</v>
      </c>
      <c r="S138" t="s">
        <v>612</v>
      </c>
      <c r="T138">
        <v>2115</v>
      </c>
      <c r="U138" t="s">
        <v>270</v>
      </c>
    </row>
    <row r="139" spans="1:21">
      <c r="A139" t="s">
        <v>191</v>
      </c>
      <c r="B139" t="s">
        <v>20</v>
      </c>
      <c r="C139">
        <v>2025</v>
      </c>
      <c r="D139">
        <v>2</v>
      </c>
      <c r="E139">
        <v>84107</v>
      </c>
      <c r="F139" t="s">
        <v>291</v>
      </c>
      <c r="G139">
        <v>277</v>
      </c>
      <c r="H139" t="str">
        <f>_xlfn.XLOOKUP(Table1[[#This Row],[ZIPCODE]],Table2[Zip Code],Table2[County])</f>
        <v>Salt Lake</v>
      </c>
      <c r="I139" t="str">
        <f>_xlfn.XLOOKUP(Table1[[#This Row],[ZIPCODE]],Table3[zip],Table3[county])</f>
        <v>Salt Lake County</v>
      </c>
      <c r="J139" t="str">
        <f>IFERROR(Table1[[#This Row],[County (Utah.gov)]], SUBSTITUTE(Table1[[#This Row],[County (WPR)]], " County", ""))</f>
        <v>Salt Lake</v>
      </c>
      <c r="L139" t="s">
        <v>474</v>
      </c>
      <c r="M139">
        <v>84028</v>
      </c>
      <c r="N139" t="s">
        <v>475</v>
      </c>
      <c r="P139">
        <v>84774</v>
      </c>
      <c r="Q139" t="s">
        <v>590</v>
      </c>
      <c r="R139" t="s">
        <v>618</v>
      </c>
      <c r="S139" t="s">
        <v>612</v>
      </c>
      <c r="T139">
        <v>2115</v>
      </c>
      <c r="U139" t="s">
        <v>270</v>
      </c>
    </row>
    <row r="140" spans="1:21">
      <c r="A140" t="s">
        <v>191</v>
      </c>
      <c r="B140" t="s">
        <v>20</v>
      </c>
      <c r="C140">
        <v>2025</v>
      </c>
      <c r="D140">
        <v>2</v>
      </c>
      <c r="E140">
        <v>84108</v>
      </c>
      <c r="F140" t="s">
        <v>290</v>
      </c>
      <c r="G140">
        <v>24</v>
      </c>
      <c r="H140" t="str">
        <f>_xlfn.XLOOKUP(Table1[[#This Row],[ZIPCODE]],Table2[Zip Code],Table2[County])</f>
        <v>Salt Lake</v>
      </c>
      <c r="I140" t="str">
        <f>_xlfn.XLOOKUP(Table1[[#This Row],[ZIPCODE]],Table3[zip],Table3[county])</f>
        <v>Salt Lake County</v>
      </c>
      <c r="J140" t="str">
        <f>IFERROR(Table1[[#This Row],[County (Utah.gov)]], SUBSTITUTE(Table1[[#This Row],[County (WPR)]], " County", ""))</f>
        <v>Salt Lake</v>
      </c>
      <c r="L140" t="s">
        <v>474</v>
      </c>
      <c r="M140">
        <v>84038</v>
      </c>
      <c r="N140" t="s">
        <v>476</v>
      </c>
      <c r="P140">
        <v>84326</v>
      </c>
      <c r="Q140" t="s">
        <v>366</v>
      </c>
      <c r="R140" t="s">
        <v>620</v>
      </c>
      <c r="S140" t="s">
        <v>612</v>
      </c>
      <c r="T140">
        <v>2041</v>
      </c>
      <c r="U140" t="s">
        <v>270</v>
      </c>
    </row>
    <row r="141" spans="1:21">
      <c r="A141" t="s">
        <v>191</v>
      </c>
      <c r="B141" t="s">
        <v>20</v>
      </c>
      <c r="C141">
        <v>2025</v>
      </c>
      <c r="D141">
        <v>2</v>
      </c>
      <c r="E141">
        <v>84108</v>
      </c>
      <c r="F141" t="s">
        <v>291</v>
      </c>
      <c r="G141">
        <v>103</v>
      </c>
      <c r="H141" t="str">
        <f>_xlfn.XLOOKUP(Table1[[#This Row],[ZIPCODE]],Table2[Zip Code],Table2[County])</f>
        <v>Salt Lake</v>
      </c>
      <c r="I141" t="str">
        <f>_xlfn.XLOOKUP(Table1[[#This Row],[ZIPCODE]],Table3[zip],Table3[county])</f>
        <v>Salt Lake County</v>
      </c>
      <c r="J141" t="str">
        <f>IFERROR(Table1[[#This Row],[County (Utah.gov)]], SUBSTITUTE(Table1[[#This Row],[County (WPR)]], " County", ""))</f>
        <v>Salt Lake</v>
      </c>
      <c r="L141" t="s">
        <v>474</v>
      </c>
      <c r="M141">
        <v>84064</v>
      </c>
      <c r="N141" t="s">
        <v>477</v>
      </c>
      <c r="P141">
        <v>84055</v>
      </c>
      <c r="Q141" t="s">
        <v>534</v>
      </c>
      <c r="R141" t="s">
        <v>627</v>
      </c>
      <c r="S141" t="s">
        <v>612</v>
      </c>
      <c r="T141">
        <v>1805</v>
      </c>
      <c r="U141" t="s">
        <v>270</v>
      </c>
    </row>
    <row r="142" spans="1:21">
      <c r="A142" t="s">
        <v>191</v>
      </c>
      <c r="B142" t="s">
        <v>20</v>
      </c>
      <c r="C142">
        <v>2025</v>
      </c>
      <c r="D142">
        <v>2</v>
      </c>
      <c r="E142">
        <v>84109</v>
      </c>
      <c r="F142" t="s">
        <v>290</v>
      </c>
      <c r="G142">
        <v>63</v>
      </c>
      <c r="H142" t="str">
        <f>_xlfn.XLOOKUP(Table1[[#This Row],[ZIPCODE]],Table2[Zip Code],Table2[County])</f>
        <v>Salt Lake</v>
      </c>
      <c r="I142" t="str">
        <f>_xlfn.XLOOKUP(Table1[[#This Row],[ZIPCODE]],Table3[zip],Table3[county])</f>
        <v>Salt Lake County</v>
      </c>
      <c r="J142" t="str">
        <f>IFERROR(Table1[[#This Row],[County (Utah.gov)]], SUBSTITUTE(Table1[[#This Row],[County (WPR)]], " County", ""))</f>
        <v>Salt Lake</v>
      </c>
      <c r="L142" t="s">
        <v>474</v>
      </c>
      <c r="M142">
        <v>84086</v>
      </c>
      <c r="N142" t="s">
        <v>478</v>
      </c>
      <c r="P142">
        <v>84751</v>
      </c>
      <c r="Q142" t="s">
        <v>339</v>
      </c>
      <c r="R142" t="s">
        <v>638</v>
      </c>
      <c r="S142" t="s">
        <v>612</v>
      </c>
      <c r="T142">
        <v>1776</v>
      </c>
      <c r="U142" t="s">
        <v>270</v>
      </c>
    </row>
    <row r="143" spans="1:21">
      <c r="A143" t="s">
        <v>191</v>
      </c>
      <c r="B143" t="s">
        <v>20</v>
      </c>
      <c r="C143">
        <v>2025</v>
      </c>
      <c r="D143">
        <v>2</v>
      </c>
      <c r="E143">
        <v>84109</v>
      </c>
      <c r="F143" t="s">
        <v>291</v>
      </c>
      <c r="G143">
        <v>160</v>
      </c>
      <c r="H143" t="str">
        <f>_xlfn.XLOOKUP(Table1[[#This Row],[ZIPCODE]],Table2[Zip Code],Table2[County])</f>
        <v>Salt Lake</v>
      </c>
      <c r="I143" t="str">
        <f>_xlfn.XLOOKUP(Table1[[#This Row],[ZIPCODE]],Table3[zip],Table3[county])</f>
        <v>Salt Lake County</v>
      </c>
      <c r="J143" t="str">
        <f>IFERROR(Table1[[#This Row],[County (Utah.gov)]], SUBSTITUTE(Table1[[#This Row],[County (WPR)]], " County", ""))</f>
        <v>Salt Lake</v>
      </c>
      <c r="L143" t="s">
        <v>269</v>
      </c>
      <c r="M143">
        <v>84006</v>
      </c>
      <c r="N143" t="s">
        <v>479</v>
      </c>
      <c r="P143">
        <v>84328</v>
      </c>
      <c r="Q143" t="s">
        <v>368</v>
      </c>
      <c r="R143" t="s">
        <v>620</v>
      </c>
      <c r="S143" t="s">
        <v>612</v>
      </c>
      <c r="T143">
        <v>1768</v>
      </c>
      <c r="U143" t="s">
        <v>270</v>
      </c>
    </row>
    <row r="144" spans="1:21">
      <c r="A144" t="s">
        <v>191</v>
      </c>
      <c r="B144" t="s">
        <v>20</v>
      </c>
      <c r="C144">
        <v>2025</v>
      </c>
      <c r="D144">
        <v>2</v>
      </c>
      <c r="E144">
        <v>84110</v>
      </c>
      <c r="F144" t="s">
        <v>290</v>
      </c>
      <c r="G144">
        <v>1</v>
      </c>
      <c r="H144" t="str">
        <f>_xlfn.XLOOKUP(Table1[[#This Row],[ZIPCODE]],Table2[Zip Code],Table2[County])</f>
        <v>Salt Lake</v>
      </c>
      <c r="I144" t="e">
        <f>_xlfn.XLOOKUP(Table1[[#This Row],[ZIPCODE]],Table3[zip],Table3[county])</f>
        <v>#N/A</v>
      </c>
      <c r="J144" t="str">
        <f>IFERROR(Table1[[#This Row],[County (Utah.gov)]], SUBSTITUTE(Table1[[#This Row],[County (WPR)]], " County", ""))</f>
        <v>Salt Lake</v>
      </c>
      <c r="L144" t="s">
        <v>269</v>
      </c>
      <c r="M144">
        <v>84020</v>
      </c>
      <c r="N144" t="s">
        <v>19</v>
      </c>
      <c r="P144">
        <v>84725</v>
      </c>
      <c r="Q144" t="s">
        <v>577</v>
      </c>
      <c r="R144" t="s">
        <v>618</v>
      </c>
      <c r="S144" t="s">
        <v>612</v>
      </c>
      <c r="T144">
        <v>1665</v>
      </c>
      <c r="U144" t="s">
        <v>270</v>
      </c>
    </row>
    <row r="145" spans="1:21">
      <c r="A145" t="s">
        <v>191</v>
      </c>
      <c r="B145" t="s">
        <v>20</v>
      </c>
      <c r="C145">
        <v>2025</v>
      </c>
      <c r="D145">
        <v>2</v>
      </c>
      <c r="E145">
        <v>84110</v>
      </c>
      <c r="F145" t="s">
        <v>291</v>
      </c>
      <c r="G145">
        <v>1</v>
      </c>
      <c r="H145" t="str">
        <f>_xlfn.XLOOKUP(Table1[[#This Row],[ZIPCODE]],Table2[Zip Code],Table2[County])</f>
        <v>Salt Lake</v>
      </c>
      <c r="I145" t="e">
        <f>_xlfn.XLOOKUP(Table1[[#This Row],[ZIPCODE]],Table3[zip],Table3[county])</f>
        <v>#N/A</v>
      </c>
      <c r="J145" t="str">
        <f>IFERROR(Table1[[#This Row],[County (Utah.gov)]], SUBSTITUTE(Table1[[#This Row],[County (WPR)]], " County", ""))</f>
        <v>Salt Lake</v>
      </c>
      <c r="L145" t="s">
        <v>269</v>
      </c>
      <c r="M145">
        <v>84117</v>
      </c>
      <c r="N145" t="s">
        <v>480</v>
      </c>
      <c r="P145">
        <v>84646</v>
      </c>
      <c r="Q145" t="s">
        <v>513</v>
      </c>
      <c r="R145" t="s">
        <v>635</v>
      </c>
      <c r="S145" t="s">
        <v>612</v>
      </c>
      <c r="T145">
        <v>1654</v>
      </c>
      <c r="U145" t="s">
        <v>270</v>
      </c>
    </row>
    <row r="146" spans="1:21">
      <c r="A146" t="s">
        <v>191</v>
      </c>
      <c r="B146" t="s">
        <v>20</v>
      </c>
      <c r="C146">
        <v>2025</v>
      </c>
      <c r="D146">
        <v>2</v>
      </c>
      <c r="E146">
        <v>84111</v>
      </c>
      <c r="F146" t="s">
        <v>290</v>
      </c>
      <c r="G146">
        <v>32</v>
      </c>
      <c r="H146" t="str">
        <f>_xlfn.XLOOKUP(Table1[[#This Row],[ZIPCODE]],Table2[Zip Code],Table2[County])</f>
        <v>Salt Lake</v>
      </c>
      <c r="I146" t="str">
        <f>_xlfn.XLOOKUP(Table1[[#This Row],[ZIPCODE]],Table3[zip],Table3[county])</f>
        <v>Salt Lake County</v>
      </c>
      <c r="J146" t="str">
        <f>IFERROR(Table1[[#This Row],[County (Utah.gov)]], SUBSTITUTE(Table1[[#This Row],[County (WPR)]], " County", ""))</f>
        <v>Salt Lake</v>
      </c>
      <c r="L146" t="s">
        <v>269</v>
      </c>
      <c r="M146">
        <v>84121</v>
      </c>
      <c r="N146" t="s">
        <v>480</v>
      </c>
      <c r="P146">
        <v>84324</v>
      </c>
      <c r="Q146" t="s">
        <v>351</v>
      </c>
      <c r="R146" t="s">
        <v>625</v>
      </c>
      <c r="S146" t="s">
        <v>612</v>
      </c>
      <c r="T146">
        <v>1642</v>
      </c>
      <c r="U146" t="s">
        <v>270</v>
      </c>
    </row>
    <row r="147" spans="1:21">
      <c r="A147" t="s">
        <v>191</v>
      </c>
      <c r="B147" t="s">
        <v>20</v>
      </c>
      <c r="C147">
        <v>2025</v>
      </c>
      <c r="D147">
        <v>2</v>
      </c>
      <c r="E147">
        <v>84111</v>
      </c>
      <c r="F147" t="s">
        <v>291</v>
      </c>
      <c r="G147">
        <v>58</v>
      </c>
      <c r="H147" t="str">
        <f>_xlfn.XLOOKUP(Table1[[#This Row],[ZIPCODE]],Table2[Zip Code],Table2[County])</f>
        <v>Salt Lake</v>
      </c>
      <c r="I147" t="str">
        <f>_xlfn.XLOOKUP(Table1[[#This Row],[ZIPCODE]],Table3[zip],Table3[county])</f>
        <v>Salt Lake County</v>
      </c>
      <c r="J147" t="str">
        <f>IFERROR(Table1[[#This Row],[County (Utah.gov)]], SUBSTITUTE(Table1[[#This Row],[County (WPR)]], " County", ""))</f>
        <v>Salt Lake</v>
      </c>
      <c r="L147" t="s">
        <v>269</v>
      </c>
      <c r="M147">
        <v>84124</v>
      </c>
      <c r="N147" t="s">
        <v>480</v>
      </c>
      <c r="P147">
        <v>84523</v>
      </c>
      <c r="Q147" t="s">
        <v>412</v>
      </c>
      <c r="R147" t="s">
        <v>641</v>
      </c>
      <c r="S147" t="s">
        <v>612</v>
      </c>
      <c r="T147">
        <v>1569</v>
      </c>
      <c r="U147" t="s">
        <v>270</v>
      </c>
    </row>
    <row r="148" spans="1:21">
      <c r="A148" t="s">
        <v>191</v>
      </c>
      <c r="B148" t="s">
        <v>20</v>
      </c>
      <c r="C148">
        <v>2025</v>
      </c>
      <c r="D148">
        <v>2</v>
      </c>
      <c r="E148">
        <v>84112</v>
      </c>
      <c r="F148" t="s">
        <v>291</v>
      </c>
      <c r="G148">
        <v>3</v>
      </c>
      <c r="H148" t="str">
        <f>_xlfn.XLOOKUP(Table1[[#This Row],[ZIPCODE]],Table2[Zip Code],Table2[County])</f>
        <v>Salt Lake</v>
      </c>
      <c r="I148" t="str">
        <f>_xlfn.XLOOKUP(Table1[[#This Row],[ZIPCODE]],Table3[zip],Table3[county])</f>
        <v>Salt Lake County</v>
      </c>
      <c r="J148" t="str">
        <f>IFERROR(Table1[[#This Row],[County (Utah.gov)]], SUBSTITUTE(Table1[[#This Row],[County (WPR)]], " County", ""))</f>
        <v>Salt Lake</v>
      </c>
      <c r="L148" t="s">
        <v>269</v>
      </c>
      <c r="M148">
        <v>84044</v>
      </c>
      <c r="N148" t="s">
        <v>481</v>
      </c>
      <c r="P148">
        <v>84632</v>
      </c>
      <c r="Q148" t="s">
        <v>509</v>
      </c>
      <c r="R148" t="s">
        <v>635</v>
      </c>
      <c r="S148" t="s">
        <v>612</v>
      </c>
      <c r="T148">
        <v>1558</v>
      </c>
      <c r="U148" t="s">
        <v>270</v>
      </c>
    </row>
    <row r="149" spans="1:21">
      <c r="A149" t="s">
        <v>191</v>
      </c>
      <c r="B149" t="s">
        <v>20</v>
      </c>
      <c r="C149">
        <v>2025</v>
      </c>
      <c r="D149">
        <v>2</v>
      </c>
      <c r="E149">
        <v>84113</v>
      </c>
      <c r="F149" t="s">
        <v>291</v>
      </c>
      <c r="G149">
        <v>1</v>
      </c>
      <c r="H149" t="str">
        <f>_xlfn.XLOOKUP(Table1[[#This Row],[ZIPCODE]],Table2[Zip Code],Table2[County])</f>
        <v>Salt Lake</v>
      </c>
      <c r="I149" t="str">
        <f>_xlfn.XLOOKUP(Table1[[#This Row],[ZIPCODE]],Table3[zip],Table3[county])</f>
        <v>Salt Lake County</v>
      </c>
      <c r="J149" t="str">
        <f>IFERROR(Table1[[#This Row],[County (Utah.gov)]], SUBSTITUTE(Table1[[#This Row],[County (WPR)]], " County", ""))</f>
        <v>Salt Lake</v>
      </c>
      <c r="L149" t="s">
        <v>269</v>
      </c>
      <c r="M149">
        <v>84047</v>
      </c>
      <c r="N149" t="s">
        <v>482</v>
      </c>
      <c r="P149">
        <v>84662</v>
      </c>
      <c r="Q149" t="s">
        <v>515</v>
      </c>
      <c r="R149" t="s">
        <v>635</v>
      </c>
      <c r="S149" t="s">
        <v>612</v>
      </c>
      <c r="T149">
        <v>1544</v>
      </c>
      <c r="U149" t="s">
        <v>270</v>
      </c>
    </row>
    <row r="150" spans="1:21">
      <c r="A150" t="s">
        <v>191</v>
      </c>
      <c r="B150" t="s">
        <v>20</v>
      </c>
      <c r="C150">
        <v>2025</v>
      </c>
      <c r="D150">
        <v>2</v>
      </c>
      <c r="E150">
        <v>84115</v>
      </c>
      <c r="F150" t="s">
        <v>290</v>
      </c>
      <c r="G150">
        <v>90</v>
      </c>
      <c r="H150" t="str">
        <f>_xlfn.XLOOKUP(Table1[[#This Row],[ZIPCODE]],Table2[Zip Code],Table2[County])</f>
        <v>Salt Lake</v>
      </c>
      <c r="I150" t="str">
        <f>_xlfn.XLOOKUP(Table1[[#This Row],[ZIPCODE]],Table3[zip],Table3[county])</f>
        <v>Salt Lake County</v>
      </c>
      <c r="J150" t="str">
        <f>IFERROR(Table1[[#This Row],[County (Utah.gov)]], SUBSTITUTE(Table1[[#This Row],[County (WPR)]], " County", ""))</f>
        <v>Salt Lake</v>
      </c>
      <c r="L150" t="s">
        <v>269</v>
      </c>
      <c r="M150">
        <v>84107</v>
      </c>
      <c r="N150" t="s">
        <v>483</v>
      </c>
      <c r="P150">
        <v>84542</v>
      </c>
      <c r="Q150" t="s">
        <v>382</v>
      </c>
      <c r="R150" t="s">
        <v>630</v>
      </c>
      <c r="S150" t="s">
        <v>612</v>
      </c>
      <c r="T150">
        <v>1526</v>
      </c>
      <c r="U150" t="s">
        <v>270</v>
      </c>
    </row>
    <row r="151" spans="1:21">
      <c r="A151" t="s">
        <v>191</v>
      </c>
      <c r="B151" t="s">
        <v>20</v>
      </c>
      <c r="C151">
        <v>2025</v>
      </c>
      <c r="D151">
        <v>2</v>
      </c>
      <c r="E151">
        <v>84115</v>
      </c>
      <c r="F151" t="s">
        <v>291</v>
      </c>
      <c r="G151">
        <v>196</v>
      </c>
      <c r="H151" t="str">
        <f>_xlfn.XLOOKUP(Table1[[#This Row],[ZIPCODE]],Table2[Zip Code],Table2[County])</f>
        <v>Salt Lake</v>
      </c>
      <c r="I151" t="str">
        <f>_xlfn.XLOOKUP(Table1[[#This Row],[ZIPCODE]],Table3[zip],Table3[county])</f>
        <v>Salt Lake County</v>
      </c>
      <c r="J151" t="str">
        <f>IFERROR(Table1[[#This Row],[County (Utah.gov)]], SUBSTITUTE(Table1[[#This Row],[County (WPR)]], " County", ""))</f>
        <v>Salt Lake</v>
      </c>
      <c r="L151" t="s">
        <v>269</v>
      </c>
      <c r="M151">
        <v>84123</v>
      </c>
      <c r="N151" t="s">
        <v>483</v>
      </c>
      <c r="P151">
        <v>84513</v>
      </c>
      <c r="Q151" t="s">
        <v>408</v>
      </c>
      <c r="R151" t="s">
        <v>641</v>
      </c>
      <c r="S151" t="s">
        <v>612</v>
      </c>
      <c r="T151">
        <v>1463</v>
      </c>
      <c r="U151" t="s">
        <v>270</v>
      </c>
    </row>
    <row r="152" spans="1:21">
      <c r="A152" t="s">
        <v>191</v>
      </c>
      <c r="B152" t="s">
        <v>20</v>
      </c>
      <c r="C152">
        <v>2025</v>
      </c>
      <c r="D152">
        <v>2</v>
      </c>
      <c r="E152">
        <v>84116</v>
      </c>
      <c r="F152" t="s">
        <v>290</v>
      </c>
      <c r="G152">
        <v>127</v>
      </c>
      <c r="H152" t="str">
        <f>_xlfn.XLOOKUP(Table1[[#This Row],[ZIPCODE]],Table2[Zip Code],Table2[County])</f>
        <v>Salt Lake</v>
      </c>
      <c r="I152" t="str">
        <f>_xlfn.XLOOKUP(Table1[[#This Row],[ZIPCODE]],Table3[zip],Table3[county])</f>
        <v>Salt Lake County</v>
      </c>
      <c r="J152" t="str">
        <f>IFERROR(Table1[[#This Row],[County (Utah.gov)]], SUBSTITUTE(Table1[[#This Row],[County (WPR)]], " County", ""))</f>
        <v>Salt Lake</v>
      </c>
      <c r="L152" t="s">
        <v>269</v>
      </c>
      <c r="M152">
        <v>84157</v>
      </c>
      <c r="N152" t="s">
        <v>483</v>
      </c>
      <c r="P152">
        <v>84536</v>
      </c>
      <c r="Q152" t="s">
        <v>643</v>
      </c>
      <c r="R152" t="s">
        <v>639</v>
      </c>
      <c r="S152" t="s">
        <v>612</v>
      </c>
      <c r="T152">
        <v>1391</v>
      </c>
      <c r="U152" t="s">
        <v>270</v>
      </c>
    </row>
    <row r="153" spans="1:21">
      <c r="A153" t="s">
        <v>191</v>
      </c>
      <c r="B153" t="s">
        <v>20</v>
      </c>
      <c r="C153">
        <v>2025</v>
      </c>
      <c r="D153">
        <v>2</v>
      </c>
      <c r="E153">
        <v>84116</v>
      </c>
      <c r="F153" t="s">
        <v>291</v>
      </c>
      <c r="G153">
        <v>270</v>
      </c>
      <c r="H153" t="str">
        <f>_xlfn.XLOOKUP(Table1[[#This Row],[ZIPCODE]],Table2[Zip Code],Table2[County])</f>
        <v>Salt Lake</v>
      </c>
      <c r="I153" t="str">
        <f>_xlfn.XLOOKUP(Table1[[#This Row],[ZIPCODE]],Table3[zip],Table3[county])</f>
        <v>Salt Lake County</v>
      </c>
      <c r="J153" t="str">
        <f>IFERROR(Table1[[#This Row],[County (Utah.gov)]], SUBSTITUTE(Table1[[#This Row],[County (WPR)]], " County", ""))</f>
        <v>Salt Lake</v>
      </c>
      <c r="L153" t="s">
        <v>269</v>
      </c>
      <c r="M153">
        <v>84065</v>
      </c>
      <c r="N153" t="s">
        <v>484</v>
      </c>
      <c r="P153">
        <v>84757</v>
      </c>
      <c r="Q153" t="s">
        <v>584</v>
      </c>
      <c r="R153" t="s">
        <v>618</v>
      </c>
      <c r="S153" t="s">
        <v>612</v>
      </c>
      <c r="T153">
        <v>1388</v>
      </c>
      <c r="U153" t="s">
        <v>270</v>
      </c>
    </row>
    <row r="154" spans="1:21">
      <c r="A154" t="s">
        <v>191</v>
      </c>
      <c r="B154" t="s">
        <v>20</v>
      </c>
      <c r="C154">
        <v>2025</v>
      </c>
      <c r="D154">
        <v>2</v>
      </c>
      <c r="E154">
        <v>84117</v>
      </c>
      <c r="F154" t="s">
        <v>290</v>
      </c>
      <c r="G154">
        <v>69</v>
      </c>
      <c r="H154" t="str">
        <f>_xlfn.XLOOKUP(Table1[[#This Row],[ZIPCODE]],Table2[Zip Code],Table2[County])</f>
        <v>Salt Lake</v>
      </c>
      <c r="I154" t="str">
        <f>_xlfn.XLOOKUP(Table1[[#This Row],[ZIPCODE]],Table3[zip],Table3[county])</f>
        <v>Salt Lake County</v>
      </c>
      <c r="J154" t="str">
        <f>IFERROR(Table1[[#This Row],[County (Utah.gov)]], SUBSTITUTE(Table1[[#This Row],[County (WPR)]], " County", ""))</f>
        <v>Salt Lake</v>
      </c>
      <c r="L154" t="s">
        <v>269</v>
      </c>
      <c r="M154">
        <v>84101</v>
      </c>
      <c r="N154" t="s">
        <v>485</v>
      </c>
      <c r="P154">
        <v>84307</v>
      </c>
      <c r="Q154" t="s">
        <v>344</v>
      </c>
      <c r="R154" t="s">
        <v>625</v>
      </c>
      <c r="S154" t="s">
        <v>612</v>
      </c>
      <c r="T154">
        <v>1377</v>
      </c>
      <c r="U154" t="s">
        <v>270</v>
      </c>
    </row>
    <row r="155" spans="1:21">
      <c r="A155" t="s">
        <v>191</v>
      </c>
      <c r="B155" t="s">
        <v>20</v>
      </c>
      <c r="C155">
        <v>2025</v>
      </c>
      <c r="D155">
        <v>2</v>
      </c>
      <c r="E155">
        <v>84117</v>
      </c>
      <c r="F155" t="s">
        <v>291</v>
      </c>
      <c r="G155">
        <v>159</v>
      </c>
      <c r="H155" t="str">
        <f>_xlfn.XLOOKUP(Table1[[#This Row],[ZIPCODE]],Table2[Zip Code],Table2[County])</f>
        <v>Salt Lake</v>
      </c>
      <c r="I155" t="str">
        <f>_xlfn.XLOOKUP(Table1[[#This Row],[ZIPCODE]],Table3[zip],Table3[county])</f>
        <v>Salt Lake County</v>
      </c>
      <c r="J155" t="str">
        <f>IFERROR(Table1[[#This Row],[County (Utah.gov)]], SUBSTITUTE(Table1[[#This Row],[County (WPR)]], " County", ""))</f>
        <v>Salt Lake</v>
      </c>
      <c r="L155" t="s">
        <v>269</v>
      </c>
      <c r="M155">
        <v>84102</v>
      </c>
      <c r="N155" t="s">
        <v>485</v>
      </c>
      <c r="P155">
        <v>84622</v>
      </c>
      <c r="Q155" t="s">
        <v>504</v>
      </c>
      <c r="R155" t="s">
        <v>635</v>
      </c>
      <c r="S155" t="s">
        <v>612</v>
      </c>
      <c r="T155">
        <v>1312</v>
      </c>
      <c r="U155" t="s">
        <v>270</v>
      </c>
    </row>
    <row r="156" spans="1:21">
      <c r="A156" t="s">
        <v>191</v>
      </c>
      <c r="B156" t="s">
        <v>20</v>
      </c>
      <c r="C156">
        <v>2025</v>
      </c>
      <c r="D156">
        <v>2</v>
      </c>
      <c r="E156">
        <v>84118</v>
      </c>
      <c r="F156" t="s">
        <v>290</v>
      </c>
      <c r="G156">
        <v>139</v>
      </c>
      <c r="H156" t="str">
        <f>_xlfn.XLOOKUP(Table1[[#This Row],[ZIPCODE]],Table2[Zip Code],Table2[County])</f>
        <v>Salt Lake</v>
      </c>
      <c r="I156" t="str">
        <f>_xlfn.XLOOKUP(Table1[[#This Row],[ZIPCODE]],Table3[zip],Table3[county])</f>
        <v>Salt Lake County</v>
      </c>
      <c r="J156" t="str">
        <f>IFERROR(Table1[[#This Row],[County (Utah.gov)]], SUBSTITUTE(Table1[[#This Row],[County (WPR)]], " County", ""))</f>
        <v>Salt Lake</v>
      </c>
      <c r="L156" t="s">
        <v>269</v>
      </c>
      <c r="M156">
        <v>84103</v>
      </c>
      <c r="N156" t="s">
        <v>485</v>
      </c>
      <c r="P156">
        <v>84784</v>
      </c>
      <c r="Q156" t="s">
        <v>579</v>
      </c>
      <c r="R156" t="s">
        <v>618</v>
      </c>
      <c r="S156" t="s">
        <v>612</v>
      </c>
      <c r="T156">
        <v>1301</v>
      </c>
      <c r="U156" t="s">
        <v>270</v>
      </c>
    </row>
    <row r="157" spans="1:21">
      <c r="A157" t="s">
        <v>191</v>
      </c>
      <c r="B157" t="s">
        <v>20</v>
      </c>
      <c r="C157">
        <v>2025</v>
      </c>
      <c r="D157">
        <v>2</v>
      </c>
      <c r="E157">
        <v>84118</v>
      </c>
      <c r="F157" t="s">
        <v>291</v>
      </c>
      <c r="G157">
        <v>338</v>
      </c>
      <c r="H157" t="str">
        <f>_xlfn.XLOOKUP(Table1[[#This Row],[ZIPCODE]],Table2[Zip Code],Table2[County])</f>
        <v>Salt Lake</v>
      </c>
      <c r="I157" t="str">
        <f>_xlfn.XLOOKUP(Table1[[#This Row],[ZIPCODE]],Table3[zip],Table3[county])</f>
        <v>Salt Lake County</v>
      </c>
      <c r="J157" t="str">
        <f>IFERROR(Table1[[#This Row],[County (Utah.gov)]], SUBSTITUTE(Table1[[#This Row],[County (WPR)]], " County", ""))</f>
        <v>Salt Lake</v>
      </c>
      <c r="L157" t="s">
        <v>269</v>
      </c>
      <c r="M157">
        <v>84104</v>
      </c>
      <c r="N157" t="s">
        <v>485</v>
      </c>
      <c r="P157">
        <v>84537</v>
      </c>
      <c r="Q157" t="s">
        <v>415</v>
      </c>
      <c r="R157" t="s">
        <v>641</v>
      </c>
      <c r="S157" t="s">
        <v>612</v>
      </c>
      <c r="T157">
        <v>1281</v>
      </c>
      <c r="U157" t="s">
        <v>270</v>
      </c>
    </row>
    <row r="158" spans="1:21">
      <c r="A158" t="s">
        <v>191</v>
      </c>
      <c r="B158" t="s">
        <v>20</v>
      </c>
      <c r="C158">
        <v>2025</v>
      </c>
      <c r="D158">
        <v>2</v>
      </c>
      <c r="E158">
        <v>84119</v>
      </c>
      <c r="F158" t="s">
        <v>290</v>
      </c>
      <c r="G158">
        <v>189</v>
      </c>
      <c r="H158" t="str">
        <f>_xlfn.XLOOKUP(Table1[[#This Row],[ZIPCODE]],Table2[Zip Code],Table2[County])</f>
        <v>Salt Lake</v>
      </c>
      <c r="I158" t="str">
        <f>_xlfn.XLOOKUP(Table1[[#This Row],[ZIPCODE]],Table3[zip],Table3[county])</f>
        <v>Salt Lake County</v>
      </c>
      <c r="J158" t="str">
        <f>IFERROR(Table1[[#This Row],[County (Utah.gov)]], SUBSTITUTE(Table1[[#This Row],[County (WPR)]], " County", ""))</f>
        <v>Salt Lake</v>
      </c>
      <c r="L158" t="s">
        <v>269</v>
      </c>
      <c r="M158">
        <v>84105</v>
      </c>
      <c r="N158" t="s">
        <v>485</v>
      </c>
      <c r="P158">
        <v>84083</v>
      </c>
      <c r="Q158" t="s">
        <v>544</v>
      </c>
      <c r="R158" t="s">
        <v>617</v>
      </c>
      <c r="S158" t="s">
        <v>612</v>
      </c>
      <c r="T158">
        <v>1264</v>
      </c>
      <c r="U158" t="s">
        <v>270</v>
      </c>
    </row>
    <row r="159" spans="1:21">
      <c r="A159" t="s">
        <v>191</v>
      </c>
      <c r="B159" t="s">
        <v>20</v>
      </c>
      <c r="C159">
        <v>2025</v>
      </c>
      <c r="D159">
        <v>2</v>
      </c>
      <c r="E159">
        <v>84119</v>
      </c>
      <c r="F159" t="s">
        <v>291</v>
      </c>
      <c r="G159">
        <v>416</v>
      </c>
      <c r="H159" t="str">
        <f>_xlfn.XLOOKUP(Table1[[#This Row],[ZIPCODE]],Table2[Zip Code],Table2[County])</f>
        <v>Salt Lake</v>
      </c>
      <c r="I159" t="str">
        <f>_xlfn.XLOOKUP(Table1[[#This Row],[ZIPCODE]],Table3[zip],Table3[county])</f>
        <v>Salt Lake County</v>
      </c>
      <c r="J159" t="str">
        <f>IFERROR(Table1[[#This Row],[County (Utah.gov)]], SUBSTITUTE(Table1[[#This Row],[County (WPR)]], " County", ""))</f>
        <v>Salt Lake</v>
      </c>
      <c r="L159" t="s">
        <v>269</v>
      </c>
      <c r="M159">
        <v>84106</v>
      </c>
      <c r="N159" t="s">
        <v>485</v>
      </c>
      <c r="P159">
        <v>84746</v>
      </c>
      <c r="Q159" t="s">
        <v>583</v>
      </c>
      <c r="R159" t="s">
        <v>618</v>
      </c>
      <c r="S159" t="s">
        <v>612</v>
      </c>
      <c r="T159">
        <v>1251</v>
      </c>
      <c r="U159" t="s">
        <v>270</v>
      </c>
    </row>
    <row r="160" spans="1:21">
      <c r="A160" t="s">
        <v>191</v>
      </c>
      <c r="B160" t="s">
        <v>20</v>
      </c>
      <c r="C160">
        <v>2025</v>
      </c>
      <c r="D160">
        <v>2</v>
      </c>
      <c r="E160">
        <v>84120</v>
      </c>
      <c r="F160" t="s">
        <v>290</v>
      </c>
      <c r="G160">
        <v>180</v>
      </c>
      <c r="H160" t="str">
        <f>_xlfn.XLOOKUP(Table1[[#This Row],[ZIPCODE]],Table2[Zip Code],Table2[County])</f>
        <v>Salt Lake</v>
      </c>
      <c r="I160" t="str">
        <f>_xlfn.XLOOKUP(Table1[[#This Row],[ZIPCODE]],Table3[zip],Table3[county])</f>
        <v>Salt Lake County</v>
      </c>
      <c r="J160" t="str">
        <f>IFERROR(Table1[[#This Row],[County (Utah.gov)]], SUBSTITUTE(Table1[[#This Row],[County (WPR)]], " County", ""))</f>
        <v>Salt Lake</v>
      </c>
      <c r="L160" t="s">
        <v>269</v>
      </c>
      <c r="M160">
        <v>84108</v>
      </c>
      <c r="N160" t="s">
        <v>485</v>
      </c>
      <c r="P160">
        <v>84724</v>
      </c>
      <c r="Q160" t="s">
        <v>521</v>
      </c>
      <c r="R160" t="s">
        <v>633</v>
      </c>
      <c r="S160" t="s">
        <v>612</v>
      </c>
      <c r="T160">
        <v>1207</v>
      </c>
      <c r="U160" t="s">
        <v>270</v>
      </c>
    </row>
    <row r="161" spans="1:21">
      <c r="A161" t="s">
        <v>191</v>
      </c>
      <c r="B161" t="s">
        <v>20</v>
      </c>
      <c r="C161">
        <v>2025</v>
      </c>
      <c r="D161">
        <v>2</v>
      </c>
      <c r="E161">
        <v>84120</v>
      </c>
      <c r="F161" t="s">
        <v>291</v>
      </c>
      <c r="G161">
        <v>419</v>
      </c>
      <c r="H161" t="str">
        <f>_xlfn.XLOOKUP(Table1[[#This Row],[ZIPCODE]],Table2[Zip Code],Table2[County])</f>
        <v>Salt Lake</v>
      </c>
      <c r="I161" t="str">
        <f>_xlfn.XLOOKUP(Table1[[#This Row],[ZIPCODE]],Table3[zip],Table3[county])</f>
        <v>Salt Lake County</v>
      </c>
      <c r="J161" t="str">
        <f>IFERROR(Table1[[#This Row],[County (Utah.gov)]], SUBSTITUTE(Table1[[#This Row],[County (WPR)]], " County", ""))</f>
        <v>Salt Lake</v>
      </c>
      <c r="L161" t="s">
        <v>269</v>
      </c>
      <c r="M161">
        <v>84109</v>
      </c>
      <c r="N161" t="s">
        <v>485</v>
      </c>
      <c r="P161">
        <v>84052</v>
      </c>
      <c r="Q161" t="s">
        <v>402</v>
      </c>
      <c r="R161" t="s">
        <v>629</v>
      </c>
      <c r="S161" t="s">
        <v>612</v>
      </c>
      <c r="T161">
        <v>1183</v>
      </c>
      <c r="U161" t="s">
        <v>270</v>
      </c>
    </row>
    <row r="162" spans="1:21">
      <c r="A162" t="s">
        <v>191</v>
      </c>
      <c r="B162" t="s">
        <v>20</v>
      </c>
      <c r="C162">
        <v>2025</v>
      </c>
      <c r="D162">
        <v>2</v>
      </c>
      <c r="E162">
        <v>84121</v>
      </c>
      <c r="F162" t="s">
        <v>290</v>
      </c>
      <c r="G162">
        <v>107</v>
      </c>
      <c r="H162" t="str">
        <f>_xlfn.XLOOKUP(Table1[[#This Row],[ZIPCODE]],Table2[Zip Code],Table2[County])</f>
        <v>Salt Lake</v>
      </c>
      <c r="I162" t="str">
        <f>_xlfn.XLOOKUP(Table1[[#This Row],[ZIPCODE]],Table3[zip],Table3[county])</f>
        <v>Salt Lake County</v>
      </c>
      <c r="J162" t="str">
        <f>IFERROR(Table1[[#This Row],[County (Utah.gov)]], SUBSTITUTE(Table1[[#This Row],[County (WPR)]], " County", ""))</f>
        <v>Salt Lake</v>
      </c>
      <c r="L162" t="s">
        <v>269</v>
      </c>
      <c r="M162">
        <v>84110</v>
      </c>
      <c r="N162" t="s">
        <v>485</v>
      </c>
      <c r="P162">
        <v>84714</v>
      </c>
      <c r="Q162" t="s">
        <v>432</v>
      </c>
      <c r="R162" t="s">
        <v>624</v>
      </c>
      <c r="S162" t="s">
        <v>612</v>
      </c>
      <c r="T162">
        <v>1078</v>
      </c>
      <c r="U162" t="s">
        <v>270</v>
      </c>
    </row>
    <row r="163" spans="1:21">
      <c r="A163" t="s">
        <v>191</v>
      </c>
      <c r="B163" t="s">
        <v>20</v>
      </c>
      <c r="C163">
        <v>2025</v>
      </c>
      <c r="D163">
        <v>2</v>
      </c>
      <c r="E163">
        <v>84121</v>
      </c>
      <c r="F163" t="s">
        <v>291</v>
      </c>
      <c r="G163">
        <v>239</v>
      </c>
      <c r="H163" t="str">
        <f>_xlfn.XLOOKUP(Table1[[#This Row],[ZIPCODE]],Table2[Zip Code],Table2[County])</f>
        <v>Salt Lake</v>
      </c>
      <c r="I163" t="str">
        <f>_xlfn.XLOOKUP(Table1[[#This Row],[ZIPCODE]],Table3[zip],Table3[county])</f>
        <v>Salt Lake County</v>
      </c>
      <c r="J163" t="str">
        <f>IFERROR(Table1[[#This Row],[County (Utah.gov)]], SUBSTITUTE(Table1[[#This Row],[County (WPR)]], " County", ""))</f>
        <v>Salt Lake</v>
      </c>
      <c r="L163" t="s">
        <v>269</v>
      </c>
      <c r="M163">
        <v>84111</v>
      </c>
      <c r="N163" t="s">
        <v>485</v>
      </c>
      <c r="P163">
        <v>84620</v>
      </c>
      <c r="Q163" t="s">
        <v>520</v>
      </c>
      <c r="R163" t="s">
        <v>633</v>
      </c>
      <c r="S163" t="s">
        <v>612</v>
      </c>
      <c r="T163">
        <v>1061</v>
      </c>
      <c r="U163" t="s">
        <v>270</v>
      </c>
    </row>
    <row r="164" spans="1:21">
      <c r="A164" t="s">
        <v>191</v>
      </c>
      <c r="B164" t="s">
        <v>20</v>
      </c>
      <c r="C164">
        <v>2025</v>
      </c>
      <c r="D164">
        <v>2</v>
      </c>
      <c r="E164">
        <v>84123</v>
      </c>
      <c r="F164" t="s">
        <v>290</v>
      </c>
      <c r="G164">
        <v>147</v>
      </c>
      <c r="H164" t="str">
        <f>_xlfn.XLOOKUP(Table1[[#This Row],[ZIPCODE]],Table2[Zip Code],Table2[County])</f>
        <v>Salt Lake</v>
      </c>
      <c r="I164" t="str">
        <f>_xlfn.XLOOKUP(Table1[[#This Row],[ZIPCODE]],Table3[zip],Table3[county])</f>
        <v>Salt Lake County</v>
      </c>
      <c r="J164" t="str">
        <f>IFERROR(Table1[[#This Row],[County (Utah.gov)]], SUBSTITUTE(Table1[[#This Row],[County (WPR)]], " County", ""))</f>
        <v>Salt Lake</v>
      </c>
      <c r="L164" t="s">
        <v>269</v>
      </c>
      <c r="M164">
        <v>84112</v>
      </c>
      <c r="N164" t="s">
        <v>485</v>
      </c>
      <c r="P164">
        <v>84327</v>
      </c>
      <c r="Q164" t="s">
        <v>367</v>
      </c>
      <c r="R164" t="s">
        <v>620</v>
      </c>
      <c r="S164" t="s">
        <v>612</v>
      </c>
      <c r="T164">
        <v>1026</v>
      </c>
      <c r="U164" t="s">
        <v>270</v>
      </c>
    </row>
    <row r="165" spans="1:21">
      <c r="A165" t="s">
        <v>191</v>
      </c>
      <c r="B165" t="s">
        <v>20</v>
      </c>
      <c r="C165">
        <v>2025</v>
      </c>
      <c r="D165">
        <v>2</v>
      </c>
      <c r="E165">
        <v>84123</v>
      </c>
      <c r="F165" t="s">
        <v>291</v>
      </c>
      <c r="G165">
        <v>304</v>
      </c>
      <c r="H165" t="str">
        <f>_xlfn.XLOOKUP(Table1[[#This Row],[ZIPCODE]],Table2[Zip Code],Table2[County])</f>
        <v>Salt Lake</v>
      </c>
      <c r="I165" t="str">
        <f>_xlfn.XLOOKUP(Table1[[#This Row],[ZIPCODE]],Table3[zip],Table3[county])</f>
        <v>Salt Lake County</v>
      </c>
      <c r="J165" t="str">
        <f>IFERROR(Table1[[#This Row],[County (Utah.gov)]], SUBSTITUTE(Table1[[#This Row],[County (WPR)]], " County", ""))</f>
        <v>Salt Lake</v>
      </c>
      <c r="L165" t="s">
        <v>269</v>
      </c>
      <c r="M165">
        <v>84113</v>
      </c>
      <c r="N165" t="s">
        <v>485</v>
      </c>
      <c r="P165">
        <v>84760</v>
      </c>
      <c r="Q165" t="s">
        <v>438</v>
      </c>
      <c r="R165" t="s">
        <v>624</v>
      </c>
      <c r="S165" t="s">
        <v>612</v>
      </c>
      <c r="T165">
        <v>1023</v>
      </c>
      <c r="U165" t="s">
        <v>270</v>
      </c>
    </row>
    <row r="166" spans="1:21">
      <c r="A166" t="s">
        <v>191</v>
      </c>
      <c r="B166" t="s">
        <v>20</v>
      </c>
      <c r="C166">
        <v>2025</v>
      </c>
      <c r="D166">
        <v>2</v>
      </c>
      <c r="E166">
        <v>84124</v>
      </c>
      <c r="F166" t="s">
        <v>290</v>
      </c>
      <c r="G166">
        <v>65</v>
      </c>
      <c r="H166" t="str">
        <f>_xlfn.XLOOKUP(Table1[[#This Row],[ZIPCODE]],Table2[Zip Code],Table2[County])</f>
        <v>Salt Lake</v>
      </c>
      <c r="I166" t="str">
        <f>_xlfn.XLOOKUP(Table1[[#This Row],[ZIPCODE]],Table3[zip],Table3[county])</f>
        <v>Salt Lake County</v>
      </c>
      <c r="J166" t="str">
        <f>IFERROR(Table1[[#This Row],[County (Utah.gov)]], SUBSTITUTE(Table1[[#This Row],[County (WPR)]], " County", ""))</f>
        <v>Salt Lake</v>
      </c>
      <c r="L166" t="s">
        <v>269</v>
      </c>
      <c r="M166">
        <v>84114</v>
      </c>
      <c r="N166" t="s">
        <v>485</v>
      </c>
      <c r="P166">
        <v>84783</v>
      </c>
      <c r="Q166" t="s">
        <v>576</v>
      </c>
      <c r="R166" t="s">
        <v>618</v>
      </c>
      <c r="S166" t="s">
        <v>612</v>
      </c>
      <c r="T166">
        <v>1019</v>
      </c>
      <c r="U166" t="s">
        <v>270</v>
      </c>
    </row>
    <row r="167" spans="1:21">
      <c r="A167" t="s">
        <v>191</v>
      </c>
      <c r="B167" t="s">
        <v>20</v>
      </c>
      <c r="C167">
        <v>2025</v>
      </c>
      <c r="D167">
        <v>2</v>
      </c>
      <c r="E167">
        <v>84124</v>
      </c>
      <c r="F167" t="s">
        <v>291</v>
      </c>
      <c r="G167">
        <v>135</v>
      </c>
      <c r="H167" t="str">
        <f>_xlfn.XLOOKUP(Table1[[#This Row],[ZIPCODE]],Table2[Zip Code],Table2[County])</f>
        <v>Salt Lake</v>
      </c>
      <c r="I167" t="str">
        <f>_xlfn.XLOOKUP(Table1[[#This Row],[ZIPCODE]],Table3[zip],Table3[county])</f>
        <v>Salt Lake County</v>
      </c>
      <c r="J167" t="str">
        <f>IFERROR(Table1[[#This Row],[County (Utah.gov)]], SUBSTITUTE(Table1[[#This Row],[County (WPR)]], " County", ""))</f>
        <v>Salt Lake</v>
      </c>
      <c r="L167" t="s">
        <v>269</v>
      </c>
      <c r="M167">
        <v>84116</v>
      </c>
      <c r="N167" t="s">
        <v>485</v>
      </c>
      <c r="P167">
        <v>84314</v>
      </c>
      <c r="Q167" t="s">
        <v>350</v>
      </c>
      <c r="R167" t="s">
        <v>625</v>
      </c>
      <c r="S167" t="s">
        <v>612</v>
      </c>
      <c r="T167">
        <v>1011</v>
      </c>
      <c r="U167" t="s">
        <v>270</v>
      </c>
    </row>
    <row r="168" spans="1:21">
      <c r="A168" t="s">
        <v>191</v>
      </c>
      <c r="B168" t="s">
        <v>20</v>
      </c>
      <c r="C168">
        <v>2025</v>
      </c>
      <c r="D168">
        <v>2</v>
      </c>
      <c r="E168">
        <v>84127</v>
      </c>
      <c r="F168" t="s">
        <v>291</v>
      </c>
      <c r="G168">
        <v>2</v>
      </c>
      <c r="H168" t="str">
        <f>_xlfn.XLOOKUP(Table1[[#This Row],[ZIPCODE]],Table2[Zip Code],Table2[County])</f>
        <v>Salt Lake</v>
      </c>
      <c r="I168" t="e">
        <f>_xlfn.XLOOKUP(Table1[[#This Row],[ZIPCODE]],Table3[zip],Table3[county])</f>
        <v>#N/A</v>
      </c>
      <c r="J168" t="str">
        <f>IFERROR(Table1[[#This Row],[County (Utah.gov)]], SUBSTITUTE(Table1[[#This Row],[County (WPR)]], " County", ""))</f>
        <v>Salt Lake</v>
      </c>
      <c r="L168" t="s">
        <v>269</v>
      </c>
      <c r="M168">
        <v>84122</v>
      </c>
      <c r="N168" t="s">
        <v>485</v>
      </c>
      <c r="P168">
        <v>84033</v>
      </c>
      <c r="Q168" t="s">
        <v>532</v>
      </c>
      <c r="R168" t="s">
        <v>627</v>
      </c>
      <c r="S168" t="s">
        <v>612</v>
      </c>
      <c r="T168">
        <v>1002</v>
      </c>
      <c r="U168" t="s">
        <v>270</v>
      </c>
    </row>
    <row r="169" spans="1:21">
      <c r="A169" t="s">
        <v>191</v>
      </c>
      <c r="B169" t="s">
        <v>20</v>
      </c>
      <c r="C169">
        <v>2025</v>
      </c>
      <c r="D169">
        <v>2</v>
      </c>
      <c r="E169">
        <v>84128</v>
      </c>
      <c r="F169" t="s">
        <v>290</v>
      </c>
      <c r="G169">
        <v>125</v>
      </c>
      <c r="H169" t="str">
        <f>_xlfn.XLOOKUP(Table1[[#This Row],[ZIPCODE]],Table2[Zip Code],Table2[County])</f>
        <v>Salt Lake</v>
      </c>
      <c r="I169" t="str">
        <f>_xlfn.XLOOKUP(Table1[[#This Row],[ZIPCODE]],Table3[zip],Table3[county])</f>
        <v>Salt Lake County</v>
      </c>
      <c r="J169" t="str">
        <f>IFERROR(Table1[[#This Row],[County (Utah.gov)]], SUBSTITUTE(Table1[[#This Row],[County (WPR)]], " County", ""))</f>
        <v>Salt Lake</v>
      </c>
      <c r="L169" t="s">
        <v>269</v>
      </c>
      <c r="M169">
        <v>84125</v>
      </c>
      <c r="N169" t="s">
        <v>485</v>
      </c>
      <c r="P169">
        <v>84520</v>
      </c>
      <c r="Q169" t="s">
        <v>376</v>
      </c>
      <c r="R169" t="s">
        <v>630</v>
      </c>
      <c r="S169" t="s">
        <v>612</v>
      </c>
      <c r="T169">
        <v>991</v>
      </c>
      <c r="U169" t="s">
        <v>270</v>
      </c>
    </row>
    <row r="170" spans="1:21">
      <c r="A170" t="s">
        <v>191</v>
      </c>
      <c r="B170" t="s">
        <v>20</v>
      </c>
      <c r="C170">
        <v>2025</v>
      </c>
      <c r="D170">
        <v>2</v>
      </c>
      <c r="E170">
        <v>84128</v>
      </c>
      <c r="F170" t="s">
        <v>291</v>
      </c>
      <c r="G170">
        <v>294</v>
      </c>
      <c r="H170" t="str">
        <f>_xlfn.XLOOKUP(Table1[[#This Row],[ZIPCODE]],Table2[Zip Code],Table2[County])</f>
        <v>Salt Lake</v>
      </c>
      <c r="I170" t="str">
        <f>_xlfn.XLOOKUP(Table1[[#This Row],[ZIPCODE]],Table3[zip],Table3[county])</f>
        <v>Salt Lake County</v>
      </c>
      <c r="J170" t="str">
        <f>IFERROR(Table1[[#This Row],[County (Utah.gov)]], SUBSTITUTE(Table1[[#This Row],[County (WPR)]], " County", ""))</f>
        <v>Salt Lake</v>
      </c>
      <c r="L170" t="s">
        <v>269</v>
      </c>
      <c r="M170">
        <v>84126</v>
      </c>
      <c r="N170" t="s">
        <v>485</v>
      </c>
      <c r="P170">
        <v>84628</v>
      </c>
      <c r="Q170" t="s">
        <v>442</v>
      </c>
      <c r="R170" t="s">
        <v>634</v>
      </c>
      <c r="S170" t="s">
        <v>612</v>
      </c>
      <c r="T170">
        <v>991</v>
      </c>
      <c r="U170" t="s">
        <v>270</v>
      </c>
    </row>
    <row r="171" spans="1:21">
      <c r="A171" t="s">
        <v>191</v>
      </c>
      <c r="B171" t="s">
        <v>20</v>
      </c>
      <c r="C171">
        <v>2025</v>
      </c>
      <c r="D171">
        <v>2</v>
      </c>
      <c r="E171">
        <v>84129</v>
      </c>
      <c r="F171" t="s">
        <v>290</v>
      </c>
      <c r="G171">
        <v>158</v>
      </c>
      <c r="H171" t="e">
        <f>_xlfn.XLOOKUP(Table1[[#This Row],[ZIPCODE]],Table2[Zip Code],Table2[County])</f>
        <v>#N/A</v>
      </c>
      <c r="I171" t="str">
        <f>_xlfn.XLOOKUP(Table1[[#This Row],[ZIPCODE]],Table3[zip],Table3[county])</f>
        <v>Salt Lake County</v>
      </c>
      <c r="J171" t="str">
        <f>IFERROR(Table1[[#This Row],[County (Utah.gov)]], SUBSTITUTE(Table1[[#This Row],[County (WPR)]], " County", ""))</f>
        <v>Salt Lake</v>
      </c>
      <c r="L171" t="s">
        <v>269</v>
      </c>
      <c r="M171">
        <v>84127</v>
      </c>
      <c r="N171" t="s">
        <v>485</v>
      </c>
      <c r="P171">
        <v>84752</v>
      </c>
      <c r="Q171" t="s">
        <v>340</v>
      </c>
      <c r="R171" t="s">
        <v>638</v>
      </c>
      <c r="S171" t="s">
        <v>612</v>
      </c>
      <c r="T171">
        <v>979</v>
      </c>
      <c r="U171" t="s">
        <v>270</v>
      </c>
    </row>
    <row r="172" spans="1:21">
      <c r="A172" t="s">
        <v>191</v>
      </c>
      <c r="B172" t="s">
        <v>20</v>
      </c>
      <c r="C172">
        <v>2025</v>
      </c>
      <c r="D172">
        <v>2</v>
      </c>
      <c r="E172">
        <v>84129</v>
      </c>
      <c r="F172" t="s">
        <v>291</v>
      </c>
      <c r="G172">
        <v>338</v>
      </c>
      <c r="H172" t="e">
        <f>_xlfn.XLOOKUP(Table1[[#This Row],[ZIPCODE]],Table2[Zip Code],Table2[County])</f>
        <v>#N/A</v>
      </c>
      <c r="I172" t="str">
        <f>_xlfn.XLOOKUP(Table1[[#This Row],[ZIPCODE]],Table3[zip],Table3[county])</f>
        <v>Salt Lake County</v>
      </c>
      <c r="J172" t="str">
        <f>IFERROR(Table1[[#This Row],[County (Utah.gov)]], SUBSTITUTE(Table1[[#This Row],[County (WPR)]], " County", ""))</f>
        <v>Salt Lake</v>
      </c>
      <c r="L172" t="s">
        <v>269</v>
      </c>
      <c r="M172">
        <v>84130</v>
      </c>
      <c r="N172" t="s">
        <v>485</v>
      </c>
      <c r="P172">
        <v>84311</v>
      </c>
      <c r="Q172" t="s">
        <v>346</v>
      </c>
      <c r="R172" t="s">
        <v>625</v>
      </c>
      <c r="S172" t="s">
        <v>612</v>
      </c>
      <c r="T172">
        <v>902</v>
      </c>
      <c r="U172" t="s">
        <v>270</v>
      </c>
    </row>
    <row r="173" spans="1:21">
      <c r="A173" t="s">
        <v>191</v>
      </c>
      <c r="B173" t="s">
        <v>20</v>
      </c>
      <c r="C173">
        <v>2025</v>
      </c>
      <c r="D173">
        <v>2</v>
      </c>
      <c r="E173">
        <v>84150</v>
      </c>
      <c r="F173" t="s">
        <v>291</v>
      </c>
      <c r="G173">
        <v>2</v>
      </c>
      <c r="H173" t="str">
        <f>_xlfn.XLOOKUP(Table1[[#This Row],[ZIPCODE]],Table2[Zip Code],Table2[County])</f>
        <v>Salt Lake</v>
      </c>
      <c r="I173" t="str">
        <f>_xlfn.XLOOKUP(Table1[[#This Row],[ZIPCODE]],Table3[zip],Table3[county])</f>
        <v>Salt Lake County</v>
      </c>
      <c r="J173" t="str">
        <f>IFERROR(Table1[[#This Row],[County (Utah.gov)]], SUBSTITUTE(Table1[[#This Row],[County (WPR)]], " County", ""))</f>
        <v>Salt Lake</v>
      </c>
      <c r="L173" t="s">
        <v>269</v>
      </c>
      <c r="M173">
        <v>84131</v>
      </c>
      <c r="N173" t="s">
        <v>485</v>
      </c>
      <c r="P173">
        <v>84635</v>
      </c>
      <c r="Q173" t="s">
        <v>457</v>
      </c>
      <c r="R173" t="s">
        <v>637</v>
      </c>
      <c r="S173" t="s">
        <v>612</v>
      </c>
      <c r="T173">
        <v>897</v>
      </c>
      <c r="U173" t="s">
        <v>270</v>
      </c>
    </row>
    <row r="174" spans="1:21">
      <c r="A174" t="s">
        <v>191</v>
      </c>
      <c r="B174" t="s">
        <v>20</v>
      </c>
      <c r="C174">
        <v>2025</v>
      </c>
      <c r="D174">
        <v>2</v>
      </c>
      <c r="E174">
        <v>84152</v>
      </c>
      <c r="F174" t="s">
        <v>290</v>
      </c>
      <c r="G174">
        <v>1</v>
      </c>
      <c r="H174" t="str">
        <f>_xlfn.XLOOKUP(Table1[[#This Row],[ZIPCODE]],Table2[Zip Code],Table2[County])</f>
        <v>Salt Lake</v>
      </c>
      <c r="I174" t="e">
        <f>_xlfn.XLOOKUP(Table1[[#This Row],[ZIPCODE]],Table3[zip],Table3[county])</f>
        <v>#N/A</v>
      </c>
      <c r="J174" t="str">
        <f>IFERROR(Table1[[#This Row],[County (Utah.gov)]], SUBSTITUTE(Table1[[#This Row],[County (WPR)]], " County", ""))</f>
        <v>Salt Lake</v>
      </c>
      <c r="L174" t="s">
        <v>269</v>
      </c>
      <c r="M174">
        <v>84132</v>
      </c>
      <c r="N174" t="s">
        <v>485</v>
      </c>
      <c r="P174">
        <v>84064</v>
      </c>
      <c r="Q174" t="s">
        <v>477</v>
      </c>
      <c r="R174" t="s">
        <v>644</v>
      </c>
      <c r="S174" t="s">
        <v>612</v>
      </c>
      <c r="T174">
        <v>890</v>
      </c>
      <c r="U174" t="s">
        <v>270</v>
      </c>
    </row>
    <row r="175" spans="1:21">
      <c r="A175" t="s">
        <v>191</v>
      </c>
      <c r="B175" t="s">
        <v>20</v>
      </c>
      <c r="C175">
        <v>2025</v>
      </c>
      <c r="D175">
        <v>2</v>
      </c>
      <c r="E175">
        <v>84152</v>
      </c>
      <c r="F175" t="s">
        <v>291</v>
      </c>
      <c r="G175">
        <v>4</v>
      </c>
      <c r="H175" t="str">
        <f>_xlfn.XLOOKUP(Table1[[#This Row],[ZIPCODE]],Table2[Zip Code],Table2[County])</f>
        <v>Salt Lake</v>
      </c>
      <c r="I175" t="e">
        <f>_xlfn.XLOOKUP(Table1[[#This Row],[ZIPCODE]],Table3[zip],Table3[county])</f>
        <v>#N/A</v>
      </c>
      <c r="J175" t="str">
        <f>IFERROR(Table1[[#This Row],[County (Utah.gov)]], SUBSTITUTE(Table1[[#This Row],[County (WPR)]], " County", ""))</f>
        <v>Salt Lake</v>
      </c>
      <c r="L175" t="s">
        <v>269</v>
      </c>
      <c r="M175">
        <v>84133</v>
      </c>
      <c r="N175" t="s">
        <v>485</v>
      </c>
      <c r="P175">
        <v>84639</v>
      </c>
      <c r="Q175" t="s">
        <v>443</v>
      </c>
      <c r="R175" t="s">
        <v>634</v>
      </c>
      <c r="S175" t="s">
        <v>612</v>
      </c>
      <c r="T175">
        <v>886</v>
      </c>
      <c r="U175" t="s">
        <v>270</v>
      </c>
    </row>
    <row r="176" spans="1:21">
      <c r="A176" t="s">
        <v>191</v>
      </c>
      <c r="B176" t="s">
        <v>20</v>
      </c>
      <c r="C176">
        <v>2025</v>
      </c>
      <c r="D176">
        <v>2</v>
      </c>
      <c r="E176">
        <v>84157</v>
      </c>
      <c r="F176" t="s">
        <v>290</v>
      </c>
      <c r="G176">
        <v>2</v>
      </c>
      <c r="H176" t="str">
        <f>_xlfn.XLOOKUP(Table1[[#This Row],[ZIPCODE]],Table2[Zip Code],Table2[County])</f>
        <v>Salt Lake</v>
      </c>
      <c r="I176" t="e">
        <f>_xlfn.XLOOKUP(Table1[[#This Row],[ZIPCODE]],Table3[zip],Table3[county])</f>
        <v>#N/A</v>
      </c>
      <c r="J176" t="str">
        <f>IFERROR(Table1[[#This Row],[County (Utah.gov)]], SUBSTITUTE(Table1[[#This Row],[County (WPR)]], " County", ""))</f>
        <v>Salt Lake</v>
      </c>
      <c r="L176" t="s">
        <v>269</v>
      </c>
      <c r="M176">
        <v>84134</v>
      </c>
      <c r="N176" t="s">
        <v>485</v>
      </c>
      <c r="P176">
        <v>84525</v>
      </c>
      <c r="Q176" t="s">
        <v>413</v>
      </c>
      <c r="R176" t="s">
        <v>641</v>
      </c>
      <c r="S176" t="s">
        <v>612</v>
      </c>
      <c r="T176">
        <v>871</v>
      </c>
      <c r="U176" t="s">
        <v>270</v>
      </c>
    </row>
    <row r="177" spans="1:21">
      <c r="A177" t="s">
        <v>191</v>
      </c>
      <c r="B177" t="s">
        <v>20</v>
      </c>
      <c r="C177">
        <v>2025</v>
      </c>
      <c r="D177">
        <v>2</v>
      </c>
      <c r="E177">
        <v>84158</v>
      </c>
      <c r="F177" t="s">
        <v>290</v>
      </c>
      <c r="G177">
        <v>1</v>
      </c>
      <c r="H177" t="str">
        <f>_xlfn.XLOOKUP(Table1[[#This Row],[ZIPCODE]],Table2[Zip Code],Table2[County])</f>
        <v>Salt Lake</v>
      </c>
      <c r="I177" t="e">
        <f>_xlfn.XLOOKUP(Table1[[#This Row],[ZIPCODE]],Table3[zip],Table3[county])</f>
        <v>#N/A</v>
      </c>
      <c r="J177" t="str">
        <f>IFERROR(Table1[[#This Row],[County (Utah.gov)]], SUBSTITUTE(Table1[[#This Row],[County (WPR)]], " County", ""))</f>
        <v>Salt Lake</v>
      </c>
      <c r="L177" t="s">
        <v>269</v>
      </c>
      <c r="M177">
        <v>84135</v>
      </c>
      <c r="N177" t="s">
        <v>485</v>
      </c>
      <c r="P177">
        <v>84006</v>
      </c>
      <c r="Q177" t="s">
        <v>479</v>
      </c>
      <c r="R177" t="s">
        <v>614</v>
      </c>
      <c r="S177" t="s">
        <v>612</v>
      </c>
      <c r="T177">
        <v>865</v>
      </c>
      <c r="U177" t="s">
        <v>270</v>
      </c>
    </row>
    <row r="178" spans="1:21">
      <c r="A178" t="s">
        <v>191</v>
      </c>
      <c r="B178" t="s">
        <v>20</v>
      </c>
      <c r="C178">
        <v>2025</v>
      </c>
      <c r="D178">
        <v>2</v>
      </c>
      <c r="E178">
        <v>84158</v>
      </c>
      <c r="F178" t="s">
        <v>291</v>
      </c>
      <c r="G178">
        <v>3</v>
      </c>
      <c r="H178" t="str">
        <f>_xlfn.XLOOKUP(Table1[[#This Row],[ZIPCODE]],Table2[Zip Code],Table2[County])</f>
        <v>Salt Lake</v>
      </c>
      <c r="I178" t="e">
        <f>_xlfn.XLOOKUP(Table1[[#This Row],[ZIPCODE]],Table3[zip],Table3[county])</f>
        <v>#N/A</v>
      </c>
      <c r="J178" t="str">
        <f>IFERROR(Table1[[#This Row],[County (Utah.gov)]], SUBSTITUTE(Table1[[#This Row],[County (WPR)]], " County", ""))</f>
        <v>Salt Lake</v>
      </c>
      <c r="L178" t="s">
        <v>269</v>
      </c>
      <c r="M178">
        <v>84136</v>
      </c>
      <c r="N178" t="s">
        <v>485</v>
      </c>
      <c r="P178">
        <v>84301</v>
      </c>
      <c r="Q178" t="s">
        <v>645</v>
      </c>
      <c r="R178" t="s">
        <v>625</v>
      </c>
      <c r="S178" t="s">
        <v>612</v>
      </c>
      <c r="T178">
        <v>863</v>
      </c>
      <c r="U178" t="s">
        <v>270</v>
      </c>
    </row>
    <row r="179" spans="1:21">
      <c r="A179" t="s">
        <v>191</v>
      </c>
      <c r="B179" t="s">
        <v>20</v>
      </c>
      <c r="C179">
        <v>2025</v>
      </c>
      <c r="D179">
        <v>2</v>
      </c>
      <c r="E179">
        <v>84165</v>
      </c>
      <c r="F179" t="s">
        <v>291</v>
      </c>
      <c r="G179">
        <v>2</v>
      </c>
      <c r="H179" t="str">
        <f>_xlfn.XLOOKUP(Table1[[#This Row],[ZIPCODE]],Table2[Zip Code],Table2[County])</f>
        <v>Salt Lake</v>
      </c>
      <c r="I179" t="e">
        <f>_xlfn.XLOOKUP(Table1[[#This Row],[ZIPCODE]],Table3[zip],Table3[county])</f>
        <v>#N/A</v>
      </c>
      <c r="J179" t="str">
        <f>IFERROR(Table1[[#This Row],[County (Utah.gov)]], SUBSTITUTE(Table1[[#This Row],[County (WPR)]], " County", ""))</f>
        <v>Salt Lake</v>
      </c>
      <c r="L179" t="s">
        <v>269</v>
      </c>
      <c r="M179">
        <v>84137</v>
      </c>
      <c r="N179" t="s">
        <v>485</v>
      </c>
      <c r="P179">
        <v>84711</v>
      </c>
      <c r="Q179" t="s">
        <v>519</v>
      </c>
      <c r="R179" t="s">
        <v>633</v>
      </c>
      <c r="S179" t="s">
        <v>612</v>
      </c>
      <c r="T179">
        <v>849</v>
      </c>
      <c r="U179" t="s">
        <v>270</v>
      </c>
    </row>
    <row r="180" spans="1:21">
      <c r="A180" t="s">
        <v>191</v>
      </c>
      <c r="B180" t="s">
        <v>20</v>
      </c>
      <c r="C180">
        <v>2025</v>
      </c>
      <c r="D180">
        <v>2</v>
      </c>
      <c r="E180">
        <v>84170</v>
      </c>
      <c r="F180" t="s">
        <v>291</v>
      </c>
      <c r="G180">
        <v>3</v>
      </c>
      <c r="H180" t="str">
        <f>_xlfn.XLOOKUP(Table1[[#This Row],[ZIPCODE]],Table2[Zip Code],Table2[County])</f>
        <v>Salt Lake</v>
      </c>
      <c r="I180" t="e">
        <f>_xlfn.XLOOKUP(Table1[[#This Row],[ZIPCODE]],Table3[zip],Table3[county])</f>
        <v>#N/A</v>
      </c>
      <c r="J180" t="str">
        <f>IFERROR(Table1[[#This Row],[County (Utah.gov)]], SUBSTITUTE(Table1[[#This Row],[County (WPR)]], " County", ""))</f>
        <v>Salt Lake</v>
      </c>
      <c r="L180" t="s">
        <v>269</v>
      </c>
      <c r="M180">
        <v>84138</v>
      </c>
      <c r="N180" t="s">
        <v>485</v>
      </c>
      <c r="P180">
        <v>84652</v>
      </c>
      <c r="Q180" t="s">
        <v>526</v>
      </c>
      <c r="R180" t="s">
        <v>633</v>
      </c>
      <c r="S180" t="s">
        <v>612</v>
      </c>
      <c r="T180">
        <v>838</v>
      </c>
      <c r="U180" t="s">
        <v>270</v>
      </c>
    </row>
    <row r="181" spans="1:21">
      <c r="A181" t="s">
        <v>191</v>
      </c>
      <c r="B181" t="s">
        <v>20</v>
      </c>
      <c r="C181">
        <v>2025</v>
      </c>
      <c r="D181">
        <v>2</v>
      </c>
      <c r="E181">
        <v>84171</v>
      </c>
      <c r="F181" t="s">
        <v>291</v>
      </c>
      <c r="G181">
        <v>1</v>
      </c>
      <c r="H181" t="str">
        <f>_xlfn.XLOOKUP(Table1[[#This Row],[ZIPCODE]],Table2[Zip Code],Table2[County])</f>
        <v>Salt Lake</v>
      </c>
      <c r="I181" t="e">
        <f>_xlfn.XLOOKUP(Table1[[#This Row],[ZIPCODE]],Table3[zip],Table3[county])</f>
        <v>#N/A</v>
      </c>
      <c r="J181" t="str">
        <f>IFERROR(Table1[[#This Row],[County (Utah.gov)]], SUBSTITUTE(Table1[[#This Row],[County (WPR)]], " County", ""))</f>
        <v>Salt Lake</v>
      </c>
      <c r="L181" t="s">
        <v>269</v>
      </c>
      <c r="M181">
        <v>84139</v>
      </c>
      <c r="N181" t="s">
        <v>485</v>
      </c>
      <c r="P181">
        <v>84758</v>
      </c>
      <c r="Q181" t="s">
        <v>452</v>
      </c>
      <c r="R181" t="s">
        <v>636</v>
      </c>
      <c r="S181" t="s">
        <v>612</v>
      </c>
      <c r="T181">
        <v>837</v>
      </c>
      <c r="U181" t="s">
        <v>270</v>
      </c>
    </row>
    <row r="182" spans="1:21">
      <c r="A182" t="s">
        <v>191</v>
      </c>
      <c r="B182" t="s">
        <v>20</v>
      </c>
      <c r="C182">
        <v>2025</v>
      </c>
      <c r="D182">
        <v>2</v>
      </c>
      <c r="E182">
        <v>84301</v>
      </c>
      <c r="F182" t="s">
        <v>291</v>
      </c>
      <c r="G182">
        <v>1</v>
      </c>
      <c r="H182" t="str">
        <f>_xlfn.XLOOKUP(Table1[[#This Row],[ZIPCODE]],Table2[Zip Code],Table2[County])</f>
        <v>Box Elder</v>
      </c>
      <c r="I182" t="str">
        <f>_xlfn.XLOOKUP(Table1[[#This Row],[ZIPCODE]],Table3[zip],Table3[county])</f>
        <v>Box Elder County</v>
      </c>
      <c r="J182" t="str">
        <f>IFERROR(Table1[[#This Row],[County (Utah.gov)]], SUBSTITUTE(Table1[[#This Row],[County (WPR)]], " County", ""))</f>
        <v>Box Elder</v>
      </c>
      <c r="L182" t="s">
        <v>269</v>
      </c>
      <c r="M182">
        <v>84140</v>
      </c>
      <c r="N182" t="s">
        <v>485</v>
      </c>
      <c r="P182">
        <v>84633</v>
      </c>
      <c r="Q182" t="s">
        <v>559</v>
      </c>
      <c r="R182" t="s">
        <v>611</v>
      </c>
      <c r="S182" t="s">
        <v>612</v>
      </c>
      <c r="T182">
        <v>833</v>
      </c>
      <c r="U182" t="s">
        <v>270</v>
      </c>
    </row>
    <row r="183" spans="1:21">
      <c r="A183" t="s">
        <v>191</v>
      </c>
      <c r="B183" t="s">
        <v>20</v>
      </c>
      <c r="C183">
        <v>2025</v>
      </c>
      <c r="D183">
        <v>2</v>
      </c>
      <c r="E183">
        <v>84302</v>
      </c>
      <c r="F183" t="s">
        <v>290</v>
      </c>
      <c r="G183">
        <v>5</v>
      </c>
      <c r="H183" t="str">
        <f>_xlfn.XLOOKUP(Table1[[#This Row],[ZIPCODE]],Table2[Zip Code],Table2[County])</f>
        <v>Box Elder</v>
      </c>
      <c r="I183" t="str">
        <f>_xlfn.XLOOKUP(Table1[[#This Row],[ZIPCODE]],Table3[zip],Table3[county])</f>
        <v>Box Elder County</v>
      </c>
      <c r="J183" t="str">
        <f>IFERROR(Table1[[#This Row],[County (Utah.gov)]], SUBSTITUTE(Table1[[#This Row],[County (WPR)]], " County", ""))</f>
        <v>Box Elder</v>
      </c>
      <c r="L183" t="s">
        <v>269</v>
      </c>
      <c r="M183">
        <v>84141</v>
      </c>
      <c r="N183" t="s">
        <v>485</v>
      </c>
      <c r="P183">
        <v>84082</v>
      </c>
      <c r="Q183" t="s">
        <v>573</v>
      </c>
      <c r="R183" t="s">
        <v>626</v>
      </c>
      <c r="S183" t="s">
        <v>612</v>
      </c>
      <c r="T183">
        <v>815</v>
      </c>
      <c r="U183" t="s">
        <v>270</v>
      </c>
    </row>
    <row r="184" spans="1:21">
      <c r="A184" t="s">
        <v>191</v>
      </c>
      <c r="B184" t="s">
        <v>20</v>
      </c>
      <c r="C184">
        <v>2025</v>
      </c>
      <c r="D184">
        <v>2</v>
      </c>
      <c r="E184">
        <v>84302</v>
      </c>
      <c r="F184" t="s">
        <v>291</v>
      </c>
      <c r="G184">
        <v>12</v>
      </c>
      <c r="H184" t="str">
        <f>_xlfn.XLOOKUP(Table1[[#This Row],[ZIPCODE]],Table2[Zip Code],Table2[County])</f>
        <v>Box Elder</v>
      </c>
      <c r="I184" t="str">
        <f>_xlfn.XLOOKUP(Table1[[#This Row],[ZIPCODE]],Table3[zip],Table3[county])</f>
        <v>Box Elder County</v>
      </c>
      <c r="J184" t="str">
        <f>IFERROR(Table1[[#This Row],[County (Utah.gov)]], SUBSTITUTE(Table1[[#This Row],[County (WPR)]], " County", ""))</f>
        <v>Box Elder</v>
      </c>
      <c r="L184" t="s">
        <v>269</v>
      </c>
      <c r="M184">
        <v>84142</v>
      </c>
      <c r="N184" t="s">
        <v>485</v>
      </c>
      <c r="P184">
        <v>84512</v>
      </c>
      <c r="Q184" t="s">
        <v>495</v>
      </c>
      <c r="R184" t="s">
        <v>639</v>
      </c>
      <c r="S184" t="s">
        <v>612</v>
      </c>
      <c r="T184">
        <v>799</v>
      </c>
      <c r="U184" t="s">
        <v>270</v>
      </c>
    </row>
    <row r="185" spans="1:21">
      <c r="A185" t="s">
        <v>191</v>
      </c>
      <c r="B185" t="s">
        <v>20</v>
      </c>
      <c r="C185">
        <v>2025</v>
      </c>
      <c r="D185">
        <v>2</v>
      </c>
      <c r="E185">
        <v>84307</v>
      </c>
      <c r="F185" t="s">
        <v>290</v>
      </c>
      <c r="G185">
        <v>1</v>
      </c>
      <c r="H185" t="str">
        <f>_xlfn.XLOOKUP(Table1[[#This Row],[ZIPCODE]],Table2[Zip Code],Table2[County])</f>
        <v>Box Elder</v>
      </c>
      <c r="I185" t="str">
        <f>_xlfn.XLOOKUP(Table1[[#This Row],[ZIPCODE]],Table3[zip],Table3[county])</f>
        <v>Box Elder County</v>
      </c>
      <c r="J185" t="str">
        <f>IFERROR(Table1[[#This Row],[County (Utah.gov)]], SUBSTITUTE(Table1[[#This Row],[County (WPR)]], " County", ""))</f>
        <v>Box Elder</v>
      </c>
      <c r="L185" t="s">
        <v>269</v>
      </c>
      <c r="M185">
        <v>84143</v>
      </c>
      <c r="N185" t="s">
        <v>485</v>
      </c>
      <c r="P185">
        <v>84726</v>
      </c>
      <c r="Q185" t="s">
        <v>422</v>
      </c>
      <c r="R185" t="s">
        <v>642</v>
      </c>
      <c r="S185" t="s">
        <v>612</v>
      </c>
      <c r="T185">
        <v>792</v>
      </c>
      <c r="U185" t="s">
        <v>270</v>
      </c>
    </row>
    <row r="186" spans="1:21">
      <c r="A186" t="s">
        <v>191</v>
      </c>
      <c r="B186" t="s">
        <v>20</v>
      </c>
      <c r="C186">
        <v>2025</v>
      </c>
      <c r="D186">
        <v>2</v>
      </c>
      <c r="E186">
        <v>84309</v>
      </c>
      <c r="F186" t="s">
        <v>290</v>
      </c>
      <c r="G186">
        <v>1</v>
      </c>
      <c r="H186" t="str">
        <f>_xlfn.XLOOKUP(Table1[[#This Row],[ZIPCODE]],Table2[Zip Code],Table2[County])</f>
        <v>Box Elder</v>
      </c>
      <c r="I186" t="str">
        <f>_xlfn.XLOOKUP(Table1[[#This Row],[ZIPCODE]],Table3[zip],Table3[county])</f>
        <v>Box Elder County</v>
      </c>
      <c r="J186" t="str">
        <f>IFERROR(Table1[[#This Row],[County (Utah.gov)]], SUBSTITUTE(Table1[[#This Row],[County (WPR)]], " County", ""))</f>
        <v>Box Elder</v>
      </c>
      <c r="L186" t="s">
        <v>269</v>
      </c>
      <c r="M186">
        <v>84144</v>
      </c>
      <c r="N186" t="s">
        <v>485</v>
      </c>
      <c r="P186">
        <v>84309</v>
      </c>
      <c r="Q186" t="s">
        <v>345</v>
      </c>
      <c r="R186" t="s">
        <v>625</v>
      </c>
      <c r="S186" t="s">
        <v>612</v>
      </c>
      <c r="T186">
        <v>791</v>
      </c>
      <c r="U186" t="s">
        <v>270</v>
      </c>
    </row>
    <row r="187" spans="1:21">
      <c r="A187" t="s">
        <v>191</v>
      </c>
      <c r="B187" t="s">
        <v>20</v>
      </c>
      <c r="C187">
        <v>2025</v>
      </c>
      <c r="D187">
        <v>2</v>
      </c>
      <c r="E187">
        <v>84310</v>
      </c>
      <c r="F187" t="s">
        <v>290</v>
      </c>
      <c r="G187">
        <v>1</v>
      </c>
      <c r="H187" t="str">
        <f>_xlfn.XLOOKUP(Table1[[#This Row],[ZIPCODE]],Table2[Zip Code],Table2[County])</f>
        <v>Weber</v>
      </c>
      <c r="I187" t="str">
        <f>_xlfn.XLOOKUP(Table1[[#This Row],[ZIPCODE]],Table3[zip],Table3[county])</f>
        <v>Weber County</v>
      </c>
      <c r="J187" t="str">
        <f>IFERROR(Table1[[#This Row],[County (Utah.gov)]], SUBSTITUTE(Table1[[#This Row],[County (WPR)]], " County", ""))</f>
        <v>Weber</v>
      </c>
      <c r="L187" t="s">
        <v>269</v>
      </c>
      <c r="M187">
        <v>84145</v>
      </c>
      <c r="N187" t="s">
        <v>485</v>
      </c>
      <c r="P187">
        <v>84722</v>
      </c>
      <c r="Q187" t="s">
        <v>575</v>
      </c>
      <c r="R187" t="s">
        <v>618</v>
      </c>
      <c r="S187" t="s">
        <v>612</v>
      </c>
      <c r="T187">
        <v>773</v>
      </c>
      <c r="U187" t="s">
        <v>270</v>
      </c>
    </row>
    <row r="188" spans="1:21">
      <c r="A188" t="s">
        <v>191</v>
      </c>
      <c r="B188" t="s">
        <v>20</v>
      </c>
      <c r="C188">
        <v>2025</v>
      </c>
      <c r="D188">
        <v>2</v>
      </c>
      <c r="E188">
        <v>84312</v>
      </c>
      <c r="F188" t="s">
        <v>290</v>
      </c>
      <c r="G188">
        <v>1</v>
      </c>
      <c r="H188" t="str">
        <f>_xlfn.XLOOKUP(Table1[[#This Row],[ZIPCODE]],Table2[Zip Code],Table2[County])</f>
        <v>Box Elder</v>
      </c>
      <c r="I188" t="str">
        <f>_xlfn.XLOOKUP(Table1[[#This Row],[ZIPCODE]],Table3[zip],Table3[county])</f>
        <v>Box Elder County</v>
      </c>
      <c r="J188" t="str">
        <f>IFERROR(Table1[[#This Row],[County (Utah.gov)]], SUBSTITUTE(Table1[[#This Row],[County (WPR)]], " County", ""))</f>
        <v>Box Elder</v>
      </c>
      <c r="L188" t="s">
        <v>269</v>
      </c>
      <c r="M188">
        <v>84147</v>
      </c>
      <c r="N188" t="s">
        <v>485</v>
      </c>
      <c r="P188">
        <v>84649</v>
      </c>
      <c r="Q188" t="s">
        <v>463</v>
      </c>
      <c r="R188" t="s">
        <v>637</v>
      </c>
      <c r="S188" t="s">
        <v>612</v>
      </c>
      <c r="T188">
        <v>770</v>
      </c>
      <c r="U188" t="s">
        <v>270</v>
      </c>
    </row>
    <row r="189" spans="1:21">
      <c r="A189" t="s">
        <v>191</v>
      </c>
      <c r="B189" t="s">
        <v>20</v>
      </c>
      <c r="C189">
        <v>2025</v>
      </c>
      <c r="D189">
        <v>2</v>
      </c>
      <c r="E189">
        <v>84312</v>
      </c>
      <c r="F189" t="s">
        <v>291</v>
      </c>
      <c r="G189">
        <v>5</v>
      </c>
      <c r="H189" t="str">
        <f>_xlfn.XLOOKUP(Table1[[#This Row],[ZIPCODE]],Table2[Zip Code],Table2[County])</f>
        <v>Box Elder</v>
      </c>
      <c r="I189" t="str">
        <f>_xlfn.XLOOKUP(Table1[[#This Row],[ZIPCODE]],Table3[zip],Table3[county])</f>
        <v>Box Elder County</v>
      </c>
      <c r="J189" t="str">
        <f>IFERROR(Table1[[#This Row],[County (Utah.gov)]], SUBSTITUTE(Table1[[#This Row],[County (WPR)]], " County", ""))</f>
        <v>Box Elder</v>
      </c>
      <c r="L189" t="s">
        <v>269</v>
      </c>
      <c r="M189">
        <v>84148</v>
      </c>
      <c r="N189" t="s">
        <v>485</v>
      </c>
      <c r="P189">
        <v>84747</v>
      </c>
      <c r="Q189" t="s">
        <v>596</v>
      </c>
      <c r="R189" t="s">
        <v>646</v>
      </c>
      <c r="S189" t="s">
        <v>612</v>
      </c>
      <c r="T189">
        <v>765</v>
      </c>
      <c r="U189" t="s">
        <v>270</v>
      </c>
    </row>
    <row r="190" spans="1:21">
      <c r="A190" t="s">
        <v>191</v>
      </c>
      <c r="B190" t="s">
        <v>20</v>
      </c>
      <c r="C190">
        <v>2025</v>
      </c>
      <c r="D190">
        <v>2</v>
      </c>
      <c r="E190">
        <v>84315</v>
      </c>
      <c r="F190" t="s">
        <v>290</v>
      </c>
      <c r="G190">
        <v>2</v>
      </c>
      <c r="H190" t="str">
        <f>_xlfn.XLOOKUP(Table1[[#This Row],[ZIPCODE]],Table2[Zip Code],Table2[County])</f>
        <v>Weber</v>
      </c>
      <c r="I190" t="str">
        <f>_xlfn.XLOOKUP(Table1[[#This Row],[ZIPCODE]],Table3[zip],Table3[county])</f>
        <v>Weber County</v>
      </c>
      <c r="J190" t="str">
        <f>IFERROR(Table1[[#This Row],[County (Utah.gov)]], SUBSTITUTE(Table1[[#This Row],[County (WPR)]], " County", ""))</f>
        <v>Weber</v>
      </c>
      <c r="L190" t="s">
        <v>269</v>
      </c>
      <c r="M190">
        <v>84150</v>
      </c>
      <c r="N190" t="s">
        <v>485</v>
      </c>
      <c r="P190">
        <v>84730</v>
      </c>
      <c r="Q190" t="s">
        <v>522</v>
      </c>
      <c r="R190" t="s">
        <v>633</v>
      </c>
      <c r="S190" t="s">
        <v>612</v>
      </c>
      <c r="T190">
        <v>744</v>
      </c>
      <c r="U190" t="s">
        <v>270</v>
      </c>
    </row>
    <row r="191" spans="1:21">
      <c r="A191" t="s">
        <v>191</v>
      </c>
      <c r="B191" t="s">
        <v>20</v>
      </c>
      <c r="C191">
        <v>2025</v>
      </c>
      <c r="D191">
        <v>2</v>
      </c>
      <c r="E191">
        <v>84315</v>
      </c>
      <c r="F191" t="s">
        <v>291</v>
      </c>
      <c r="G191">
        <v>3</v>
      </c>
      <c r="H191" t="str">
        <f>_xlfn.XLOOKUP(Table1[[#This Row],[ZIPCODE]],Table2[Zip Code],Table2[County])</f>
        <v>Weber</v>
      </c>
      <c r="I191" t="str">
        <f>_xlfn.XLOOKUP(Table1[[#This Row],[ZIPCODE]],Table3[zip],Table3[county])</f>
        <v>Weber County</v>
      </c>
      <c r="J191" t="str">
        <f>IFERROR(Table1[[#This Row],[County (Utah.gov)]], SUBSTITUTE(Table1[[#This Row],[County (WPR)]], " County", ""))</f>
        <v>Weber</v>
      </c>
      <c r="L191" t="s">
        <v>269</v>
      </c>
      <c r="M191">
        <v>84151</v>
      </c>
      <c r="N191" t="s">
        <v>485</v>
      </c>
      <c r="P191">
        <v>84779</v>
      </c>
      <c r="Q191" t="s">
        <v>592</v>
      </c>
      <c r="R191" t="s">
        <v>618</v>
      </c>
      <c r="S191" t="s">
        <v>612</v>
      </c>
      <c r="T191">
        <v>734</v>
      </c>
      <c r="U191" t="s">
        <v>270</v>
      </c>
    </row>
    <row r="192" spans="1:21">
      <c r="A192" t="s">
        <v>191</v>
      </c>
      <c r="B192" t="s">
        <v>20</v>
      </c>
      <c r="C192">
        <v>2025</v>
      </c>
      <c r="D192">
        <v>2</v>
      </c>
      <c r="E192">
        <v>84317</v>
      </c>
      <c r="F192" t="s">
        <v>290</v>
      </c>
      <c r="G192">
        <v>1</v>
      </c>
      <c r="H192" t="str">
        <f>_xlfn.XLOOKUP(Table1[[#This Row],[ZIPCODE]],Table2[Zip Code],Table2[County])</f>
        <v>Weber</v>
      </c>
      <c r="I192" t="str">
        <f>_xlfn.XLOOKUP(Table1[[#This Row],[ZIPCODE]],Table3[zip],Table3[county])</f>
        <v>Weber County</v>
      </c>
      <c r="J192" t="str">
        <f>IFERROR(Table1[[#This Row],[County (Utah.gov)]], SUBSTITUTE(Table1[[#This Row],[County (WPR)]], " County", ""))</f>
        <v>Weber</v>
      </c>
      <c r="L192" t="s">
        <v>269</v>
      </c>
      <c r="M192">
        <v>84152</v>
      </c>
      <c r="N192" t="s">
        <v>485</v>
      </c>
      <c r="P192">
        <v>84013</v>
      </c>
      <c r="Q192" t="s">
        <v>647</v>
      </c>
      <c r="R192" t="s">
        <v>611</v>
      </c>
      <c r="S192" t="s">
        <v>612</v>
      </c>
      <c r="T192">
        <v>719</v>
      </c>
      <c r="U192" t="s">
        <v>270</v>
      </c>
    </row>
    <row r="193" spans="1:21">
      <c r="A193" t="s">
        <v>191</v>
      </c>
      <c r="B193" t="s">
        <v>20</v>
      </c>
      <c r="C193">
        <v>2025</v>
      </c>
      <c r="D193">
        <v>2</v>
      </c>
      <c r="E193">
        <v>84319</v>
      </c>
      <c r="F193" t="s">
        <v>290</v>
      </c>
      <c r="G193">
        <v>2</v>
      </c>
      <c r="H193" t="str">
        <f>_xlfn.XLOOKUP(Table1[[#This Row],[ZIPCODE]],Table2[Zip Code],Table2[County])</f>
        <v>Cache</v>
      </c>
      <c r="I193" t="str">
        <f>_xlfn.XLOOKUP(Table1[[#This Row],[ZIPCODE]],Table3[zip],Table3[county])</f>
        <v>Cache County</v>
      </c>
      <c r="J193" t="str">
        <f>IFERROR(Table1[[#This Row],[County (Utah.gov)]], SUBSTITUTE(Table1[[#This Row],[County (WPR)]], " County", ""))</f>
        <v>Cache</v>
      </c>
      <c r="L193" t="s">
        <v>269</v>
      </c>
      <c r="M193">
        <v>84153</v>
      </c>
      <c r="N193" t="s">
        <v>485</v>
      </c>
      <c r="P193">
        <v>84053</v>
      </c>
      <c r="Q193" t="s">
        <v>403</v>
      </c>
      <c r="R193" t="s">
        <v>629</v>
      </c>
      <c r="S193" t="s">
        <v>612</v>
      </c>
      <c r="T193">
        <v>693</v>
      </c>
      <c r="U193" t="s">
        <v>270</v>
      </c>
    </row>
    <row r="194" spans="1:21">
      <c r="A194" t="s">
        <v>191</v>
      </c>
      <c r="B194" t="s">
        <v>20</v>
      </c>
      <c r="C194">
        <v>2025</v>
      </c>
      <c r="D194">
        <v>2</v>
      </c>
      <c r="E194">
        <v>84319</v>
      </c>
      <c r="F194" t="s">
        <v>291</v>
      </c>
      <c r="G194">
        <v>6</v>
      </c>
      <c r="H194" t="str">
        <f>_xlfn.XLOOKUP(Table1[[#This Row],[ZIPCODE]],Table2[Zip Code],Table2[County])</f>
        <v>Cache</v>
      </c>
      <c r="I194" t="str">
        <f>_xlfn.XLOOKUP(Table1[[#This Row],[ZIPCODE]],Table3[zip],Table3[county])</f>
        <v>Cache County</v>
      </c>
      <c r="J194" t="str">
        <f>IFERROR(Table1[[#This Row],[County (Utah.gov)]], SUBSTITUTE(Table1[[#This Row],[County (WPR)]], " County", ""))</f>
        <v>Cache</v>
      </c>
      <c r="L194" t="s">
        <v>269</v>
      </c>
      <c r="M194">
        <v>84158</v>
      </c>
      <c r="N194" t="s">
        <v>485</v>
      </c>
      <c r="P194">
        <v>84637</v>
      </c>
      <c r="Q194" t="s">
        <v>459</v>
      </c>
      <c r="R194" t="s">
        <v>637</v>
      </c>
      <c r="S194" t="s">
        <v>612</v>
      </c>
      <c r="T194">
        <v>674</v>
      </c>
      <c r="U194" t="s">
        <v>270</v>
      </c>
    </row>
    <row r="195" spans="1:21">
      <c r="A195" t="s">
        <v>191</v>
      </c>
      <c r="B195" t="s">
        <v>20</v>
      </c>
      <c r="C195">
        <v>2025</v>
      </c>
      <c r="D195">
        <v>2</v>
      </c>
      <c r="E195">
        <v>84321</v>
      </c>
      <c r="F195" t="s">
        <v>290</v>
      </c>
      <c r="G195">
        <v>8</v>
      </c>
      <c r="H195" t="str">
        <f>_xlfn.XLOOKUP(Table1[[#This Row],[ZIPCODE]],Table2[Zip Code],Table2[County])</f>
        <v>Cache</v>
      </c>
      <c r="I195" t="str">
        <f>_xlfn.XLOOKUP(Table1[[#This Row],[ZIPCODE]],Table3[zip],Table3[county])</f>
        <v>Cache County</v>
      </c>
      <c r="J195" t="str">
        <f>IFERROR(Table1[[#This Row],[County (Utah.gov)]], SUBSTITUTE(Table1[[#This Row],[County (WPR)]], " County", ""))</f>
        <v>Cache</v>
      </c>
      <c r="L195" t="s">
        <v>269</v>
      </c>
      <c r="M195">
        <v>84171</v>
      </c>
      <c r="N195" t="s">
        <v>485</v>
      </c>
      <c r="P195">
        <v>84028</v>
      </c>
      <c r="Q195" t="s">
        <v>475</v>
      </c>
      <c r="R195" t="s">
        <v>644</v>
      </c>
      <c r="S195" t="s">
        <v>612</v>
      </c>
      <c r="T195">
        <v>667</v>
      </c>
      <c r="U195" t="s">
        <v>270</v>
      </c>
    </row>
    <row r="196" spans="1:21">
      <c r="A196" t="s">
        <v>191</v>
      </c>
      <c r="B196" t="s">
        <v>20</v>
      </c>
      <c r="C196">
        <v>2025</v>
      </c>
      <c r="D196">
        <v>2</v>
      </c>
      <c r="E196">
        <v>84321</v>
      </c>
      <c r="F196" t="s">
        <v>291</v>
      </c>
      <c r="G196">
        <v>20</v>
      </c>
      <c r="H196" t="str">
        <f>_xlfn.XLOOKUP(Table1[[#This Row],[ZIPCODE]],Table2[Zip Code],Table2[County])</f>
        <v>Cache</v>
      </c>
      <c r="I196" t="str">
        <f>_xlfn.XLOOKUP(Table1[[#This Row],[ZIPCODE]],Table3[zip],Table3[county])</f>
        <v>Cache County</v>
      </c>
      <c r="J196" t="str">
        <f>IFERROR(Table1[[#This Row],[County (Utah.gov)]], SUBSTITUTE(Table1[[#This Row],[County (WPR)]], " County", ""))</f>
        <v>Cache</v>
      </c>
      <c r="L196" t="s">
        <v>269</v>
      </c>
      <c r="M196">
        <v>84180</v>
      </c>
      <c r="N196" t="s">
        <v>485</v>
      </c>
      <c r="P196">
        <v>84027</v>
      </c>
      <c r="Q196" t="s">
        <v>399</v>
      </c>
      <c r="R196" t="s">
        <v>629</v>
      </c>
      <c r="S196" t="s">
        <v>612</v>
      </c>
      <c r="T196">
        <v>664</v>
      </c>
      <c r="U196" t="s">
        <v>270</v>
      </c>
    </row>
    <row r="197" spans="1:21">
      <c r="A197" t="s">
        <v>191</v>
      </c>
      <c r="B197" t="s">
        <v>20</v>
      </c>
      <c r="C197">
        <v>2025</v>
      </c>
      <c r="D197">
        <v>2</v>
      </c>
      <c r="E197">
        <v>84324</v>
      </c>
      <c r="F197" t="s">
        <v>290</v>
      </c>
      <c r="G197">
        <v>1</v>
      </c>
      <c r="H197" t="str">
        <f>_xlfn.XLOOKUP(Table1[[#This Row],[ZIPCODE]],Table2[Zip Code],Table2[County])</f>
        <v>Box Elder</v>
      </c>
      <c r="I197" t="str">
        <f>_xlfn.XLOOKUP(Table1[[#This Row],[ZIPCODE]],Table3[zip],Table3[county])</f>
        <v>Box Elder County</v>
      </c>
      <c r="J197" t="str">
        <f>IFERROR(Table1[[#This Row],[County (Utah.gov)]], SUBSTITUTE(Table1[[#This Row],[County (WPR)]], " County", ""))</f>
        <v>Box Elder</v>
      </c>
      <c r="L197" t="s">
        <v>269</v>
      </c>
      <c r="M197">
        <v>84184</v>
      </c>
      <c r="N197" t="s">
        <v>485</v>
      </c>
      <c r="P197">
        <v>84001</v>
      </c>
      <c r="Q197" t="s">
        <v>396</v>
      </c>
      <c r="R197" t="s">
        <v>629</v>
      </c>
      <c r="S197" t="s">
        <v>612</v>
      </c>
      <c r="T197">
        <v>661</v>
      </c>
      <c r="U197" t="s">
        <v>270</v>
      </c>
    </row>
    <row r="198" spans="1:21">
      <c r="A198" t="s">
        <v>191</v>
      </c>
      <c r="B198" t="s">
        <v>20</v>
      </c>
      <c r="C198">
        <v>2025</v>
      </c>
      <c r="D198">
        <v>2</v>
      </c>
      <c r="E198">
        <v>84330</v>
      </c>
      <c r="F198" t="s">
        <v>290</v>
      </c>
      <c r="G198">
        <v>1</v>
      </c>
      <c r="H198" t="str">
        <f>_xlfn.XLOOKUP(Table1[[#This Row],[ZIPCODE]],Table2[Zip Code],Table2[County])</f>
        <v>Box Elder</v>
      </c>
      <c r="I198" t="str">
        <f>_xlfn.XLOOKUP(Table1[[#This Row],[ZIPCODE]],Table3[zip],Table3[county])</f>
        <v>Box Elder County</v>
      </c>
      <c r="J198" t="str">
        <f>IFERROR(Table1[[#This Row],[County (Utah.gov)]], SUBSTITUTE(Table1[[#This Row],[County (WPR)]], " County", ""))</f>
        <v>Box Elder</v>
      </c>
      <c r="L198" t="s">
        <v>269</v>
      </c>
      <c r="M198">
        <v>84189</v>
      </c>
      <c r="N198" t="s">
        <v>485</v>
      </c>
      <c r="P198">
        <v>84046</v>
      </c>
      <c r="Q198" t="s">
        <v>648</v>
      </c>
      <c r="R198" t="s">
        <v>649</v>
      </c>
      <c r="S198" t="s">
        <v>612</v>
      </c>
      <c r="T198">
        <v>651</v>
      </c>
      <c r="U198" t="s">
        <v>270</v>
      </c>
    </row>
    <row r="199" spans="1:21">
      <c r="A199" t="s">
        <v>191</v>
      </c>
      <c r="B199" t="s">
        <v>20</v>
      </c>
      <c r="C199">
        <v>2025</v>
      </c>
      <c r="D199">
        <v>2</v>
      </c>
      <c r="E199">
        <v>84332</v>
      </c>
      <c r="F199" t="s">
        <v>290</v>
      </c>
      <c r="G199">
        <v>2</v>
      </c>
      <c r="H199" t="str">
        <f>_xlfn.XLOOKUP(Table1[[#This Row],[ZIPCODE]],Table2[Zip Code],Table2[County])</f>
        <v>Cache</v>
      </c>
      <c r="I199" t="str">
        <f>_xlfn.XLOOKUP(Table1[[#This Row],[ZIPCODE]],Table3[zip],Table3[county])</f>
        <v>Cache County</v>
      </c>
      <c r="J199" t="str">
        <f>IFERROR(Table1[[#This Row],[County (Utah.gov)]], SUBSTITUTE(Table1[[#This Row],[County (WPR)]], " County", ""))</f>
        <v>Cache</v>
      </c>
      <c r="L199" t="s">
        <v>269</v>
      </c>
      <c r="M199">
        <v>84190</v>
      </c>
      <c r="N199" t="s">
        <v>485</v>
      </c>
      <c r="P199">
        <v>84026</v>
      </c>
      <c r="Q199" t="s">
        <v>547</v>
      </c>
      <c r="R199" t="s">
        <v>623</v>
      </c>
      <c r="S199" t="s">
        <v>612</v>
      </c>
      <c r="T199">
        <v>645</v>
      </c>
      <c r="U199" t="s">
        <v>270</v>
      </c>
    </row>
    <row r="200" spans="1:21">
      <c r="A200" t="s">
        <v>191</v>
      </c>
      <c r="B200" t="s">
        <v>20</v>
      </c>
      <c r="C200">
        <v>2025</v>
      </c>
      <c r="D200">
        <v>2</v>
      </c>
      <c r="E200">
        <v>84332</v>
      </c>
      <c r="F200" t="s">
        <v>291</v>
      </c>
      <c r="G200">
        <v>5</v>
      </c>
      <c r="H200" t="str">
        <f>_xlfn.XLOOKUP(Table1[[#This Row],[ZIPCODE]],Table2[Zip Code],Table2[County])</f>
        <v>Cache</v>
      </c>
      <c r="I200" t="str">
        <f>_xlfn.XLOOKUP(Table1[[#This Row],[ZIPCODE]],Table3[zip],Table3[county])</f>
        <v>Cache County</v>
      </c>
      <c r="J200" t="str">
        <f>IFERROR(Table1[[#This Row],[County (Utah.gov)]], SUBSTITUTE(Table1[[#This Row],[County (WPR)]], " County", ""))</f>
        <v>Cache</v>
      </c>
      <c r="L200" t="s">
        <v>269</v>
      </c>
      <c r="M200">
        <v>84199</v>
      </c>
      <c r="N200" t="s">
        <v>485</v>
      </c>
      <c r="P200">
        <v>84531</v>
      </c>
      <c r="Q200" t="s">
        <v>498</v>
      </c>
      <c r="R200" t="s">
        <v>639</v>
      </c>
      <c r="S200" t="s">
        <v>612</v>
      </c>
      <c r="T200">
        <v>640</v>
      </c>
      <c r="U200" t="s">
        <v>270</v>
      </c>
    </row>
    <row r="201" spans="1:21">
      <c r="A201" t="s">
        <v>191</v>
      </c>
      <c r="B201" t="s">
        <v>20</v>
      </c>
      <c r="C201">
        <v>2025</v>
      </c>
      <c r="D201">
        <v>2</v>
      </c>
      <c r="E201">
        <v>84333</v>
      </c>
      <c r="F201" t="s">
        <v>291</v>
      </c>
      <c r="G201">
        <v>1</v>
      </c>
      <c r="H201" t="str">
        <f>_xlfn.XLOOKUP(Table1[[#This Row],[ZIPCODE]],Table2[Zip Code],Table2[County])</f>
        <v>Cache</v>
      </c>
      <c r="I201" t="str">
        <f>_xlfn.XLOOKUP(Table1[[#This Row],[ZIPCODE]],Table3[zip],Table3[county])</f>
        <v>Cache County</v>
      </c>
      <c r="J201" t="str">
        <f>IFERROR(Table1[[#This Row],[County (Utah.gov)]], SUBSTITUTE(Table1[[#This Row],[County (WPR)]], " County", ""))</f>
        <v>Cache</v>
      </c>
      <c r="L201" t="s">
        <v>269</v>
      </c>
      <c r="M201">
        <v>84070</v>
      </c>
      <c r="N201" t="s">
        <v>486</v>
      </c>
      <c r="P201">
        <v>84518</v>
      </c>
      <c r="Q201" t="s">
        <v>410</v>
      </c>
      <c r="R201" t="s">
        <v>641</v>
      </c>
      <c r="S201" t="s">
        <v>612</v>
      </c>
      <c r="T201">
        <v>623</v>
      </c>
      <c r="U201" t="s">
        <v>270</v>
      </c>
    </row>
    <row r="202" spans="1:21">
      <c r="A202" t="s">
        <v>191</v>
      </c>
      <c r="B202" t="s">
        <v>20</v>
      </c>
      <c r="C202">
        <v>2025</v>
      </c>
      <c r="D202">
        <v>2</v>
      </c>
      <c r="E202">
        <v>84335</v>
      </c>
      <c r="F202" t="s">
        <v>290</v>
      </c>
      <c r="G202">
        <v>2</v>
      </c>
      <c r="H202" t="str">
        <f>_xlfn.XLOOKUP(Table1[[#This Row],[ZIPCODE]],Table2[Zip Code],Table2[County])</f>
        <v>Cache</v>
      </c>
      <c r="I202" t="str">
        <f>_xlfn.XLOOKUP(Table1[[#This Row],[ZIPCODE]],Table3[zip],Table3[county])</f>
        <v>Cache County</v>
      </c>
      <c r="J202" t="str">
        <f>IFERROR(Table1[[#This Row],[County (Utah.gov)]], SUBSTITUTE(Table1[[#This Row],[County (WPR)]], " County", ""))</f>
        <v>Cache</v>
      </c>
      <c r="L202" t="s">
        <v>269</v>
      </c>
      <c r="M202">
        <v>84090</v>
      </c>
      <c r="N202" t="s">
        <v>486</v>
      </c>
      <c r="P202">
        <v>84767</v>
      </c>
      <c r="Q202" t="s">
        <v>589</v>
      </c>
      <c r="R202" t="s">
        <v>618</v>
      </c>
      <c r="S202" t="s">
        <v>612</v>
      </c>
      <c r="T202">
        <v>620</v>
      </c>
      <c r="U202" t="s">
        <v>270</v>
      </c>
    </row>
    <row r="203" spans="1:21">
      <c r="A203" t="s">
        <v>191</v>
      </c>
      <c r="B203" t="s">
        <v>20</v>
      </c>
      <c r="C203">
        <v>2025</v>
      </c>
      <c r="D203">
        <v>2</v>
      </c>
      <c r="E203">
        <v>84335</v>
      </c>
      <c r="F203" t="s">
        <v>291</v>
      </c>
      <c r="G203">
        <v>4</v>
      </c>
      <c r="H203" t="str">
        <f>_xlfn.XLOOKUP(Table1[[#This Row],[ZIPCODE]],Table2[Zip Code],Table2[County])</f>
        <v>Cache</v>
      </c>
      <c r="I203" t="str">
        <f>_xlfn.XLOOKUP(Table1[[#This Row],[ZIPCODE]],Table3[zip],Table3[county])</f>
        <v>Cache County</v>
      </c>
      <c r="J203" t="str">
        <f>IFERROR(Table1[[#This Row],[County (Utah.gov)]], SUBSTITUTE(Table1[[#This Row],[County (WPR)]], " County", ""))</f>
        <v>Cache</v>
      </c>
      <c r="L203" t="s">
        <v>269</v>
      </c>
      <c r="M203">
        <v>84091</v>
      </c>
      <c r="N203" t="s">
        <v>486</v>
      </c>
      <c r="P203">
        <v>84626</v>
      </c>
      <c r="Q203" t="s">
        <v>558</v>
      </c>
      <c r="R203" t="s">
        <v>611</v>
      </c>
      <c r="S203" t="s">
        <v>612</v>
      </c>
      <c r="T203">
        <v>617</v>
      </c>
      <c r="U203" t="s">
        <v>270</v>
      </c>
    </row>
    <row r="204" spans="1:21">
      <c r="A204" t="s">
        <v>191</v>
      </c>
      <c r="B204" t="s">
        <v>20</v>
      </c>
      <c r="C204">
        <v>2025</v>
      </c>
      <c r="D204">
        <v>2</v>
      </c>
      <c r="E204">
        <v>84336</v>
      </c>
      <c r="F204" t="s">
        <v>291</v>
      </c>
      <c r="G204">
        <v>1</v>
      </c>
      <c r="H204" t="str">
        <f>_xlfn.XLOOKUP(Table1[[#This Row],[ZIPCODE]],Table2[Zip Code],Table2[County])</f>
        <v>Box Elder</v>
      </c>
      <c r="I204" t="str">
        <f>_xlfn.XLOOKUP(Table1[[#This Row],[ZIPCODE]],Table3[zip],Table3[county])</f>
        <v>Box Elder County</v>
      </c>
      <c r="J204" t="str">
        <f>IFERROR(Table1[[#This Row],[County (Utah.gov)]], SUBSTITUTE(Table1[[#This Row],[County (WPR)]], " County", ""))</f>
        <v>Box Elder</v>
      </c>
      <c r="L204" t="s">
        <v>269</v>
      </c>
      <c r="M204">
        <v>84092</v>
      </c>
      <c r="N204" t="s">
        <v>486</v>
      </c>
      <c r="P204">
        <v>84305</v>
      </c>
      <c r="Q204" t="s">
        <v>360</v>
      </c>
      <c r="R204" t="s">
        <v>620</v>
      </c>
      <c r="S204" t="s">
        <v>612</v>
      </c>
      <c r="T204">
        <v>612</v>
      </c>
      <c r="U204" t="s">
        <v>270</v>
      </c>
    </row>
    <row r="205" spans="1:21">
      <c r="A205" t="s">
        <v>191</v>
      </c>
      <c r="B205" t="s">
        <v>20</v>
      </c>
      <c r="C205">
        <v>2025</v>
      </c>
      <c r="D205">
        <v>2</v>
      </c>
      <c r="E205">
        <v>84337</v>
      </c>
      <c r="F205" t="s">
        <v>290</v>
      </c>
      <c r="G205">
        <v>7</v>
      </c>
      <c r="H205" t="str">
        <f>_xlfn.XLOOKUP(Table1[[#This Row],[ZIPCODE]],Table2[Zip Code],Table2[County])</f>
        <v>Box Elder</v>
      </c>
      <c r="I205" t="str">
        <f>_xlfn.XLOOKUP(Table1[[#This Row],[ZIPCODE]],Table3[zip],Table3[county])</f>
        <v>Box Elder County</v>
      </c>
      <c r="J205" t="str">
        <f>IFERROR(Table1[[#This Row],[County (Utah.gov)]], SUBSTITUTE(Table1[[#This Row],[County (WPR)]], " County", ""))</f>
        <v>Box Elder</v>
      </c>
      <c r="L205" t="s">
        <v>269</v>
      </c>
      <c r="M205">
        <v>84093</v>
      </c>
      <c r="N205" t="s">
        <v>486</v>
      </c>
      <c r="P205">
        <v>84657</v>
      </c>
      <c r="Q205" t="s">
        <v>529</v>
      </c>
      <c r="R205" t="s">
        <v>633</v>
      </c>
      <c r="S205" t="s">
        <v>612</v>
      </c>
      <c r="T205">
        <v>596</v>
      </c>
      <c r="U205" t="s">
        <v>270</v>
      </c>
    </row>
    <row r="206" spans="1:21">
      <c r="A206" t="s">
        <v>191</v>
      </c>
      <c r="B206" t="s">
        <v>20</v>
      </c>
      <c r="C206">
        <v>2025</v>
      </c>
      <c r="D206">
        <v>2</v>
      </c>
      <c r="E206">
        <v>84337</v>
      </c>
      <c r="F206" t="s">
        <v>291</v>
      </c>
      <c r="G206">
        <v>4</v>
      </c>
      <c r="H206" t="str">
        <f>_xlfn.XLOOKUP(Table1[[#This Row],[ZIPCODE]],Table2[Zip Code],Table2[County])</f>
        <v>Box Elder</v>
      </c>
      <c r="I206" t="str">
        <f>_xlfn.XLOOKUP(Table1[[#This Row],[ZIPCODE]],Table3[zip],Table3[county])</f>
        <v>Box Elder County</v>
      </c>
      <c r="J206" t="str">
        <f>IFERROR(Table1[[#This Row],[County (Utah.gov)]], SUBSTITUTE(Table1[[#This Row],[County (WPR)]], " County", ""))</f>
        <v>Box Elder</v>
      </c>
      <c r="L206" t="s">
        <v>269</v>
      </c>
      <c r="M206">
        <v>84094</v>
      </c>
      <c r="N206" t="s">
        <v>486</v>
      </c>
      <c r="P206">
        <v>84739</v>
      </c>
      <c r="Q206" t="s">
        <v>523</v>
      </c>
      <c r="R206" t="s">
        <v>633</v>
      </c>
      <c r="S206" t="s">
        <v>612</v>
      </c>
      <c r="T206">
        <v>596</v>
      </c>
      <c r="U206" t="s">
        <v>270</v>
      </c>
    </row>
    <row r="207" spans="1:21">
      <c r="A207" t="s">
        <v>191</v>
      </c>
      <c r="B207" t="s">
        <v>20</v>
      </c>
      <c r="C207">
        <v>2025</v>
      </c>
      <c r="D207">
        <v>2</v>
      </c>
      <c r="E207">
        <v>84338</v>
      </c>
      <c r="F207" t="s">
        <v>291</v>
      </c>
      <c r="G207">
        <v>1</v>
      </c>
      <c r="H207" t="str">
        <f>_xlfn.XLOOKUP(Table1[[#This Row],[ZIPCODE]],Table2[Zip Code],Table2[County])</f>
        <v>Cache</v>
      </c>
      <c r="I207" t="str">
        <f>_xlfn.XLOOKUP(Table1[[#This Row],[ZIPCODE]],Table3[zip],Table3[county])</f>
        <v>Cache County</v>
      </c>
      <c r="J207" t="str">
        <f>IFERROR(Table1[[#This Row],[County (Utah.gov)]], SUBSTITUTE(Table1[[#This Row],[County (WPR)]], " County", ""))</f>
        <v>Cache</v>
      </c>
      <c r="L207" t="s">
        <v>269</v>
      </c>
      <c r="M207">
        <v>84095</v>
      </c>
      <c r="N207" t="s">
        <v>487</v>
      </c>
      <c r="P207">
        <v>84521</v>
      </c>
      <c r="Q207" t="s">
        <v>411</v>
      </c>
      <c r="R207" t="s">
        <v>641</v>
      </c>
      <c r="S207" t="s">
        <v>612</v>
      </c>
      <c r="T207">
        <v>591</v>
      </c>
      <c r="U207" t="s">
        <v>270</v>
      </c>
    </row>
    <row r="208" spans="1:21">
      <c r="A208" t="s">
        <v>191</v>
      </c>
      <c r="B208" t="s">
        <v>20</v>
      </c>
      <c r="C208">
        <v>2025</v>
      </c>
      <c r="D208">
        <v>2</v>
      </c>
      <c r="E208">
        <v>84339</v>
      </c>
      <c r="F208" t="s">
        <v>290</v>
      </c>
      <c r="G208">
        <v>2</v>
      </c>
      <c r="H208" t="str">
        <f>_xlfn.XLOOKUP(Table1[[#This Row],[ZIPCODE]],Table2[Zip Code],Table2[County])</f>
        <v>Cache</v>
      </c>
      <c r="I208" t="str">
        <f>_xlfn.XLOOKUP(Table1[[#This Row],[ZIPCODE]],Table3[zip],Table3[county])</f>
        <v>Cache County</v>
      </c>
      <c r="J208" t="str">
        <f>IFERROR(Table1[[#This Row],[County (Utah.gov)]], SUBSTITUTE(Table1[[#This Row],[County (WPR)]], " County", ""))</f>
        <v>Cache</v>
      </c>
      <c r="L208" t="s">
        <v>269</v>
      </c>
      <c r="M208">
        <v>84115</v>
      </c>
      <c r="N208" t="s">
        <v>488</v>
      </c>
      <c r="P208">
        <v>84038</v>
      </c>
      <c r="Q208" t="s">
        <v>476</v>
      </c>
      <c r="R208" t="s">
        <v>644</v>
      </c>
      <c r="S208" t="s">
        <v>612</v>
      </c>
      <c r="T208">
        <v>589</v>
      </c>
      <c r="U208" t="s">
        <v>270</v>
      </c>
    </row>
    <row r="209" spans="1:21">
      <c r="A209" t="s">
        <v>191</v>
      </c>
      <c r="B209" t="s">
        <v>20</v>
      </c>
      <c r="C209">
        <v>2025</v>
      </c>
      <c r="D209">
        <v>2</v>
      </c>
      <c r="E209">
        <v>84339</v>
      </c>
      <c r="F209" t="s">
        <v>291</v>
      </c>
      <c r="G209">
        <v>1</v>
      </c>
      <c r="H209" t="str">
        <f>_xlfn.XLOOKUP(Table1[[#This Row],[ZIPCODE]],Table2[Zip Code],Table2[County])</f>
        <v>Cache</v>
      </c>
      <c r="I209" t="str">
        <f>_xlfn.XLOOKUP(Table1[[#This Row],[ZIPCODE]],Table3[zip],Table3[county])</f>
        <v>Cache County</v>
      </c>
      <c r="J209" t="str">
        <f>IFERROR(Table1[[#This Row],[County (Utah.gov)]], SUBSTITUTE(Table1[[#This Row],[County (WPR)]], " County", ""))</f>
        <v>Cache</v>
      </c>
      <c r="L209" t="s">
        <v>269</v>
      </c>
      <c r="M209">
        <v>84165</v>
      </c>
      <c r="N209" t="s">
        <v>488</v>
      </c>
      <c r="P209">
        <v>84039</v>
      </c>
      <c r="Q209" t="s">
        <v>550</v>
      </c>
      <c r="R209" t="s">
        <v>623</v>
      </c>
      <c r="S209" t="s">
        <v>612</v>
      </c>
      <c r="T209">
        <v>585</v>
      </c>
      <c r="U209" t="s">
        <v>270</v>
      </c>
    </row>
    <row r="210" spans="1:21">
      <c r="A210" t="s">
        <v>191</v>
      </c>
      <c r="B210" t="s">
        <v>20</v>
      </c>
      <c r="C210">
        <v>2025</v>
      </c>
      <c r="D210">
        <v>2</v>
      </c>
      <c r="E210">
        <v>84340</v>
      </c>
      <c r="F210" t="s">
        <v>291</v>
      </c>
      <c r="G210">
        <v>2</v>
      </c>
      <c r="H210" t="str">
        <f>_xlfn.XLOOKUP(Table1[[#This Row],[ZIPCODE]],Table2[Zip Code],Table2[County])</f>
        <v>Box Elder</v>
      </c>
      <c r="I210" t="str">
        <f>_xlfn.XLOOKUP(Table1[[#This Row],[ZIPCODE]],Table3[zip],Table3[county])</f>
        <v>Box Elder County</v>
      </c>
      <c r="J210" t="str">
        <f>IFERROR(Table1[[#This Row],[County (Utah.gov)]], SUBSTITUTE(Table1[[#This Row],[County (WPR)]], " County", ""))</f>
        <v>Box Elder</v>
      </c>
      <c r="L210" t="s">
        <v>269</v>
      </c>
      <c r="M210">
        <v>84118</v>
      </c>
      <c r="N210" t="s">
        <v>489</v>
      </c>
      <c r="P210">
        <v>84643</v>
      </c>
      <c r="Q210" t="s">
        <v>512</v>
      </c>
      <c r="R210" t="s">
        <v>635</v>
      </c>
      <c r="S210" t="s">
        <v>612</v>
      </c>
      <c r="T210">
        <v>583</v>
      </c>
      <c r="U210" t="s">
        <v>270</v>
      </c>
    </row>
    <row r="211" spans="1:21">
      <c r="A211" t="s">
        <v>191</v>
      </c>
      <c r="B211" t="s">
        <v>20</v>
      </c>
      <c r="C211">
        <v>2025</v>
      </c>
      <c r="D211">
        <v>2</v>
      </c>
      <c r="E211">
        <v>84341</v>
      </c>
      <c r="F211" t="s">
        <v>290</v>
      </c>
      <c r="G211">
        <v>3</v>
      </c>
      <c r="H211" t="str">
        <f>_xlfn.XLOOKUP(Table1[[#This Row],[ZIPCODE]],Table2[Zip Code],Table2[County])</f>
        <v>Cache</v>
      </c>
      <c r="I211" t="str">
        <f>_xlfn.XLOOKUP(Table1[[#This Row],[ZIPCODE]],Table3[zip],Table3[county])</f>
        <v>Cache County</v>
      </c>
      <c r="J211" t="str">
        <f>IFERROR(Table1[[#This Row],[County (Utah.gov)]], SUBSTITUTE(Table1[[#This Row],[County (WPR)]], " County", ""))</f>
        <v>Cache</v>
      </c>
      <c r="L211" t="s">
        <v>269</v>
      </c>
      <c r="M211">
        <v>84119</v>
      </c>
      <c r="N211" t="s">
        <v>489</v>
      </c>
      <c r="P211">
        <v>84665</v>
      </c>
      <c r="Q211" t="s">
        <v>516</v>
      </c>
      <c r="R211" t="s">
        <v>635</v>
      </c>
      <c r="S211" t="s">
        <v>612</v>
      </c>
      <c r="T211">
        <v>572</v>
      </c>
      <c r="U211" t="s">
        <v>270</v>
      </c>
    </row>
    <row r="212" spans="1:21">
      <c r="A212" t="s">
        <v>191</v>
      </c>
      <c r="B212" t="s">
        <v>20</v>
      </c>
      <c r="C212">
        <v>2025</v>
      </c>
      <c r="D212">
        <v>2</v>
      </c>
      <c r="E212">
        <v>84341</v>
      </c>
      <c r="F212" t="s">
        <v>291</v>
      </c>
      <c r="G212">
        <v>9</v>
      </c>
      <c r="H212" t="str">
        <f>_xlfn.XLOOKUP(Table1[[#This Row],[ZIPCODE]],Table2[Zip Code],Table2[County])</f>
        <v>Cache</v>
      </c>
      <c r="I212" t="str">
        <f>_xlfn.XLOOKUP(Table1[[#This Row],[ZIPCODE]],Table3[zip],Table3[county])</f>
        <v>Cache County</v>
      </c>
      <c r="J212" t="str">
        <f>IFERROR(Table1[[#This Row],[County (Utah.gov)]], SUBSTITUTE(Table1[[#This Row],[County (WPR)]], " County", ""))</f>
        <v>Cache</v>
      </c>
      <c r="L212" t="s">
        <v>269</v>
      </c>
      <c r="M212">
        <v>84084</v>
      </c>
      <c r="N212" t="s">
        <v>490</v>
      </c>
      <c r="P212">
        <v>84630</v>
      </c>
      <c r="Q212" t="s">
        <v>508</v>
      </c>
      <c r="R212" t="s">
        <v>635</v>
      </c>
      <c r="S212" t="s">
        <v>612</v>
      </c>
      <c r="T212">
        <v>570</v>
      </c>
      <c r="U212" t="s">
        <v>270</v>
      </c>
    </row>
    <row r="213" spans="1:21">
      <c r="A213" t="s">
        <v>191</v>
      </c>
      <c r="B213" t="s">
        <v>20</v>
      </c>
      <c r="C213">
        <v>2025</v>
      </c>
      <c r="D213">
        <v>2</v>
      </c>
      <c r="E213">
        <v>84401</v>
      </c>
      <c r="F213" t="s">
        <v>290</v>
      </c>
      <c r="G213">
        <v>9</v>
      </c>
      <c r="H213" t="str">
        <f>_xlfn.XLOOKUP(Table1[[#This Row],[ZIPCODE]],Table2[Zip Code],Table2[County])</f>
        <v>Weber</v>
      </c>
      <c r="I213" t="str">
        <f>_xlfn.XLOOKUP(Table1[[#This Row],[ZIPCODE]],Table3[zip],Table3[county])</f>
        <v>Weber County</v>
      </c>
      <c r="J213" t="str">
        <f>IFERROR(Table1[[#This Row],[County (Utah.gov)]], SUBSTITUTE(Table1[[#This Row],[County (WPR)]], " County", ""))</f>
        <v>Weber</v>
      </c>
      <c r="L213" t="s">
        <v>269</v>
      </c>
      <c r="M213">
        <v>84088</v>
      </c>
      <c r="N213" t="s">
        <v>490</v>
      </c>
      <c r="P213">
        <v>84782</v>
      </c>
      <c r="Q213" t="s">
        <v>591</v>
      </c>
      <c r="R213" t="s">
        <v>618</v>
      </c>
      <c r="S213" t="s">
        <v>612</v>
      </c>
      <c r="T213">
        <v>562</v>
      </c>
      <c r="U213" t="s">
        <v>270</v>
      </c>
    </row>
    <row r="214" spans="1:21">
      <c r="A214" t="s">
        <v>191</v>
      </c>
      <c r="B214" t="s">
        <v>20</v>
      </c>
      <c r="C214">
        <v>2025</v>
      </c>
      <c r="D214">
        <v>2</v>
      </c>
      <c r="E214">
        <v>84401</v>
      </c>
      <c r="F214" t="s">
        <v>291</v>
      </c>
      <c r="G214">
        <v>34</v>
      </c>
      <c r="H214" t="str">
        <f>_xlfn.XLOOKUP(Table1[[#This Row],[ZIPCODE]],Table2[Zip Code],Table2[County])</f>
        <v>Weber</v>
      </c>
      <c r="I214" t="str">
        <f>_xlfn.XLOOKUP(Table1[[#This Row],[ZIPCODE]],Table3[zip],Table3[county])</f>
        <v>Weber County</v>
      </c>
      <c r="J214" t="str">
        <f>IFERROR(Table1[[#This Row],[County (Utah.gov)]], SUBSTITUTE(Table1[[#This Row],[County (WPR)]], " County", ""))</f>
        <v>Weber</v>
      </c>
      <c r="L214" t="s">
        <v>269</v>
      </c>
      <c r="M214">
        <v>84120</v>
      </c>
      <c r="N214" t="s">
        <v>491</v>
      </c>
      <c r="P214">
        <v>84750</v>
      </c>
      <c r="Q214" t="s">
        <v>473</v>
      </c>
      <c r="R214" t="s">
        <v>650</v>
      </c>
      <c r="S214" t="s">
        <v>612</v>
      </c>
      <c r="T214">
        <v>560</v>
      </c>
      <c r="U214" t="s">
        <v>270</v>
      </c>
    </row>
    <row r="215" spans="1:21">
      <c r="A215" t="s">
        <v>191</v>
      </c>
      <c r="B215" t="s">
        <v>20</v>
      </c>
      <c r="C215">
        <v>2025</v>
      </c>
      <c r="D215">
        <v>2</v>
      </c>
      <c r="E215">
        <v>84403</v>
      </c>
      <c r="F215" t="s">
        <v>290</v>
      </c>
      <c r="G215">
        <v>11</v>
      </c>
      <c r="H215" t="str">
        <f>_xlfn.XLOOKUP(Table1[[#This Row],[ZIPCODE]],Table2[Zip Code],Table2[County])</f>
        <v>Weber</v>
      </c>
      <c r="I215" t="str">
        <f>_xlfn.XLOOKUP(Table1[[#This Row],[ZIPCODE]],Table3[zip],Table3[county])</f>
        <v>Weber County</v>
      </c>
      <c r="J215" t="str">
        <f>IFERROR(Table1[[#This Row],[County (Utah.gov)]], SUBSTITUTE(Table1[[#This Row],[County (WPR)]], " County", ""))</f>
        <v>Weber</v>
      </c>
      <c r="L215" t="s">
        <v>269</v>
      </c>
      <c r="M215">
        <v>84128</v>
      </c>
      <c r="N215" t="s">
        <v>491</v>
      </c>
      <c r="P215">
        <v>84716</v>
      </c>
      <c r="Q215" t="s">
        <v>418</v>
      </c>
      <c r="R215" t="s">
        <v>642</v>
      </c>
      <c r="S215" t="s">
        <v>612</v>
      </c>
      <c r="T215">
        <v>544</v>
      </c>
      <c r="U215" t="s">
        <v>270</v>
      </c>
    </row>
    <row r="216" spans="1:21">
      <c r="A216" t="s">
        <v>191</v>
      </c>
      <c r="B216" t="s">
        <v>20</v>
      </c>
      <c r="C216">
        <v>2025</v>
      </c>
      <c r="D216">
        <v>2</v>
      </c>
      <c r="E216">
        <v>84403</v>
      </c>
      <c r="F216" t="s">
        <v>291</v>
      </c>
      <c r="G216">
        <v>17</v>
      </c>
      <c r="H216" t="str">
        <f>_xlfn.XLOOKUP(Table1[[#This Row],[ZIPCODE]],Table2[Zip Code],Table2[County])</f>
        <v>Weber</v>
      </c>
      <c r="I216" t="str">
        <f>_xlfn.XLOOKUP(Table1[[#This Row],[ZIPCODE]],Table3[zip],Table3[county])</f>
        <v>Weber County</v>
      </c>
      <c r="J216" t="str">
        <f>IFERROR(Table1[[#This Row],[County (Utah.gov)]], SUBSTITUTE(Table1[[#This Row],[County (WPR)]], " County", ""))</f>
        <v>Weber</v>
      </c>
      <c r="L216" t="s">
        <v>269</v>
      </c>
      <c r="M216">
        <v>84170</v>
      </c>
      <c r="N216" t="s">
        <v>491</v>
      </c>
      <c r="P216">
        <v>84776</v>
      </c>
      <c r="Q216" t="s">
        <v>426</v>
      </c>
      <c r="R216" t="s">
        <v>642</v>
      </c>
      <c r="S216" t="s">
        <v>612</v>
      </c>
      <c r="T216">
        <v>537</v>
      </c>
      <c r="U216" t="s">
        <v>270</v>
      </c>
    </row>
    <row r="217" spans="1:21">
      <c r="A217" t="s">
        <v>191</v>
      </c>
      <c r="B217" t="s">
        <v>20</v>
      </c>
      <c r="C217">
        <v>2025</v>
      </c>
      <c r="D217">
        <v>2</v>
      </c>
      <c r="E217">
        <v>84404</v>
      </c>
      <c r="F217" t="s">
        <v>290</v>
      </c>
      <c r="G217">
        <v>20</v>
      </c>
      <c r="H217" t="str">
        <f>_xlfn.XLOOKUP(Table1[[#This Row],[ZIPCODE]],Table2[Zip Code],Table2[County])</f>
        <v>Weber</v>
      </c>
      <c r="I217" t="str">
        <f>_xlfn.XLOOKUP(Table1[[#This Row],[ZIPCODE]],Table3[zip],Table3[county])</f>
        <v>Weber County</v>
      </c>
      <c r="J217" t="str">
        <f>IFERROR(Table1[[#This Row],[County (Utah.gov)]], SUBSTITUTE(Table1[[#This Row],[County (WPR)]], " County", ""))</f>
        <v>Weber</v>
      </c>
      <c r="L217" t="s">
        <v>492</v>
      </c>
      <c r="M217">
        <v>84510</v>
      </c>
      <c r="N217" t="s">
        <v>493</v>
      </c>
      <c r="P217">
        <v>84338</v>
      </c>
      <c r="Q217" t="s">
        <v>373</v>
      </c>
      <c r="R217" t="s">
        <v>620</v>
      </c>
      <c r="S217" t="s">
        <v>612</v>
      </c>
      <c r="T217">
        <v>534</v>
      </c>
      <c r="U217" t="s">
        <v>270</v>
      </c>
    </row>
    <row r="218" spans="1:21">
      <c r="A218" t="s">
        <v>191</v>
      </c>
      <c r="B218" t="s">
        <v>20</v>
      </c>
      <c r="C218">
        <v>2025</v>
      </c>
      <c r="D218">
        <v>2</v>
      </c>
      <c r="E218">
        <v>84404</v>
      </c>
      <c r="F218" t="s">
        <v>291</v>
      </c>
      <c r="G218">
        <v>35</v>
      </c>
      <c r="H218" t="str">
        <f>_xlfn.XLOOKUP(Table1[[#This Row],[ZIPCODE]],Table2[Zip Code],Table2[County])</f>
        <v>Weber</v>
      </c>
      <c r="I218" t="str">
        <f>_xlfn.XLOOKUP(Table1[[#This Row],[ZIPCODE]],Table3[zip],Table3[county])</f>
        <v>Weber County</v>
      </c>
      <c r="J218" t="str">
        <f>IFERROR(Table1[[#This Row],[County (Utah.gov)]], SUBSTITUTE(Table1[[#This Row],[County (WPR)]], " County", ""))</f>
        <v>Weber</v>
      </c>
      <c r="L218" t="s">
        <v>492</v>
      </c>
      <c r="M218">
        <v>84511</v>
      </c>
      <c r="N218" t="s">
        <v>494</v>
      </c>
      <c r="P218">
        <v>84522</v>
      </c>
      <c r="Q218" t="s">
        <v>407</v>
      </c>
      <c r="R218" t="s">
        <v>641</v>
      </c>
      <c r="S218" t="s">
        <v>612</v>
      </c>
      <c r="T218">
        <v>521</v>
      </c>
      <c r="U218" t="s">
        <v>270</v>
      </c>
    </row>
    <row r="219" spans="1:21">
      <c r="A219" t="s">
        <v>191</v>
      </c>
      <c r="B219" t="s">
        <v>20</v>
      </c>
      <c r="C219">
        <v>2025</v>
      </c>
      <c r="D219">
        <v>2</v>
      </c>
      <c r="E219">
        <v>84405</v>
      </c>
      <c r="F219" t="s">
        <v>290</v>
      </c>
      <c r="G219">
        <v>8</v>
      </c>
      <c r="H219" t="str">
        <f>_xlfn.XLOOKUP(Table1[[#This Row],[ZIPCODE]],Table2[Zip Code],Table2[County])</f>
        <v>Weber</v>
      </c>
      <c r="I219" t="str">
        <f>_xlfn.XLOOKUP(Table1[[#This Row],[ZIPCODE]],Table3[zip],Table3[county])</f>
        <v>Weber County</v>
      </c>
      <c r="J219" t="str">
        <f>IFERROR(Table1[[#This Row],[County (Utah.gov)]], SUBSTITUTE(Table1[[#This Row],[County (WPR)]], " County", ""))</f>
        <v>Weber</v>
      </c>
      <c r="L219" t="s">
        <v>492</v>
      </c>
      <c r="M219">
        <v>84512</v>
      </c>
      <c r="N219" t="s">
        <v>495</v>
      </c>
      <c r="P219">
        <v>84336</v>
      </c>
      <c r="Q219" t="s">
        <v>355</v>
      </c>
      <c r="R219" t="s">
        <v>625</v>
      </c>
      <c r="S219" t="s">
        <v>612</v>
      </c>
      <c r="T219">
        <v>520</v>
      </c>
      <c r="U219" t="s">
        <v>270</v>
      </c>
    </row>
    <row r="220" spans="1:21">
      <c r="A220" t="s">
        <v>191</v>
      </c>
      <c r="B220" t="s">
        <v>20</v>
      </c>
      <c r="C220">
        <v>2025</v>
      </c>
      <c r="D220">
        <v>2</v>
      </c>
      <c r="E220">
        <v>84405</v>
      </c>
      <c r="F220" t="s">
        <v>291</v>
      </c>
      <c r="G220">
        <v>22</v>
      </c>
      <c r="H220" t="str">
        <f>_xlfn.XLOOKUP(Table1[[#This Row],[ZIPCODE]],Table2[Zip Code],Table2[County])</f>
        <v>Weber</v>
      </c>
      <c r="I220" t="str">
        <f>_xlfn.XLOOKUP(Table1[[#This Row],[ZIPCODE]],Table3[zip],Table3[county])</f>
        <v>Weber County</v>
      </c>
      <c r="J220" t="str">
        <f>IFERROR(Table1[[#This Row],[County (Utah.gov)]], SUBSTITUTE(Table1[[#This Row],[County (WPR)]], " County", ""))</f>
        <v>Weber</v>
      </c>
      <c r="L220" t="s">
        <v>492</v>
      </c>
      <c r="M220">
        <v>84533</v>
      </c>
      <c r="N220" t="s">
        <v>496</v>
      </c>
      <c r="P220">
        <v>84022</v>
      </c>
      <c r="Q220" t="s">
        <v>538</v>
      </c>
      <c r="R220" t="s">
        <v>617</v>
      </c>
      <c r="S220" t="s">
        <v>612</v>
      </c>
      <c r="T220">
        <v>516</v>
      </c>
      <c r="U220" t="s">
        <v>270</v>
      </c>
    </row>
    <row r="221" spans="1:21">
      <c r="A221" t="s">
        <v>191</v>
      </c>
      <c r="B221" t="s">
        <v>20</v>
      </c>
      <c r="C221">
        <v>2025</v>
      </c>
      <c r="D221">
        <v>2</v>
      </c>
      <c r="E221">
        <v>84412</v>
      </c>
      <c r="F221" t="s">
        <v>290</v>
      </c>
      <c r="G221">
        <v>1</v>
      </c>
      <c r="H221" t="str">
        <f>_xlfn.XLOOKUP(Table1[[#This Row],[ZIPCODE]],Table2[Zip Code],Table2[County])</f>
        <v>Weber</v>
      </c>
      <c r="I221" t="e">
        <f>_xlfn.XLOOKUP(Table1[[#This Row],[ZIPCODE]],Table3[zip],Table3[county])</f>
        <v>#N/A</v>
      </c>
      <c r="J221" t="str">
        <f>IFERROR(Table1[[#This Row],[County (Utah.gov)]], SUBSTITUTE(Table1[[#This Row],[County (WPR)]], " County", ""))</f>
        <v>Weber</v>
      </c>
      <c r="L221" t="s">
        <v>492</v>
      </c>
      <c r="M221">
        <v>84530</v>
      </c>
      <c r="N221" t="s">
        <v>497</v>
      </c>
      <c r="P221">
        <v>84035</v>
      </c>
      <c r="Q221" t="s">
        <v>549</v>
      </c>
      <c r="R221" t="s">
        <v>623</v>
      </c>
      <c r="S221" t="s">
        <v>612</v>
      </c>
      <c r="T221">
        <v>515</v>
      </c>
      <c r="U221" t="s">
        <v>270</v>
      </c>
    </row>
    <row r="222" spans="1:21">
      <c r="A222" t="s">
        <v>191</v>
      </c>
      <c r="B222" t="s">
        <v>20</v>
      </c>
      <c r="C222">
        <v>2025</v>
      </c>
      <c r="D222">
        <v>2</v>
      </c>
      <c r="E222">
        <v>84414</v>
      </c>
      <c r="F222" t="s">
        <v>290</v>
      </c>
      <c r="G222">
        <v>6</v>
      </c>
      <c r="H222" t="str">
        <f>_xlfn.XLOOKUP(Table1[[#This Row],[ZIPCODE]],Table2[Zip Code],Table2[County])</f>
        <v>Weber</v>
      </c>
      <c r="I222" t="str">
        <f>_xlfn.XLOOKUP(Table1[[#This Row],[ZIPCODE]],Table3[zip],Table3[county])</f>
        <v>Weber County</v>
      </c>
      <c r="J222" t="str">
        <f>IFERROR(Table1[[#This Row],[County (Utah.gov)]], SUBSTITUTE(Table1[[#This Row],[County (WPR)]], " County", ""))</f>
        <v>Weber</v>
      </c>
      <c r="L222" t="s">
        <v>492</v>
      </c>
      <c r="M222">
        <v>84531</v>
      </c>
      <c r="N222" t="s">
        <v>498</v>
      </c>
      <c r="P222">
        <v>84729</v>
      </c>
      <c r="Q222" t="s">
        <v>449</v>
      </c>
      <c r="R222" t="s">
        <v>636</v>
      </c>
      <c r="S222" t="s">
        <v>612</v>
      </c>
      <c r="T222">
        <v>488</v>
      </c>
      <c r="U222" t="s">
        <v>270</v>
      </c>
    </row>
    <row r="223" spans="1:21">
      <c r="A223" t="s">
        <v>191</v>
      </c>
      <c r="B223" t="s">
        <v>20</v>
      </c>
      <c r="C223">
        <v>2025</v>
      </c>
      <c r="D223">
        <v>2</v>
      </c>
      <c r="E223">
        <v>84414</v>
      </c>
      <c r="F223" t="s">
        <v>291</v>
      </c>
      <c r="G223">
        <v>6</v>
      </c>
      <c r="H223" t="str">
        <f>_xlfn.XLOOKUP(Table1[[#This Row],[ZIPCODE]],Table2[Zip Code],Table2[County])</f>
        <v>Weber</v>
      </c>
      <c r="I223" t="str">
        <f>_xlfn.XLOOKUP(Table1[[#This Row],[ZIPCODE]],Table3[zip],Table3[county])</f>
        <v>Weber County</v>
      </c>
      <c r="J223" t="str">
        <f>IFERROR(Table1[[#This Row],[County (Utah.gov)]], SUBSTITUTE(Table1[[#This Row],[County (WPR)]], " County", ""))</f>
        <v>Weber</v>
      </c>
      <c r="L223" t="s">
        <v>492</v>
      </c>
      <c r="M223">
        <v>84534</v>
      </c>
      <c r="N223" t="s">
        <v>499</v>
      </c>
      <c r="P223">
        <v>84539</v>
      </c>
      <c r="Q223" t="s">
        <v>381</v>
      </c>
      <c r="R223" t="s">
        <v>630</v>
      </c>
      <c r="S223" t="s">
        <v>612</v>
      </c>
      <c r="T223">
        <v>485</v>
      </c>
      <c r="U223" t="s">
        <v>270</v>
      </c>
    </row>
    <row r="224" spans="1:21">
      <c r="A224" t="s">
        <v>191</v>
      </c>
      <c r="B224" t="s">
        <v>20</v>
      </c>
      <c r="C224">
        <v>2025</v>
      </c>
      <c r="D224">
        <v>2</v>
      </c>
      <c r="E224">
        <v>84501</v>
      </c>
      <c r="F224" t="s">
        <v>290</v>
      </c>
      <c r="G224">
        <v>2</v>
      </c>
      <c r="H224" t="str">
        <f>_xlfn.XLOOKUP(Table1[[#This Row],[ZIPCODE]],Table2[Zip Code],Table2[County])</f>
        <v>Carbon</v>
      </c>
      <c r="I224" t="str">
        <f>_xlfn.XLOOKUP(Table1[[#This Row],[ZIPCODE]],Table3[zip],Table3[county])</f>
        <v>Carbon County</v>
      </c>
      <c r="J224" t="str">
        <f>IFERROR(Table1[[#This Row],[County (Utah.gov)]], SUBSTITUTE(Table1[[#This Row],[County (WPR)]], " County", ""))</f>
        <v>Carbon</v>
      </c>
      <c r="L224" t="s">
        <v>492</v>
      </c>
      <c r="M224">
        <v>84535</v>
      </c>
      <c r="N224" t="s">
        <v>500</v>
      </c>
      <c r="P224">
        <v>84076</v>
      </c>
      <c r="Q224" t="s">
        <v>552</v>
      </c>
      <c r="R224" t="s">
        <v>623</v>
      </c>
      <c r="S224" t="s">
        <v>612</v>
      </c>
      <c r="T224">
        <v>477</v>
      </c>
      <c r="U224" t="s">
        <v>270</v>
      </c>
    </row>
    <row r="225" spans="1:21">
      <c r="A225" t="s">
        <v>191</v>
      </c>
      <c r="B225" t="s">
        <v>20</v>
      </c>
      <c r="C225">
        <v>2025</v>
      </c>
      <c r="D225">
        <v>2</v>
      </c>
      <c r="E225">
        <v>84512</v>
      </c>
      <c r="F225" t="s">
        <v>290</v>
      </c>
      <c r="G225">
        <v>1</v>
      </c>
      <c r="H225" t="str">
        <f>_xlfn.XLOOKUP(Table1[[#This Row],[ZIPCODE]],Table2[Zip Code],Table2[County])</f>
        <v>San Juan</v>
      </c>
      <c r="I225" t="str">
        <f>_xlfn.XLOOKUP(Table1[[#This Row],[ZIPCODE]],Table3[zip],Table3[county])</f>
        <v>San Juan County</v>
      </c>
      <c r="J225" t="str">
        <f>IFERROR(Table1[[#This Row],[County (Utah.gov)]], SUBSTITUTE(Table1[[#This Row],[County (WPR)]], " County", ""))</f>
        <v>San Juan</v>
      </c>
      <c r="L225" t="s">
        <v>492</v>
      </c>
      <c r="M225">
        <v>84536</v>
      </c>
      <c r="N225" t="s">
        <v>501</v>
      </c>
      <c r="P225">
        <v>84775</v>
      </c>
      <c r="Q225" t="s">
        <v>599</v>
      </c>
      <c r="R225" t="s">
        <v>646</v>
      </c>
      <c r="S225" t="s">
        <v>612</v>
      </c>
      <c r="T225">
        <v>473</v>
      </c>
      <c r="U225" t="s">
        <v>270</v>
      </c>
    </row>
    <row r="226" spans="1:21">
      <c r="A226" t="s">
        <v>191</v>
      </c>
      <c r="B226" t="s">
        <v>20</v>
      </c>
      <c r="C226">
        <v>2025</v>
      </c>
      <c r="D226">
        <v>2</v>
      </c>
      <c r="E226">
        <v>84522</v>
      </c>
      <c r="F226" t="s">
        <v>291</v>
      </c>
      <c r="G226">
        <v>1</v>
      </c>
      <c r="H226" t="str">
        <f>_xlfn.XLOOKUP(Table1[[#This Row],[ZIPCODE]],Table2[Zip Code],Table2[County])</f>
        <v>Emery</v>
      </c>
      <c r="I226" t="str">
        <f>_xlfn.XLOOKUP(Table1[[#This Row],[ZIPCODE]],Table3[zip],Table3[county])</f>
        <v>Emery County</v>
      </c>
      <c r="J226" t="str">
        <f>IFERROR(Table1[[#This Row],[County (Utah.gov)]], SUBSTITUTE(Table1[[#This Row],[County (WPR)]], " County", ""))</f>
        <v>Emery</v>
      </c>
      <c r="L226" t="s">
        <v>502</v>
      </c>
      <c r="M226">
        <v>84621</v>
      </c>
      <c r="N226" t="s">
        <v>503</v>
      </c>
      <c r="P226">
        <v>84007</v>
      </c>
      <c r="Q226" t="s">
        <v>398</v>
      </c>
      <c r="R226" t="s">
        <v>629</v>
      </c>
      <c r="S226" t="s">
        <v>612</v>
      </c>
      <c r="T226">
        <v>452</v>
      </c>
      <c r="U226" t="s">
        <v>270</v>
      </c>
    </row>
    <row r="227" spans="1:21">
      <c r="A227" t="s">
        <v>191</v>
      </c>
      <c r="B227" t="s">
        <v>20</v>
      </c>
      <c r="C227">
        <v>2025</v>
      </c>
      <c r="D227">
        <v>2</v>
      </c>
      <c r="E227">
        <v>84528</v>
      </c>
      <c r="F227" t="s">
        <v>290</v>
      </c>
      <c r="G227">
        <v>3</v>
      </c>
      <c r="H227" t="str">
        <f>_xlfn.XLOOKUP(Table1[[#This Row],[ZIPCODE]],Table2[Zip Code],Table2[County])</f>
        <v>Emery</v>
      </c>
      <c r="I227" t="str">
        <f>_xlfn.XLOOKUP(Table1[[#This Row],[ZIPCODE]],Table3[zip],Table3[county])</f>
        <v>Emery County</v>
      </c>
      <c r="J227" t="str">
        <f>IFERROR(Table1[[#This Row],[County (Utah.gov)]], SUBSTITUTE(Table1[[#This Row],[County (WPR)]], " County", ""))</f>
        <v>Emery</v>
      </c>
      <c r="L227" t="s">
        <v>502</v>
      </c>
      <c r="M227">
        <v>84622</v>
      </c>
      <c r="N227" t="s">
        <v>504</v>
      </c>
      <c r="P227">
        <v>84051</v>
      </c>
      <c r="Q227" t="s">
        <v>401</v>
      </c>
      <c r="R227" t="s">
        <v>629</v>
      </c>
      <c r="S227" t="s">
        <v>612</v>
      </c>
      <c r="T227">
        <v>452</v>
      </c>
      <c r="U227" t="s">
        <v>270</v>
      </c>
    </row>
    <row r="228" spans="1:21">
      <c r="A228" t="s">
        <v>191</v>
      </c>
      <c r="B228" t="s">
        <v>20</v>
      </c>
      <c r="C228">
        <v>2025</v>
      </c>
      <c r="D228">
        <v>2</v>
      </c>
      <c r="E228">
        <v>84532</v>
      </c>
      <c r="F228" t="s">
        <v>290</v>
      </c>
      <c r="G228">
        <v>3</v>
      </c>
      <c r="H228" t="str">
        <f>_xlfn.XLOOKUP(Table1[[#This Row],[ZIPCODE]],Table2[Zip Code],Table2[County])</f>
        <v>Grand</v>
      </c>
      <c r="I228" t="str">
        <f>_xlfn.XLOOKUP(Table1[[#This Row],[ZIPCODE]],Table3[zip],Table3[county])</f>
        <v>Grand County</v>
      </c>
      <c r="J228" t="str">
        <f>IFERROR(Table1[[#This Row],[County (Utah.gov)]], SUBSTITUTE(Table1[[#This Row],[County (WPR)]], " County", ""))</f>
        <v>Grand</v>
      </c>
      <c r="L228" t="s">
        <v>502</v>
      </c>
      <c r="M228">
        <v>84623</v>
      </c>
      <c r="N228" t="s">
        <v>505</v>
      </c>
      <c r="P228">
        <v>84636</v>
      </c>
      <c r="Q228" t="s">
        <v>458</v>
      </c>
      <c r="R228" t="s">
        <v>637</v>
      </c>
      <c r="S228" t="s">
        <v>612</v>
      </c>
      <c r="T228">
        <v>452</v>
      </c>
      <c r="U228" t="s">
        <v>270</v>
      </c>
    </row>
    <row r="229" spans="1:21">
      <c r="A229" t="s">
        <v>191</v>
      </c>
      <c r="B229" t="s">
        <v>20</v>
      </c>
      <c r="C229">
        <v>2025</v>
      </c>
      <c r="D229">
        <v>2</v>
      </c>
      <c r="E229">
        <v>84532</v>
      </c>
      <c r="F229" t="s">
        <v>291</v>
      </c>
      <c r="G229">
        <v>2</v>
      </c>
      <c r="H229" t="str">
        <f>_xlfn.XLOOKUP(Table1[[#This Row],[ZIPCODE]],Table2[Zip Code],Table2[County])</f>
        <v>Grand</v>
      </c>
      <c r="I229" t="str">
        <f>_xlfn.XLOOKUP(Table1[[#This Row],[ZIPCODE]],Table3[zip],Table3[county])</f>
        <v>Grand County</v>
      </c>
      <c r="J229" t="str">
        <f>IFERROR(Table1[[#This Row],[County (Utah.gov)]], SUBSTITUTE(Table1[[#This Row],[County (WPR)]], " County", ""))</f>
        <v>Grand</v>
      </c>
      <c r="L229" t="s">
        <v>502</v>
      </c>
      <c r="M229">
        <v>84627</v>
      </c>
      <c r="N229" t="s">
        <v>506</v>
      </c>
      <c r="P229">
        <v>84086</v>
      </c>
      <c r="Q229" t="s">
        <v>478</v>
      </c>
      <c r="R229" t="s">
        <v>644</v>
      </c>
      <c r="S229" t="s">
        <v>612</v>
      </c>
      <c r="T229">
        <v>442</v>
      </c>
      <c r="U229" t="s">
        <v>270</v>
      </c>
    </row>
    <row r="230" spans="1:21">
      <c r="A230" t="s">
        <v>191</v>
      </c>
      <c r="B230" t="s">
        <v>20</v>
      </c>
      <c r="C230">
        <v>2025</v>
      </c>
      <c r="D230">
        <v>2</v>
      </c>
      <c r="E230">
        <v>84534</v>
      </c>
      <c r="F230" t="s">
        <v>291</v>
      </c>
      <c r="G230">
        <v>1</v>
      </c>
      <c r="H230" t="str">
        <f>_xlfn.XLOOKUP(Table1[[#This Row],[ZIPCODE]],Table2[Zip Code],Table2[County])</f>
        <v>San Juan</v>
      </c>
      <c r="I230" t="str">
        <f>_xlfn.XLOOKUP(Table1[[#This Row],[ZIPCODE]],Table3[zip],Table3[county])</f>
        <v>San Juan County</v>
      </c>
      <c r="J230" t="str">
        <f>IFERROR(Table1[[#This Row],[County (Utah.gov)]], SUBSTITUTE(Table1[[#This Row],[County (WPR)]], " County", ""))</f>
        <v>San Juan</v>
      </c>
      <c r="L230" t="s">
        <v>502</v>
      </c>
      <c r="M230">
        <v>84629</v>
      </c>
      <c r="N230" t="s">
        <v>507</v>
      </c>
      <c r="P230">
        <v>84715</v>
      </c>
      <c r="Q230" t="s">
        <v>594</v>
      </c>
      <c r="R230" t="s">
        <v>646</v>
      </c>
      <c r="S230" t="s">
        <v>612</v>
      </c>
      <c r="T230">
        <v>439</v>
      </c>
      <c r="U230" t="s">
        <v>270</v>
      </c>
    </row>
    <row r="231" spans="1:21">
      <c r="A231" t="s">
        <v>191</v>
      </c>
      <c r="B231" t="s">
        <v>20</v>
      </c>
      <c r="C231">
        <v>2025</v>
      </c>
      <c r="D231">
        <v>2</v>
      </c>
      <c r="E231">
        <v>84536</v>
      </c>
      <c r="F231" t="s">
        <v>290</v>
      </c>
      <c r="G231">
        <v>1</v>
      </c>
      <c r="H231" t="str">
        <f>_xlfn.XLOOKUP(Table1[[#This Row],[ZIPCODE]],Table2[Zip Code],Table2[County])</f>
        <v>San Juan</v>
      </c>
      <c r="I231" t="str">
        <f>_xlfn.XLOOKUP(Table1[[#This Row],[ZIPCODE]],Table3[zip],Table3[county])</f>
        <v>San Juan County</v>
      </c>
      <c r="J231" t="str">
        <f>IFERROR(Table1[[#This Row],[County (Utah.gov)]], SUBSTITUTE(Table1[[#This Row],[County (WPR)]], " County", ""))</f>
        <v>San Juan</v>
      </c>
      <c r="L231" t="s">
        <v>502</v>
      </c>
      <c r="M231">
        <v>84630</v>
      </c>
      <c r="N231" t="s">
        <v>508</v>
      </c>
      <c r="P231">
        <v>84656</v>
      </c>
      <c r="Q231" t="s">
        <v>465</v>
      </c>
      <c r="R231" t="s">
        <v>637</v>
      </c>
      <c r="S231" t="s">
        <v>612</v>
      </c>
      <c r="T231">
        <v>435</v>
      </c>
      <c r="U231" t="s">
        <v>270</v>
      </c>
    </row>
    <row r="232" spans="1:21">
      <c r="A232" t="s">
        <v>191</v>
      </c>
      <c r="B232" t="s">
        <v>20</v>
      </c>
      <c r="C232">
        <v>2025</v>
      </c>
      <c r="D232">
        <v>2</v>
      </c>
      <c r="E232">
        <v>84536</v>
      </c>
      <c r="F232" t="s">
        <v>291</v>
      </c>
      <c r="G232">
        <v>1</v>
      </c>
      <c r="H232" t="str">
        <f>_xlfn.XLOOKUP(Table1[[#This Row],[ZIPCODE]],Table2[Zip Code],Table2[County])</f>
        <v>San Juan</v>
      </c>
      <c r="I232" t="str">
        <f>_xlfn.XLOOKUP(Table1[[#This Row],[ZIPCODE]],Table3[zip],Table3[county])</f>
        <v>San Juan County</v>
      </c>
      <c r="J232" t="str">
        <f>IFERROR(Table1[[#This Row],[County (Utah.gov)]], SUBSTITUTE(Table1[[#This Row],[County (WPR)]], " County", ""))</f>
        <v>San Juan</v>
      </c>
      <c r="L232" t="s">
        <v>502</v>
      </c>
      <c r="M232">
        <v>84632</v>
      </c>
      <c r="N232" t="s">
        <v>509</v>
      </c>
      <c r="P232">
        <v>84723</v>
      </c>
      <c r="Q232" t="s">
        <v>469</v>
      </c>
      <c r="R232" t="s">
        <v>650</v>
      </c>
      <c r="S232" t="s">
        <v>612</v>
      </c>
      <c r="T232">
        <v>431</v>
      </c>
      <c r="U232" t="s">
        <v>270</v>
      </c>
    </row>
    <row r="233" spans="1:21">
      <c r="A233" t="s">
        <v>191</v>
      </c>
      <c r="B233" t="s">
        <v>20</v>
      </c>
      <c r="C233">
        <v>2025</v>
      </c>
      <c r="D233">
        <v>2</v>
      </c>
      <c r="E233">
        <v>84601</v>
      </c>
      <c r="F233" t="s">
        <v>290</v>
      </c>
      <c r="G233">
        <v>8</v>
      </c>
      <c r="H233" t="str">
        <f>_xlfn.XLOOKUP(Table1[[#This Row],[ZIPCODE]],Table2[Zip Code],Table2[County])</f>
        <v>Utah</v>
      </c>
      <c r="I233" t="str">
        <f>_xlfn.XLOOKUP(Table1[[#This Row],[ZIPCODE]],Table3[zip],Table3[county])</f>
        <v>Utah County</v>
      </c>
      <c r="J233" t="str">
        <f>IFERROR(Table1[[#This Row],[County (Utah.gov)]], SUBSTITUTE(Table1[[#This Row],[County (WPR)]], " County", ""))</f>
        <v>Utah</v>
      </c>
      <c r="L233" t="s">
        <v>502</v>
      </c>
      <c r="M233">
        <v>84634</v>
      </c>
      <c r="N233" t="s">
        <v>510</v>
      </c>
      <c r="P233">
        <v>84069</v>
      </c>
      <c r="Q233" t="s">
        <v>541</v>
      </c>
      <c r="R233" t="s">
        <v>617</v>
      </c>
      <c r="S233" t="s">
        <v>612</v>
      </c>
      <c r="T233">
        <v>425</v>
      </c>
      <c r="U233" t="s">
        <v>270</v>
      </c>
    </row>
    <row r="234" spans="1:21">
      <c r="A234" t="s">
        <v>191</v>
      </c>
      <c r="B234" t="s">
        <v>20</v>
      </c>
      <c r="C234">
        <v>2025</v>
      </c>
      <c r="D234">
        <v>2</v>
      </c>
      <c r="E234">
        <v>84601</v>
      </c>
      <c r="F234" t="s">
        <v>291</v>
      </c>
      <c r="G234">
        <v>31</v>
      </c>
      <c r="H234" t="str">
        <f>_xlfn.XLOOKUP(Table1[[#This Row],[ZIPCODE]],Table2[Zip Code],Table2[County])</f>
        <v>Utah</v>
      </c>
      <c r="I234" t="str">
        <f>_xlfn.XLOOKUP(Table1[[#This Row],[ZIPCODE]],Table3[zip],Table3[county])</f>
        <v>Utah County</v>
      </c>
      <c r="J234" t="str">
        <f>IFERROR(Table1[[#This Row],[County (Utah.gov)]], SUBSTITUTE(Table1[[#This Row],[County (WPR)]], " County", ""))</f>
        <v>Utah</v>
      </c>
      <c r="L234" t="s">
        <v>502</v>
      </c>
      <c r="M234">
        <v>84642</v>
      </c>
      <c r="N234" t="s">
        <v>511</v>
      </c>
      <c r="P234">
        <v>84742</v>
      </c>
      <c r="Q234" t="s">
        <v>435</v>
      </c>
      <c r="R234" t="s">
        <v>624</v>
      </c>
      <c r="S234" t="s">
        <v>612</v>
      </c>
      <c r="T234">
        <v>416</v>
      </c>
      <c r="U234" t="s">
        <v>270</v>
      </c>
    </row>
    <row r="235" spans="1:21">
      <c r="A235" t="s">
        <v>191</v>
      </c>
      <c r="B235" t="s">
        <v>20</v>
      </c>
      <c r="C235">
        <v>2025</v>
      </c>
      <c r="D235">
        <v>2</v>
      </c>
      <c r="E235">
        <v>84604</v>
      </c>
      <c r="F235" t="s">
        <v>290</v>
      </c>
      <c r="G235">
        <v>16</v>
      </c>
      <c r="H235" t="str">
        <f>_xlfn.XLOOKUP(Table1[[#This Row],[ZIPCODE]],Table2[Zip Code],Table2[County])</f>
        <v>Utah</v>
      </c>
      <c r="I235" t="str">
        <f>_xlfn.XLOOKUP(Table1[[#This Row],[ZIPCODE]],Table3[zip],Table3[county])</f>
        <v>Utah County</v>
      </c>
      <c r="J235" t="str">
        <f>IFERROR(Table1[[#This Row],[County (Utah.gov)]], SUBSTITUTE(Table1[[#This Row],[County (WPR)]], " County", ""))</f>
        <v>Utah</v>
      </c>
      <c r="L235" t="s">
        <v>502</v>
      </c>
      <c r="M235">
        <v>84643</v>
      </c>
      <c r="N235" t="s">
        <v>512</v>
      </c>
      <c r="P235">
        <v>84080</v>
      </c>
      <c r="Q235" t="s">
        <v>543</v>
      </c>
      <c r="R235" t="s">
        <v>617</v>
      </c>
      <c r="S235" t="s">
        <v>612</v>
      </c>
      <c r="T235">
        <v>414</v>
      </c>
      <c r="U235" t="s">
        <v>270</v>
      </c>
    </row>
    <row r="236" spans="1:21">
      <c r="A236" t="s">
        <v>191</v>
      </c>
      <c r="B236" t="s">
        <v>20</v>
      </c>
      <c r="C236">
        <v>2025</v>
      </c>
      <c r="D236">
        <v>2</v>
      </c>
      <c r="E236">
        <v>84604</v>
      </c>
      <c r="F236" t="s">
        <v>291</v>
      </c>
      <c r="G236">
        <v>16</v>
      </c>
      <c r="H236" t="str">
        <f>_xlfn.XLOOKUP(Table1[[#This Row],[ZIPCODE]],Table2[Zip Code],Table2[County])</f>
        <v>Utah</v>
      </c>
      <c r="I236" t="str">
        <f>_xlfn.XLOOKUP(Table1[[#This Row],[ZIPCODE]],Table3[zip],Table3[county])</f>
        <v>Utah County</v>
      </c>
      <c r="J236" t="str">
        <f>IFERROR(Table1[[#This Row],[County (Utah.gov)]], SUBSTITUTE(Table1[[#This Row],[County (WPR)]], " County", ""))</f>
        <v>Utah</v>
      </c>
      <c r="L236" t="s">
        <v>502</v>
      </c>
      <c r="M236">
        <v>84646</v>
      </c>
      <c r="N236" t="s">
        <v>513</v>
      </c>
      <c r="P236">
        <v>84072</v>
      </c>
      <c r="Q236" t="s">
        <v>405</v>
      </c>
      <c r="R236" t="s">
        <v>629</v>
      </c>
      <c r="S236" t="s">
        <v>612</v>
      </c>
      <c r="T236">
        <v>411</v>
      </c>
      <c r="U236" t="s">
        <v>270</v>
      </c>
    </row>
    <row r="237" spans="1:21">
      <c r="A237" t="s">
        <v>191</v>
      </c>
      <c r="B237" t="s">
        <v>20</v>
      </c>
      <c r="C237">
        <v>2025</v>
      </c>
      <c r="D237">
        <v>2</v>
      </c>
      <c r="E237">
        <v>84606</v>
      </c>
      <c r="F237" t="s">
        <v>290</v>
      </c>
      <c r="G237">
        <v>11</v>
      </c>
      <c r="H237" t="str">
        <f>_xlfn.XLOOKUP(Table1[[#This Row],[ZIPCODE]],Table2[Zip Code],Table2[County])</f>
        <v>Utah</v>
      </c>
      <c r="I237" t="str">
        <f>_xlfn.XLOOKUP(Table1[[#This Row],[ZIPCODE]],Table3[zip],Table3[county])</f>
        <v>Utah County</v>
      </c>
      <c r="J237" t="str">
        <f>IFERROR(Table1[[#This Row],[County (Utah.gov)]], SUBSTITUTE(Table1[[#This Row],[County (WPR)]], " County", ""))</f>
        <v>Utah</v>
      </c>
      <c r="L237" t="s">
        <v>502</v>
      </c>
      <c r="M237">
        <v>84647</v>
      </c>
      <c r="N237" t="s">
        <v>514</v>
      </c>
      <c r="P237">
        <v>84330</v>
      </c>
      <c r="Q237" t="s">
        <v>353</v>
      </c>
      <c r="R237" t="s">
        <v>625</v>
      </c>
      <c r="S237" t="s">
        <v>612</v>
      </c>
      <c r="T237">
        <v>411</v>
      </c>
      <c r="U237" t="s">
        <v>270</v>
      </c>
    </row>
    <row r="238" spans="1:21">
      <c r="A238" t="s">
        <v>191</v>
      </c>
      <c r="B238" t="s">
        <v>20</v>
      </c>
      <c r="C238">
        <v>2025</v>
      </c>
      <c r="D238">
        <v>2</v>
      </c>
      <c r="E238">
        <v>84606</v>
      </c>
      <c r="F238" t="s">
        <v>291</v>
      </c>
      <c r="G238">
        <v>19</v>
      </c>
      <c r="H238" t="str">
        <f>_xlfn.XLOOKUP(Table1[[#This Row],[ZIPCODE]],Table2[Zip Code],Table2[County])</f>
        <v>Utah</v>
      </c>
      <c r="I238" t="str">
        <f>_xlfn.XLOOKUP(Table1[[#This Row],[ZIPCODE]],Table3[zip],Table3[county])</f>
        <v>Utah County</v>
      </c>
      <c r="J238" t="str">
        <f>IFERROR(Table1[[#This Row],[County (Utah.gov)]], SUBSTITUTE(Table1[[#This Row],[County (WPR)]], " County", ""))</f>
        <v>Utah</v>
      </c>
      <c r="L238" t="s">
        <v>502</v>
      </c>
      <c r="M238">
        <v>84662</v>
      </c>
      <c r="N238" t="s">
        <v>515</v>
      </c>
      <c r="P238">
        <v>84773</v>
      </c>
      <c r="Q238" t="s">
        <v>598</v>
      </c>
      <c r="R238" t="s">
        <v>646</v>
      </c>
      <c r="S238" t="s">
        <v>612</v>
      </c>
      <c r="T238">
        <v>406</v>
      </c>
      <c r="U238" t="s">
        <v>270</v>
      </c>
    </row>
    <row r="239" spans="1:21">
      <c r="A239" t="s">
        <v>191</v>
      </c>
      <c r="B239" t="s">
        <v>20</v>
      </c>
      <c r="C239">
        <v>2025</v>
      </c>
      <c r="D239">
        <v>2</v>
      </c>
      <c r="E239">
        <v>84624</v>
      </c>
      <c r="F239" t="s">
        <v>290</v>
      </c>
      <c r="G239">
        <v>1</v>
      </c>
      <c r="H239" t="str">
        <f>_xlfn.XLOOKUP(Table1[[#This Row],[ZIPCODE]],Table2[Zip Code],Table2[County])</f>
        <v>Millard</v>
      </c>
      <c r="I239" t="str">
        <f>_xlfn.XLOOKUP(Table1[[#This Row],[ZIPCODE]],Table3[zip],Table3[county])</f>
        <v>Millard County</v>
      </c>
      <c r="J239" t="str">
        <f>IFERROR(Table1[[#This Row],[County (Utah.gov)]], SUBSTITUTE(Table1[[#This Row],[County (WPR)]], " County", ""))</f>
        <v>Millard</v>
      </c>
      <c r="L239" t="s">
        <v>502</v>
      </c>
      <c r="M239">
        <v>84665</v>
      </c>
      <c r="N239" t="s">
        <v>516</v>
      </c>
      <c r="P239">
        <v>84781</v>
      </c>
      <c r="Q239" t="s">
        <v>585</v>
      </c>
      <c r="R239" t="s">
        <v>618</v>
      </c>
      <c r="S239" t="s">
        <v>612</v>
      </c>
      <c r="T239">
        <v>372</v>
      </c>
      <c r="U239" t="s">
        <v>270</v>
      </c>
    </row>
    <row r="240" spans="1:21">
      <c r="A240" t="s">
        <v>191</v>
      </c>
      <c r="B240" t="s">
        <v>20</v>
      </c>
      <c r="C240">
        <v>2025</v>
      </c>
      <c r="D240">
        <v>2</v>
      </c>
      <c r="E240">
        <v>84624</v>
      </c>
      <c r="F240" t="s">
        <v>291</v>
      </c>
      <c r="G240">
        <v>1</v>
      </c>
      <c r="H240" t="str">
        <f>_xlfn.XLOOKUP(Table1[[#This Row],[ZIPCODE]],Table2[Zip Code],Table2[County])</f>
        <v>Millard</v>
      </c>
      <c r="I240" t="str">
        <f>_xlfn.XLOOKUP(Table1[[#This Row],[ZIPCODE]],Table3[zip],Table3[county])</f>
        <v>Millard County</v>
      </c>
      <c r="J240" t="str">
        <f>IFERROR(Table1[[#This Row],[County (Utah.gov)]], SUBSTITUTE(Table1[[#This Row],[County (WPR)]], " County", ""))</f>
        <v>Millard</v>
      </c>
      <c r="L240" t="s">
        <v>502</v>
      </c>
      <c r="M240">
        <v>84667</v>
      </c>
      <c r="N240" t="s">
        <v>517</v>
      </c>
      <c r="P240">
        <v>84306</v>
      </c>
      <c r="Q240" t="s">
        <v>343</v>
      </c>
      <c r="R240" t="s">
        <v>625</v>
      </c>
      <c r="S240" t="s">
        <v>612</v>
      </c>
      <c r="T240">
        <v>362</v>
      </c>
      <c r="U240" t="s">
        <v>270</v>
      </c>
    </row>
    <row r="241" spans="1:21">
      <c r="A241" t="s">
        <v>191</v>
      </c>
      <c r="B241" t="s">
        <v>20</v>
      </c>
      <c r="C241">
        <v>2025</v>
      </c>
      <c r="D241">
        <v>2</v>
      </c>
      <c r="E241">
        <v>84627</v>
      </c>
      <c r="F241" t="s">
        <v>290</v>
      </c>
      <c r="G241">
        <v>1</v>
      </c>
      <c r="H241" t="str">
        <f>_xlfn.XLOOKUP(Table1[[#This Row],[ZIPCODE]],Table2[Zip Code],Table2[County])</f>
        <v>Sanpete</v>
      </c>
      <c r="I241" t="str">
        <f>_xlfn.XLOOKUP(Table1[[#This Row],[ZIPCODE]],Table3[zip],Table3[county])</f>
        <v>Sanpete County</v>
      </c>
      <c r="J241" t="str">
        <f>IFERROR(Table1[[#This Row],[County (Utah.gov)]], SUBSTITUTE(Table1[[#This Row],[County (WPR)]], " County", ""))</f>
        <v>Sanpete</v>
      </c>
      <c r="L241" t="s">
        <v>518</v>
      </c>
      <c r="M241">
        <v>84711</v>
      </c>
      <c r="N241" t="s">
        <v>519</v>
      </c>
      <c r="P241">
        <v>84667</v>
      </c>
      <c r="Q241" t="s">
        <v>517</v>
      </c>
      <c r="R241" t="s">
        <v>635</v>
      </c>
      <c r="S241" t="s">
        <v>612</v>
      </c>
      <c r="T241">
        <v>345</v>
      </c>
      <c r="U241" t="s">
        <v>270</v>
      </c>
    </row>
    <row r="242" spans="1:21">
      <c r="A242" t="s">
        <v>191</v>
      </c>
      <c r="B242" t="s">
        <v>20</v>
      </c>
      <c r="C242">
        <v>2025</v>
      </c>
      <c r="D242">
        <v>2</v>
      </c>
      <c r="E242">
        <v>84627</v>
      </c>
      <c r="F242" t="s">
        <v>291</v>
      </c>
      <c r="G242">
        <v>1</v>
      </c>
      <c r="H242" t="str">
        <f>_xlfn.XLOOKUP(Table1[[#This Row],[ZIPCODE]],Table2[Zip Code],Table2[County])</f>
        <v>Sanpete</v>
      </c>
      <c r="I242" t="str">
        <f>_xlfn.XLOOKUP(Table1[[#This Row],[ZIPCODE]],Table3[zip],Table3[county])</f>
        <v>Sanpete County</v>
      </c>
      <c r="J242" t="str">
        <f>IFERROR(Table1[[#This Row],[County (Utah.gov)]], SUBSTITUTE(Table1[[#This Row],[County (WPR)]], " County", ""))</f>
        <v>Sanpete</v>
      </c>
      <c r="L242" t="s">
        <v>518</v>
      </c>
      <c r="M242">
        <v>84620</v>
      </c>
      <c r="N242" t="s">
        <v>520</v>
      </c>
      <c r="P242">
        <v>84018</v>
      </c>
      <c r="Q242" t="s">
        <v>467</v>
      </c>
      <c r="R242" t="s">
        <v>631</v>
      </c>
      <c r="S242" t="s">
        <v>612</v>
      </c>
      <c r="T242">
        <v>338</v>
      </c>
      <c r="U242" t="s">
        <v>270</v>
      </c>
    </row>
    <row r="243" spans="1:21">
      <c r="A243" t="s">
        <v>191</v>
      </c>
      <c r="B243" t="s">
        <v>20</v>
      </c>
      <c r="C243">
        <v>2025</v>
      </c>
      <c r="D243">
        <v>2</v>
      </c>
      <c r="E243">
        <v>84632</v>
      </c>
      <c r="F243" t="s">
        <v>290</v>
      </c>
      <c r="G243">
        <v>1</v>
      </c>
      <c r="H243" t="str">
        <f>_xlfn.XLOOKUP(Table1[[#This Row],[ZIPCODE]],Table2[Zip Code],Table2[County])</f>
        <v>Sanpete</v>
      </c>
      <c r="I243" t="str">
        <f>_xlfn.XLOOKUP(Table1[[#This Row],[ZIPCODE]],Table3[zip],Table3[county])</f>
        <v>Sanpete County</v>
      </c>
      <c r="J243" t="str">
        <f>IFERROR(Table1[[#This Row],[County (Utah.gov)]], SUBSTITUTE(Table1[[#This Row],[County (WPR)]], " County", ""))</f>
        <v>Sanpete</v>
      </c>
      <c r="L243" t="s">
        <v>518</v>
      </c>
      <c r="M243">
        <v>84724</v>
      </c>
      <c r="N243" t="s">
        <v>521</v>
      </c>
      <c r="P243">
        <v>84623</v>
      </c>
      <c r="Q243" t="s">
        <v>505</v>
      </c>
      <c r="R243" t="s">
        <v>635</v>
      </c>
      <c r="S243" t="s">
        <v>612</v>
      </c>
      <c r="T243">
        <v>336</v>
      </c>
      <c r="U243" t="s">
        <v>270</v>
      </c>
    </row>
    <row r="244" spans="1:21">
      <c r="A244" t="s">
        <v>191</v>
      </c>
      <c r="B244" t="s">
        <v>20</v>
      </c>
      <c r="C244">
        <v>2025</v>
      </c>
      <c r="D244">
        <v>2</v>
      </c>
      <c r="E244">
        <v>84632</v>
      </c>
      <c r="F244" t="s">
        <v>291</v>
      </c>
      <c r="G244">
        <v>1</v>
      </c>
      <c r="H244" t="str">
        <f>_xlfn.XLOOKUP(Table1[[#This Row],[ZIPCODE]],Table2[Zip Code],Table2[County])</f>
        <v>Sanpete</v>
      </c>
      <c r="I244" t="str">
        <f>_xlfn.XLOOKUP(Table1[[#This Row],[ZIPCODE]],Table3[zip],Table3[county])</f>
        <v>Sanpete County</v>
      </c>
      <c r="J244" t="str">
        <f>IFERROR(Table1[[#This Row],[County (Utah.gov)]], SUBSTITUTE(Table1[[#This Row],[County (WPR)]], " County", ""))</f>
        <v>Sanpete</v>
      </c>
      <c r="L244" t="s">
        <v>518</v>
      </c>
      <c r="M244">
        <v>84730</v>
      </c>
      <c r="N244" t="s">
        <v>522</v>
      </c>
      <c r="P244">
        <v>84743</v>
      </c>
      <c r="Q244" t="s">
        <v>472</v>
      </c>
      <c r="R244" t="s">
        <v>650</v>
      </c>
      <c r="S244" t="s">
        <v>612</v>
      </c>
      <c r="T244">
        <v>329</v>
      </c>
      <c r="U244" t="s">
        <v>270</v>
      </c>
    </row>
    <row r="245" spans="1:21">
      <c r="A245" t="s">
        <v>191</v>
      </c>
      <c r="B245" t="s">
        <v>20</v>
      </c>
      <c r="C245">
        <v>2025</v>
      </c>
      <c r="D245">
        <v>2</v>
      </c>
      <c r="E245">
        <v>84636</v>
      </c>
      <c r="F245" t="s">
        <v>290</v>
      </c>
      <c r="G245">
        <v>1</v>
      </c>
      <c r="H245" t="str">
        <f>_xlfn.XLOOKUP(Table1[[#This Row],[ZIPCODE]],Table2[Zip Code],Table2[County])</f>
        <v>Millard</v>
      </c>
      <c r="I245" t="str">
        <f>_xlfn.XLOOKUP(Table1[[#This Row],[ZIPCODE]],Table3[zip],Table3[county])</f>
        <v>Millard County</v>
      </c>
      <c r="J245" t="str">
        <f>IFERROR(Table1[[#This Row],[County (Utah.gov)]], SUBSTITUTE(Table1[[#This Row],[County (WPR)]], " County", ""))</f>
        <v>Millard</v>
      </c>
      <c r="L245" t="s">
        <v>518</v>
      </c>
      <c r="M245">
        <v>84739</v>
      </c>
      <c r="N245" t="s">
        <v>523</v>
      </c>
      <c r="P245">
        <v>84638</v>
      </c>
      <c r="Q245" t="s">
        <v>460</v>
      </c>
      <c r="R245" t="s">
        <v>637</v>
      </c>
      <c r="S245" t="s">
        <v>612</v>
      </c>
      <c r="T245">
        <v>325</v>
      </c>
      <c r="U245" t="s">
        <v>270</v>
      </c>
    </row>
    <row r="246" spans="1:21">
      <c r="A246" t="s">
        <v>191</v>
      </c>
      <c r="B246" t="s">
        <v>20</v>
      </c>
      <c r="C246">
        <v>2025</v>
      </c>
      <c r="D246">
        <v>2</v>
      </c>
      <c r="E246">
        <v>84640</v>
      </c>
      <c r="F246" t="s">
        <v>291</v>
      </c>
      <c r="G246">
        <v>2</v>
      </c>
      <c r="H246" t="str">
        <f>_xlfn.XLOOKUP(Table1[[#This Row],[ZIPCODE]],Table2[Zip Code],Table2[County])</f>
        <v>Millard</v>
      </c>
      <c r="I246" t="str">
        <f>_xlfn.XLOOKUP(Table1[[#This Row],[ZIPCODE]],Table3[zip],Table3[county])</f>
        <v>Millard County</v>
      </c>
      <c r="J246" t="str">
        <f>IFERROR(Table1[[#This Row],[County (Utah.gov)]], SUBSTITUTE(Table1[[#This Row],[County (WPR)]], " County", ""))</f>
        <v>Millard</v>
      </c>
      <c r="L246" t="s">
        <v>518</v>
      </c>
      <c r="M246">
        <v>84744</v>
      </c>
      <c r="N246" t="s">
        <v>524</v>
      </c>
      <c r="P246">
        <v>84316</v>
      </c>
      <c r="Q246" t="s">
        <v>349</v>
      </c>
      <c r="R246" t="s">
        <v>625</v>
      </c>
      <c r="S246" t="s">
        <v>612</v>
      </c>
      <c r="T246">
        <v>323</v>
      </c>
      <c r="U246" t="s">
        <v>270</v>
      </c>
    </row>
    <row r="247" spans="1:21">
      <c r="A247" t="s">
        <v>191</v>
      </c>
      <c r="B247" t="s">
        <v>20</v>
      </c>
      <c r="C247">
        <v>2025</v>
      </c>
      <c r="D247">
        <v>2</v>
      </c>
      <c r="E247">
        <v>84642</v>
      </c>
      <c r="F247" t="s">
        <v>291</v>
      </c>
      <c r="G247">
        <v>1</v>
      </c>
      <c r="H247" t="str">
        <f>_xlfn.XLOOKUP(Table1[[#This Row],[ZIPCODE]],Table2[Zip Code],Table2[County])</f>
        <v>Sanpete</v>
      </c>
      <c r="I247" t="str">
        <f>_xlfn.XLOOKUP(Table1[[#This Row],[ZIPCODE]],Table3[zip],Table3[county])</f>
        <v>Sanpete County</v>
      </c>
      <c r="J247" t="str">
        <f>IFERROR(Table1[[#This Row],[County (Utah.gov)]], SUBSTITUTE(Table1[[#This Row],[County (WPR)]], " County", ""))</f>
        <v>Sanpete</v>
      </c>
      <c r="L247" t="s">
        <v>518</v>
      </c>
      <c r="M247">
        <v>84754</v>
      </c>
      <c r="N247" t="s">
        <v>525</v>
      </c>
      <c r="P247">
        <v>84061</v>
      </c>
      <c r="Q247" t="s">
        <v>536</v>
      </c>
      <c r="R247" t="s">
        <v>627</v>
      </c>
      <c r="S247" t="s">
        <v>612</v>
      </c>
      <c r="T247">
        <v>315</v>
      </c>
      <c r="U247" t="s">
        <v>270</v>
      </c>
    </row>
    <row r="248" spans="1:21">
      <c r="A248" t="s">
        <v>191</v>
      </c>
      <c r="B248" t="s">
        <v>20</v>
      </c>
      <c r="C248">
        <v>2025</v>
      </c>
      <c r="D248">
        <v>2</v>
      </c>
      <c r="E248">
        <v>84646</v>
      </c>
      <c r="F248" t="s">
        <v>290</v>
      </c>
      <c r="G248">
        <v>1</v>
      </c>
      <c r="H248" t="str">
        <f>_xlfn.XLOOKUP(Table1[[#This Row],[ZIPCODE]],Table2[Zip Code],Table2[County])</f>
        <v>Sanpete</v>
      </c>
      <c r="I248" t="str">
        <f>_xlfn.XLOOKUP(Table1[[#This Row],[ZIPCODE]],Table3[zip],Table3[county])</f>
        <v>Sanpete County</v>
      </c>
      <c r="J248" t="str">
        <f>IFERROR(Table1[[#This Row],[County (Utah.gov)]], SUBSTITUTE(Table1[[#This Row],[County (WPR)]], " County", ""))</f>
        <v>Sanpete</v>
      </c>
      <c r="L248" t="s">
        <v>518</v>
      </c>
      <c r="M248">
        <v>84652</v>
      </c>
      <c r="N248" t="s">
        <v>526</v>
      </c>
      <c r="P248">
        <v>84710</v>
      </c>
      <c r="Q248" t="s">
        <v>447</v>
      </c>
      <c r="R248" t="s">
        <v>636</v>
      </c>
      <c r="S248" t="s">
        <v>612</v>
      </c>
      <c r="T248">
        <v>308</v>
      </c>
      <c r="U248" t="s">
        <v>270</v>
      </c>
    </row>
    <row r="249" spans="1:21">
      <c r="A249" t="s">
        <v>191</v>
      </c>
      <c r="B249" t="s">
        <v>20</v>
      </c>
      <c r="C249">
        <v>2025</v>
      </c>
      <c r="D249">
        <v>2</v>
      </c>
      <c r="E249">
        <v>84647</v>
      </c>
      <c r="F249" t="s">
        <v>291</v>
      </c>
      <c r="G249">
        <v>1</v>
      </c>
      <c r="H249" t="str">
        <f>_xlfn.XLOOKUP(Table1[[#This Row],[ZIPCODE]],Table2[Zip Code],Table2[County])</f>
        <v>Sanpete</v>
      </c>
      <c r="I249" t="str">
        <f>_xlfn.XLOOKUP(Table1[[#This Row],[ZIPCODE]],Table3[zip],Table3[county])</f>
        <v>Sanpete County</v>
      </c>
      <c r="J249" t="str">
        <f>IFERROR(Table1[[#This Row],[County (Utah.gov)]], SUBSTITUTE(Table1[[#This Row],[County (WPR)]], " County", ""))</f>
        <v>Sanpete</v>
      </c>
      <c r="L249" t="s">
        <v>518</v>
      </c>
      <c r="M249">
        <v>84701</v>
      </c>
      <c r="N249" t="s">
        <v>527</v>
      </c>
      <c r="P249">
        <v>84002</v>
      </c>
      <c r="Q249" t="s">
        <v>397</v>
      </c>
      <c r="R249" t="s">
        <v>629</v>
      </c>
      <c r="S249" t="s">
        <v>612</v>
      </c>
      <c r="T249">
        <v>306</v>
      </c>
      <c r="U249" t="s">
        <v>270</v>
      </c>
    </row>
    <row r="250" spans="1:21">
      <c r="A250" t="s">
        <v>191</v>
      </c>
      <c r="B250" t="s">
        <v>20</v>
      </c>
      <c r="C250">
        <v>2025</v>
      </c>
      <c r="D250">
        <v>2</v>
      </c>
      <c r="E250">
        <v>84648</v>
      </c>
      <c r="F250" t="s">
        <v>290</v>
      </c>
      <c r="G250">
        <v>2</v>
      </c>
      <c r="H250" t="str">
        <f>_xlfn.XLOOKUP(Table1[[#This Row],[ZIPCODE]],Table2[Zip Code],Table2[County])</f>
        <v>Juab</v>
      </c>
      <c r="I250" t="str">
        <f>_xlfn.XLOOKUP(Table1[[#This Row],[ZIPCODE]],Table3[zip],Table3[county])</f>
        <v>Juab County</v>
      </c>
      <c r="J250" t="str">
        <f>IFERROR(Table1[[#This Row],[County (Utah.gov)]], SUBSTITUTE(Table1[[#This Row],[County (WPR)]], " County", ""))</f>
        <v>Juab</v>
      </c>
      <c r="L250" t="s">
        <v>518</v>
      </c>
      <c r="M250">
        <v>84654</v>
      </c>
      <c r="N250" t="s">
        <v>528</v>
      </c>
      <c r="P250">
        <v>84740</v>
      </c>
      <c r="Q250" t="s">
        <v>471</v>
      </c>
      <c r="R250" t="s">
        <v>650</v>
      </c>
      <c r="S250" t="s">
        <v>612</v>
      </c>
      <c r="T250">
        <v>305</v>
      </c>
      <c r="U250" t="s">
        <v>270</v>
      </c>
    </row>
    <row r="251" spans="1:21">
      <c r="A251" t="s">
        <v>191</v>
      </c>
      <c r="B251" t="s">
        <v>20</v>
      </c>
      <c r="C251">
        <v>2025</v>
      </c>
      <c r="D251">
        <v>2</v>
      </c>
      <c r="E251">
        <v>84648</v>
      </c>
      <c r="F251" t="s">
        <v>291</v>
      </c>
      <c r="G251">
        <v>2</v>
      </c>
      <c r="H251" t="str">
        <f>_xlfn.XLOOKUP(Table1[[#This Row],[ZIPCODE]],Table2[Zip Code],Table2[County])</f>
        <v>Juab</v>
      </c>
      <c r="I251" t="str">
        <f>_xlfn.XLOOKUP(Table1[[#This Row],[ZIPCODE]],Table3[zip],Table3[county])</f>
        <v>Juab County</v>
      </c>
      <c r="J251" t="str">
        <f>IFERROR(Table1[[#This Row],[County (Utah.gov)]], SUBSTITUTE(Table1[[#This Row],[County (WPR)]], " County", ""))</f>
        <v>Juab</v>
      </c>
      <c r="L251" t="s">
        <v>518</v>
      </c>
      <c r="M251">
        <v>84766</v>
      </c>
      <c r="N251" t="s">
        <v>518</v>
      </c>
      <c r="P251">
        <v>84764</v>
      </c>
      <c r="Q251" t="s">
        <v>419</v>
      </c>
      <c r="R251" t="s">
        <v>642</v>
      </c>
      <c r="S251" t="s">
        <v>612</v>
      </c>
      <c r="T251">
        <v>304</v>
      </c>
      <c r="U251" t="s">
        <v>270</v>
      </c>
    </row>
    <row r="252" spans="1:21">
      <c r="A252" t="s">
        <v>191</v>
      </c>
      <c r="B252" t="s">
        <v>20</v>
      </c>
      <c r="C252">
        <v>2025</v>
      </c>
      <c r="D252">
        <v>2</v>
      </c>
      <c r="E252">
        <v>84649</v>
      </c>
      <c r="F252" t="s">
        <v>291</v>
      </c>
      <c r="G252">
        <v>1</v>
      </c>
      <c r="H252" t="str">
        <f>_xlfn.XLOOKUP(Table1[[#This Row],[ZIPCODE]],Table2[Zip Code],Table2[County])</f>
        <v>Millard</v>
      </c>
      <c r="I252" t="str">
        <f>_xlfn.XLOOKUP(Table1[[#This Row],[ZIPCODE]],Table3[zip],Table3[county])</f>
        <v>Millard County</v>
      </c>
      <c r="J252" t="str">
        <f>IFERROR(Table1[[#This Row],[County (Utah.gov)]], SUBSTITUTE(Table1[[#This Row],[County (WPR)]], " County", ""))</f>
        <v>Millard</v>
      </c>
      <c r="L252" t="s">
        <v>518</v>
      </c>
      <c r="M252">
        <v>84657</v>
      </c>
      <c r="N252" t="s">
        <v>529</v>
      </c>
      <c r="P252">
        <v>84744</v>
      </c>
      <c r="Q252" t="s">
        <v>524</v>
      </c>
      <c r="R252" t="s">
        <v>633</v>
      </c>
      <c r="S252" t="s">
        <v>612</v>
      </c>
      <c r="T252">
        <v>298</v>
      </c>
      <c r="U252" t="s">
        <v>270</v>
      </c>
    </row>
    <row r="253" spans="1:21">
      <c r="A253" t="s">
        <v>191</v>
      </c>
      <c r="B253" t="s">
        <v>20</v>
      </c>
      <c r="C253">
        <v>2025</v>
      </c>
      <c r="D253">
        <v>2</v>
      </c>
      <c r="E253">
        <v>84651</v>
      </c>
      <c r="F253" t="s">
        <v>290</v>
      </c>
      <c r="G253">
        <v>7</v>
      </c>
      <c r="H253" t="str">
        <f>_xlfn.XLOOKUP(Table1[[#This Row],[ZIPCODE]],Table2[Zip Code],Table2[County])</f>
        <v>Utah</v>
      </c>
      <c r="I253" t="str">
        <f>_xlfn.XLOOKUP(Table1[[#This Row],[ZIPCODE]],Table3[zip],Table3[county])</f>
        <v>Utah County</v>
      </c>
      <c r="J253" t="str">
        <f>IFERROR(Table1[[#This Row],[County (Utah.gov)]], SUBSTITUTE(Table1[[#This Row],[County (WPR)]], " County", ""))</f>
        <v>Utah</v>
      </c>
      <c r="L253" t="s">
        <v>440</v>
      </c>
      <c r="M253">
        <v>84017</v>
      </c>
      <c r="N253" t="s">
        <v>530</v>
      </c>
      <c r="P253">
        <v>84736</v>
      </c>
      <c r="Q253" t="s">
        <v>424</v>
      </c>
      <c r="R253" t="s">
        <v>642</v>
      </c>
      <c r="S253" t="s">
        <v>612</v>
      </c>
      <c r="T253">
        <v>292</v>
      </c>
      <c r="U253" t="s">
        <v>270</v>
      </c>
    </row>
    <row r="254" spans="1:21">
      <c r="A254" t="s">
        <v>191</v>
      </c>
      <c r="B254" t="s">
        <v>20</v>
      </c>
      <c r="C254">
        <v>2025</v>
      </c>
      <c r="D254">
        <v>2</v>
      </c>
      <c r="E254">
        <v>84651</v>
      </c>
      <c r="F254" t="s">
        <v>291</v>
      </c>
      <c r="G254">
        <v>14</v>
      </c>
      <c r="H254" t="str">
        <f>_xlfn.XLOOKUP(Table1[[#This Row],[ZIPCODE]],Table2[Zip Code],Table2[County])</f>
        <v>Utah</v>
      </c>
      <c r="I254" t="str">
        <f>_xlfn.XLOOKUP(Table1[[#This Row],[ZIPCODE]],Table3[zip],Table3[county])</f>
        <v>Utah County</v>
      </c>
      <c r="J254" t="str">
        <f>IFERROR(Table1[[#This Row],[County (Utah.gov)]], SUBSTITUTE(Table1[[#This Row],[County (WPR)]], " County", ""))</f>
        <v>Utah</v>
      </c>
      <c r="L254" t="s">
        <v>440</v>
      </c>
      <c r="M254">
        <v>84024</v>
      </c>
      <c r="N254" t="s">
        <v>531</v>
      </c>
      <c r="P254">
        <v>84530</v>
      </c>
      <c r="Q254" t="s">
        <v>497</v>
      </c>
      <c r="R254" t="s">
        <v>639</v>
      </c>
      <c r="S254" t="s">
        <v>612</v>
      </c>
      <c r="T254">
        <v>276</v>
      </c>
      <c r="U254" t="s">
        <v>270</v>
      </c>
    </row>
    <row r="255" spans="1:21">
      <c r="A255" t="s">
        <v>191</v>
      </c>
      <c r="B255" t="s">
        <v>20</v>
      </c>
      <c r="C255">
        <v>2025</v>
      </c>
      <c r="D255">
        <v>2</v>
      </c>
      <c r="E255">
        <v>84653</v>
      </c>
      <c r="F255" t="s">
        <v>290</v>
      </c>
      <c r="G255">
        <v>6</v>
      </c>
      <c r="H255" t="str">
        <f>_xlfn.XLOOKUP(Table1[[#This Row],[ZIPCODE]],Table2[Zip Code],Table2[County])</f>
        <v>Utah</v>
      </c>
      <c r="I255" t="str">
        <f>_xlfn.XLOOKUP(Table1[[#This Row],[ZIPCODE]],Table3[zip],Table3[county])</f>
        <v>Utah County</v>
      </c>
      <c r="J255" t="str">
        <f>IFERROR(Table1[[#This Row],[County (Utah.gov)]], SUBSTITUTE(Table1[[#This Row],[County (WPR)]], " County", ""))</f>
        <v>Utah</v>
      </c>
      <c r="L255" t="s">
        <v>440</v>
      </c>
      <c r="M255">
        <v>84033</v>
      </c>
      <c r="N255" t="s">
        <v>532</v>
      </c>
      <c r="P255">
        <v>84644</v>
      </c>
      <c r="Q255" t="s">
        <v>462</v>
      </c>
      <c r="R255" t="s">
        <v>637</v>
      </c>
      <c r="S255" t="s">
        <v>612</v>
      </c>
      <c r="T255">
        <v>275</v>
      </c>
      <c r="U255" t="s">
        <v>270</v>
      </c>
    </row>
    <row r="256" spans="1:21">
      <c r="A256" t="s">
        <v>191</v>
      </c>
      <c r="B256" t="s">
        <v>20</v>
      </c>
      <c r="C256">
        <v>2025</v>
      </c>
      <c r="D256">
        <v>2</v>
      </c>
      <c r="E256">
        <v>84653</v>
      </c>
      <c r="F256" t="s">
        <v>291</v>
      </c>
      <c r="G256">
        <v>6</v>
      </c>
      <c r="H256" t="str">
        <f>_xlfn.XLOOKUP(Table1[[#This Row],[ZIPCODE]],Table2[Zip Code],Table2[County])</f>
        <v>Utah</v>
      </c>
      <c r="I256" t="str">
        <f>_xlfn.XLOOKUP(Table1[[#This Row],[ZIPCODE]],Table3[zip],Table3[county])</f>
        <v>Utah County</v>
      </c>
      <c r="J256" t="str">
        <f>IFERROR(Table1[[#This Row],[County (Utah.gov)]], SUBSTITUTE(Table1[[#This Row],[County (WPR)]], " County", ""))</f>
        <v>Utah</v>
      </c>
      <c r="L256" t="s">
        <v>440</v>
      </c>
      <c r="M256">
        <v>84036</v>
      </c>
      <c r="N256" t="s">
        <v>533</v>
      </c>
      <c r="P256">
        <v>84063</v>
      </c>
      <c r="Q256" t="s">
        <v>551</v>
      </c>
      <c r="R256" t="s">
        <v>623</v>
      </c>
      <c r="S256" t="s">
        <v>612</v>
      </c>
      <c r="T256">
        <v>264</v>
      </c>
      <c r="U256" t="s">
        <v>270</v>
      </c>
    </row>
    <row r="257" spans="1:21">
      <c r="A257" t="s">
        <v>191</v>
      </c>
      <c r="B257" t="s">
        <v>20</v>
      </c>
      <c r="C257">
        <v>2025</v>
      </c>
      <c r="D257">
        <v>2</v>
      </c>
      <c r="E257">
        <v>84654</v>
      </c>
      <c r="F257" t="s">
        <v>291</v>
      </c>
      <c r="G257">
        <v>1</v>
      </c>
      <c r="H257" t="str">
        <f>_xlfn.XLOOKUP(Table1[[#This Row],[ZIPCODE]],Table2[Zip Code],Table2[County])</f>
        <v>Sevier</v>
      </c>
      <c r="I257" t="str">
        <f>_xlfn.XLOOKUP(Table1[[#This Row],[ZIPCODE]],Table3[zip],Table3[county])</f>
        <v>Sevier County</v>
      </c>
      <c r="J257" t="str">
        <f>IFERROR(Table1[[#This Row],[County (Utah.gov)]], SUBSTITUTE(Table1[[#This Row],[County (WPR)]], " County", ""))</f>
        <v>Sevier</v>
      </c>
      <c r="L257" t="s">
        <v>440</v>
      </c>
      <c r="M257">
        <v>84055</v>
      </c>
      <c r="N257" t="s">
        <v>534</v>
      </c>
      <c r="P257">
        <v>84640</v>
      </c>
      <c r="Q257" t="s">
        <v>461</v>
      </c>
      <c r="R257" t="s">
        <v>637</v>
      </c>
      <c r="S257" t="s">
        <v>612</v>
      </c>
      <c r="T257">
        <v>260</v>
      </c>
      <c r="U257" t="s">
        <v>270</v>
      </c>
    </row>
    <row r="258" spans="1:21">
      <c r="A258" t="s">
        <v>191</v>
      </c>
      <c r="B258" t="s">
        <v>20</v>
      </c>
      <c r="C258">
        <v>2025</v>
      </c>
      <c r="D258">
        <v>2</v>
      </c>
      <c r="E258">
        <v>84655</v>
      </c>
      <c r="F258" t="s">
        <v>290</v>
      </c>
      <c r="G258">
        <v>4</v>
      </c>
      <c r="H258" t="str">
        <f>_xlfn.XLOOKUP(Table1[[#This Row],[ZIPCODE]],Table2[Zip Code],Table2[County])</f>
        <v>Utah</v>
      </c>
      <c r="I258" t="str">
        <f>_xlfn.XLOOKUP(Table1[[#This Row],[ZIPCODE]],Table3[zip],Table3[county])</f>
        <v>Utah County</v>
      </c>
      <c r="J258" t="str">
        <f>IFERROR(Table1[[#This Row],[County (Utah.gov)]], SUBSTITUTE(Table1[[#This Row],[County (WPR)]], " County", ""))</f>
        <v>Utah</v>
      </c>
      <c r="L258" t="s">
        <v>440</v>
      </c>
      <c r="M258">
        <v>84060</v>
      </c>
      <c r="N258" t="s">
        <v>535</v>
      </c>
      <c r="P258">
        <v>84113</v>
      </c>
      <c r="Q258" t="s">
        <v>485</v>
      </c>
      <c r="R258" t="s">
        <v>614</v>
      </c>
      <c r="S258" t="s">
        <v>612</v>
      </c>
      <c r="T258">
        <v>256</v>
      </c>
      <c r="U258" t="s">
        <v>270</v>
      </c>
    </row>
    <row r="259" spans="1:21">
      <c r="A259" t="s">
        <v>191</v>
      </c>
      <c r="B259" t="s">
        <v>20</v>
      </c>
      <c r="C259">
        <v>2025</v>
      </c>
      <c r="D259">
        <v>2</v>
      </c>
      <c r="E259">
        <v>84655</v>
      </c>
      <c r="F259" t="s">
        <v>291</v>
      </c>
      <c r="G259">
        <v>5</v>
      </c>
      <c r="H259" t="str">
        <f>_xlfn.XLOOKUP(Table1[[#This Row],[ZIPCODE]],Table2[Zip Code],Table2[County])</f>
        <v>Utah</v>
      </c>
      <c r="I259" t="str">
        <f>_xlfn.XLOOKUP(Table1[[#This Row],[ZIPCODE]],Table3[zip],Table3[county])</f>
        <v>Utah County</v>
      </c>
      <c r="J259" t="str">
        <f>IFERROR(Table1[[#This Row],[County (Utah.gov)]], SUBSTITUTE(Table1[[#This Row],[County (WPR)]], " County", ""))</f>
        <v>Utah</v>
      </c>
      <c r="L259" t="s">
        <v>440</v>
      </c>
      <c r="M259">
        <v>84068</v>
      </c>
      <c r="N259" t="s">
        <v>535</v>
      </c>
      <c r="P259">
        <v>84308</v>
      </c>
      <c r="Q259" t="s">
        <v>361</v>
      </c>
      <c r="R259" t="s">
        <v>620</v>
      </c>
      <c r="S259" t="s">
        <v>612</v>
      </c>
      <c r="T259">
        <v>253</v>
      </c>
      <c r="U259" t="s">
        <v>270</v>
      </c>
    </row>
    <row r="260" spans="1:21">
      <c r="A260" t="s">
        <v>191</v>
      </c>
      <c r="B260" t="s">
        <v>20</v>
      </c>
      <c r="C260">
        <v>2025</v>
      </c>
      <c r="D260">
        <v>2</v>
      </c>
      <c r="E260">
        <v>84660</v>
      </c>
      <c r="F260" t="s">
        <v>290</v>
      </c>
      <c r="G260">
        <v>6</v>
      </c>
      <c r="H260" t="str">
        <f>_xlfn.XLOOKUP(Table1[[#This Row],[ZIPCODE]],Table2[Zip Code],Table2[County])</f>
        <v>Utah</v>
      </c>
      <c r="I260" t="str">
        <f>_xlfn.XLOOKUP(Table1[[#This Row],[ZIPCODE]],Table3[zip],Table3[county])</f>
        <v>Utah County</v>
      </c>
      <c r="J260" t="str">
        <f>IFERROR(Table1[[#This Row],[County (Utah.gov)]], SUBSTITUTE(Table1[[#This Row],[County (WPR)]], " County", ""))</f>
        <v>Utah</v>
      </c>
      <c r="L260" t="s">
        <v>440</v>
      </c>
      <c r="M260">
        <v>84098</v>
      </c>
      <c r="N260" t="s">
        <v>535</v>
      </c>
      <c r="P260">
        <v>84756</v>
      </c>
      <c r="Q260" t="s">
        <v>437</v>
      </c>
      <c r="R260" t="s">
        <v>624</v>
      </c>
      <c r="S260" t="s">
        <v>612</v>
      </c>
      <c r="T260">
        <v>253</v>
      </c>
      <c r="U260" t="s">
        <v>270</v>
      </c>
    </row>
    <row r="261" spans="1:21">
      <c r="A261" t="s">
        <v>191</v>
      </c>
      <c r="B261" t="s">
        <v>20</v>
      </c>
      <c r="C261">
        <v>2025</v>
      </c>
      <c r="D261">
        <v>2</v>
      </c>
      <c r="E261">
        <v>84660</v>
      </c>
      <c r="F261" t="s">
        <v>291</v>
      </c>
      <c r="G261">
        <v>29</v>
      </c>
      <c r="H261" t="str">
        <f>_xlfn.XLOOKUP(Table1[[#This Row],[ZIPCODE]],Table2[Zip Code],Table2[County])</f>
        <v>Utah</v>
      </c>
      <c r="I261" t="str">
        <f>_xlfn.XLOOKUP(Table1[[#This Row],[ZIPCODE]],Table3[zip],Table3[county])</f>
        <v>Utah County</v>
      </c>
      <c r="J261" t="str">
        <f>IFERROR(Table1[[#This Row],[County (Utah.gov)]], SUBSTITUTE(Table1[[#This Row],[County (WPR)]], " County", ""))</f>
        <v>Utah</v>
      </c>
      <c r="L261" t="s">
        <v>440</v>
      </c>
      <c r="M261">
        <v>84061</v>
      </c>
      <c r="N261" t="s">
        <v>536</v>
      </c>
      <c r="P261">
        <v>84733</v>
      </c>
      <c r="Q261" t="s">
        <v>578</v>
      </c>
      <c r="R261" t="s">
        <v>618</v>
      </c>
      <c r="S261" t="s">
        <v>612</v>
      </c>
      <c r="T261">
        <v>252</v>
      </c>
      <c r="U261" t="s">
        <v>270</v>
      </c>
    </row>
    <row r="262" spans="1:21">
      <c r="A262" t="s">
        <v>191</v>
      </c>
      <c r="B262" t="s">
        <v>20</v>
      </c>
      <c r="C262">
        <v>2025</v>
      </c>
      <c r="D262">
        <v>2</v>
      </c>
      <c r="E262">
        <v>84663</v>
      </c>
      <c r="F262" t="s">
        <v>290</v>
      </c>
      <c r="G262">
        <v>9</v>
      </c>
      <c r="H262" t="str">
        <f>_xlfn.XLOOKUP(Table1[[#This Row],[ZIPCODE]],Table2[Zip Code],Table2[County])</f>
        <v>Utah</v>
      </c>
      <c r="I262" t="str">
        <f>_xlfn.XLOOKUP(Table1[[#This Row],[ZIPCODE]],Table3[zip],Table3[county])</f>
        <v>Utah County</v>
      </c>
      <c r="J262" t="str">
        <f>IFERROR(Table1[[#This Row],[County (Utah.gov)]], SUBSTITUTE(Table1[[#This Row],[County (WPR)]], " County", ""))</f>
        <v>Utah</v>
      </c>
      <c r="L262" t="s">
        <v>537</v>
      </c>
      <c r="M262">
        <v>84022</v>
      </c>
      <c r="N262" t="s">
        <v>538</v>
      </c>
      <c r="P262">
        <v>84749</v>
      </c>
      <c r="Q262" t="s">
        <v>597</v>
      </c>
      <c r="R262" t="s">
        <v>646</v>
      </c>
      <c r="S262" t="s">
        <v>612</v>
      </c>
      <c r="T262">
        <v>251</v>
      </c>
      <c r="U262" t="s">
        <v>270</v>
      </c>
    </row>
    <row r="263" spans="1:21">
      <c r="A263" t="s">
        <v>191</v>
      </c>
      <c r="B263" t="s">
        <v>20</v>
      </c>
      <c r="C263">
        <v>2025</v>
      </c>
      <c r="D263">
        <v>2</v>
      </c>
      <c r="E263">
        <v>84663</v>
      </c>
      <c r="F263" t="s">
        <v>291</v>
      </c>
      <c r="G263">
        <v>19</v>
      </c>
      <c r="H263" t="str">
        <f>_xlfn.XLOOKUP(Table1[[#This Row],[ZIPCODE]],Table2[Zip Code],Table2[County])</f>
        <v>Utah</v>
      </c>
      <c r="I263" t="str">
        <f>_xlfn.XLOOKUP(Table1[[#This Row],[ZIPCODE]],Table3[zip],Table3[county])</f>
        <v>Utah County</v>
      </c>
      <c r="J263" t="str">
        <f>IFERROR(Table1[[#This Row],[County (Utah.gov)]], SUBSTITUTE(Table1[[#This Row],[County (WPR)]], " County", ""))</f>
        <v>Utah</v>
      </c>
      <c r="L263" t="s">
        <v>537</v>
      </c>
      <c r="M263">
        <v>84029</v>
      </c>
      <c r="N263" t="s">
        <v>539</v>
      </c>
      <c r="P263">
        <v>84331</v>
      </c>
      <c r="Q263" t="s">
        <v>354</v>
      </c>
      <c r="R263" t="s">
        <v>625</v>
      </c>
      <c r="S263" t="s">
        <v>612</v>
      </c>
      <c r="T263">
        <v>242</v>
      </c>
      <c r="U263" t="s">
        <v>270</v>
      </c>
    </row>
    <row r="264" spans="1:21">
      <c r="A264" t="s">
        <v>191</v>
      </c>
      <c r="B264" t="s">
        <v>20</v>
      </c>
      <c r="C264">
        <v>2025</v>
      </c>
      <c r="D264">
        <v>2</v>
      </c>
      <c r="E264">
        <v>84664</v>
      </c>
      <c r="F264" t="s">
        <v>291</v>
      </c>
      <c r="G264">
        <v>3</v>
      </c>
      <c r="H264" t="str">
        <f>_xlfn.XLOOKUP(Table1[[#This Row],[ZIPCODE]],Table2[Zip Code],Table2[County])</f>
        <v>Utah</v>
      </c>
      <c r="I264" t="str">
        <f>_xlfn.XLOOKUP(Table1[[#This Row],[ZIPCODE]],Table3[zip],Table3[county])</f>
        <v>Utah County</v>
      </c>
      <c r="J264" t="str">
        <f>IFERROR(Table1[[#This Row],[County (Utah.gov)]], SUBSTITUTE(Table1[[#This Row],[County (WPR)]], " County", ""))</f>
        <v>Utah</v>
      </c>
      <c r="L264" t="s">
        <v>537</v>
      </c>
      <c r="M264">
        <v>84034</v>
      </c>
      <c r="N264" t="s">
        <v>540</v>
      </c>
      <c r="P264">
        <v>84334</v>
      </c>
      <c r="Q264" t="s">
        <v>371</v>
      </c>
      <c r="R264" t="s">
        <v>625</v>
      </c>
      <c r="S264" t="s">
        <v>612</v>
      </c>
      <c r="T264">
        <v>234</v>
      </c>
      <c r="U264" t="s">
        <v>270</v>
      </c>
    </row>
    <row r="265" spans="1:21">
      <c r="A265" t="s">
        <v>191</v>
      </c>
      <c r="B265" t="s">
        <v>20</v>
      </c>
      <c r="C265">
        <v>2025</v>
      </c>
      <c r="D265">
        <v>2</v>
      </c>
      <c r="E265">
        <v>84701</v>
      </c>
      <c r="F265" t="s">
        <v>290</v>
      </c>
      <c r="G265">
        <v>1</v>
      </c>
      <c r="H265" t="str">
        <f>_xlfn.XLOOKUP(Table1[[#This Row],[ZIPCODE]],Table2[Zip Code],Table2[County])</f>
        <v>Sevier</v>
      </c>
      <c r="I265" t="str">
        <f>_xlfn.XLOOKUP(Table1[[#This Row],[ZIPCODE]],Table3[zip],Table3[county])</f>
        <v>Sevier County</v>
      </c>
      <c r="J265" t="str">
        <f>IFERROR(Table1[[#This Row],[County (Utah.gov)]], SUBSTITUTE(Table1[[#This Row],[County (WPR)]], " County", ""))</f>
        <v>Sevier</v>
      </c>
      <c r="L265" t="s">
        <v>537</v>
      </c>
      <c r="M265">
        <v>84069</v>
      </c>
      <c r="N265" t="s">
        <v>541</v>
      </c>
      <c r="P265">
        <v>84085</v>
      </c>
      <c r="Q265" t="s">
        <v>554</v>
      </c>
      <c r="R265" t="s">
        <v>623</v>
      </c>
      <c r="S265" t="s">
        <v>612</v>
      </c>
      <c r="T265">
        <v>233</v>
      </c>
      <c r="U265" t="s">
        <v>270</v>
      </c>
    </row>
    <row r="266" spans="1:21">
      <c r="A266" t="s">
        <v>191</v>
      </c>
      <c r="B266" t="s">
        <v>20</v>
      </c>
      <c r="C266">
        <v>2025</v>
      </c>
      <c r="D266">
        <v>2</v>
      </c>
      <c r="E266">
        <v>84701</v>
      </c>
      <c r="F266" t="s">
        <v>291</v>
      </c>
      <c r="G266">
        <v>3</v>
      </c>
      <c r="H266" t="str">
        <f>_xlfn.XLOOKUP(Table1[[#This Row],[ZIPCODE]],Table2[Zip Code],Table2[County])</f>
        <v>Sevier</v>
      </c>
      <c r="I266" t="str">
        <f>_xlfn.XLOOKUP(Table1[[#This Row],[ZIPCODE]],Table3[zip],Table3[county])</f>
        <v>Sevier County</v>
      </c>
      <c r="J266" t="str">
        <f>IFERROR(Table1[[#This Row],[County (Utah.gov)]], SUBSTITUTE(Table1[[#This Row],[County (WPR)]], " County", ""))</f>
        <v>Sevier</v>
      </c>
      <c r="L266" t="s">
        <v>537</v>
      </c>
      <c r="M266">
        <v>84071</v>
      </c>
      <c r="N266" t="s">
        <v>542</v>
      </c>
      <c r="P266">
        <v>84718</v>
      </c>
      <c r="Q266" t="s">
        <v>421</v>
      </c>
      <c r="R266" t="s">
        <v>642</v>
      </c>
      <c r="S266" t="s">
        <v>612</v>
      </c>
      <c r="T266">
        <v>226</v>
      </c>
      <c r="U266" t="s">
        <v>270</v>
      </c>
    </row>
    <row r="267" spans="1:21">
      <c r="A267" t="s">
        <v>191</v>
      </c>
      <c r="B267" t="s">
        <v>20</v>
      </c>
      <c r="C267">
        <v>2025</v>
      </c>
      <c r="D267">
        <v>2</v>
      </c>
      <c r="E267">
        <v>84720</v>
      </c>
      <c r="F267" t="s">
        <v>290</v>
      </c>
      <c r="G267">
        <v>1</v>
      </c>
      <c r="H267" t="str">
        <f>_xlfn.XLOOKUP(Table1[[#This Row],[ZIPCODE]],Table2[Zip Code],Table2[County])</f>
        <v>Iron</v>
      </c>
      <c r="I267" t="str">
        <f>_xlfn.XLOOKUP(Table1[[#This Row],[ZIPCODE]],Table3[zip],Table3[county])</f>
        <v>Iron County</v>
      </c>
      <c r="J267" t="str">
        <f>IFERROR(Table1[[#This Row],[County (Utah.gov)]], SUBSTITUTE(Table1[[#This Row],[County (WPR)]], " County", ""))</f>
        <v>Iron</v>
      </c>
      <c r="L267" t="s">
        <v>537</v>
      </c>
      <c r="M267">
        <v>84074</v>
      </c>
      <c r="N267" t="s">
        <v>537</v>
      </c>
      <c r="P267">
        <v>84734</v>
      </c>
      <c r="Q267" t="s">
        <v>595</v>
      </c>
      <c r="R267" t="s">
        <v>646</v>
      </c>
      <c r="S267" t="s">
        <v>612</v>
      </c>
      <c r="T267">
        <v>211</v>
      </c>
      <c r="U267" t="s">
        <v>270</v>
      </c>
    </row>
    <row r="268" spans="1:21">
      <c r="A268" t="s">
        <v>191</v>
      </c>
      <c r="B268" t="s">
        <v>20</v>
      </c>
      <c r="C268">
        <v>2025</v>
      </c>
      <c r="D268">
        <v>2</v>
      </c>
      <c r="E268">
        <v>84720</v>
      </c>
      <c r="F268" t="s">
        <v>291</v>
      </c>
      <c r="G268">
        <v>2</v>
      </c>
      <c r="H268" t="str">
        <f>_xlfn.XLOOKUP(Table1[[#This Row],[ZIPCODE]],Table2[Zip Code],Table2[County])</f>
        <v>Iron</v>
      </c>
      <c r="I268" t="str">
        <f>_xlfn.XLOOKUP(Table1[[#This Row],[ZIPCODE]],Table3[zip],Table3[county])</f>
        <v>Iron County</v>
      </c>
      <c r="J268" t="str">
        <f>IFERROR(Table1[[#This Row],[County (Utah.gov)]], SUBSTITUTE(Table1[[#This Row],[County (WPR)]], " County", ""))</f>
        <v>Iron</v>
      </c>
      <c r="L268" t="s">
        <v>537</v>
      </c>
      <c r="M268">
        <v>84080</v>
      </c>
      <c r="N268" t="s">
        <v>543</v>
      </c>
      <c r="P268">
        <v>84772</v>
      </c>
      <c r="Q268" t="s">
        <v>440</v>
      </c>
      <c r="R268" t="s">
        <v>624</v>
      </c>
      <c r="S268" t="s">
        <v>612</v>
      </c>
      <c r="T268">
        <v>208</v>
      </c>
      <c r="U268" t="s">
        <v>270</v>
      </c>
    </row>
    <row r="269" spans="1:21">
      <c r="A269" t="s">
        <v>191</v>
      </c>
      <c r="B269" t="s">
        <v>20</v>
      </c>
      <c r="C269">
        <v>2025</v>
      </c>
      <c r="D269">
        <v>2</v>
      </c>
      <c r="E269">
        <v>84721</v>
      </c>
      <c r="F269" t="s">
        <v>290</v>
      </c>
      <c r="G269">
        <v>1</v>
      </c>
      <c r="H269" t="str">
        <f>_xlfn.XLOOKUP(Table1[[#This Row],[ZIPCODE]],Table2[Zip Code],Table2[County])</f>
        <v>Iron</v>
      </c>
      <c r="I269" t="str">
        <f>_xlfn.XLOOKUP(Table1[[#This Row],[ZIPCODE]],Table3[zip],Table3[county])</f>
        <v>Iron County</v>
      </c>
      <c r="J269" t="str">
        <f>IFERROR(Table1[[#This Row],[County (Utah.gov)]], SUBSTITUTE(Table1[[#This Row],[County (WPR)]], " County", ""))</f>
        <v>Iron</v>
      </c>
      <c r="L269" t="s">
        <v>537</v>
      </c>
      <c r="M269">
        <v>84083</v>
      </c>
      <c r="N269" t="s">
        <v>544</v>
      </c>
      <c r="P269">
        <v>84031</v>
      </c>
      <c r="Q269" t="s">
        <v>400</v>
      </c>
      <c r="R269" t="s">
        <v>629</v>
      </c>
      <c r="S269" t="s">
        <v>612</v>
      </c>
      <c r="T269">
        <v>190</v>
      </c>
      <c r="U269" t="s">
        <v>270</v>
      </c>
    </row>
    <row r="270" spans="1:21">
      <c r="A270" t="s">
        <v>191</v>
      </c>
      <c r="B270" t="s">
        <v>20</v>
      </c>
      <c r="C270">
        <v>2025</v>
      </c>
      <c r="D270">
        <v>2</v>
      </c>
      <c r="E270">
        <v>84721</v>
      </c>
      <c r="F270" t="s">
        <v>291</v>
      </c>
      <c r="G270">
        <v>2</v>
      </c>
      <c r="H270" t="str">
        <f>_xlfn.XLOOKUP(Table1[[#This Row],[ZIPCODE]],Table2[Zip Code],Table2[County])</f>
        <v>Iron</v>
      </c>
      <c r="I270" t="str">
        <f>_xlfn.XLOOKUP(Table1[[#This Row],[ZIPCODE]],Table3[zip],Table3[county])</f>
        <v>Iron County</v>
      </c>
      <c r="J270" t="str">
        <f>IFERROR(Table1[[#This Row],[County (Utah.gov)]], SUBSTITUTE(Table1[[#This Row],[County (WPR)]], " County", ""))</f>
        <v>Iron</v>
      </c>
      <c r="L270" t="s">
        <v>545</v>
      </c>
      <c r="M270">
        <v>84008</v>
      </c>
      <c r="N270" t="s">
        <v>546</v>
      </c>
      <c r="P270">
        <v>84073</v>
      </c>
      <c r="Q270" t="s">
        <v>406</v>
      </c>
      <c r="R270" t="s">
        <v>629</v>
      </c>
      <c r="S270" t="s">
        <v>612</v>
      </c>
      <c r="T270">
        <v>189</v>
      </c>
      <c r="U270" t="s">
        <v>270</v>
      </c>
    </row>
    <row r="271" spans="1:21">
      <c r="A271" t="s">
        <v>191</v>
      </c>
      <c r="B271" t="s">
        <v>20</v>
      </c>
      <c r="C271">
        <v>2025</v>
      </c>
      <c r="D271">
        <v>2</v>
      </c>
      <c r="E271">
        <v>84737</v>
      </c>
      <c r="F271" t="s">
        <v>290</v>
      </c>
      <c r="G271">
        <v>1</v>
      </c>
      <c r="H271" t="str">
        <f>_xlfn.XLOOKUP(Table1[[#This Row],[ZIPCODE]],Table2[Zip Code],Table2[County])</f>
        <v>Washington</v>
      </c>
      <c r="I271" t="str">
        <f>_xlfn.XLOOKUP(Table1[[#This Row],[ZIPCODE]],Table3[zip],Table3[county])</f>
        <v>Washington County</v>
      </c>
      <c r="J271" t="str">
        <f>IFERROR(Table1[[#This Row],[County (Utah.gov)]], SUBSTITUTE(Table1[[#This Row],[County (WPR)]], " County", ""))</f>
        <v>Washington</v>
      </c>
      <c r="L271" t="s">
        <v>545</v>
      </c>
      <c r="M271">
        <v>84026</v>
      </c>
      <c r="N271" t="s">
        <v>547</v>
      </c>
      <c r="P271">
        <v>84735</v>
      </c>
      <c r="Q271" t="s">
        <v>423</v>
      </c>
      <c r="R271" t="s">
        <v>642</v>
      </c>
      <c r="S271" t="s">
        <v>612</v>
      </c>
      <c r="T271">
        <v>184</v>
      </c>
      <c r="U271" t="s">
        <v>270</v>
      </c>
    </row>
    <row r="272" spans="1:21">
      <c r="A272" t="s">
        <v>191</v>
      </c>
      <c r="B272" t="s">
        <v>20</v>
      </c>
      <c r="C272">
        <v>2025</v>
      </c>
      <c r="D272">
        <v>2</v>
      </c>
      <c r="E272">
        <v>84737</v>
      </c>
      <c r="F272" t="s">
        <v>291</v>
      </c>
      <c r="G272">
        <v>1</v>
      </c>
      <c r="H272" t="str">
        <f>_xlfn.XLOOKUP(Table1[[#This Row],[ZIPCODE]],Table2[Zip Code],Table2[County])</f>
        <v>Washington</v>
      </c>
      <c r="I272" t="str">
        <f>_xlfn.XLOOKUP(Table1[[#This Row],[ZIPCODE]],Table3[zip],Table3[county])</f>
        <v>Washington County</v>
      </c>
      <c r="J272" t="str">
        <f>IFERROR(Table1[[#This Row],[County (Utah.gov)]], SUBSTITUTE(Table1[[#This Row],[County (WPR)]], " County", ""))</f>
        <v>Washington</v>
      </c>
      <c r="L272" t="s">
        <v>545</v>
      </c>
      <c r="M272">
        <v>84030</v>
      </c>
      <c r="N272" t="s">
        <v>548</v>
      </c>
      <c r="P272">
        <v>84529</v>
      </c>
      <c r="Q272" t="s">
        <v>379</v>
      </c>
      <c r="R272" t="s">
        <v>630</v>
      </c>
      <c r="S272" t="s">
        <v>612</v>
      </c>
      <c r="T272">
        <v>175</v>
      </c>
      <c r="U272" t="s">
        <v>270</v>
      </c>
    </row>
    <row r="273" spans="1:21">
      <c r="A273" t="s">
        <v>191</v>
      </c>
      <c r="B273" t="s">
        <v>20</v>
      </c>
      <c r="C273">
        <v>2025</v>
      </c>
      <c r="D273">
        <v>2</v>
      </c>
      <c r="E273">
        <v>84738</v>
      </c>
      <c r="F273" t="s">
        <v>290</v>
      </c>
      <c r="G273">
        <v>2</v>
      </c>
      <c r="H273" t="str">
        <f>_xlfn.XLOOKUP(Table1[[#This Row],[ZIPCODE]],Table2[Zip Code],Table2[County])</f>
        <v>Washington</v>
      </c>
      <c r="I273" t="str">
        <f>_xlfn.XLOOKUP(Table1[[#This Row],[ZIPCODE]],Table3[zip],Table3[county])</f>
        <v>Washington County</v>
      </c>
      <c r="J273" t="str">
        <f>IFERROR(Table1[[#This Row],[County (Utah.gov)]], SUBSTITUTE(Table1[[#This Row],[County (WPR)]], " County", ""))</f>
        <v>Washington</v>
      </c>
      <c r="L273" t="s">
        <v>545</v>
      </c>
      <c r="M273">
        <v>84035</v>
      </c>
      <c r="N273" t="s">
        <v>549</v>
      </c>
      <c r="P273">
        <v>84763</v>
      </c>
      <c r="Q273" t="s">
        <v>586</v>
      </c>
      <c r="R273" t="s">
        <v>618</v>
      </c>
      <c r="S273" t="s">
        <v>612</v>
      </c>
      <c r="T273">
        <v>169</v>
      </c>
      <c r="U273" t="s">
        <v>270</v>
      </c>
    </row>
    <row r="274" spans="1:21">
      <c r="A274" t="s">
        <v>191</v>
      </c>
      <c r="B274" t="s">
        <v>20</v>
      </c>
      <c r="C274">
        <v>2025</v>
      </c>
      <c r="D274">
        <v>2</v>
      </c>
      <c r="E274">
        <v>84754</v>
      </c>
      <c r="F274" t="s">
        <v>291</v>
      </c>
      <c r="G274">
        <v>1</v>
      </c>
      <c r="H274" t="str">
        <f>_xlfn.XLOOKUP(Table1[[#This Row],[ZIPCODE]],Table2[Zip Code],Table2[County])</f>
        <v>Sevier</v>
      </c>
      <c r="I274" t="str">
        <f>_xlfn.XLOOKUP(Table1[[#This Row],[ZIPCODE]],Table3[zip],Table3[county])</f>
        <v>Sevier County</v>
      </c>
      <c r="J274" t="str">
        <f>IFERROR(Table1[[#This Row],[County (Utah.gov)]], SUBSTITUTE(Table1[[#This Row],[County (WPR)]], " County", ""))</f>
        <v>Sevier</v>
      </c>
      <c r="L274" t="s">
        <v>545</v>
      </c>
      <c r="M274">
        <v>84039</v>
      </c>
      <c r="N274" t="s">
        <v>550</v>
      </c>
      <c r="P274">
        <v>84408</v>
      </c>
      <c r="Q274" t="s">
        <v>141</v>
      </c>
      <c r="R274" t="s">
        <v>616</v>
      </c>
      <c r="S274" t="s">
        <v>612</v>
      </c>
      <c r="T274">
        <v>150</v>
      </c>
      <c r="U274" t="s">
        <v>270</v>
      </c>
    </row>
    <row r="275" spans="1:21">
      <c r="A275" t="s">
        <v>191</v>
      </c>
      <c r="B275" t="s">
        <v>20</v>
      </c>
      <c r="C275">
        <v>2025</v>
      </c>
      <c r="D275">
        <v>2</v>
      </c>
      <c r="E275">
        <v>84759</v>
      </c>
      <c r="F275" t="s">
        <v>290</v>
      </c>
      <c r="G275">
        <v>1</v>
      </c>
      <c r="H275" t="str">
        <f>_xlfn.XLOOKUP(Table1[[#This Row],[ZIPCODE]],Table2[Zip Code],Table2[County])</f>
        <v>Garfield</v>
      </c>
      <c r="I275" t="str">
        <f>_xlfn.XLOOKUP(Table1[[#This Row],[ZIPCODE]],Table3[zip],Table3[county])</f>
        <v>Garfield County</v>
      </c>
      <c r="J275" t="str">
        <f>IFERROR(Table1[[#This Row],[County (Utah.gov)]], SUBSTITUTE(Table1[[#This Row],[County (WPR)]], " County", ""))</f>
        <v>Garfield</v>
      </c>
      <c r="L275" t="s">
        <v>545</v>
      </c>
      <c r="M275">
        <v>84063</v>
      </c>
      <c r="N275" t="s">
        <v>551</v>
      </c>
      <c r="P275">
        <v>84034</v>
      </c>
      <c r="Q275" t="s">
        <v>540</v>
      </c>
      <c r="R275" t="s">
        <v>617</v>
      </c>
      <c r="S275" t="s">
        <v>612</v>
      </c>
      <c r="T275">
        <v>144</v>
      </c>
      <c r="U275" t="s">
        <v>270</v>
      </c>
    </row>
    <row r="276" spans="1:21">
      <c r="A276" t="s">
        <v>191</v>
      </c>
      <c r="B276" t="s">
        <v>20</v>
      </c>
      <c r="C276">
        <v>2025</v>
      </c>
      <c r="D276">
        <v>2</v>
      </c>
      <c r="E276">
        <v>84761</v>
      </c>
      <c r="F276" t="s">
        <v>290</v>
      </c>
      <c r="G276">
        <v>1</v>
      </c>
      <c r="H276" t="str">
        <f>_xlfn.XLOOKUP(Table1[[#This Row],[ZIPCODE]],Table2[Zip Code],Table2[County])</f>
        <v>Iron</v>
      </c>
      <c r="I276" t="str">
        <f>_xlfn.XLOOKUP(Table1[[#This Row],[ZIPCODE]],Table3[zip],Table3[county])</f>
        <v>Iron County</v>
      </c>
      <c r="J276" t="str">
        <f>IFERROR(Table1[[#This Row],[County (Utah.gov)]], SUBSTITUTE(Table1[[#This Row],[County (WPR)]], " County", ""))</f>
        <v>Iron</v>
      </c>
      <c r="L276" t="s">
        <v>545</v>
      </c>
      <c r="M276">
        <v>84076</v>
      </c>
      <c r="N276" t="s">
        <v>552</v>
      </c>
      <c r="P276">
        <v>84024</v>
      </c>
      <c r="Q276" t="s">
        <v>531</v>
      </c>
      <c r="R276" t="s">
        <v>627</v>
      </c>
      <c r="S276" t="s">
        <v>612</v>
      </c>
      <c r="T276">
        <v>134</v>
      </c>
      <c r="U276" t="s">
        <v>270</v>
      </c>
    </row>
    <row r="277" spans="1:21">
      <c r="A277" t="s">
        <v>191</v>
      </c>
      <c r="B277" t="s">
        <v>20</v>
      </c>
      <c r="C277">
        <v>2025</v>
      </c>
      <c r="D277">
        <v>2</v>
      </c>
      <c r="E277">
        <v>84761</v>
      </c>
      <c r="F277" t="s">
        <v>291</v>
      </c>
      <c r="G277">
        <v>1</v>
      </c>
      <c r="H277" t="str">
        <f>_xlfn.XLOOKUP(Table1[[#This Row],[ZIPCODE]],Table2[Zip Code],Table2[County])</f>
        <v>Iron</v>
      </c>
      <c r="I277" t="str">
        <f>_xlfn.XLOOKUP(Table1[[#This Row],[ZIPCODE]],Table3[zip],Table3[county])</f>
        <v>Iron County</v>
      </c>
      <c r="J277" t="str">
        <f>IFERROR(Table1[[#This Row],[County (Utah.gov)]], SUBSTITUTE(Table1[[#This Row],[County (WPR)]], " County", ""))</f>
        <v>Iron</v>
      </c>
      <c r="L277" t="s">
        <v>545</v>
      </c>
      <c r="M277">
        <v>84078</v>
      </c>
      <c r="N277" t="s">
        <v>553</v>
      </c>
      <c r="P277">
        <v>84712</v>
      </c>
      <c r="Q277" t="s">
        <v>417</v>
      </c>
      <c r="R277" t="s">
        <v>650</v>
      </c>
      <c r="S277" t="s">
        <v>612</v>
      </c>
      <c r="T277">
        <v>119</v>
      </c>
      <c r="U277" t="s">
        <v>270</v>
      </c>
    </row>
    <row r="278" spans="1:21">
      <c r="A278" t="s">
        <v>191</v>
      </c>
      <c r="B278" t="s">
        <v>20</v>
      </c>
      <c r="C278">
        <v>2025</v>
      </c>
      <c r="D278">
        <v>2</v>
      </c>
      <c r="E278">
        <v>84765</v>
      </c>
      <c r="F278" t="s">
        <v>291</v>
      </c>
      <c r="G278">
        <v>4</v>
      </c>
      <c r="H278" t="str">
        <f>_xlfn.XLOOKUP(Table1[[#This Row],[ZIPCODE]],Table2[Zip Code],Table2[County])</f>
        <v>Washington</v>
      </c>
      <c r="I278" t="str">
        <f>_xlfn.XLOOKUP(Table1[[#This Row],[ZIPCODE]],Table3[zip],Table3[county])</f>
        <v>Washington County</v>
      </c>
      <c r="J278" t="str">
        <f>IFERROR(Table1[[#This Row],[County (Utah.gov)]], SUBSTITUTE(Table1[[#This Row],[County (WPR)]], " County", ""))</f>
        <v>Washington</v>
      </c>
      <c r="L278" t="s">
        <v>545</v>
      </c>
      <c r="M278">
        <v>84079</v>
      </c>
      <c r="N278" t="s">
        <v>553</v>
      </c>
      <c r="P278">
        <v>84762</v>
      </c>
      <c r="Q278" t="s">
        <v>448</v>
      </c>
      <c r="R278" t="s">
        <v>636</v>
      </c>
      <c r="S278" t="s">
        <v>612</v>
      </c>
      <c r="T278">
        <v>111</v>
      </c>
      <c r="U278" t="s">
        <v>270</v>
      </c>
    </row>
    <row r="279" spans="1:21">
      <c r="A279" t="s">
        <v>191</v>
      </c>
      <c r="B279" t="s">
        <v>20</v>
      </c>
      <c r="C279">
        <v>2025</v>
      </c>
      <c r="D279">
        <v>2</v>
      </c>
      <c r="E279">
        <v>84770</v>
      </c>
      <c r="F279" t="s">
        <v>290</v>
      </c>
      <c r="G279">
        <v>4</v>
      </c>
      <c r="H279" t="str">
        <f>_xlfn.XLOOKUP(Table1[[#This Row],[ZIPCODE]],Table2[Zip Code],Table2[County])</f>
        <v>Washington</v>
      </c>
      <c r="I279" t="str">
        <f>_xlfn.XLOOKUP(Table1[[#This Row],[ZIPCODE]],Table3[zip],Table3[county])</f>
        <v>Washington County</v>
      </c>
      <c r="J279" t="str">
        <f>IFERROR(Table1[[#This Row],[County (Utah.gov)]], SUBSTITUTE(Table1[[#This Row],[County (WPR)]], " County", ""))</f>
        <v>Washington</v>
      </c>
      <c r="L279" t="s">
        <v>545</v>
      </c>
      <c r="M279">
        <v>84078</v>
      </c>
      <c r="N279" t="s">
        <v>553</v>
      </c>
      <c r="P279">
        <v>84766</v>
      </c>
      <c r="Q279" t="s">
        <v>518</v>
      </c>
      <c r="R279" t="s">
        <v>633</v>
      </c>
      <c r="S279" t="s">
        <v>612</v>
      </c>
      <c r="T279">
        <v>110</v>
      </c>
      <c r="U279" t="s">
        <v>270</v>
      </c>
    </row>
    <row r="280" spans="1:21">
      <c r="A280" t="s">
        <v>191</v>
      </c>
      <c r="B280" t="s">
        <v>20</v>
      </c>
      <c r="C280">
        <v>2025</v>
      </c>
      <c r="D280">
        <v>2</v>
      </c>
      <c r="E280">
        <v>84770</v>
      </c>
      <c r="F280" t="s">
        <v>291</v>
      </c>
      <c r="G280">
        <v>3</v>
      </c>
      <c r="H280" t="str">
        <f>_xlfn.XLOOKUP(Table1[[#This Row],[ZIPCODE]],Table2[Zip Code],Table2[County])</f>
        <v>Washington</v>
      </c>
      <c r="I280" t="str">
        <f>_xlfn.XLOOKUP(Table1[[#This Row],[ZIPCODE]],Table3[zip],Table3[county])</f>
        <v>Washington County</v>
      </c>
      <c r="J280" t="str">
        <f>IFERROR(Table1[[#This Row],[County (Utah.gov)]], SUBSTITUTE(Table1[[#This Row],[County (WPR)]], " County", ""))</f>
        <v>Washington</v>
      </c>
      <c r="L280" t="s">
        <v>545</v>
      </c>
      <c r="M280">
        <v>84079</v>
      </c>
      <c r="N280" t="s">
        <v>553</v>
      </c>
      <c r="P280">
        <v>84304</v>
      </c>
      <c r="Q280" t="s">
        <v>359</v>
      </c>
      <c r="R280" t="s">
        <v>620</v>
      </c>
      <c r="S280" t="s">
        <v>612</v>
      </c>
      <c r="T280">
        <v>108</v>
      </c>
      <c r="U280" t="s">
        <v>270</v>
      </c>
    </row>
    <row r="281" spans="1:21">
      <c r="A281" t="s">
        <v>191</v>
      </c>
      <c r="B281" t="s">
        <v>20</v>
      </c>
      <c r="C281">
        <v>2025</v>
      </c>
      <c r="D281">
        <v>2</v>
      </c>
      <c r="E281">
        <v>84776</v>
      </c>
      <c r="F281" t="s">
        <v>290</v>
      </c>
      <c r="G281">
        <v>1</v>
      </c>
      <c r="H281" t="str">
        <f>_xlfn.XLOOKUP(Table1[[#This Row],[ZIPCODE]],Table2[Zip Code],Table2[County])</f>
        <v>Garfield</v>
      </c>
      <c r="I281" t="str">
        <f>_xlfn.XLOOKUP(Table1[[#This Row],[ZIPCODE]],Table3[zip],Table3[county])</f>
        <v>Garfield County</v>
      </c>
      <c r="J281" t="str">
        <f>IFERROR(Table1[[#This Row],[County (Utah.gov)]], SUBSTITUTE(Table1[[#This Row],[County (WPR)]], " County", ""))</f>
        <v>Garfield</v>
      </c>
      <c r="L281" t="s">
        <v>545</v>
      </c>
      <c r="M281">
        <v>84085</v>
      </c>
      <c r="N281" t="s">
        <v>554</v>
      </c>
      <c r="P281">
        <v>84533</v>
      </c>
      <c r="Q281" t="s">
        <v>496</v>
      </c>
      <c r="R281" t="s">
        <v>639</v>
      </c>
      <c r="S281" t="s">
        <v>612</v>
      </c>
      <c r="T281">
        <v>103</v>
      </c>
      <c r="U281" t="s">
        <v>270</v>
      </c>
    </row>
    <row r="282" spans="1:21">
      <c r="A282" t="s">
        <v>191</v>
      </c>
      <c r="B282" t="s">
        <v>20</v>
      </c>
      <c r="C282">
        <v>2025</v>
      </c>
      <c r="D282">
        <v>2</v>
      </c>
      <c r="E282">
        <v>84776</v>
      </c>
      <c r="F282" t="s">
        <v>291</v>
      </c>
      <c r="G282">
        <v>1</v>
      </c>
      <c r="H282" t="str">
        <f>_xlfn.XLOOKUP(Table1[[#This Row],[ZIPCODE]],Table2[Zip Code],Table2[County])</f>
        <v>Garfield</v>
      </c>
      <c r="I282" t="str">
        <f>_xlfn.XLOOKUP(Table1[[#This Row],[ZIPCODE]],Table3[zip],Table3[county])</f>
        <v>Garfield County</v>
      </c>
      <c r="J282" t="str">
        <f>IFERROR(Table1[[#This Row],[County (Utah.gov)]], SUBSTITUTE(Table1[[#This Row],[County (WPR)]], " County", ""))</f>
        <v>Garfield</v>
      </c>
      <c r="L282" t="s">
        <v>270</v>
      </c>
      <c r="M282">
        <v>84004</v>
      </c>
      <c r="N282" t="s">
        <v>555</v>
      </c>
      <c r="P282">
        <v>84329</v>
      </c>
      <c r="Q282" t="s">
        <v>352</v>
      </c>
      <c r="R282" t="s">
        <v>625</v>
      </c>
      <c r="S282" t="s">
        <v>612</v>
      </c>
      <c r="T282">
        <v>99</v>
      </c>
      <c r="U282" t="s">
        <v>270</v>
      </c>
    </row>
    <row r="283" spans="1:21">
      <c r="A283" t="s">
        <v>191</v>
      </c>
      <c r="B283" t="s">
        <v>20</v>
      </c>
      <c r="C283">
        <v>2025</v>
      </c>
      <c r="D283">
        <v>2</v>
      </c>
      <c r="E283">
        <v>84780</v>
      </c>
      <c r="F283" t="s">
        <v>290</v>
      </c>
      <c r="G283">
        <v>1</v>
      </c>
      <c r="H283" t="str">
        <f>_xlfn.XLOOKUP(Table1[[#This Row],[ZIPCODE]],Table2[Zip Code],Table2[County])</f>
        <v>Washington</v>
      </c>
      <c r="I283" t="str">
        <f>_xlfn.XLOOKUP(Table1[[#This Row],[ZIPCODE]],Table3[zip],Table3[county])</f>
        <v>Washington County</v>
      </c>
      <c r="J283" t="str">
        <f>IFERROR(Table1[[#This Row],[County (Utah.gov)]], SUBSTITUTE(Table1[[#This Row],[County (WPR)]], " County", ""))</f>
        <v>Washington</v>
      </c>
      <c r="L283" t="s">
        <v>270</v>
      </c>
      <c r="M283">
        <v>84003</v>
      </c>
      <c r="N283" t="s">
        <v>556</v>
      </c>
      <c r="P283">
        <v>84516</v>
      </c>
      <c r="Q283" t="s">
        <v>409</v>
      </c>
      <c r="R283" t="s">
        <v>641</v>
      </c>
      <c r="S283" t="s">
        <v>612</v>
      </c>
      <c r="T283">
        <v>94</v>
      </c>
      <c r="U283" t="s">
        <v>270</v>
      </c>
    </row>
    <row r="284" spans="1:21">
      <c r="A284" t="s">
        <v>191</v>
      </c>
      <c r="B284" t="s">
        <v>20</v>
      </c>
      <c r="C284">
        <v>2025</v>
      </c>
      <c r="D284">
        <v>2</v>
      </c>
      <c r="E284">
        <v>84780</v>
      </c>
      <c r="F284" t="s">
        <v>291</v>
      </c>
      <c r="G284">
        <v>5</v>
      </c>
      <c r="H284" t="str">
        <f>_xlfn.XLOOKUP(Table1[[#This Row],[ZIPCODE]],Table2[Zip Code],Table2[County])</f>
        <v>Washington</v>
      </c>
      <c r="I284" t="str">
        <f>_xlfn.XLOOKUP(Table1[[#This Row],[ZIPCODE]],Table3[zip],Table3[county])</f>
        <v>Washington County</v>
      </c>
      <c r="J284" t="str">
        <f>IFERROR(Table1[[#This Row],[County (Utah.gov)]], SUBSTITUTE(Table1[[#This Row],[County (WPR)]], " County", ""))</f>
        <v>Washington</v>
      </c>
      <c r="L284" t="s">
        <v>270</v>
      </c>
      <c r="M284">
        <v>84013</v>
      </c>
      <c r="N284" t="s">
        <v>557</v>
      </c>
      <c r="P284">
        <v>84023</v>
      </c>
      <c r="Q284" t="s">
        <v>384</v>
      </c>
      <c r="R284" t="s">
        <v>649</v>
      </c>
      <c r="S284" t="s">
        <v>612</v>
      </c>
      <c r="T284">
        <v>84</v>
      </c>
      <c r="U284" t="s">
        <v>270</v>
      </c>
    </row>
    <row r="285" spans="1:21">
      <c r="A285" t="s">
        <v>191</v>
      </c>
      <c r="B285" t="s">
        <v>20</v>
      </c>
      <c r="C285">
        <v>2025</v>
      </c>
      <c r="D285">
        <v>2</v>
      </c>
      <c r="E285">
        <v>84790</v>
      </c>
      <c r="F285" t="s">
        <v>290</v>
      </c>
      <c r="G285">
        <v>7</v>
      </c>
      <c r="H285" t="str">
        <f>_xlfn.XLOOKUP(Table1[[#This Row],[ZIPCODE]],Table2[Zip Code],Table2[County])</f>
        <v>Washington</v>
      </c>
      <c r="I285" t="str">
        <f>_xlfn.XLOOKUP(Table1[[#This Row],[ZIPCODE]],Table3[zip],Table3[county])</f>
        <v>Washington County</v>
      </c>
      <c r="J285" t="str">
        <f>IFERROR(Table1[[#This Row],[County (Utah.gov)]], SUBSTITUTE(Table1[[#This Row],[County (WPR)]], " County", ""))</f>
        <v>Washington</v>
      </c>
      <c r="L285" t="s">
        <v>270</v>
      </c>
      <c r="M285">
        <v>84626</v>
      </c>
      <c r="N285" t="s">
        <v>558</v>
      </c>
      <c r="P285">
        <v>84728</v>
      </c>
      <c r="Q285" t="s">
        <v>456</v>
      </c>
      <c r="R285" t="s">
        <v>637</v>
      </c>
      <c r="S285" t="s">
        <v>612</v>
      </c>
      <c r="T285">
        <v>63</v>
      </c>
      <c r="U285" t="s">
        <v>270</v>
      </c>
    </row>
    <row r="286" spans="1:21">
      <c r="A286" t="s">
        <v>191</v>
      </c>
      <c r="B286" t="s">
        <v>20</v>
      </c>
      <c r="C286">
        <v>2025</v>
      </c>
      <c r="D286">
        <v>2</v>
      </c>
      <c r="E286">
        <v>84790</v>
      </c>
      <c r="F286" t="s">
        <v>291</v>
      </c>
      <c r="G286">
        <v>4</v>
      </c>
      <c r="H286" t="str">
        <f>_xlfn.XLOOKUP(Table1[[#This Row],[ZIPCODE]],Table2[Zip Code],Table2[County])</f>
        <v>Washington</v>
      </c>
      <c r="I286" t="str">
        <f>_xlfn.XLOOKUP(Table1[[#This Row],[ZIPCODE]],Table3[zip],Table3[county])</f>
        <v>Washington County</v>
      </c>
      <c r="J286" t="str">
        <f>IFERROR(Table1[[#This Row],[County (Utah.gov)]], SUBSTITUTE(Table1[[#This Row],[County (WPR)]], " County", ""))</f>
        <v>Washington</v>
      </c>
      <c r="L286" t="s">
        <v>270</v>
      </c>
      <c r="M286">
        <v>84633</v>
      </c>
      <c r="N286" t="s">
        <v>559</v>
      </c>
      <c r="P286">
        <v>84719</v>
      </c>
      <c r="Q286" t="s">
        <v>433</v>
      </c>
      <c r="R286" t="s">
        <v>624</v>
      </c>
      <c r="S286" t="s">
        <v>612</v>
      </c>
      <c r="T286">
        <v>49</v>
      </c>
      <c r="U286" t="s">
        <v>270</v>
      </c>
    </row>
    <row r="287" spans="1:21">
      <c r="A287" t="s">
        <v>191</v>
      </c>
      <c r="B287" t="s">
        <v>292</v>
      </c>
      <c r="C287">
        <v>2025</v>
      </c>
      <c r="D287">
        <v>2</v>
      </c>
      <c r="E287">
        <v>84003</v>
      </c>
      <c r="F287" t="s">
        <v>291</v>
      </c>
      <c r="G287">
        <v>1</v>
      </c>
      <c r="H287" t="str">
        <f>_xlfn.XLOOKUP(Table1[[#This Row],[ZIPCODE]],Table2[Zip Code],Table2[County])</f>
        <v>Utah</v>
      </c>
      <c r="I287" t="str">
        <f>_xlfn.XLOOKUP(Table1[[#This Row],[ZIPCODE]],Table3[zip],Table3[county])</f>
        <v>Utah County</v>
      </c>
      <c r="J287" t="str">
        <f>IFERROR(Table1[[#This Row],[County (Utah.gov)]], SUBSTITUTE(Table1[[#This Row],[County (WPR)]], " County", ""))</f>
        <v>Utah</v>
      </c>
      <c r="L287" t="s">
        <v>270</v>
      </c>
      <c r="M287">
        <v>84043</v>
      </c>
      <c r="N287" t="s">
        <v>560</v>
      </c>
      <c r="P287">
        <v>84732</v>
      </c>
      <c r="Q287" t="s">
        <v>470</v>
      </c>
      <c r="R287" t="s">
        <v>650</v>
      </c>
      <c r="S287" t="s">
        <v>612</v>
      </c>
      <c r="T287">
        <v>39</v>
      </c>
      <c r="U287" t="s">
        <v>270</v>
      </c>
    </row>
    <row r="288" spans="1:21">
      <c r="A288" t="s">
        <v>191</v>
      </c>
      <c r="B288" t="s">
        <v>292</v>
      </c>
      <c r="C288">
        <v>2025</v>
      </c>
      <c r="D288">
        <v>2</v>
      </c>
      <c r="E288">
        <v>84005</v>
      </c>
      <c r="F288" t="s">
        <v>291</v>
      </c>
      <c r="G288">
        <v>1</v>
      </c>
      <c r="H288" t="e">
        <f>_xlfn.XLOOKUP(Table1[[#This Row],[ZIPCODE]],Table2[Zip Code],Table2[County])</f>
        <v>#N/A</v>
      </c>
      <c r="I288" t="str">
        <f>_xlfn.XLOOKUP(Table1[[#This Row],[ZIPCODE]],Table3[zip],Table3[county])</f>
        <v>Utah County</v>
      </c>
      <c r="J288" t="str">
        <f>IFERROR(Table1[[#This Row],[County (Utah.gov)]], SUBSTITUTE(Table1[[#This Row],[County (WPR)]], " County", ""))</f>
        <v>Utah</v>
      </c>
      <c r="L288" t="s">
        <v>270</v>
      </c>
      <c r="M288">
        <v>84042</v>
      </c>
      <c r="N288" t="s">
        <v>561</v>
      </c>
      <c r="P288">
        <v>84731</v>
      </c>
      <c r="Q288" t="s">
        <v>338</v>
      </c>
      <c r="R288" t="s">
        <v>638</v>
      </c>
      <c r="S288" t="s">
        <v>612</v>
      </c>
      <c r="T288">
        <v>36</v>
      </c>
      <c r="U288" t="s">
        <v>270</v>
      </c>
    </row>
    <row r="289" spans="1:21">
      <c r="A289" t="s">
        <v>191</v>
      </c>
      <c r="B289" t="s">
        <v>292</v>
      </c>
      <c r="C289">
        <v>2025</v>
      </c>
      <c r="D289">
        <v>2</v>
      </c>
      <c r="E289">
        <v>84009</v>
      </c>
      <c r="F289" t="s">
        <v>291</v>
      </c>
      <c r="G289">
        <v>3</v>
      </c>
      <c r="H289" t="e">
        <f>_xlfn.XLOOKUP(Table1[[#This Row],[ZIPCODE]],Table2[Zip Code],Table2[County])</f>
        <v>#N/A</v>
      </c>
      <c r="I289" t="str">
        <f>_xlfn.XLOOKUP(Table1[[#This Row],[ZIPCODE]],Table3[zip],Table3[county])</f>
        <v>Salt Lake County</v>
      </c>
      <c r="J289" t="str">
        <f>IFERROR(Table1[[#This Row],[County (Utah.gov)]], SUBSTITUTE(Table1[[#This Row],[County (WPR)]], " County", ""))</f>
        <v>Salt Lake</v>
      </c>
      <c r="L289" t="s">
        <v>270</v>
      </c>
      <c r="M289">
        <v>84664</v>
      </c>
      <c r="N289" t="s">
        <v>562</v>
      </c>
      <c r="P289">
        <v>84621</v>
      </c>
      <c r="Q289" t="s">
        <v>503</v>
      </c>
      <c r="R289" t="s">
        <v>635</v>
      </c>
      <c r="S289" t="s">
        <v>612</v>
      </c>
      <c r="T289">
        <v>30</v>
      </c>
      <c r="U289" t="s">
        <v>270</v>
      </c>
    </row>
    <row r="290" spans="1:21">
      <c r="A290" t="s">
        <v>191</v>
      </c>
      <c r="B290" t="s">
        <v>292</v>
      </c>
      <c r="C290">
        <v>2025</v>
      </c>
      <c r="D290">
        <v>2</v>
      </c>
      <c r="E290">
        <v>84043</v>
      </c>
      <c r="F290" t="s">
        <v>291</v>
      </c>
      <c r="G290">
        <v>1</v>
      </c>
      <c r="H290" t="str">
        <f>_xlfn.XLOOKUP(Table1[[#This Row],[ZIPCODE]],Table2[Zip Code],Table2[County])</f>
        <v>Utah</v>
      </c>
      <c r="I290" t="str">
        <f>_xlfn.XLOOKUP(Table1[[#This Row],[ZIPCODE]],Table3[zip],Table3[county])</f>
        <v>Utah County</v>
      </c>
      <c r="J290" t="str">
        <f>IFERROR(Table1[[#This Row],[County (Utah.gov)]], SUBSTITUTE(Table1[[#This Row],[County (WPR)]], " County", ""))</f>
        <v>Utah</v>
      </c>
      <c r="L290" t="s">
        <v>270</v>
      </c>
      <c r="M290">
        <v>84057</v>
      </c>
      <c r="N290" t="s">
        <v>138</v>
      </c>
      <c r="P290">
        <v>84313</v>
      </c>
      <c r="Q290" t="s">
        <v>348</v>
      </c>
      <c r="R290" t="s">
        <v>625</v>
      </c>
      <c r="S290" t="s">
        <v>612</v>
      </c>
      <c r="T290">
        <v>29</v>
      </c>
      <c r="U290" t="s">
        <v>270</v>
      </c>
    </row>
    <row r="291" spans="1:21">
      <c r="A291" t="s">
        <v>191</v>
      </c>
      <c r="B291" t="s">
        <v>292</v>
      </c>
      <c r="C291">
        <v>2025</v>
      </c>
      <c r="D291">
        <v>2</v>
      </c>
      <c r="E291">
        <v>84044</v>
      </c>
      <c r="F291" t="s">
        <v>291</v>
      </c>
      <c r="G291">
        <v>12</v>
      </c>
      <c r="H291" t="str">
        <f>_xlfn.XLOOKUP(Table1[[#This Row],[ZIPCODE]],Table2[Zip Code],Table2[County])</f>
        <v>Salt Lake</v>
      </c>
      <c r="I291" t="str">
        <f>_xlfn.XLOOKUP(Table1[[#This Row],[ZIPCODE]],Table3[zip],Table3[county])</f>
        <v>Salt Lake County</v>
      </c>
      <c r="J291" t="str">
        <f>IFERROR(Table1[[#This Row],[County (Utah.gov)]], SUBSTITUTE(Table1[[#This Row],[County (WPR)]], " County", ""))</f>
        <v>Salt Lake</v>
      </c>
      <c r="L291" t="s">
        <v>270</v>
      </c>
      <c r="M291">
        <v>84058</v>
      </c>
      <c r="N291" t="s">
        <v>138</v>
      </c>
      <c r="P291">
        <v>84755</v>
      </c>
      <c r="Q291" t="s">
        <v>451</v>
      </c>
      <c r="R291" t="s">
        <v>636</v>
      </c>
      <c r="S291" t="s">
        <v>612</v>
      </c>
      <c r="T291">
        <v>28</v>
      </c>
      <c r="U291" t="s">
        <v>270</v>
      </c>
    </row>
    <row r="292" spans="1:21">
      <c r="A292" t="s">
        <v>191</v>
      </c>
      <c r="B292" t="s">
        <v>292</v>
      </c>
      <c r="C292">
        <v>2025</v>
      </c>
      <c r="D292">
        <v>2</v>
      </c>
      <c r="E292">
        <v>84047</v>
      </c>
      <c r="F292" t="s">
        <v>291</v>
      </c>
      <c r="G292">
        <v>2</v>
      </c>
      <c r="H292" t="str">
        <f>_xlfn.XLOOKUP(Table1[[#This Row],[ZIPCODE]],Table2[Zip Code],Table2[County])</f>
        <v>Salt Lake</v>
      </c>
      <c r="I292" t="str">
        <f>_xlfn.XLOOKUP(Table1[[#This Row],[ZIPCODE]],Table3[zip],Table3[county])</f>
        <v>Salt Lake County</v>
      </c>
      <c r="J292" t="str">
        <f>IFERROR(Table1[[#This Row],[County (Utah.gov)]], SUBSTITUTE(Table1[[#This Row],[County (WPR)]], " County", ""))</f>
        <v>Salt Lake</v>
      </c>
      <c r="L292" t="s">
        <v>270</v>
      </c>
      <c r="M292">
        <v>84059</v>
      </c>
      <c r="N292" t="s">
        <v>138</v>
      </c>
      <c r="P292">
        <v>84150</v>
      </c>
      <c r="Q292" t="s">
        <v>485</v>
      </c>
      <c r="R292" t="s">
        <v>614</v>
      </c>
      <c r="S292" t="s">
        <v>612</v>
      </c>
      <c r="T292">
        <v>7</v>
      </c>
      <c r="U292" t="s">
        <v>270</v>
      </c>
    </row>
    <row r="293" spans="1:21">
      <c r="A293" t="s">
        <v>191</v>
      </c>
      <c r="B293" t="s">
        <v>292</v>
      </c>
      <c r="C293">
        <v>2025</v>
      </c>
      <c r="D293">
        <v>2</v>
      </c>
      <c r="E293">
        <v>84054</v>
      </c>
      <c r="F293" t="s">
        <v>291</v>
      </c>
      <c r="G293">
        <v>1</v>
      </c>
      <c r="H293" t="str">
        <f>_xlfn.XLOOKUP(Table1[[#This Row],[ZIPCODE]],Table2[Zip Code],Table2[County])</f>
        <v>Davis</v>
      </c>
      <c r="I293" t="str">
        <f>_xlfn.XLOOKUP(Table1[[#This Row],[ZIPCODE]],Table3[zip],Table3[county])</f>
        <v>Davis County</v>
      </c>
      <c r="J293" t="str">
        <f>IFERROR(Table1[[#This Row],[County (Utah.gov)]], SUBSTITUTE(Table1[[#This Row],[County (WPR)]], " County", ""))</f>
        <v>Davis</v>
      </c>
      <c r="L293" t="s">
        <v>270</v>
      </c>
      <c r="M293">
        <v>84097</v>
      </c>
      <c r="N293" t="s">
        <v>138</v>
      </c>
      <c r="P293">
        <v>84008</v>
      </c>
      <c r="Q293" t="s">
        <v>546</v>
      </c>
      <c r="R293" t="s">
        <v>623</v>
      </c>
      <c r="S293" t="s">
        <v>612</v>
      </c>
      <c r="T293">
        <v>0</v>
      </c>
      <c r="U293" t="s">
        <v>270</v>
      </c>
    </row>
    <row r="294" spans="1:21">
      <c r="A294" t="s">
        <v>191</v>
      </c>
      <c r="B294" t="s">
        <v>292</v>
      </c>
      <c r="C294">
        <v>2025</v>
      </c>
      <c r="D294">
        <v>2</v>
      </c>
      <c r="E294">
        <v>84065</v>
      </c>
      <c r="F294" t="s">
        <v>291</v>
      </c>
      <c r="G294">
        <v>1</v>
      </c>
      <c r="H294" t="str">
        <f>_xlfn.XLOOKUP(Table1[[#This Row],[ZIPCODE]],Table2[Zip Code],Table2[County])</f>
        <v>Salt Lake</v>
      </c>
      <c r="I294" t="str">
        <f>_xlfn.XLOOKUP(Table1[[#This Row],[ZIPCODE]],Table3[zip],Table3[county])</f>
        <v>Salt Lake County</v>
      </c>
      <c r="J294" t="str">
        <f>IFERROR(Table1[[#This Row],[County (Utah.gov)]], SUBSTITUTE(Table1[[#This Row],[County (WPR)]], " County", ""))</f>
        <v>Salt Lake</v>
      </c>
      <c r="L294" t="s">
        <v>270</v>
      </c>
      <c r="M294">
        <v>84651</v>
      </c>
      <c r="N294" t="s">
        <v>563</v>
      </c>
      <c r="P294">
        <v>84114</v>
      </c>
      <c r="Q294" t="s">
        <v>485</v>
      </c>
      <c r="R294" t="s">
        <v>614</v>
      </c>
      <c r="S294" t="s">
        <v>612</v>
      </c>
      <c r="T294">
        <v>0</v>
      </c>
      <c r="U294" t="s">
        <v>270</v>
      </c>
    </row>
    <row r="295" spans="1:21">
      <c r="A295" t="s">
        <v>191</v>
      </c>
      <c r="B295" t="s">
        <v>292</v>
      </c>
      <c r="C295">
        <v>2025</v>
      </c>
      <c r="D295">
        <v>2</v>
      </c>
      <c r="E295">
        <v>84074</v>
      </c>
      <c r="F295" t="s">
        <v>291</v>
      </c>
      <c r="G295">
        <v>3</v>
      </c>
      <c r="H295" t="str">
        <f>_xlfn.XLOOKUP(Table1[[#This Row],[ZIPCODE]],Table2[Zip Code],Table2[County])</f>
        <v>Tooele</v>
      </c>
      <c r="I295" t="str">
        <f>_xlfn.XLOOKUP(Table1[[#This Row],[ZIPCODE]],Table3[zip],Table3[county])</f>
        <v>Tooele County</v>
      </c>
      <c r="J295" t="str">
        <f>IFERROR(Table1[[#This Row],[County (Utah.gov)]], SUBSTITUTE(Table1[[#This Row],[County (WPR)]], " County", ""))</f>
        <v>Tooele</v>
      </c>
      <c r="L295" t="s">
        <v>270</v>
      </c>
      <c r="M295">
        <v>84062</v>
      </c>
      <c r="N295" t="s">
        <v>564</v>
      </c>
      <c r="P295">
        <v>84138</v>
      </c>
      <c r="Q295" t="s">
        <v>485</v>
      </c>
      <c r="R295" t="s">
        <v>614</v>
      </c>
      <c r="S295" t="s">
        <v>612</v>
      </c>
      <c r="T295">
        <v>0</v>
      </c>
      <c r="U295" t="s">
        <v>270</v>
      </c>
    </row>
    <row r="296" spans="1:21">
      <c r="A296" t="s">
        <v>191</v>
      </c>
      <c r="B296" t="s">
        <v>292</v>
      </c>
      <c r="C296">
        <v>2025</v>
      </c>
      <c r="D296">
        <v>2</v>
      </c>
      <c r="E296">
        <v>84081</v>
      </c>
      <c r="F296" t="s">
        <v>291</v>
      </c>
      <c r="G296">
        <v>8</v>
      </c>
      <c r="H296" t="e">
        <f>_xlfn.XLOOKUP(Table1[[#This Row],[ZIPCODE]],Table2[Zip Code],Table2[County])</f>
        <v>#N/A</v>
      </c>
      <c r="I296" t="str">
        <f>_xlfn.XLOOKUP(Table1[[#This Row],[ZIPCODE]],Table3[zip],Table3[county])</f>
        <v>Salt Lake County</v>
      </c>
      <c r="J296" t="str">
        <f>IFERROR(Table1[[#This Row],[County (Utah.gov)]], SUBSTITUTE(Table1[[#This Row],[County (WPR)]], " County", ""))</f>
        <v>Salt Lake</v>
      </c>
      <c r="L296" t="s">
        <v>270</v>
      </c>
      <c r="M296">
        <v>84601</v>
      </c>
      <c r="N296" t="s">
        <v>565</v>
      </c>
      <c r="P296">
        <v>84180</v>
      </c>
      <c r="Q296" t="s">
        <v>485</v>
      </c>
      <c r="R296" t="s">
        <v>614</v>
      </c>
      <c r="S296" t="s">
        <v>612</v>
      </c>
      <c r="T296">
        <v>0</v>
      </c>
      <c r="U296" t="s">
        <v>270</v>
      </c>
    </row>
    <row r="297" spans="1:21">
      <c r="A297" t="s">
        <v>191</v>
      </c>
      <c r="B297" t="s">
        <v>292</v>
      </c>
      <c r="C297">
        <v>2025</v>
      </c>
      <c r="D297">
        <v>2</v>
      </c>
      <c r="E297">
        <v>84084</v>
      </c>
      <c r="F297" t="s">
        <v>291</v>
      </c>
      <c r="G297">
        <v>3</v>
      </c>
      <c r="H297" t="str">
        <f>_xlfn.XLOOKUP(Table1[[#This Row],[ZIPCODE]],Table2[Zip Code],Table2[County])</f>
        <v>Salt Lake</v>
      </c>
      <c r="I297" t="str">
        <f>_xlfn.XLOOKUP(Table1[[#This Row],[ZIPCODE]],Table3[zip],Table3[county])</f>
        <v>Salt Lake County</v>
      </c>
      <c r="J297" t="str">
        <f>IFERROR(Table1[[#This Row],[County (Utah.gov)]], SUBSTITUTE(Table1[[#This Row],[County (WPR)]], " County", ""))</f>
        <v>Salt Lake</v>
      </c>
      <c r="L297" t="s">
        <v>270</v>
      </c>
      <c r="M297">
        <v>84602</v>
      </c>
      <c r="N297" t="s">
        <v>565</v>
      </c>
      <c r="P297">
        <v>84322</v>
      </c>
      <c r="Q297" t="s">
        <v>136</v>
      </c>
      <c r="R297" t="s">
        <v>620</v>
      </c>
      <c r="S297" t="s">
        <v>612</v>
      </c>
      <c r="T297">
        <v>0</v>
      </c>
      <c r="U297" t="s">
        <v>270</v>
      </c>
    </row>
    <row r="298" spans="1:21">
      <c r="A298" t="s">
        <v>191</v>
      </c>
      <c r="B298" t="s">
        <v>292</v>
      </c>
      <c r="C298">
        <v>2025</v>
      </c>
      <c r="D298">
        <v>2</v>
      </c>
      <c r="E298">
        <v>84088</v>
      </c>
      <c r="F298" t="s">
        <v>291</v>
      </c>
      <c r="G298">
        <v>1</v>
      </c>
      <c r="H298" t="str">
        <f>_xlfn.XLOOKUP(Table1[[#This Row],[ZIPCODE]],Table2[Zip Code],Table2[County])</f>
        <v>Salt Lake</v>
      </c>
      <c r="I298" t="str">
        <f>_xlfn.XLOOKUP(Table1[[#This Row],[ZIPCODE]],Table3[zip],Table3[county])</f>
        <v>Salt Lake County</v>
      </c>
      <c r="J298" t="str">
        <f>IFERROR(Table1[[#This Row],[County (Utah.gov)]], SUBSTITUTE(Table1[[#This Row],[County (WPR)]], " County", ""))</f>
        <v>Salt Lake</v>
      </c>
      <c r="L298" t="s">
        <v>270</v>
      </c>
      <c r="M298">
        <v>84603</v>
      </c>
      <c r="N298" t="s">
        <v>565</v>
      </c>
      <c r="P298">
        <v>84515</v>
      </c>
      <c r="Q298" t="s">
        <v>428</v>
      </c>
      <c r="R298" t="s">
        <v>632</v>
      </c>
      <c r="S298" t="s">
        <v>612</v>
      </c>
      <c r="T298">
        <v>0</v>
      </c>
      <c r="U298" t="s">
        <v>270</v>
      </c>
    </row>
    <row r="299" spans="1:21">
      <c r="A299" t="s">
        <v>191</v>
      </c>
      <c r="B299" t="s">
        <v>292</v>
      </c>
      <c r="C299">
        <v>2025</v>
      </c>
      <c r="D299">
        <v>2</v>
      </c>
      <c r="E299">
        <v>84092</v>
      </c>
      <c r="F299" t="s">
        <v>291</v>
      </c>
      <c r="G299">
        <v>1</v>
      </c>
      <c r="H299" t="str">
        <f>_xlfn.XLOOKUP(Table1[[#This Row],[ZIPCODE]],Table2[Zip Code],Table2[County])</f>
        <v>Salt Lake</v>
      </c>
      <c r="I299" t="str">
        <f>_xlfn.XLOOKUP(Table1[[#This Row],[ZIPCODE]],Table3[zip],Table3[county])</f>
        <v>Salt Lake County</v>
      </c>
      <c r="J299" t="str">
        <f>IFERROR(Table1[[#This Row],[County (Utah.gov)]], SUBSTITUTE(Table1[[#This Row],[County (WPR)]], " County", ""))</f>
        <v>Salt Lake</v>
      </c>
      <c r="L299" t="s">
        <v>270</v>
      </c>
      <c r="M299">
        <v>84604</v>
      </c>
      <c r="N299" t="s">
        <v>565</v>
      </c>
      <c r="P299">
        <v>84540</v>
      </c>
      <c r="Q299" t="s">
        <v>430</v>
      </c>
      <c r="R299" t="s">
        <v>632</v>
      </c>
      <c r="S299" t="s">
        <v>612</v>
      </c>
      <c r="T299">
        <v>0</v>
      </c>
      <c r="U299" t="s">
        <v>270</v>
      </c>
    </row>
    <row r="300" spans="1:21">
      <c r="A300" t="s">
        <v>191</v>
      </c>
      <c r="B300" t="s">
        <v>292</v>
      </c>
      <c r="C300">
        <v>2025</v>
      </c>
      <c r="D300">
        <v>2</v>
      </c>
      <c r="E300">
        <v>84095</v>
      </c>
      <c r="F300" t="s">
        <v>291</v>
      </c>
      <c r="G300">
        <v>1</v>
      </c>
      <c r="H300" t="str">
        <f>_xlfn.XLOOKUP(Table1[[#This Row],[ZIPCODE]],Table2[Zip Code],Table2[County])</f>
        <v>Salt Lake</v>
      </c>
      <c r="I300" t="str">
        <f>_xlfn.XLOOKUP(Table1[[#This Row],[ZIPCODE]],Table3[zip],Table3[county])</f>
        <v>Salt Lake County</v>
      </c>
      <c r="J300" t="str">
        <f>IFERROR(Table1[[#This Row],[County (Utah.gov)]], SUBSTITUTE(Table1[[#This Row],[County (WPR)]], " County", ""))</f>
        <v>Salt Lake</v>
      </c>
      <c r="L300" t="s">
        <v>270</v>
      </c>
      <c r="M300">
        <v>84605</v>
      </c>
      <c r="N300" t="s">
        <v>565</v>
      </c>
      <c r="P300">
        <v>84753</v>
      </c>
      <c r="Q300" t="s">
        <v>436</v>
      </c>
      <c r="R300" t="s">
        <v>624</v>
      </c>
      <c r="S300" t="s">
        <v>612</v>
      </c>
      <c r="T300">
        <v>0</v>
      </c>
      <c r="U300" t="s">
        <v>270</v>
      </c>
    </row>
    <row r="301" spans="1:21">
      <c r="A301" t="s">
        <v>191</v>
      </c>
      <c r="B301" t="s">
        <v>292</v>
      </c>
      <c r="C301">
        <v>2025</v>
      </c>
      <c r="D301">
        <v>2</v>
      </c>
      <c r="E301">
        <v>84096</v>
      </c>
      <c r="F301" t="s">
        <v>291</v>
      </c>
      <c r="G301">
        <v>6</v>
      </c>
      <c r="H301" t="e">
        <f>_xlfn.XLOOKUP(Table1[[#This Row],[ZIPCODE]],Table2[Zip Code],Table2[County])</f>
        <v>#N/A</v>
      </c>
      <c r="I301" t="str">
        <f>_xlfn.XLOOKUP(Table1[[#This Row],[ZIPCODE]],Table3[zip],Table3[county])</f>
        <v>Salt Lake County</v>
      </c>
      <c r="J301" t="str">
        <f>IFERROR(Table1[[#This Row],[County (Utah.gov)]], SUBSTITUTE(Table1[[#This Row],[County (WPR)]], " County", ""))</f>
        <v>Salt Lake</v>
      </c>
      <c r="L301" t="s">
        <v>270</v>
      </c>
      <c r="M301">
        <v>84606</v>
      </c>
      <c r="N301" t="s">
        <v>565</v>
      </c>
    </row>
    <row r="302" spans="1:21">
      <c r="A302" t="s">
        <v>191</v>
      </c>
      <c r="B302" t="s">
        <v>292</v>
      </c>
      <c r="C302">
        <v>2025</v>
      </c>
      <c r="D302">
        <v>2</v>
      </c>
      <c r="E302">
        <v>84104</v>
      </c>
      <c r="F302" t="s">
        <v>291</v>
      </c>
      <c r="G302">
        <v>2</v>
      </c>
      <c r="H302" t="str">
        <f>_xlfn.XLOOKUP(Table1[[#This Row],[ZIPCODE]],Table2[Zip Code],Table2[County])</f>
        <v>Salt Lake</v>
      </c>
      <c r="I302" t="str">
        <f>_xlfn.XLOOKUP(Table1[[#This Row],[ZIPCODE]],Table3[zip],Table3[county])</f>
        <v>Salt Lake County</v>
      </c>
      <c r="J302" t="str">
        <f>IFERROR(Table1[[#This Row],[County (Utah.gov)]], SUBSTITUTE(Table1[[#This Row],[County (WPR)]], " County", ""))</f>
        <v>Salt Lake</v>
      </c>
      <c r="L302" t="s">
        <v>270</v>
      </c>
      <c r="M302">
        <v>84653</v>
      </c>
      <c r="N302" t="s">
        <v>566</v>
      </c>
    </row>
    <row r="303" spans="1:21">
      <c r="A303" t="s">
        <v>191</v>
      </c>
      <c r="B303" t="s">
        <v>292</v>
      </c>
      <c r="C303">
        <v>2025</v>
      </c>
      <c r="D303">
        <v>2</v>
      </c>
      <c r="E303">
        <v>84107</v>
      </c>
      <c r="F303" t="s">
        <v>291</v>
      </c>
      <c r="G303">
        <v>4</v>
      </c>
      <c r="H303" t="str">
        <f>_xlfn.XLOOKUP(Table1[[#This Row],[ZIPCODE]],Table2[Zip Code],Table2[County])</f>
        <v>Salt Lake</v>
      </c>
      <c r="I303" t="str">
        <f>_xlfn.XLOOKUP(Table1[[#This Row],[ZIPCODE]],Table3[zip],Table3[county])</f>
        <v>Salt Lake County</v>
      </c>
      <c r="J303" t="str">
        <f>IFERROR(Table1[[#This Row],[County (Utah.gov)]], SUBSTITUTE(Table1[[#This Row],[County (WPR)]], " County", ""))</f>
        <v>Salt Lake</v>
      </c>
      <c r="L303" t="s">
        <v>270</v>
      </c>
      <c r="M303">
        <v>84655</v>
      </c>
      <c r="N303" t="s">
        <v>567</v>
      </c>
    </row>
    <row r="304" spans="1:21">
      <c r="A304" t="s">
        <v>191</v>
      </c>
      <c r="B304" t="s">
        <v>292</v>
      </c>
      <c r="C304">
        <v>2025</v>
      </c>
      <c r="D304">
        <v>2</v>
      </c>
      <c r="E304">
        <v>84109</v>
      </c>
      <c r="F304" t="s">
        <v>291</v>
      </c>
      <c r="G304">
        <v>1</v>
      </c>
      <c r="H304" t="str">
        <f>_xlfn.XLOOKUP(Table1[[#This Row],[ZIPCODE]],Table2[Zip Code],Table2[County])</f>
        <v>Salt Lake</v>
      </c>
      <c r="I304" t="str">
        <f>_xlfn.XLOOKUP(Table1[[#This Row],[ZIPCODE]],Table3[zip],Table3[county])</f>
        <v>Salt Lake County</v>
      </c>
      <c r="J304" t="str">
        <f>IFERROR(Table1[[#This Row],[County (Utah.gov)]], SUBSTITUTE(Table1[[#This Row],[County (WPR)]], " County", ""))</f>
        <v>Salt Lake</v>
      </c>
      <c r="L304" t="s">
        <v>270</v>
      </c>
      <c r="M304">
        <v>84660</v>
      </c>
      <c r="N304" t="s">
        <v>568</v>
      </c>
    </row>
    <row r="305" spans="1:14">
      <c r="A305" t="s">
        <v>191</v>
      </c>
      <c r="B305" t="s">
        <v>292</v>
      </c>
      <c r="C305">
        <v>2025</v>
      </c>
      <c r="D305">
        <v>2</v>
      </c>
      <c r="E305">
        <v>84115</v>
      </c>
      <c r="F305" t="s">
        <v>291</v>
      </c>
      <c r="G305">
        <v>4</v>
      </c>
      <c r="H305" t="str">
        <f>_xlfn.XLOOKUP(Table1[[#This Row],[ZIPCODE]],Table2[Zip Code],Table2[County])</f>
        <v>Salt Lake</v>
      </c>
      <c r="I305" t="str">
        <f>_xlfn.XLOOKUP(Table1[[#This Row],[ZIPCODE]],Table3[zip],Table3[county])</f>
        <v>Salt Lake County</v>
      </c>
      <c r="J305" t="str">
        <f>IFERROR(Table1[[#This Row],[County (Utah.gov)]], SUBSTITUTE(Table1[[#This Row],[County (WPR)]], " County", ""))</f>
        <v>Salt Lake</v>
      </c>
      <c r="L305" t="s">
        <v>270</v>
      </c>
      <c r="M305">
        <v>84663</v>
      </c>
      <c r="N305" t="s">
        <v>569</v>
      </c>
    </row>
    <row r="306" spans="1:14">
      <c r="A306" t="s">
        <v>191</v>
      </c>
      <c r="B306" t="s">
        <v>292</v>
      </c>
      <c r="C306">
        <v>2025</v>
      </c>
      <c r="D306">
        <v>2</v>
      </c>
      <c r="E306">
        <v>84116</v>
      </c>
      <c r="F306" t="s">
        <v>291</v>
      </c>
      <c r="G306">
        <v>5</v>
      </c>
      <c r="H306" t="str">
        <f>_xlfn.XLOOKUP(Table1[[#This Row],[ZIPCODE]],Table2[Zip Code],Table2[County])</f>
        <v>Salt Lake</v>
      </c>
      <c r="I306" t="str">
        <f>_xlfn.XLOOKUP(Table1[[#This Row],[ZIPCODE]],Table3[zip],Table3[county])</f>
        <v>Salt Lake County</v>
      </c>
      <c r="J306" t="str">
        <f>IFERROR(Table1[[#This Row],[County (Utah.gov)]], SUBSTITUTE(Table1[[#This Row],[County (WPR)]], " County", ""))</f>
        <v>Salt Lake</v>
      </c>
      <c r="L306" t="s">
        <v>570</v>
      </c>
      <c r="M306">
        <v>84032</v>
      </c>
      <c r="N306" t="s">
        <v>571</v>
      </c>
    </row>
    <row r="307" spans="1:14">
      <c r="A307" t="s">
        <v>191</v>
      </c>
      <c r="B307" t="s">
        <v>292</v>
      </c>
      <c r="C307">
        <v>2025</v>
      </c>
      <c r="D307">
        <v>2</v>
      </c>
      <c r="E307">
        <v>84118</v>
      </c>
      <c r="F307" t="s">
        <v>291</v>
      </c>
      <c r="G307">
        <v>17</v>
      </c>
      <c r="H307" t="str">
        <f>_xlfn.XLOOKUP(Table1[[#This Row],[ZIPCODE]],Table2[Zip Code],Table2[County])</f>
        <v>Salt Lake</v>
      </c>
      <c r="I307" t="str">
        <f>_xlfn.XLOOKUP(Table1[[#This Row],[ZIPCODE]],Table3[zip],Table3[county])</f>
        <v>Salt Lake County</v>
      </c>
      <c r="J307" t="str">
        <f>IFERROR(Table1[[#This Row],[County (Utah.gov)]], SUBSTITUTE(Table1[[#This Row],[County (WPR)]], " County", ""))</f>
        <v>Salt Lake</v>
      </c>
      <c r="L307" t="s">
        <v>570</v>
      </c>
      <c r="M307">
        <v>84049</v>
      </c>
      <c r="N307" t="s">
        <v>572</v>
      </c>
    </row>
    <row r="308" spans="1:14">
      <c r="A308" t="s">
        <v>191</v>
      </c>
      <c r="B308" t="s">
        <v>292</v>
      </c>
      <c r="C308">
        <v>2025</v>
      </c>
      <c r="D308">
        <v>2</v>
      </c>
      <c r="E308">
        <v>84119</v>
      </c>
      <c r="F308" t="s">
        <v>291</v>
      </c>
      <c r="G308">
        <v>13</v>
      </c>
      <c r="H308" t="str">
        <f>_xlfn.XLOOKUP(Table1[[#This Row],[ZIPCODE]],Table2[Zip Code],Table2[County])</f>
        <v>Salt Lake</v>
      </c>
      <c r="I308" t="str">
        <f>_xlfn.XLOOKUP(Table1[[#This Row],[ZIPCODE]],Table3[zip],Table3[county])</f>
        <v>Salt Lake County</v>
      </c>
      <c r="J308" t="str">
        <f>IFERROR(Table1[[#This Row],[County (Utah.gov)]], SUBSTITUTE(Table1[[#This Row],[County (WPR)]], " County", ""))</f>
        <v>Salt Lake</v>
      </c>
      <c r="L308" t="s">
        <v>570</v>
      </c>
      <c r="M308">
        <v>84082</v>
      </c>
      <c r="N308" t="s">
        <v>573</v>
      </c>
    </row>
    <row r="309" spans="1:14">
      <c r="A309" t="s">
        <v>191</v>
      </c>
      <c r="B309" t="s">
        <v>292</v>
      </c>
      <c r="C309">
        <v>2025</v>
      </c>
      <c r="D309">
        <v>2</v>
      </c>
      <c r="E309">
        <v>84120</v>
      </c>
      <c r="F309" t="s">
        <v>291</v>
      </c>
      <c r="G309">
        <v>22</v>
      </c>
      <c r="H309" t="str">
        <f>_xlfn.XLOOKUP(Table1[[#This Row],[ZIPCODE]],Table2[Zip Code],Table2[County])</f>
        <v>Salt Lake</v>
      </c>
      <c r="I309" t="str">
        <f>_xlfn.XLOOKUP(Table1[[#This Row],[ZIPCODE]],Table3[zip],Table3[county])</f>
        <v>Salt Lake County</v>
      </c>
      <c r="J309" t="str">
        <f>IFERROR(Table1[[#This Row],[County (Utah.gov)]], SUBSTITUTE(Table1[[#This Row],[County (WPR)]], " County", ""))</f>
        <v>Salt Lake</v>
      </c>
      <c r="L309" t="s">
        <v>574</v>
      </c>
      <c r="M309">
        <v>84722</v>
      </c>
      <c r="N309" t="s">
        <v>575</v>
      </c>
    </row>
    <row r="310" spans="1:14">
      <c r="A310" t="s">
        <v>191</v>
      </c>
      <c r="B310" t="s">
        <v>292</v>
      </c>
      <c r="C310">
        <v>2025</v>
      </c>
      <c r="D310">
        <v>2</v>
      </c>
      <c r="E310">
        <v>84121</v>
      </c>
      <c r="F310" t="s">
        <v>291</v>
      </c>
      <c r="G310">
        <v>1</v>
      </c>
      <c r="H310" t="str">
        <f>_xlfn.XLOOKUP(Table1[[#This Row],[ZIPCODE]],Table2[Zip Code],Table2[County])</f>
        <v>Salt Lake</v>
      </c>
      <c r="I310" t="str">
        <f>_xlfn.XLOOKUP(Table1[[#This Row],[ZIPCODE]],Table3[zip],Table3[county])</f>
        <v>Salt Lake County</v>
      </c>
      <c r="J310" t="str">
        <f>IFERROR(Table1[[#This Row],[County (Utah.gov)]], SUBSTITUTE(Table1[[#This Row],[County (WPR)]], " County", ""))</f>
        <v>Salt Lake</v>
      </c>
      <c r="L310" t="s">
        <v>574</v>
      </c>
      <c r="M310">
        <v>84783</v>
      </c>
      <c r="N310" t="s">
        <v>576</v>
      </c>
    </row>
    <row r="311" spans="1:14">
      <c r="A311" t="s">
        <v>191</v>
      </c>
      <c r="B311" t="s">
        <v>292</v>
      </c>
      <c r="C311">
        <v>2025</v>
      </c>
      <c r="D311">
        <v>2</v>
      </c>
      <c r="E311">
        <v>84123</v>
      </c>
      <c r="F311" t="s">
        <v>291</v>
      </c>
      <c r="G311">
        <v>2</v>
      </c>
      <c r="H311" t="str">
        <f>_xlfn.XLOOKUP(Table1[[#This Row],[ZIPCODE]],Table2[Zip Code],Table2[County])</f>
        <v>Salt Lake</v>
      </c>
      <c r="I311" t="str">
        <f>_xlfn.XLOOKUP(Table1[[#This Row],[ZIPCODE]],Table3[zip],Table3[county])</f>
        <v>Salt Lake County</v>
      </c>
      <c r="J311" t="str">
        <f>IFERROR(Table1[[#This Row],[County (Utah.gov)]], SUBSTITUTE(Table1[[#This Row],[County (WPR)]], " County", ""))</f>
        <v>Salt Lake</v>
      </c>
      <c r="L311" t="s">
        <v>574</v>
      </c>
      <c r="M311">
        <v>84725</v>
      </c>
      <c r="N311" t="s">
        <v>577</v>
      </c>
    </row>
    <row r="312" spans="1:14">
      <c r="A312" t="s">
        <v>191</v>
      </c>
      <c r="B312" t="s">
        <v>292</v>
      </c>
      <c r="C312">
        <v>2025</v>
      </c>
      <c r="D312">
        <v>2</v>
      </c>
      <c r="E312">
        <v>84128</v>
      </c>
      <c r="F312" t="s">
        <v>291</v>
      </c>
      <c r="G312">
        <v>11</v>
      </c>
      <c r="H312" t="str">
        <f>_xlfn.XLOOKUP(Table1[[#This Row],[ZIPCODE]],Table2[Zip Code],Table2[County])</f>
        <v>Salt Lake</v>
      </c>
      <c r="I312" t="str">
        <f>_xlfn.XLOOKUP(Table1[[#This Row],[ZIPCODE]],Table3[zip],Table3[county])</f>
        <v>Salt Lake County</v>
      </c>
      <c r="J312" t="str">
        <f>IFERROR(Table1[[#This Row],[County (Utah.gov)]], SUBSTITUTE(Table1[[#This Row],[County (WPR)]], " County", ""))</f>
        <v>Salt Lake</v>
      </c>
      <c r="L312" t="s">
        <v>574</v>
      </c>
      <c r="M312">
        <v>84733</v>
      </c>
      <c r="N312" t="s">
        <v>578</v>
      </c>
    </row>
    <row r="313" spans="1:14">
      <c r="A313" t="s">
        <v>191</v>
      </c>
      <c r="B313" t="s">
        <v>292</v>
      </c>
      <c r="C313">
        <v>2025</v>
      </c>
      <c r="D313">
        <v>2</v>
      </c>
      <c r="E313">
        <v>84129</v>
      </c>
      <c r="F313" t="s">
        <v>291</v>
      </c>
      <c r="G313">
        <v>3</v>
      </c>
      <c r="H313" t="e">
        <f>_xlfn.XLOOKUP(Table1[[#This Row],[ZIPCODE]],Table2[Zip Code],Table2[County])</f>
        <v>#N/A</v>
      </c>
      <c r="I313" t="str">
        <f>_xlfn.XLOOKUP(Table1[[#This Row],[ZIPCODE]],Table3[zip],Table3[county])</f>
        <v>Salt Lake County</v>
      </c>
      <c r="J313" t="str">
        <f>IFERROR(Table1[[#This Row],[County (Utah.gov)]], SUBSTITUTE(Table1[[#This Row],[County (WPR)]], " County", ""))</f>
        <v>Salt Lake</v>
      </c>
      <c r="L313" t="s">
        <v>574</v>
      </c>
      <c r="M313">
        <v>84784</v>
      </c>
      <c r="N313" t="s">
        <v>579</v>
      </c>
    </row>
    <row r="314" spans="1:14">
      <c r="A314" t="s">
        <v>191</v>
      </c>
      <c r="B314" t="s">
        <v>293</v>
      </c>
      <c r="C314">
        <v>2025</v>
      </c>
      <c r="D314">
        <v>2</v>
      </c>
      <c r="E314">
        <v>84005</v>
      </c>
      <c r="F314" t="s">
        <v>291</v>
      </c>
      <c r="G314">
        <v>1</v>
      </c>
      <c r="H314" t="e">
        <f>_xlfn.XLOOKUP(Table1[[#This Row],[ZIPCODE]],Table2[Zip Code],Table2[County])</f>
        <v>#N/A</v>
      </c>
      <c r="I314" t="str">
        <f>_xlfn.XLOOKUP(Table1[[#This Row],[ZIPCODE]],Table3[zip],Table3[county])</f>
        <v>Utah County</v>
      </c>
      <c r="J314" t="str">
        <f>IFERROR(Table1[[#This Row],[County (Utah.gov)]], SUBSTITUTE(Table1[[#This Row],[County (WPR)]], " County", ""))</f>
        <v>Utah</v>
      </c>
      <c r="L314" t="s">
        <v>574</v>
      </c>
      <c r="M314">
        <v>84737</v>
      </c>
      <c r="N314" t="s">
        <v>580</v>
      </c>
    </row>
    <row r="315" spans="1:14">
      <c r="A315" t="s">
        <v>191</v>
      </c>
      <c r="B315" t="s">
        <v>293</v>
      </c>
      <c r="C315">
        <v>2025</v>
      </c>
      <c r="D315">
        <v>2</v>
      </c>
      <c r="E315">
        <v>84009</v>
      </c>
      <c r="F315" t="s">
        <v>290</v>
      </c>
      <c r="G315">
        <v>1</v>
      </c>
      <c r="H315" t="e">
        <f>_xlfn.XLOOKUP(Table1[[#This Row],[ZIPCODE]],Table2[Zip Code],Table2[County])</f>
        <v>#N/A</v>
      </c>
      <c r="I315" t="str">
        <f>_xlfn.XLOOKUP(Table1[[#This Row],[ZIPCODE]],Table3[zip],Table3[county])</f>
        <v>Salt Lake County</v>
      </c>
      <c r="J315" t="str">
        <f>IFERROR(Table1[[#This Row],[County (Utah.gov)]], SUBSTITUTE(Table1[[#This Row],[County (WPR)]], " County", ""))</f>
        <v>Salt Lake</v>
      </c>
      <c r="L315" t="s">
        <v>574</v>
      </c>
      <c r="M315">
        <v>84738</v>
      </c>
      <c r="N315" t="s">
        <v>581</v>
      </c>
    </row>
    <row r="316" spans="1:14">
      <c r="A316" t="s">
        <v>191</v>
      </c>
      <c r="B316" t="s">
        <v>293</v>
      </c>
      <c r="C316">
        <v>2025</v>
      </c>
      <c r="D316">
        <v>2</v>
      </c>
      <c r="E316">
        <v>84009</v>
      </c>
      <c r="F316" t="s">
        <v>291</v>
      </c>
      <c r="G316">
        <v>5</v>
      </c>
      <c r="H316" t="e">
        <f>_xlfn.XLOOKUP(Table1[[#This Row],[ZIPCODE]],Table2[Zip Code],Table2[County])</f>
        <v>#N/A</v>
      </c>
      <c r="I316" t="str">
        <f>_xlfn.XLOOKUP(Table1[[#This Row],[ZIPCODE]],Table3[zip],Table3[county])</f>
        <v>Salt Lake County</v>
      </c>
      <c r="J316" t="str">
        <f>IFERROR(Table1[[#This Row],[County (Utah.gov)]], SUBSTITUTE(Table1[[#This Row],[County (WPR)]], " County", ""))</f>
        <v>Salt Lake</v>
      </c>
      <c r="L316" t="s">
        <v>574</v>
      </c>
      <c r="M316">
        <v>84745</v>
      </c>
      <c r="N316" t="s">
        <v>582</v>
      </c>
    </row>
    <row r="317" spans="1:14">
      <c r="A317" t="s">
        <v>191</v>
      </c>
      <c r="B317" t="s">
        <v>293</v>
      </c>
      <c r="C317">
        <v>2025</v>
      </c>
      <c r="D317">
        <v>2</v>
      </c>
      <c r="E317">
        <v>84010</v>
      </c>
      <c r="F317" t="s">
        <v>290</v>
      </c>
      <c r="G317">
        <v>3</v>
      </c>
      <c r="H317" t="str">
        <f>_xlfn.XLOOKUP(Table1[[#This Row],[ZIPCODE]],Table2[Zip Code],Table2[County])</f>
        <v>Davis</v>
      </c>
      <c r="I317" t="str">
        <f>_xlfn.XLOOKUP(Table1[[#This Row],[ZIPCODE]],Table3[zip],Table3[county])</f>
        <v>Davis County</v>
      </c>
      <c r="J317" t="str">
        <f>IFERROR(Table1[[#This Row],[County (Utah.gov)]], SUBSTITUTE(Table1[[#This Row],[County (WPR)]], " County", ""))</f>
        <v>Davis</v>
      </c>
      <c r="L317" t="s">
        <v>574</v>
      </c>
      <c r="M317">
        <v>84746</v>
      </c>
      <c r="N317" t="s">
        <v>583</v>
      </c>
    </row>
    <row r="318" spans="1:14">
      <c r="A318" t="s">
        <v>191</v>
      </c>
      <c r="B318" t="s">
        <v>293</v>
      </c>
      <c r="C318">
        <v>2025</v>
      </c>
      <c r="D318">
        <v>2</v>
      </c>
      <c r="E318">
        <v>84010</v>
      </c>
      <c r="F318" t="s">
        <v>291</v>
      </c>
      <c r="G318">
        <v>2</v>
      </c>
      <c r="H318" t="str">
        <f>_xlfn.XLOOKUP(Table1[[#This Row],[ZIPCODE]],Table2[Zip Code],Table2[County])</f>
        <v>Davis</v>
      </c>
      <c r="I318" t="str">
        <f>_xlfn.XLOOKUP(Table1[[#This Row],[ZIPCODE]],Table3[zip],Table3[county])</f>
        <v>Davis County</v>
      </c>
      <c r="J318" t="str">
        <f>IFERROR(Table1[[#This Row],[County (Utah.gov)]], SUBSTITUTE(Table1[[#This Row],[County (WPR)]], " County", ""))</f>
        <v>Davis</v>
      </c>
      <c r="L318" t="s">
        <v>574</v>
      </c>
      <c r="M318">
        <v>84757</v>
      </c>
      <c r="N318" t="s">
        <v>584</v>
      </c>
    </row>
    <row r="319" spans="1:14">
      <c r="A319" t="s">
        <v>191</v>
      </c>
      <c r="B319" t="s">
        <v>293</v>
      </c>
      <c r="C319">
        <v>2025</v>
      </c>
      <c r="D319">
        <v>2</v>
      </c>
      <c r="E319">
        <v>84015</v>
      </c>
      <c r="F319" t="s">
        <v>290</v>
      </c>
      <c r="G319">
        <v>1</v>
      </c>
      <c r="H319" t="str">
        <f>_xlfn.XLOOKUP(Table1[[#This Row],[ZIPCODE]],Table2[Zip Code],Table2[County])</f>
        <v>Davis</v>
      </c>
      <c r="I319" t="str">
        <f>_xlfn.XLOOKUP(Table1[[#This Row],[ZIPCODE]],Table3[zip],Table3[county])</f>
        <v>Davis County</v>
      </c>
      <c r="J319" t="str">
        <f>IFERROR(Table1[[#This Row],[County (Utah.gov)]], SUBSTITUTE(Table1[[#This Row],[County (WPR)]], " County", ""))</f>
        <v>Davis</v>
      </c>
      <c r="L319" t="s">
        <v>574</v>
      </c>
      <c r="M319">
        <v>84781</v>
      </c>
      <c r="N319" t="s">
        <v>585</v>
      </c>
    </row>
    <row r="320" spans="1:14">
      <c r="A320" t="s">
        <v>191</v>
      </c>
      <c r="B320" t="s">
        <v>293</v>
      </c>
      <c r="C320">
        <v>2025</v>
      </c>
      <c r="D320">
        <v>2</v>
      </c>
      <c r="E320">
        <v>84015</v>
      </c>
      <c r="F320" t="s">
        <v>291</v>
      </c>
      <c r="G320">
        <v>1</v>
      </c>
      <c r="H320" t="str">
        <f>_xlfn.XLOOKUP(Table1[[#This Row],[ZIPCODE]],Table2[Zip Code],Table2[County])</f>
        <v>Davis</v>
      </c>
      <c r="I320" t="str">
        <f>_xlfn.XLOOKUP(Table1[[#This Row],[ZIPCODE]],Table3[zip],Table3[county])</f>
        <v>Davis County</v>
      </c>
      <c r="J320" t="str">
        <f>IFERROR(Table1[[#This Row],[County (Utah.gov)]], SUBSTITUTE(Table1[[#This Row],[County (WPR)]], " County", ""))</f>
        <v>Davis</v>
      </c>
      <c r="L320" t="s">
        <v>574</v>
      </c>
      <c r="M320">
        <v>84763</v>
      </c>
      <c r="N320" t="s">
        <v>586</v>
      </c>
    </row>
    <row r="321" spans="1:14">
      <c r="A321" t="s">
        <v>191</v>
      </c>
      <c r="B321" t="s">
        <v>293</v>
      </c>
      <c r="C321">
        <v>2025</v>
      </c>
      <c r="D321">
        <v>2</v>
      </c>
      <c r="E321">
        <v>84016</v>
      </c>
      <c r="F321" t="s">
        <v>291</v>
      </c>
      <c r="G321">
        <v>3</v>
      </c>
      <c r="H321" t="str">
        <f>_xlfn.XLOOKUP(Table1[[#This Row],[ZIPCODE]],Table2[Zip Code],Table2[County])</f>
        <v>Davis</v>
      </c>
      <c r="I321" t="e">
        <f>_xlfn.XLOOKUP(Table1[[#This Row],[ZIPCODE]],Table3[zip],Table3[county])</f>
        <v>#N/A</v>
      </c>
      <c r="J321" t="str">
        <f>IFERROR(Table1[[#This Row],[County (Utah.gov)]], SUBSTITUTE(Table1[[#This Row],[County (WPR)]], " County", ""))</f>
        <v>Davis</v>
      </c>
      <c r="L321" t="s">
        <v>574</v>
      </c>
      <c r="M321">
        <v>84770</v>
      </c>
      <c r="N321" t="s">
        <v>587</v>
      </c>
    </row>
    <row r="322" spans="1:14">
      <c r="A322" t="s">
        <v>191</v>
      </c>
      <c r="B322" t="s">
        <v>293</v>
      </c>
      <c r="C322">
        <v>2025</v>
      </c>
      <c r="D322">
        <v>2</v>
      </c>
      <c r="E322">
        <v>84020</v>
      </c>
      <c r="F322" t="s">
        <v>291</v>
      </c>
      <c r="G322">
        <v>4</v>
      </c>
      <c r="H322" t="str">
        <f>_xlfn.XLOOKUP(Table1[[#This Row],[ZIPCODE]],Table2[Zip Code],Table2[County])</f>
        <v>Salt Lake</v>
      </c>
      <c r="I322" t="str">
        <f>_xlfn.XLOOKUP(Table1[[#This Row],[ZIPCODE]],Table3[zip],Table3[county])</f>
        <v>Salt Lake County</v>
      </c>
      <c r="J322" t="str">
        <f>IFERROR(Table1[[#This Row],[County (Utah.gov)]], SUBSTITUTE(Table1[[#This Row],[County (WPR)]], " County", ""))</f>
        <v>Salt Lake</v>
      </c>
      <c r="L322" t="s">
        <v>574</v>
      </c>
      <c r="M322">
        <v>84771</v>
      </c>
      <c r="N322" t="s">
        <v>587</v>
      </c>
    </row>
    <row r="323" spans="1:14">
      <c r="A323" t="s">
        <v>191</v>
      </c>
      <c r="B323" t="s">
        <v>293</v>
      </c>
      <c r="C323">
        <v>2025</v>
      </c>
      <c r="D323">
        <v>2</v>
      </c>
      <c r="E323">
        <v>84025</v>
      </c>
      <c r="F323" t="s">
        <v>291</v>
      </c>
      <c r="G323">
        <v>2</v>
      </c>
      <c r="H323" t="str">
        <f>_xlfn.XLOOKUP(Table1[[#This Row],[ZIPCODE]],Table2[Zip Code],Table2[County])</f>
        <v>Davis</v>
      </c>
      <c r="I323" t="str">
        <f>_xlfn.XLOOKUP(Table1[[#This Row],[ZIPCODE]],Table3[zip],Table3[county])</f>
        <v>Davis County</v>
      </c>
      <c r="J323" t="str">
        <f>IFERROR(Table1[[#This Row],[County (Utah.gov)]], SUBSTITUTE(Table1[[#This Row],[County (WPR)]], " County", ""))</f>
        <v>Davis</v>
      </c>
      <c r="L323" t="s">
        <v>574</v>
      </c>
      <c r="M323">
        <v>84790</v>
      </c>
      <c r="N323" t="s">
        <v>587</v>
      </c>
    </row>
    <row r="324" spans="1:14">
      <c r="A324" t="s">
        <v>191</v>
      </c>
      <c r="B324" t="s">
        <v>293</v>
      </c>
      <c r="C324">
        <v>2025</v>
      </c>
      <c r="D324">
        <v>2</v>
      </c>
      <c r="E324">
        <v>84036</v>
      </c>
      <c r="F324" t="s">
        <v>291</v>
      </c>
      <c r="G324">
        <v>1</v>
      </c>
      <c r="H324" t="str">
        <f>_xlfn.XLOOKUP(Table1[[#This Row],[ZIPCODE]],Table2[Zip Code],Table2[County])</f>
        <v>Summit</v>
      </c>
      <c r="I324" t="str">
        <f>_xlfn.XLOOKUP(Table1[[#This Row],[ZIPCODE]],Table3[zip],Table3[county])</f>
        <v>Summit County</v>
      </c>
      <c r="J324" t="str">
        <f>IFERROR(Table1[[#This Row],[County (Utah.gov)]], SUBSTITUTE(Table1[[#This Row],[County (WPR)]], " County", ""))</f>
        <v>Summit</v>
      </c>
      <c r="L324" t="s">
        <v>574</v>
      </c>
      <c r="M324">
        <v>84791</v>
      </c>
      <c r="N324" t="s">
        <v>587</v>
      </c>
    </row>
    <row r="325" spans="1:14">
      <c r="A325" t="s">
        <v>191</v>
      </c>
      <c r="B325" t="s">
        <v>293</v>
      </c>
      <c r="C325">
        <v>2025</v>
      </c>
      <c r="D325">
        <v>2</v>
      </c>
      <c r="E325">
        <v>84037</v>
      </c>
      <c r="F325" t="s">
        <v>291</v>
      </c>
      <c r="G325">
        <v>1</v>
      </c>
      <c r="H325" t="str">
        <f>_xlfn.XLOOKUP(Table1[[#This Row],[ZIPCODE]],Table2[Zip Code],Table2[County])</f>
        <v>Davis</v>
      </c>
      <c r="I325" t="str">
        <f>_xlfn.XLOOKUP(Table1[[#This Row],[ZIPCODE]],Table3[zip],Table3[county])</f>
        <v>Davis County</v>
      </c>
      <c r="J325" t="str">
        <f>IFERROR(Table1[[#This Row],[County (Utah.gov)]], SUBSTITUTE(Table1[[#This Row],[County (WPR)]], " County", ""))</f>
        <v>Davis</v>
      </c>
      <c r="L325" t="s">
        <v>574</v>
      </c>
      <c r="M325">
        <v>84765</v>
      </c>
      <c r="N325" t="s">
        <v>588</v>
      </c>
    </row>
    <row r="326" spans="1:14">
      <c r="A326" t="s">
        <v>191</v>
      </c>
      <c r="B326" t="s">
        <v>293</v>
      </c>
      <c r="C326">
        <v>2025</v>
      </c>
      <c r="D326">
        <v>2</v>
      </c>
      <c r="E326">
        <v>84040</v>
      </c>
      <c r="F326" t="s">
        <v>291</v>
      </c>
      <c r="G326">
        <v>1</v>
      </c>
      <c r="H326" t="str">
        <f>_xlfn.XLOOKUP(Table1[[#This Row],[ZIPCODE]],Table2[Zip Code],Table2[County])</f>
        <v>Davis</v>
      </c>
      <c r="I326" t="str">
        <f>_xlfn.XLOOKUP(Table1[[#This Row],[ZIPCODE]],Table3[zip],Table3[county])</f>
        <v>Davis County</v>
      </c>
      <c r="J326" t="str">
        <f>IFERROR(Table1[[#This Row],[County (Utah.gov)]], SUBSTITUTE(Table1[[#This Row],[County (WPR)]], " County", ""))</f>
        <v>Davis</v>
      </c>
      <c r="L326" t="s">
        <v>574</v>
      </c>
      <c r="M326">
        <v>84767</v>
      </c>
      <c r="N326" t="s">
        <v>589</v>
      </c>
    </row>
    <row r="327" spans="1:14">
      <c r="A327" t="s">
        <v>191</v>
      </c>
      <c r="B327" t="s">
        <v>293</v>
      </c>
      <c r="C327">
        <v>2025</v>
      </c>
      <c r="D327">
        <v>2</v>
      </c>
      <c r="E327">
        <v>84041</v>
      </c>
      <c r="F327" t="s">
        <v>291</v>
      </c>
      <c r="G327">
        <v>2</v>
      </c>
      <c r="H327" t="str">
        <f>_xlfn.XLOOKUP(Table1[[#This Row],[ZIPCODE]],Table2[Zip Code],Table2[County])</f>
        <v>Davis</v>
      </c>
      <c r="I327" t="str">
        <f>_xlfn.XLOOKUP(Table1[[#This Row],[ZIPCODE]],Table3[zip],Table3[county])</f>
        <v>Davis County</v>
      </c>
      <c r="J327" t="str">
        <f>IFERROR(Table1[[#This Row],[County (Utah.gov)]], SUBSTITUTE(Table1[[#This Row],[County (WPR)]], " County", ""))</f>
        <v>Davis</v>
      </c>
      <c r="L327" t="s">
        <v>574</v>
      </c>
      <c r="M327">
        <v>84774</v>
      </c>
      <c r="N327" t="s">
        <v>590</v>
      </c>
    </row>
    <row r="328" spans="1:14">
      <c r="A328" t="s">
        <v>191</v>
      </c>
      <c r="B328" t="s">
        <v>293</v>
      </c>
      <c r="C328">
        <v>2025</v>
      </c>
      <c r="D328">
        <v>2</v>
      </c>
      <c r="E328">
        <v>84043</v>
      </c>
      <c r="F328" t="s">
        <v>291</v>
      </c>
      <c r="G328">
        <v>6</v>
      </c>
      <c r="H328" t="str">
        <f>_xlfn.XLOOKUP(Table1[[#This Row],[ZIPCODE]],Table2[Zip Code],Table2[County])</f>
        <v>Utah</v>
      </c>
      <c r="I328" t="str">
        <f>_xlfn.XLOOKUP(Table1[[#This Row],[ZIPCODE]],Table3[zip],Table3[county])</f>
        <v>Utah County</v>
      </c>
      <c r="J328" t="str">
        <f>IFERROR(Table1[[#This Row],[County (Utah.gov)]], SUBSTITUTE(Table1[[#This Row],[County (WPR)]], " County", ""))</f>
        <v>Utah</v>
      </c>
      <c r="L328" t="s">
        <v>574</v>
      </c>
      <c r="M328">
        <v>84782</v>
      </c>
      <c r="N328" t="s">
        <v>591</v>
      </c>
    </row>
    <row r="329" spans="1:14">
      <c r="A329" t="s">
        <v>191</v>
      </c>
      <c r="B329" t="s">
        <v>293</v>
      </c>
      <c r="C329">
        <v>2025</v>
      </c>
      <c r="D329">
        <v>2</v>
      </c>
      <c r="E329">
        <v>84044</v>
      </c>
      <c r="F329" t="s">
        <v>291</v>
      </c>
      <c r="G329">
        <v>5</v>
      </c>
      <c r="H329" t="str">
        <f>_xlfn.XLOOKUP(Table1[[#This Row],[ZIPCODE]],Table2[Zip Code],Table2[County])</f>
        <v>Salt Lake</v>
      </c>
      <c r="I329" t="str">
        <f>_xlfn.XLOOKUP(Table1[[#This Row],[ZIPCODE]],Table3[zip],Table3[county])</f>
        <v>Salt Lake County</v>
      </c>
      <c r="J329" t="str">
        <f>IFERROR(Table1[[#This Row],[County (Utah.gov)]], SUBSTITUTE(Table1[[#This Row],[County (WPR)]], " County", ""))</f>
        <v>Salt Lake</v>
      </c>
      <c r="L329" t="s">
        <v>574</v>
      </c>
      <c r="M329">
        <v>84779</v>
      </c>
      <c r="N329" t="s">
        <v>592</v>
      </c>
    </row>
    <row r="330" spans="1:14">
      <c r="A330" t="s">
        <v>191</v>
      </c>
      <c r="B330" t="s">
        <v>293</v>
      </c>
      <c r="C330">
        <v>2025</v>
      </c>
      <c r="D330">
        <v>2</v>
      </c>
      <c r="E330">
        <v>84045</v>
      </c>
      <c r="F330" t="s">
        <v>291</v>
      </c>
      <c r="G330">
        <v>1</v>
      </c>
      <c r="H330" t="e">
        <f>_xlfn.XLOOKUP(Table1[[#This Row],[ZIPCODE]],Table2[Zip Code],Table2[County])</f>
        <v>#N/A</v>
      </c>
      <c r="I330" t="str">
        <f>_xlfn.XLOOKUP(Table1[[#This Row],[ZIPCODE]],Table3[zip],Table3[county])</f>
        <v>Utah County</v>
      </c>
      <c r="J330" t="str">
        <f>IFERROR(Table1[[#This Row],[County (Utah.gov)]], SUBSTITUTE(Table1[[#This Row],[County (WPR)]], " County", ""))</f>
        <v>Utah</v>
      </c>
      <c r="L330" t="s">
        <v>574</v>
      </c>
      <c r="M330">
        <v>84780</v>
      </c>
      <c r="N330" t="s">
        <v>574</v>
      </c>
    </row>
    <row r="331" spans="1:14">
      <c r="A331" t="s">
        <v>191</v>
      </c>
      <c r="B331" t="s">
        <v>293</v>
      </c>
      <c r="C331">
        <v>2025</v>
      </c>
      <c r="D331">
        <v>2</v>
      </c>
      <c r="E331">
        <v>84047</v>
      </c>
      <c r="F331" t="s">
        <v>290</v>
      </c>
      <c r="G331">
        <v>2</v>
      </c>
      <c r="H331" t="str">
        <f>_xlfn.XLOOKUP(Table1[[#This Row],[ZIPCODE]],Table2[Zip Code],Table2[County])</f>
        <v>Salt Lake</v>
      </c>
      <c r="I331" t="str">
        <f>_xlfn.XLOOKUP(Table1[[#This Row],[ZIPCODE]],Table3[zip],Table3[county])</f>
        <v>Salt Lake County</v>
      </c>
      <c r="J331" t="str">
        <f>IFERROR(Table1[[#This Row],[County (Utah.gov)]], SUBSTITUTE(Table1[[#This Row],[County (WPR)]], " County", ""))</f>
        <v>Salt Lake</v>
      </c>
      <c r="L331" t="s">
        <v>593</v>
      </c>
      <c r="M331">
        <v>84715</v>
      </c>
      <c r="N331" t="s">
        <v>594</v>
      </c>
    </row>
    <row r="332" spans="1:14">
      <c r="A332" t="s">
        <v>191</v>
      </c>
      <c r="B332" t="s">
        <v>293</v>
      </c>
      <c r="C332">
        <v>2025</v>
      </c>
      <c r="D332">
        <v>2</v>
      </c>
      <c r="E332">
        <v>84047</v>
      </c>
      <c r="F332" t="s">
        <v>291</v>
      </c>
      <c r="G332">
        <v>10</v>
      </c>
      <c r="H332" t="str">
        <f>_xlfn.XLOOKUP(Table1[[#This Row],[ZIPCODE]],Table2[Zip Code],Table2[County])</f>
        <v>Salt Lake</v>
      </c>
      <c r="I332" t="str">
        <f>_xlfn.XLOOKUP(Table1[[#This Row],[ZIPCODE]],Table3[zip],Table3[county])</f>
        <v>Salt Lake County</v>
      </c>
      <c r="J332" t="str">
        <f>IFERROR(Table1[[#This Row],[County (Utah.gov)]], SUBSTITUTE(Table1[[#This Row],[County (WPR)]], " County", ""))</f>
        <v>Salt Lake</v>
      </c>
      <c r="L332" t="s">
        <v>593</v>
      </c>
      <c r="M332">
        <v>84734</v>
      </c>
      <c r="N332" t="s">
        <v>595</v>
      </c>
    </row>
    <row r="333" spans="1:14">
      <c r="A333" t="s">
        <v>191</v>
      </c>
      <c r="B333" t="s">
        <v>293</v>
      </c>
      <c r="C333">
        <v>2025</v>
      </c>
      <c r="D333">
        <v>2</v>
      </c>
      <c r="E333">
        <v>84050</v>
      </c>
      <c r="F333" t="s">
        <v>291</v>
      </c>
      <c r="G333">
        <v>1</v>
      </c>
      <c r="H333" t="str">
        <f>_xlfn.XLOOKUP(Table1[[#This Row],[ZIPCODE]],Table2[Zip Code],Table2[County])</f>
        <v>Morgan</v>
      </c>
      <c r="I333" t="str">
        <f>_xlfn.XLOOKUP(Table1[[#This Row],[ZIPCODE]],Table3[zip],Table3[county])</f>
        <v>Morgan County</v>
      </c>
      <c r="J333" t="str">
        <f>IFERROR(Table1[[#This Row],[County (Utah.gov)]], SUBSTITUTE(Table1[[#This Row],[County (WPR)]], " County", ""))</f>
        <v>Morgan</v>
      </c>
      <c r="L333" t="s">
        <v>593</v>
      </c>
      <c r="M333">
        <v>84747</v>
      </c>
      <c r="N333" t="s">
        <v>596</v>
      </c>
    </row>
    <row r="334" spans="1:14">
      <c r="A334" t="s">
        <v>191</v>
      </c>
      <c r="B334" t="s">
        <v>293</v>
      </c>
      <c r="C334">
        <v>2025</v>
      </c>
      <c r="D334">
        <v>2</v>
      </c>
      <c r="E334">
        <v>84054</v>
      </c>
      <c r="F334" t="s">
        <v>291</v>
      </c>
      <c r="G334">
        <v>4</v>
      </c>
      <c r="H334" t="str">
        <f>_xlfn.XLOOKUP(Table1[[#This Row],[ZIPCODE]],Table2[Zip Code],Table2[County])</f>
        <v>Davis</v>
      </c>
      <c r="I334" t="str">
        <f>_xlfn.XLOOKUP(Table1[[#This Row],[ZIPCODE]],Table3[zip],Table3[county])</f>
        <v>Davis County</v>
      </c>
      <c r="J334" t="str">
        <f>IFERROR(Table1[[#This Row],[County (Utah.gov)]], SUBSTITUTE(Table1[[#This Row],[County (WPR)]], " County", ""))</f>
        <v>Davis</v>
      </c>
      <c r="L334" t="s">
        <v>593</v>
      </c>
      <c r="M334">
        <v>84749</v>
      </c>
      <c r="N334" t="s">
        <v>597</v>
      </c>
    </row>
    <row r="335" spans="1:14">
      <c r="A335" t="s">
        <v>191</v>
      </c>
      <c r="B335" t="s">
        <v>293</v>
      </c>
      <c r="C335">
        <v>2025</v>
      </c>
      <c r="D335">
        <v>2</v>
      </c>
      <c r="E335">
        <v>84059</v>
      </c>
      <c r="F335" t="s">
        <v>291</v>
      </c>
      <c r="G335">
        <v>1</v>
      </c>
      <c r="H335" t="str">
        <f>_xlfn.XLOOKUP(Table1[[#This Row],[ZIPCODE]],Table2[Zip Code],Table2[County])</f>
        <v>Utah</v>
      </c>
      <c r="I335" t="str">
        <f>_xlfn.XLOOKUP(Table1[[#This Row],[ZIPCODE]],Table3[zip],Table3[county])</f>
        <v>Utah County</v>
      </c>
      <c r="J335" t="str">
        <f>IFERROR(Table1[[#This Row],[County (Utah.gov)]], SUBSTITUTE(Table1[[#This Row],[County (WPR)]], " County", ""))</f>
        <v>Utah</v>
      </c>
      <c r="L335" t="s">
        <v>593</v>
      </c>
      <c r="M335">
        <v>84773</v>
      </c>
      <c r="N335" t="s">
        <v>598</v>
      </c>
    </row>
    <row r="336" spans="1:14">
      <c r="A336" t="s">
        <v>191</v>
      </c>
      <c r="B336" t="s">
        <v>293</v>
      </c>
      <c r="C336">
        <v>2025</v>
      </c>
      <c r="D336">
        <v>2</v>
      </c>
      <c r="E336">
        <v>84060</v>
      </c>
      <c r="F336" t="s">
        <v>291</v>
      </c>
      <c r="G336">
        <v>1</v>
      </c>
      <c r="H336" t="str">
        <f>_xlfn.XLOOKUP(Table1[[#This Row],[ZIPCODE]],Table2[Zip Code],Table2[County])</f>
        <v>Summit</v>
      </c>
      <c r="I336" t="str">
        <f>_xlfn.XLOOKUP(Table1[[#This Row],[ZIPCODE]],Table3[zip],Table3[county])</f>
        <v>Summit County</v>
      </c>
      <c r="J336" t="str">
        <f>IFERROR(Table1[[#This Row],[County (Utah.gov)]], SUBSTITUTE(Table1[[#This Row],[County (WPR)]], " County", ""))</f>
        <v>Summit</v>
      </c>
      <c r="L336" t="s">
        <v>593</v>
      </c>
      <c r="M336">
        <v>84775</v>
      </c>
      <c r="N336" t="s">
        <v>599</v>
      </c>
    </row>
    <row r="337" spans="1:14">
      <c r="A337" t="s">
        <v>191</v>
      </c>
      <c r="B337" t="s">
        <v>293</v>
      </c>
      <c r="C337">
        <v>2025</v>
      </c>
      <c r="D337">
        <v>2</v>
      </c>
      <c r="E337">
        <v>84062</v>
      </c>
      <c r="F337" t="s">
        <v>291</v>
      </c>
      <c r="G337">
        <v>1</v>
      </c>
      <c r="H337" t="str">
        <f>_xlfn.XLOOKUP(Table1[[#This Row],[ZIPCODE]],Table2[Zip Code],Table2[County])</f>
        <v>Utah</v>
      </c>
      <c r="I337" t="str">
        <f>_xlfn.XLOOKUP(Table1[[#This Row],[ZIPCODE]],Table3[zip],Table3[county])</f>
        <v>Utah County</v>
      </c>
      <c r="J337" t="str">
        <f>IFERROR(Table1[[#This Row],[County (Utah.gov)]], SUBSTITUTE(Table1[[#This Row],[County (WPR)]], " County", ""))</f>
        <v>Utah</v>
      </c>
      <c r="L337" t="s">
        <v>271</v>
      </c>
      <c r="M337">
        <v>84310</v>
      </c>
      <c r="N337" t="s">
        <v>600</v>
      </c>
    </row>
    <row r="338" spans="1:14">
      <c r="A338" t="s">
        <v>191</v>
      </c>
      <c r="B338" t="s">
        <v>293</v>
      </c>
      <c r="C338">
        <v>2025</v>
      </c>
      <c r="D338">
        <v>2</v>
      </c>
      <c r="E338">
        <v>84065</v>
      </c>
      <c r="F338" t="s">
        <v>291</v>
      </c>
      <c r="G338">
        <v>7</v>
      </c>
      <c r="H338" t="str">
        <f>_xlfn.XLOOKUP(Table1[[#This Row],[ZIPCODE]],Table2[Zip Code],Table2[County])</f>
        <v>Salt Lake</v>
      </c>
      <c r="I338" t="str">
        <f>_xlfn.XLOOKUP(Table1[[#This Row],[ZIPCODE]],Table3[zip],Table3[county])</f>
        <v>Salt Lake County</v>
      </c>
      <c r="J338" t="str">
        <f>IFERROR(Table1[[#This Row],[County (Utah.gov)]], SUBSTITUTE(Table1[[#This Row],[County (WPR)]], " County", ""))</f>
        <v>Salt Lake</v>
      </c>
      <c r="L338" t="s">
        <v>271</v>
      </c>
      <c r="M338">
        <v>84056</v>
      </c>
      <c r="N338" t="s">
        <v>601</v>
      </c>
    </row>
    <row r="339" spans="1:14">
      <c r="A339" t="s">
        <v>191</v>
      </c>
      <c r="B339" t="s">
        <v>293</v>
      </c>
      <c r="C339">
        <v>2025</v>
      </c>
      <c r="D339">
        <v>2</v>
      </c>
      <c r="E339">
        <v>84066</v>
      </c>
      <c r="F339" t="s">
        <v>291</v>
      </c>
      <c r="G339">
        <v>1</v>
      </c>
      <c r="H339" t="str">
        <f>_xlfn.XLOOKUP(Table1[[#This Row],[ZIPCODE]],Table2[Zip Code],Table2[County])</f>
        <v>Duchesne</v>
      </c>
      <c r="I339" t="str">
        <f>_xlfn.XLOOKUP(Table1[[#This Row],[ZIPCODE]],Table3[zip],Table3[county])</f>
        <v>Duchesne County</v>
      </c>
      <c r="J339" t="str">
        <f>IFERROR(Table1[[#This Row],[County (Utah.gov)]], SUBSTITUTE(Table1[[#This Row],[County (WPR)]], " County", ""))</f>
        <v>Duchesne</v>
      </c>
      <c r="L339" t="s">
        <v>271</v>
      </c>
      <c r="M339">
        <v>84315</v>
      </c>
      <c r="N339" t="s">
        <v>602</v>
      </c>
    </row>
    <row r="340" spans="1:14">
      <c r="A340" t="s">
        <v>191</v>
      </c>
      <c r="B340" t="s">
        <v>293</v>
      </c>
      <c r="C340">
        <v>2025</v>
      </c>
      <c r="D340">
        <v>2</v>
      </c>
      <c r="E340">
        <v>84067</v>
      </c>
      <c r="F340" t="s">
        <v>291</v>
      </c>
      <c r="G340">
        <v>2</v>
      </c>
      <c r="H340" t="str">
        <f>_xlfn.XLOOKUP(Table1[[#This Row],[ZIPCODE]],Table2[Zip Code],Table2[County])</f>
        <v>Weber</v>
      </c>
      <c r="I340" t="str">
        <f>_xlfn.XLOOKUP(Table1[[#This Row],[ZIPCODE]],Table3[zip],Table3[county])</f>
        <v>Weber County</v>
      </c>
      <c r="J340" t="str">
        <f>IFERROR(Table1[[#This Row],[County (Utah.gov)]], SUBSTITUTE(Table1[[#This Row],[County (WPR)]], " County", ""))</f>
        <v>Weber</v>
      </c>
      <c r="L340" t="s">
        <v>271</v>
      </c>
      <c r="M340">
        <v>84317</v>
      </c>
      <c r="N340" t="s">
        <v>603</v>
      </c>
    </row>
    <row r="341" spans="1:14">
      <c r="A341" t="s">
        <v>191</v>
      </c>
      <c r="B341" t="s">
        <v>293</v>
      </c>
      <c r="C341">
        <v>2025</v>
      </c>
      <c r="D341">
        <v>2</v>
      </c>
      <c r="E341">
        <v>84068</v>
      </c>
      <c r="F341" t="s">
        <v>291</v>
      </c>
      <c r="G341">
        <v>1</v>
      </c>
      <c r="H341" t="str">
        <f>_xlfn.XLOOKUP(Table1[[#This Row],[ZIPCODE]],Table2[Zip Code],Table2[County])</f>
        <v>Summit</v>
      </c>
      <c r="I341" t="e">
        <f>_xlfn.XLOOKUP(Table1[[#This Row],[ZIPCODE]],Table3[zip],Table3[county])</f>
        <v>#N/A</v>
      </c>
      <c r="J341" t="str">
        <f>IFERROR(Table1[[#This Row],[County (Utah.gov)]], SUBSTITUTE(Table1[[#This Row],[County (WPR)]], " County", ""))</f>
        <v>Summit</v>
      </c>
      <c r="L341" t="s">
        <v>271</v>
      </c>
      <c r="M341">
        <v>84067</v>
      </c>
      <c r="N341" t="s">
        <v>604</v>
      </c>
    </row>
    <row r="342" spans="1:14">
      <c r="A342" t="s">
        <v>191</v>
      </c>
      <c r="B342" t="s">
        <v>293</v>
      </c>
      <c r="C342">
        <v>2025</v>
      </c>
      <c r="D342">
        <v>2</v>
      </c>
      <c r="E342">
        <v>84070</v>
      </c>
      <c r="F342" t="s">
        <v>290</v>
      </c>
      <c r="G342">
        <v>1</v>
      </c>
      <c r="H342" t="str">
        <f>_xlfn.XLOOKUP(Table1[[#This Row],[ZIPCODE]],Table2[Zip Code],Table2[County])</f>
        <v>Salt Lake</v>
      </c>
      <c r="I342" t="str">
        <f>_xlfn.XLOOKUP(Table1[[#This Row],[ZIPCODE]],Table3[zip],Table3[county])</f>
        <v>Salt Lake County</v>
      </c>
      <c r="J342" t="str">
        <f>IFERROR(Table1[[#This Row],[County (Utah.gov)]], SUBSTITUTE(Table1[[#This Row],[County (WPR)]], " County", ""))</f>
        <v>Salt Lake</v>
      </c>
      <c r="L342" t="s">
        <v>271</v>
      </c>
      <c r="M342">
        <v>84201</v>
      </c>
      <c r="N342" t="s">
        <v>141</v>
      </c>
    </row>
    <row r="343" spans="1:14">
      <c r="A343" t="s">
        <v>191</v>
      </c>
      <c r="B343" t="s">
        <v>293</v>
      </c>
      <c r="C343">
        <v>2025</v>
      </c>
      <c r="D343">
        <v>2</v>
      </c>
      <c r="E343">
        <v>84070</v>
      </c>
      <c r="F343" t="s">
        <v>291</v>
      </c>
      <c r="G343">
        <v>4</v>
      </c>
      <c r="H343" t="str">
        <f>_xlfn.XLOOKUP(Table1[[#This Row],[ZIPCODE]],Table2[Zip Code],Table2[County])</f>
        <v>Salt Lake</v>
      </c>
      <c r="I343" t="str">
        <f>_xlfn.XLOOKUP(Table1[[#This Row],[ZIPCODE]],Table3[zip],Table3[county])</f>
        <v>Salt Lake County</v>
      </c>
      <c r="J343" t="str">
        <f>IFERROR(Table1[[#This Row],[County (Utah.gov)]], SUBSTITUTE(Table1[[#This Row],[County (WPR)]], " County", ""))</f>
        <v>Salt Lake</v>
      </c>
      <c r="L343" t="s">
        <v>271</v>
      </c>
      <c r="M343">
        <v>84244</v>
      </c>
      <c r="N343" t="s">
        <v>141</v>
      </c>
    </row>
    <row r="344" spans="1:14">
      <c r="A344" t="s">
        <v>191</v>
      </c>
      <c r="B344" t="s">
        <v>293</v>
      </c>
      <c r="C344">
        <v>2025</v>
      </c>
      <c r="D344">
        <v>2</v>
      </c>
      <c r="E344">
        <v>84071</v>
      </c>
      <c r="F344" t="s">
        <v>291</v>
      </c>
      <c r="G344">
        <v>1</v>
      </c>
      <c r="H344" t="str">
        <f>_xlfn.XLOOKUP(Table1[[#This Row],[ZIPCODE]],Table2[Zip Code],Table2[County])</f>
        <v>Tooele</v>
      </c>
      <c r="I344" t="str">
        <f>_xlfn.XLOOKUP(Table1[[#This Row],[ZIPCODE]],Table3[zip],Table3[county])</f>
        <v>Tooele County</v>
      </c>
      <c r="J344" t="str">
        <f>IFERROR(Table1[[#This Row],[County (Utah.gov)]], SUBSTITUTE(Table1[[#This Row],[County (WPR)]], " County", ""))</f>
        <v>Tooele</v>
      </c>
      <c r="L344" t="s">
        <v>271</v>
      </c>
      <c r="M344">
        <v>84401</v>
      </c>
      <c r="N344" t="s">
        <v>141</v>
      </c>
    </row>
    <row r="345" spans="1:14">
      <c r="A345" t="s">
        <v>191</v>
      </c>
      <c r="B345" t="s">
        <v>293</v>
      </c>
      <c r="C345">
        <v>2025</v>
      </c>
      <c r="D345">
        <v>2</v>
      </c>
      <c r="E345">
        <v>84074</v>
      </c>
      <c r="F345" t="s">
        <v>291</v>
      </c>
      <c r="G345">
        <v>8</v>
      </c>
      <c r="H345" t="str">
        <f>_xlfn.XLOOKUP(Table1[[#This Row],[ZIPCODE]],Table2[Zip Code],Table2[County])</f>
        <v>Tooele</v>
      </c>
      <c r="I345" t="str">
        <f>_xlfn.XLOOKUP(Table1[[#This Row],[ZIPCODE]],Table3[zip],Table3[county])</f>
        <v>Tooele County</v>
      </c>
      <c r="J345" t="str">
        <f>IFERROR(Table1[[#This Row],[County (Utah.gov)]], SUBSTITUTE(Table1[[#This Row],[County (WPR)]], " County", ""))</f>
        <v>Tooele</v>
      </c>
      <c r="L345" t="s">
        <v>271</v>
      </c>
      <c r="M345">
        <v>84402</v>
      </c>
      <c r="N345" t="s">
        <v>141</v>
      </c>
    </row>
    <row r="346" spans="1:14">
      <c r="A346" t="s">
        <v>191</v>
      </c>
      <c r="B346" t="s">
        <v>293</v>
      </c>
      <c r="C346">
        <v>2025</v>
      </c>
      <c r="D346">
        <v>2</v>
      </c>
      <c r="E346">
        <v>84075</v>
      </c>
      <c r="F346" t="s">
        <v>291</v>
      </c>
      <c r="G346">
        <v>1</v>
      </c>
      <c r="H346" t="str">
        <f>_xlfn.XLOOKUP(Table1[[#This Row],[ZIPCODE]],Table2[Zip Code],Table2[County])</f>
        <v>Davis</v>
      </c>
      <c r="I346" t="str">
        <f>_xlfn.XLOOKUP(Table1[[#This Row],[ZIPCODE]],Table3[zip],Table3[county])</f>
        <v>Davis County</v>
      </c>
      <c r="J346" t="str">
        <f>IFERROR(Table1[[#This Row],[County (Utah.gov)]], SUBSTITUTE(Table1[[#This Row],[County (WPR)]], " County", ""))</f>
        <v>Davis</v>
      </c>
      <c r="L346" t="s">
        <v>271</v>
      </c>
      <c r="M346">
        <v>84403</v>
      </c>
      <c r="N346" t="s">
        <v>141</v>
      </c>
    </row>
    <row r="347" spans="1:14">
      <c r="A347" t="s">
        <v>191</v>
      </c>
      <c r="B347" t="s">
        <v>293</v>
      </c>
      <c r="C347">
        <v>2025</v>
      </c>
      <c r="D347">
        <v>2</v>
      </c>
      <c r="E347">
        <v>84081</v>
      </c>
      <c r="F347" t="s">
        <v>290</v>
      </c>
      <c r="G347">
        <v>3</v>
      </c>
      <c r="H347" t="e">
        <f>_xlfn.XLOOKUP(Table1[[#This Row],[ZIPCODE]],Table2[Zip Code],Table2[County])</f>
        <v>#N/A</v>
      </c>
      <c r="I347" t="str">
        <f>_xlfn.XLOOKUP(Table1[[#This Row],[ZIPCODE]],Table3[zip],Table3[county])</f>
        <v>Salt Lake County</v>
      </c>
      <c r="J347" t="str">
        <f>IFERROR(Table1[[#This Row],[County (Utah.gov)]], SUBSTITUTE(Table1[[#This Row],[County (WPR)]], " County", ""))</f>
        <v>Salt Lake</v>
      </c>
      <c r="L347" t="s">
        <v>271</v>
      </c>
      <c r="M347">
        <v>84404</v>
      </c>
      <c r="N347" t="s">
        <v>141</v>
      </c>
    </row>
    <row r="348" spans="1:14">
      <c r="A348" t="s">
        <v>191</v>
      </c>
      <c r="B348" t="s">
        <v>293</v>
      </c>
      <c r="C348">
        <v>2025</v>
      </c>
      <c r="D348">
        <v>2</v>
      </c>
      <c r="E348">
        <v>84081</v>
      </c>
      <c r="F348" t="s">
        <v>291</v>
      </c>
      <c r="G348">
        <v>13</v>
      </c>
      <c r="H348" t="e">
        <f>_xlfn.XLOOKUP(Table1[[#This Row],[ZIPCODE]],Table2[Zip Code],Table2[County])</f>
        <v>#N/A</v>
      </c>
      <c r="I348" t="str">
        <f>_xlfn.XLOOKUP(Table1[[#This Row],[ZIPCODE]],Table3[zip],Table3[county])</f>
        <v>Salt Lake County</v>
      </c>
      <c r="J348" t="str">
        <f>IFERROR(Table1[[#This Row],[County (Utah.gov)]], SUBSTITUTE(Table1[[#This Row],[County (WPR)]], " County", ""))</f>
        <v>Salt Lake</v>
      </c>
      <c r="L348" t="s">
        <v>271</v>
      </c>
      <c r="M348">
        <v>84405</v>
      </c>
      <c r="N348" t="s">
        <v>141</v>
      </c>
    </row>
    <row r="349" spans="1:14">
      <c r="A349" t="s">
        <v>191</v>
      </c>
      <c r="B349" t="s">
        <v>293</v>
      </c>
      <c r="C349">
        <v>2025</v>
      </c>
      <c r="D349">
        <v>2</v>
      </c>
      <c r="E349">
        <v>84083</v>
      </c>
      <c r="F349" t="s">
        <v>291</v>
      </c>
      <c r="G349">
        <v>2</v>
      </c>
      <c r="H349" t="str">
        <f>_xlfn.XLOOKUP(Table1[[#This Row],[ZIPCODE]],Table2[Zip Code],Table2[County])</f>
        <v>Tooele</v>
      </c>
      <c r="I349" t="str">
        <f>_xlfn.XLOOKUP(Table1[[#This Row],[ZIPCODE]],Table3[zip],Table3[county])</f>
        <v>Tooele County</v>
      </c>
      <c r="J349" t="str">
        <f>IFERROR(Table1[[#This Row],[County (Utah.gov)]], SUBSTITUTE(Table1[[#This Row],[County (WPR)]], " County", ""))</f>
        <v>Tooele</v>
      </c>
      <c r="L349" t="s">
        <v>271</v>
      </c>
      <c r="M349">
        <v>84407</v>
      </c>
      <c r="N349" t="s">
        <v>141</v>
      </c>
    </row>
    <row r="350" spans="1:14">
      <c r="A350" t="s">
        <v>191</v>
      </c>
      <c r="B350" t="s">
        <v>293</v>
      </c>
      <c r="C350">
        <v>2025</v>
      </c>
      <c r="D350">
        <v>2</v>
      </c>
      <c r="E350">
        <v>84084</v>
      </c>
      <c r="F350" t="s">
        <v>291</v>
      </c>
      <c r="G350">
        <v>5</v>
      </c>
      <c r="H350" t="str">
        <f>_xlfn.XLOOKUP(Table1[[#This Row],[ZIPCODE]],Table2[Zip Code],Table2[County])</f>
        <v>Salt Lake</v>
      </c>
      <c r="I350" t="str">
        <f>_xlfn.XLOOKUP(Table1[[#This Row],[ZIPCODE]],Table3[zip],Table3[county])</f>
        <v>Salt Lake County</v>
      </c>
      <c r="J350" t="str">
        <f>IFERROR(Table1[[#This Row],[County (Utah.gov)]], SUBSTITUTE(Table1[[#This Row],[County (WPR)]], " County", ""))</f>
        <v>Salt Lake</v>
      </c>
      <c r="L350" t="s">
        <v>271</v>
      </c>
      <c r="M350">
        <v>84408</v>
      </c>
      <c r="N350" t="s">
        <v>141</v>
      </c>
    </row>
    <row r="351" spans="1:14">
      <c r="A351" t="s">
        <v>191</v>
      </c>
      <c r="B351" t="s">
        <v>293</v>
      </c>
      <c r="C351">
        <v>2025</v>
      </c>
      <c r="D351">
        <v>2</v>
      </c>
      <c r="E351">
        <v>84087</v>
      </c>
      <c r="F351" t="s">
        <v>290</v>
      </c>
      <c r="G351">
        <v>1</v>
      </c>
      <c r="H351" t="str">
        <f>_xlfn.XLOOKUP(Table1[[#This Row],[ZIPCODE]],Table2[Zip Code],Table2[County])</f>
        <v>Davis</v>
      </c>
      <c r="I351" t="str">
        <f>_xlfn.XLOOKUP(Table1[[#This Row],[ZIPCODE]],Table3[zip],Table3[county])</f>
        <v>Davis County</v>
      </c>
      <c r="J351" t="str">
        <f>IFERROR(Table1[[#This Row],[County (Utah.gov)]], SUBSTITUTE(Table1[[#This Row],[County (WPR)]], " County", ""))</f>
        <v>Davis</v>
      </c>
      <c r="L351" t="s">
        <v>271</v>
      </c>
      <c r="M351">
        <v>84409</v>
      </c>
      <c r="N351" t="s">
        <v>141</v>
      </c>
    </row>
    <row r="352" spans="1:14">
      <c r="A352" t="s">
        <v>191</v>
      </c>
      <c r="B352" t="s">
        <v>293</v>
      </c>
      <c r="C352">
        <v>2025</v>
      </c>
      <c r="D352">
        <v>2</v>
      </c>
      <c r="E352">
        <v>84087</v>
      </c>
      <c r="F352" t="s">
        <v>291</v>
      </c>
      <c r="G352">
        <v>3</v>
      </c>
      <c r="H352" t="str">
        <f>_xlfn.XLOOKUP(Table1[[#This Row],[ZIPCODE]],Table2[Zip Code],Table2[County])</f>
        <v>Davis</v>
      </c>
      <c r="I352" t="str">
        <f>_xlfn.XLOOKUP(Table1[[#This Row],[ZIPCODE]],Table3[zip],Table3[county])</f>
        <v>Davis County</v>
      </c>
      <c r="J352" t="str">
        <f>IFERROR(Table1[[#This Row],[County (Utah.gov)]], SUBSTITUTE(Table1[[#This Row],[County (WPR)]], " County", ""))</f>
        <v>Davis</v>
      </c>
      <c r="L352" t="s">
        <v>271</v>
      </c>
      <c r="M352">
        <v>84412</v>
      </c>
      <c r="N352" t="s">
        <v>141</v>
      </c>
    </row>
    <row r="353" spans="1:14">
      <c r="A353" t="s">
        <v>191</v>
      </c>
      <c r="B353" t="s">
        <v>293</v>
      </c>
      <c r="C353">
        <v>2025</v>
      </c>
      <c r="D353">
        <v>2</v>
      </c>
      <c r="E353">
        <v>84088</v>
      </c>
      <c r="F353" t="s">
        <v>291</v>
      </c>
      <c r="G353">
        <v>9</v>
      </c>
      <c r="H353" t="str">
        <f>_xlfn.XLOOKUP(Table1[[#This Row],[ZIPCODE]],Table2[Zip Code],Table2[County])</f>
        <v>Salt Lake</v>
      </c>
      <c r="I353" t="str">
        <f>_xlfn.XLOOKUP(Table1[[#This Row],[ZIPCODE]],Table3[zip],Table3[county])</f>
        <v>Salt Lake County</v>
      </c>
      <c r="J353" t="str">
        <f>IFERROR(Table1[[#This Row],[County (Utah.gov)]], SUBSTITUTE(Table1[[#This Row],[County (WPR)]], " County", ""))</f>
        <v>Salt Lake</v>
      </c>
      <c r="L353" t="s">
        <v>271</v>
      </c>
      <c r="M353">
        <v>84414</v>
      </c>
      <c r="N353" t="s">
        <v>141</v>
      </c>
    </row>
    <row r="354" spans="1:14">
      <c r="A354" t="s">
        <v>191</v>
      </c>
      <c r="B354" t="s">
        <v>293</v>
      </c>
      <c r="C354">
        <v>2025</v>
      </c>
      <c r="D354">
        <v>2</v>
      </c>
      <c r="E354">
        <v>84092</v>
      </c>
      <c r="F354" t="s">
        <v>290</v>
      </c>
      <c r="G354">
        <v>1</v>
      </c>
      <c r="H354" t="str">
        <f>_xlfn.XLOOKUP(Table1[[#This Row],[ZIPCODE]],Table2[Zip Code],Table2[County])</f>
        <v>Salt Lake</v>
      </c>
      <c r="I354" t="str">
        <f>_xlfn.XLOOKUP(Table1[[#This Row],[ZIPCODE]],Table3[zip],Table3[county])</f>
        <v>Salt Lake County</v>
      </c>
      <c r="J354" t="str">
        <f>IFERROR(Table1[[#This Row],[County (Utah.gov)]], SUBSTITUTE(Table1[[#This Row],[County (WPR)]], " County", ""))</f>
        <v>Salt Lake</v>
      </c>
      <c r="L354" t="s">
        <v>271</v>
      </c>
      <c r="M354">
        <v>84415</v>
      </c>
      <c r="N354" t="s">
        <v>141</v>
      </c>
    </row>
    <row r="355" spans="1:14">
      <c r="A355" t="s">
        <v>191</v>
      </c>
      <c r="B355" t="s">
        <v>293</v>
      </c>
      <c r="C355">
        <v>2025</v>
      </c>
      <c r="D355">
        <v>2</v>
      </c>
      <c r="E355">
        <v>84092</v>
      </c>
      <c r="F355" t="s">
        <v>291</v>
      </c>
      <c r="G355">
        <v>3</v>
      </c>
      <c r="H355" t="str">
        <f>_xlfn.XLOOKUP(Table1[[#This Row],[ZIPCODE]],Table2[Zip Code],Table2[County])</f>
        <v>Salt Lake</v>
      </c>
      <c r="I355" t="str">
        <f>_xlfn.XLOOKUP(Table1[[#This Row],[ZIPCODE]],Table3[zip],Table3[county])</f>
        <v>Salt Lake County</v>
      </c>
      <c r="J355" t="str">
        <f>IFERROR(Table1[[#This Row],[County (Utah.gov)]], SUBSTITUTE(Table1[[#This Row],[County (WPR)]], " County", ""))</f>
        <v>Salt Lake</v>
      </c>
    </row>
    <row r="356" spans="1:14">
      <c r="A356" t="s">
        <v>191</v>
      </c>
      <c r="B356" t="s">
        <v>293</v>
      </c>
      <c r="C356">
        <v>2025</v>
      </c>
      <c r="D356">
        <v>2</v>
      </c>
      <c r="E356">
        <v>84093</v>
      </c>
      <c r="F356" t="s">
        <v>291</v>
      </c>
      <c r="G356">
        <v>2</v>
      </c>
      <c r="H356" t="str">
        <f>_xlfn.XLOOKUP(Table1[[#This Row],[ZIPCODE]],Table2[Zip Code],Table2[County])</f>
        <v>Salt Lake</v>
      </c>
      <c r="I356" t="str">
        <f>_xlfn.XLOOKUP(Table1[[#This Row],[ZIPCODE]],Table3[zip],Table3[county])</f>
        <v>Salt Lake County</v>
      </c>
      <c r="J356" t="str">
        <f>IFERROR(Table1[[#This Row],[County (Utah.gov)]], SUBSTITUTE(Table1[[#This Row],[County (WPR)]], " County", ""))</f>
        <v>Salt Lake</v>
      </c>
    </row>
    <row r="357" spans="1:14">
      <c r="A357" t="s">
        <v>191</v>
      </c>
      <c r="B357" t="s">
        <v>293</v>
      </c>
      <c r="C357">
        <v>2025</v>
      </c>
      <c r="D357">
        <v>2</v>
      </c>
      <c r="E357">
        <v>84094</v>
      </c>
      <c r="F357" t="s">
        <v>290</v>
      </c>
      <c r="G357">
        <v>2</v>
      </c>
      <c r="H357" t="str">
        <f>_xlfn.XLOOKUP(Table1[[#This Row],[ZIPCODE]],Table2[Zip Code],Table2[County])</f>
        <v>Salt Lake</v>
      </c>
      <c r="I357" t="str">
        <f>_xlfn.XLOOKUP(Table1[[#This Row],[ZIPCODE]],Table3[zip],Table3[county])</f>
        <v>Salt Lake County</v>
      </c>
      <c r="J357" t="str">
        <f>IFERROR(Table1[[#This Row],[County (Utah.gov)]], SUBSTITUTE(Table1[[#This Row],[County (WPR)]], " County", ""))</f>
        <v>Salt Lake</v>
      </c>
    </row>
    <row r="358" spans="1:14">
      <c r="A358" t="s">
        <v>191</v>
      </c>
      <c r="B358" t="s">
        <v>293</v>
      </c>
      <c r="C358">
        <v>2025</v>
      </c>
      <c r="D358">
        <v>2</v>
      </c>
      <c r="E358">
        <v>84094</v>
      </c>
      <c r="F358" t="s">
        <v>291</v>
      </c>
      <c r="G358">
        <v>4</v>
      </c>
      <c r="H358" t="str">
        <f>_xlfn.XLOOKUP(Table1[[#This Row],[ZIPCODE]],Table2[Zip Code],Table2[County])</f>
        <v>Salt Lake</v>
      </c>
      <c r="I358" t="str">
        <f>_xlfn.XLOOKUP(Table1[[#This Row],[ZIPCODE]],Table3[zip],Table3[county])</f>
        <v>Salt Lake County</v>
      </c>
      <c r="J358" t="str">
        <f>IFERROR(Table1[[#This Row],[County (Utah.gov)]], SUBSTITUTE(Table1[[#This Row],[County (WPR)]], " County", ""))</f>
        <v>Salt Lake</v>
      </c>
    </row>
    <row r="359" spans="1:14">
      <c r="A359" t="s">
        <v>191</v>
      </c>
      <c r="B359" t="s">
        <v>293</v>
      </c>
      <c r="C359">
        <v>2025</v>
      </c>
      <c r="D359">
        <v>2</v>
      </c>
      <c r="E359">
        <v>84095</v>
      </c>
      <c r="F359" t="s">
        <v>290</v>
      </c>
      <c r="G359">
        <v>3</v>
      </c>
      <c r="H359" t="str">
        <f>_xlfn.XLOOKUP(Table1[[#This Row],[ZIPCODE]],Table2[Zip Code],Table2[County])</f>
        <v>Salt Lake</v>
      </c>
      <c r="I359" t="str">
        <f>_xlfn.XLOOKUP(Table1[[#This Row],[ZIPCODE]],Table3[zip],Table3[county])</f>
        <v>Salt Lake County</v>
      </c>
      <c r="J359" t="str">
        <f>IFERROR(Table1[[#This Row],[County (Utah.gov)]], SUBSTITUTE(Table1[[#This Row],[County (WPR)]], " County", ""))</f>
        <v>Salt Lake</v>
      </c>
    </row>
    <row r="360" spans="1:14">
      <c r="A360" t="s">
        <v>191</v>
      </c>
      <c r="B360" t="s">
        <v>293</v>
      </c>
      <c r="C360">
        <v>2025</v>
      </c>
      <c r="D360">
        <v>2</v>
      </c>
      <c r="E360">
        <v>84095</v>
      </c>
      <c r="F360" t="s">
        <v>291</v>
      </c>
      <c r="G360">
        <v>9</v>
      </c>
      <c r="H360" t="str">
        <f>_xlfn.XLOOKUP(Table1[[#This Row],[ZIPCODE]],Table2[Zip Code],Table2[County])</f>
        <v>Salt Lake</v>
      </c>
      <c r="I360" t="str">
        <f>_xlfn.XLOOKUP(Table1[[#This Row],[ZIPCODE]],Table3[zip],Table3[county])</f>
        <v>Salt Lake County</v>
      </c>
      <c r="J360" t="str">
        <f>IFERROR(Table1[[#This Row],[County (Utah.gov)]], SUBSTITUTE(Table1[[#This Row],[County (WPR)]], " County", ""))</f>
        <v>Salt Lake</v>
      </c>
    </row>
    <row r="361" spans="1:14">
      <c r="A361" t="s">
        <v>191</v>
      </c>
      <c r="B361" t="s">
        <v>293</v>
      </c>
      <c r="C361">
        <v>2025</v>
      </c>
      <c r="D361">
        <v>2</v>
      </c>
      <c r="E361">
        <v>84096</v>
      </c>
      <c r="F361" t="s">
        <v>290</v>
      </c>
      <c r="G361">
        <v>1</v>
      </c>
      <c r="H361" t="e">
        <f>_xlfn.XLOOKUP(Table1[[#This Row],[ZIPCODE]],Table2[Zip Code],Table2[County])</f>
        <v>#N/A</v>
      </c>
      <c r="I361" t="str">
        <f>_xlfn.XLOOKUP(Table1[[#This Row],[ZIPCODE]],Table3[zip],Table3[county])</f>
        <v>Salt Lake County</v>
      </c>
      <c r="J361" t="str">
        <f>IFERROR(Table1[[#This Row],[County (Utah.gov)]], SUBSTITUTE(Table1[[#This Row],[County (WPR)]], " County", ""))</f>
        <v>Salt Lake</v>
      </c>
    </row>
    <row r="362" spans="1:14">
      <c r="A362" t="s">
        <v>191</v>
      </c>
      <c r="B362" t="s">
        <v>293</v>
      </c>
      <c r="C362">
        <v>2025</v>
      </c>
      <c r="D362">
        <v>2</v>
      </c>
      <c r="E362">
        <v>84096</v>
      </c>
      <c r="F362" t="s">
        <v>291</v>
      </c>
      <c r="G362">
        <v>12</v>
      </c>
      <c r="H362" t="e">
        <f>_xlfn.XLOOKUP(Table1[[#This Row],[ZIPCODE]],Table2[Zip Code],Table2[County])</f>
        <v>#N/A</v>
      </c>
      <c r="I362" t="str">
        <f>_xlfn.XLOOKUP(Table1[[#This Row],[ZIPCODE]],Table3[zip],Table3[county])</f>
        <v>Salt Lake County</v>
      </c>
      <c r="J362" t="str">
        <f>IFERROR(Table1[[#This Row],[County (Utah.gov)]], SUBSTITUTE(Table1[[#This Row],[County (WPR)]], " County", ""))</f>
        <v>Salt Lake</v>
      </c>
    </row>
    <row r="363" spans="1:14">
      <c r="A363" t="s">
        <v>191</v>
      </c>
      <c r="B363" t="s">
        <v>293</v>
      </c>
      <c r="C363">
        <v>2025</v>
      </c>
      <c r="D363">
        <v>2</v>
      </c>
      <c r="E363">
        <v>84098</v>
      </c>
      <c r="F363" t="s">
        <v>291</v>
      </c>
      <c r="G363">
        <v>5</v>
      </c>
      <c r="H363" t="str">
        <f>_xlfn.XLOOKUP(Table1[[#This Row],[ZIPCODE]],Table2[Zip Code],Table2[County])</f>
        <v>Summit</v>
      </c>
      <c r="I363" t="str">
        <f>_xlfn.XLOOKUP(Table1[[#This Row],[ZIPCODE]],Table3[zip],Table3[county])</f>
        <v>Summit County</v>
      </c>
      <c r="J363" t="str">
        <f>IFERROR(Table1[[#This Row],[County (Utah.gov)]], SUBSTITUTE(Table1[[#This Row],[County (WPR)]], " County", ""))</f>
        <v>Summit</v>
      </c>
    </row>
    <row r="364" spans="1:14">
      <c r="A364" t="s">
        <v>191</v>
      </c>
      <c r="B364" t="s">
        <v>293</v>
      </c>
      <c r="C364">
        <v>2025</v>
      </c>
      <c r="D364">
        <v>2</v>
      </c>
      <c r="E364">
        <v>84101</v>
      </c>
      <c r="F364" t="s">
        <v>290</v>
      </c>
      <c r="G364">
        <v>1</v>
      </c>
      <c r="H364" t="str">
        <f>_xlfn.XLOOKUP(Table1[[#This Row],[ZIPCODE]],Table2[Zip Code],Table2[County])</f>
        <v>Salt Lake</v>
      </c>
      <c r="I364" t="str">
        <f>_xlfn.XLOOKUP(Table1[[#This Row],[ZIPCODE]],Table3[zip],Table3[county])</f>
        <v>Salt Lake County</v>
      </c>
      <c r="J364" t="str">
        <f>IFERROR(Table1[[#This Row],[County (Utah.gov)]], SUBSTITUTE(Table1[[#This Row],[County (WPR)]], " County", ""))</f>
        <v>Salt Lake</v>
      </c>
    </row>
    <row r="365" spans="1:14">
      <c r="A365" t="s">
        <v>191</v>
      </c>
      <c r="B365" t="s">
        <v>293</v>
      </c>
      <c r="C365">
        <v>2025</v>
      </c>
      <c r="D365">
        <v>2</v>
      </c>
      <c r="E365">
        <v>84101</v>
      </c>
      <c r="F365" t="s">
        <v>291</v>
      </c>
      <c r="G365">
        <v>1</v>
      </c>
      <c r="H365" t="str">
        <f>_xlfn.XLOOKUP(Table1[[#This Row],[ZIPCODE]],Table2[Zip Code],Table2[County])</f>
        <v>Salt Lake</v>
      </c>
      <c r="I365" t="str">
        <f>_xlfn.XLOOKUP(Table1[[#This Row],[ZIPCODE]],Table3[zip],Table3[county])</f>
        <v>Salt Lake County</v>
      </c>
      <c r="J365" t="str">
        <f>IFERROR(Table1[[#This Row],[County (Utah.gov)]], SUBSTITUTE(Table1[[#This Row],[County (WPR)]], " County", ""))</f>
        <v>Salt Lake</v>
      </c>
    </row>
    <row r="366" spans="1:14">
      <c r="A366" t="s">
        <v>191</v>
      </c>
      <c r="B366" t="s">
        <v>293</v>
      </c>
      <c r="C366">
        <v>2025</v>
      </c>
      <c r="D366">
        <v>2</v>
      </c>
      <c r="E366">
        <v>84102</v>
      </c>
      <c r="F366" t="s">
        <v>291</v>
      </c>
      <c r="G366">
        <v>4</v>
      </c>
      <c r="H366" t="str">
        <f>_xlfn.XLOOKUP(Table1[[#This Row],[ZIPCODE]],Table2[Zip Code],Table2[County])</f>
        <v>Salt Lake</v>
      </c>
      <c r="I366" t="str">
        <f>_xlfn.XLOOKUP(Table1[[#This Row],[ZIPCODE]],Table3[zip],Table3[county])</f>
        <v>Salt Lake County</v>
      </c>
      <c r="J366" t="str">
        <f>IFERROR(Table1[[#This Row],[County (Utah.gov)]], SUBSTITUTE(Table1[[#This Row],[County (WPR)]], " County", ""))</f>
        <v>Salt Lake</v>
      </c>
    </row>
    <row r="367" spans="1:14">
      <c r="A367" t="s">
        <v>191</v>
      </c>
      <c r="B367" t="s">
        <v>293</v>
      </c>
      <c r="C367">
        <v>2025</v>
      </c>
      <c r="D367">
        <v>2</v>
      </c>
      <c r="E367">
        <v>84103</v>
      </c>
      <c r="F367" t="s">
        <v>290</v>
      </c>
      <c r="G367">
        <v>2</v>
      </c>
      <c r="H367" t="str">
        <f>_xlfn.XLOOKUP(Table1[[#This Row],[ZIPCODE]],Table2[Zip Code],Table2[County])</f>
        <v>Salt Lake</v>
      </c>
      <c r="I367" t="str">
        <f>_xlfn.XLOOKUP(Table1[[#This Row],[ZIPCODE]],Table3[zip],Table3[county])</f>
        <v>Salt Lake County</v>
      </c>
      <c r="J367" t="str">
        <f>IFERROR(Table1[[#This Row],[County (Utah.gov)]], SUBSTITUTE(Table1[[#This Row],[County (WPR)]], " County", ""))</f>
        <v>Salt Lake</v>
      </c>
    </row>
    <row r="368" spans="1:14">
      <c r="A368" t="s">
        <v>191</v>
      </c>
      <c r="B368" t="s">
        <v>293</v>
      </c>
      <c r="C368">
        <v>2025</v>
      </c>
      <c r="D368">
        <v>2</v>
      </c>
      <c r="E368">
        <v>84103</v>
      </c>
      <c r="F368" t="s">
        <v>291</v>
      </c>
      <c r="G368">
        <v>7</v>
      </c>
      <c r="H368" t="str">
        <f>_xlfn.XLOOKUP(Table1[[#This Row],[ZIPCODE]],Table2[Zip Code],Table2[County])</f>
        <v>Salt Lake</v>
      </c>
      <c r="I368" t="str">
        <f>_xlfn.XLOOKUP(Table1[[#This Row],[ZIPCODE]],Table3[zip],Table3[county])</f>
        <v>Salt Lake County</v>
      </c>
      <c r="J368" t="str">
        <f>IFERROR(Table1[[#This Row],[County (Utah.gov)]], SUBSTITUTE(Table1[[#This Row],[County (WPR)]], " County", ""))</f>
        <v>Salt Lake</v>
      </c>
    </row>
    <row r="369" spans="1:10">
      <c r="A369" t="s">
        <v>191</v>
      </c>
      <c r="B369" t="s">
        <v>293</v>
      </c>
      <c r="C369">
        <v>2025</v>
      </c>
      <c r="D369">
        <v>2</v>
      </c>
      <c r="E369">
        <v>84104</v>
      </c>
      <c r="F369" t="s">
        <v>290</v>
      </c>
      <c r="G369">
        <v>1</v>
      </c>
      <c r="H369" t="str">
        <f>_xlfn.XLOOKUP(Table1[[#This Row],[ZIPCODE]],Table2[Zip Code],Table2[County])</f>
        <v>Salt Lake</v>
      </c>
      <c r="I369" t="str">
        <f>_xlfn.XLOOKUP(Table1[[#This Row],[ZIPCODE]],Table3[zip],Table3[county])</f>
        <v>Salt Lake County</v>
      </c>
      <c r="J369" t="str">
        <f>IFERROR(Table1[[#This Row],[County (Utah.gov)]], SUBSTITUTE(Table1[[#This Row],[County (WPR)]], " County", ""))</f>
        <v>Salt Lake</v>
      </c>
    </row>
    <row r="370" spans="1:10">
      <c r="A370" t="s">
        <v>191</v>
      </c>
      <c r="B370" t="s">
        <v>293</v>
      </c>
      <c r="C370">
        <v>2025</v>
      </c>
      <c r="D370">
        <v>2</v>
      </c>
      <c r="E370">
        <v>84104</v>
      </c>
      <c r="F370" t="s">
        <v>291</v>
      </c>
      <c r="G370">
        <v>2</v>
      </c>
      <c r="H370" t="str">
        <f>_xlfn.XLOOKUP(Table1[[#This Row],[ZIPCODE]],Table2[Zip Code],Table2[County])</f>
        <v>Salt Lake</v>
      </c>
      <c r="I370" t="str">
        <f>_xlfn.XLOOKUP(Table1[[#This Row],[ZIPCODE]],Table3[zip],Table3[county])</f>
        <v>Salt Lake County</v>
      </c>
      <c r="J370" t="str">
        <f>IFERROR(Table1[[#This Row],[County (Utah.gov)]], SUBSTITUTE(Table1[[#This Row],[County (WPR)]], " County", ""))</f>
        <v>Salt Lake</v>
      </c>
    </row>
    <row r="371" spans="1:10">
      <c r="A371" t="s">
        <v>191</v>
      </c>
      <c r="B371" t="s">
        <v>293</v>
      </c>
      <c r="C371">
        <v>2025</v>
      </c>
      <c r="D371">
        <v>2</v>
      </c>
      <c r="E371">
        <v>84105</v>
      </c>
      <c r="F371" t="s">
        <v>290</v>
      </c>
      <c r="G371">
        <v>1</v>
      </c>
      <c r="H371" t="str">
        <f>_xlfn.XLOOKUP(Table1[[#This Row],[ZIPCODE]],Table2[Zip Code],Table2[County])</f>
        <v>Salt Lake</v>
      </c>
      <c r="I371" t="str">
        <f>_xlfn.XLOOKUP(Table1[[#This Row],[ZIPCODE]],Table3[zip],Table3[county])</f>
        <v>Salt Lake County</v>
      </c>
      <c r="J371" t="str">
        <f>IFERROR(Table1[[#This Row],[County (Utah.gov)]], SUBSTITUTE(Table1[[#This Row],[County (WPR)]], " County", ""))</f>
        <v>Salt Lake</v>
      </c>
    </row>
    <row r="372" spans="1:10">
      <c r="A372" t="s">
        <v>191</v>
      </c>
      <c r="B372" t="s">
        <v>293</v>
      </c>
      <c r="C372">
        <v>2025</v>
      </c>
      <c r="D372">
        <v>2</v>
      </c>
      <c r="E372">
        <v>84105</v>
      </c>
      <c r="F372" t="s">
        <v>291</v>
      </c>
      <c r="G372">
        <v>7</v>
      </c>
      <c r="H372" t="str">
        <f>_xlfn.XLOOKUP(Table1[[#This Row],[ZIPCODE]],Table2[Zip Code],Table2[County])</f>
        <v>Salt Lake</v>
      </c>
      <c r="I372" t="str">
        <f>_xlfn.XLOOKUP(Table1[[#This Row],[ZIPCODE]],Table3[zip],Table3[county])</f>
        <v>Salt Lake County</v>
      </c>
      <c r="J372" t="str">
        <f>IFERROR(Table1[[#This Row],[County (Utah.gov)]], SUBSTITUTE(Table1[[#This Row],[County (WPR)]], " County", ""))</f>
        <v>Salt Lake</v>
      </c>
    </row>
    <row r="373" spans="1:10">
      <c r="A373" t="s">
        <v>191</v>
      </c>
      <c r="B373" t="s">
        <v>293</v>
      </c>
      <c r="C373">
        <v>2025</v>
      </c>
      <c r="D373">
        <v>2</v>
      </c>
      <c r="E373">
        <v>84106</v>
      </c>
      <c r="F373" t="s">
        <v>290</v>
      </c>
      <c r="G373">
        <v>1</v>
      </c>
      <c r="H373" t="str">
        <f>_xlfn.XLOOKUP(Table1[[#This Row],[ZIPCODE]],Table2[Zip Code],Table2[County])</f>
        <v>Salt Lake</v>
      </c>
      <c r="I373" t="str">
        <f>_xlfn.XLOOKUP(Table1[[#This Row],[ZIPCODE]],Table3[zip],Table3[county])</f>
        <v>Salt Lake County</v>
      </c>
      <c r="J373" t="str">
        <f>IFERROR(Table1[[#This Row],[County (Utah.gov)]], SUBSTITUTE(Table1[[#This Row],[County (WPR)]], " County", ""))</f>
        <v>Salt Lake</v>
      </c>
    </row>
    <row r="374" spans="1:10">
      <c r="A374" t="s">
        <v>191</v>
      </c>
      <c r="B374" t="s">
        <v>293</v>
      </c>
      <c r="C374">
        <v>2025</v>
      </c>
      <c r="D374">
        <v>2</v>
      </c>
      <c r="E374">
        <v>84106</v>
      </c>
      <c r="F374" t="s">
        <v>291</v>
      </c>
      <c r="G374">
        <v>11</v>
      </c>
      <c r="H374" t="str">
        <f>_xlfn.XLOOKUP(Table1[[#This Row],[ZIPCODE]],Table2[Zip Code],Table2[County])</f>
        <v>Salt Lake</v>
      </c>
      <c r="I374" t="str">
        <f>_xlfn.XLOOKUP(Table1[[#This Row],[ZIPCODE]],Table3[zip],Table3[county])</f>
        <v>Salt Lake County</v>
      </c>
      <c r="J374" t="str">
        <f>IFERROR(Table1[[#This Row],[County (Utah.gov)]], SUBSTITUTE(Table1[[#This Row],[County (WPR)]], " County", ""))</f>
        <v>Salt Lake</v>
      </c>
    </row>
    <row r="375" spans="1:10">
      <c r="A375" t="s">
        <v>191</v>
      </c>
      <c r="B375" t="s">
        <v>293</v>
      </c>
      <c r="C375">
        <v>2025</v>
      </c>
      <c r="D375">
        <v>2</v>
      </c>
      <c r="E375">
        <v>84107</v>
      </c>
      <c r="F375" t="s">
        <v>290</v>
      </c>
      <c r="G375">
        <v>1</v>
      </c>
      <c r="H375" t="str">
        <f>_xlfn.XLOOKUP(Table1[[#This Row],[ZIPCODE]],Table2[Zip Code],Table2[County])</f>
        <v>Salt Lake</v>
      </c>
      <c r="I375" t="str">
        <f>_xlfn.XLOOKUP(Table1[[#This Row],[ZIPCODE]],Table3[zip],Table3[county])</f>
        <v>Salt Lake County</v>
      </c>
      <c r="J375" t="str">
        <f>IFERROR(Table1[[#This Row],[County (Utah.gov)]], SUBSTITUTE(Table1[[#This Row],[County (WPR)]], " County", ""))</f>
        <v>Salt Lake</v>
      </c>
    </row>
    <row r="376" spans="1:10">
      <c r="A376" t="s">
        <v>191</v>
      </c>
      <c r="B376" t="s">
        <v>293</v>
      </c>
      <c r="C376">
        <v>2025</v>
      </c>
      <c r="D376">
        <v>2</v>
      </c>
      <c r="E376">
        <v>84107</v>
      </c>
      <c r="F376" t="s">
        <v>291</v>
      </c>
      <c r="G376">
        <v>8</v>
      </c>
      <c r="H376" t="str">
        <f>_xlfn.XLOOKUP(Table1[[#This Row],[ZIPCODE]],Table2[Zip Code],Table2[County])</f>
        <v>Salt Lake</v>
      </c>
      <c r="I376" t="str">
        <f>_xlfn.XLOOKUP(Table1[[#This Row],[ZIPCODE]],Table3[zip],Table3[county])</f>
        <v>Salt Lake County</v>
      </c>
      <c r="J376" t="str">
        <f>IFERROR(Table1[[#This Row],[County (Utah.gov)]], SUBSTITUTE(Table1[[#This Row],[County (WPR)]], " County", ""))</f>
        <v>Salt Lake</v>
      </c>
    </row>
    <row r="377" spans="1:10">
      <c r="A377" t="s">
        <v>191</v>
      </c>
      <c r="B377" t="s">
        <v>293</v>
      </c>
      <c r="C377">
        <v>2025</v>
      </c>
      <c r="D377">
        <v>2</v>
      </c>
      <c r="E377">
        <v>84109</v>
      </c>
      <c r="F377" t="s">
        <v>291</v>
      </c>
      <c r="G377">
        <v>2</v>
      </c>
      <c r="H377" t="str">
        <f>_xlfn.XLOOKUP(Table1[[#This Row],[ZIPCODE]],Table2[Zip Code],Table2[County])</f>
        <v>Salt Lake</v>
      </c>
      <c r="I377" t="str">
        <f>_xlfn.XLOOKUP(Table1[[#This Row],[ZIPCODE]],Table3[zip],Table3[county])</f>
        <v>Salt Lake County</v>
      </c>
      <c r="J377" t="str">
        <f>IFERROR(Table1[[#This Row],[County (Utah.gov)]], SUBSTITUTE(Table1[[#This Row],[County (WPR)]], " County", ""))</f>
        <v>Salt Lake</v>
      </c>
    </row>
    <row r="378" spans="1:10">
      <c r="A378" t="s">
        <v>191</v>
      </c>
      <c r="B378" t="s">
        <v>293</v>
      </c>
      <c r="C378">
        <v>2025</v>
      </c>
      <c r="D378">
        <v>2</v>
      </c>
      <c r="E378">
        <v>84111</v>
      </c>
      <c r="F378" t="s">
        <v>290</v>
      </c>
      <c r="G378">
        <v>2</v>
      </c>
      <c r="H378" t="str">
        <f>_xlfn.XLOOKUP(Table1[[#This Row],[ZIPCODE]],Table2[Zip Code],Table2[County])</f>
        <v>Salt Lake</v>
      </c>
      <c r="I378" t="str">
        <f>_xlfn.XLOOKUP(Table1[[#This Row],[ZIPCODE]],Table3[zip],Table3[county])</f>
        <v>Salt Lake County</v>
      </c>
      <c r="J378" t="str">
        <f>IFERROR(Table1[[#This Row],[County (Utah.gov)]], SUBSTITUTE(Table1[[#This Row],[County (WPR)]], " County", ""))</f>
        <v>Salt Lake</v>
      </c>
    </row>
    <row r="379" spans="1:10">
      <c r="A379" t="s">
        <v>191</v>
      </c>
      <c r="B379" t="s">
        <v>293</v>
      </c>
      <c r="C379">
        <v>2025</v>
      </c>
      <c r="D379">
        <v>2</v>
      </c>
      <c r="E379">
        <v>84111</v>
      </c>
      <c r="F379" t="s">
        <v>291</v>
      </c>
      <c r="G379">
        <v>5</v>
      </c>
      <c r="H379" t="str">
        <f>_xlfn.XLOOKUP(Table1[[#This Row],[ZIPCODE]],Table2[Zip Code],Table2[County])</f>
        <v>Salt Lake</v>
      </c>
      <c r="I379" t="str">
        <f>_xlfn.XLOOKUP(Table1[[#This Row],[ZIPCODE]],Table3[zip],Table3[county])</f>
        <v>Salt Lake County</v>
      </c>
      <c r="J379" t="str">
        <f>IFERROR(Table1[[#This Row],[County (Utah.gov)]], SUBSTITUTE(Table1[[#This Row],[County (WPR)]], " County", ""))</f>
        <v>Salt Lake</v>
      </c>
    </row>
    <row r="380" spans="1:10">
      <c r="A380" t="s">
        <v>191</v>
      </c>
      <c r="B380" t="s">
        <v>293</v>
      </c>
      <c r="C380">
        <v>2025</v>
      </c>
      <c r="D380">
        <v>2</v>
      </c>
      <c r="E380">
        <v>84113</v>
      </c>
      <c r="F380" t="s">
        <v>291</v>
      </c>
      <c r="G380">
        <v>1</v>
      </c>
      <c r="H380" t="str">
        <f>_xlfn.XLOOKUP(Table1[[#This Row],[ZIPCODE]],Table2[Zip Code],Table2[County])</f>
        <v>Salt Lake</v>
      </c>
      <c r="I380" t="str">
        <f>_xlfn.XLOOKUP(Table1[[#This Row],[ZIPCODE]],Table3[zip],Table3[county])</f>
        <v>Salt Lake County</v>
      </c>
      <c r="J380" t="str">
        <f>IFERROR(Table1[[#This Row],[County (Utah.gov)]], SUBSTITUTE(Table1[[#This Row],[County (WPR)]], " County", ""))</f>
        <v>Salt Lake</v>
      </c>
    </row>
    <row r="381" spans="1:10">
      <c r="A381" t="s">
        <v>191</v>
      </c>
      <c r="B381" t="s">
        <v>293</v>
      </c>
      <c r="C381">
        <v>2025</v>
      </c>
      <c r="D381">
        <v>2</v>
      </c>
      <c r="E381">
        <v>84115</v>
      </c>
      <c r="F381" t="s">
        <v>291</v>
      </c>
      <c r="G381">
        <v>5</v>
      </c>
      <c r="H381" t="str">
        <f>_xlfn.XLOOKUP(Table1[[#This Row],[ZIPCODE]],Table2[Zip Code],Table2[County])</f>
        <v>Salt Lake</v>
      </c>
      <c r="I381" t="str">
        <f>_xlfn.XLOOKUP(Table1[[#This Row],[ZIPCODE]],Table3[zip],Table3[county])</f>
        <v>Salt Lake County</v>
      </c>
      <c r="J381" t="str">
        <f>IFERROR(Table1[[#This Row],[County (Utah.gov)]], SUBSTITUTE(Table1[[#This Row],[County (WPR)]], " County", ""))</f>
        <v>Salt Lake</v>
      </c>
    </row>
    <row r="382" spans="1:10">
      <c r="A382" t="s">
        <v>191</v>
      </c>
      <c r="B382" t="s">
        <v>293</v>
      </c>
      <c r="C382">
        <v>2025</v>
      </c>
      <c r="D382">
        <v>2</v>
      </c>
      <c r="E382">
        <v>84116</v>
      </c>
      <c r="F382" t="s">
        <v>290</v>
      </c>
      <c r="G382">
        <v>3</v>
      </c>
      <c r="H382" t="str">
        <f>_xlfn.XLOOKUP(Table1[[#This Row],[ZIPCODE]],Table2[Zip Code],Table2[County])</f>
        <v>Salt Lake</v>
      </c>
      <c r="I382" t="str">
        <f>_xlfn.XLOOKUP(Table1[[#This Row],[ZIPCODE]],Table3[zip],Table3[county])</f>
        <v>Salt Lake County</v>
      </c>
      <c r="J382" t="str">
        <f>IFERROR(Table1[[#This Row],[County (Utah.gov)]], SUBSTITUTE(Table1[[#This Row],[County (WPR)]], " County", ""))</f>
        <v>Salt Lake</v>
      </c>
    </row>
    <row r="383" spans="1:10">
      <c r="A383" t="s">
        <v>191</v>
      </c>
      <c r="B383" t="s">
        <v>293</v>
      </c>
      <c r="C383">
        <v>2025</v>
      </c>
      <c r="D383">
        <v>2</v>
      </c>
      <c r="E383">
        <v>84116</v>
      </c>
      <c r="F383" t="s">
        <v>291</v>
      </c>
      <c r="G383">
        <v>14</v>
      </c>
      <c r="H383" t="str">
        <f>_xlfn.XLOOKUP(Table1[[#This Row],[ZIPCODE]],Table2[Zip Code],Table2[County])</f>
        <v>Salt Lake</v>
      </c>
      <c r="I383" t="str">
        <f>_xlfn.XLOOKUP(Table1[[#This Row],[ZIPCODE]],Table3[zip],Table3[county])</f>
        <v>Salt Lake County</v>
      </c>
      <c r="J383" t="str">
        <f>IFERROR(Table1[[#This Row],[County (Utah.gov)]], SUBSTITUTE(Table1[[#This Row],[County (WPR)]], " County", ""))</f>
        <v>Salt Lake</v>
      </c>
    </row>
    <row r="384" spans="1:10">
      <c r="A384" t="s">
        <v>191</v>
      </c>
      <c r="B384" t="s">
        <v>293</v>
      </c>
      <c r="C384">
        <v>2025</v>
      </c>
      <c r="D384">
        <v>2</v>
      </c>
      <c r="E384">
        <v>84117</v>
      </c>
      <c r="F384" t="s">
        <v>291</v>
      </c>
      <c r="G384">
        <v>5</v>
      </c>
      <c r="H384" t="str">
        <f>_xlfn.XLOOKUP(Table1[[#This Row],[ZIPCODE]],Table2[Zip Code],Table2[County])</f>
        <v>Salt Lake</v>
      </c>
      <c r="I384" t="str">
        <f>_xlfn.XLOOKUP(Table1[[#This Row],[ZIPCODE]],Table3[zip],Table3[county])</f>
        <v>Salt Lake County</v>
      </c>
      <c r="J384" t="str">
        <f>IFERROR(Table1[[#This Row],[County (Utah.gov)]], SUBSTITUTE(Table1[[#This Row],[County (WPR)]], " County", ""))</f>
        <v>Salt Lake</v>
      </c>
    </row>
    <row r="385" spans="1:10">
      <c r="A385" t="s">
        <v>191</v>
      </c>
      <c r="B385" t="s">
        <v>293</v>
      </c>
      <c r="C385">
        <v>2025</v>
      </c>
      <c r="D385">
        <v>2</v>
      </c>
      <c r="E385">
        <v>84118</v>
      </c>
      <c r="F385" t="s">
        <v>290</v>
      </c>
      <c r="G385">
        <v>1</v>
      </c>
      <c r="H385" t="str">
        <f>_xlfn.XLOOKUP(Table1[[#This Row],[ZIPCODE]],Table2[Zip Code],Table2[County])</f>
        <v>Salt Lake</v>
      </c>
      <c r="I385" t="str">
        <f>_xlfn.XLOOKUP(Table1[[#This Row],[ZIPCODE]],Table3[zip],Table3[county])</f>
        <v>Salt Lake County</v>
      </c>
      <c r="J385" t="str">
        <f>IFERROR(Table1[[#This Row],[County (Utah.gov)]], SUBSTITUTE(Table1[[#This Row],[County (WPR)]], " County", ""))</f>
        <v>Salt Lake</v>
      </c>
    </row>
    <row r="386" spans="1:10">
      <c r="A386" t="s">
        <v>191</v>
      </c>
      <c r="B386" t="s">
        <v>293</v>
      </c>
      <c r="C386">
        <v>2025</v>
      </c>
      <c r="D386">
        <v>2</v>
      </c>
      <c r="E386">
        <v>84118</v>
      </c>
      <c r="F386" t="s">
        <v>291</v>
      </c>
      <c r="G386">
        <v>10</v>
      </c>
      <c r="H386" t="str">
        <f>_xlfn.XLOOKUP(Table1[[#This Row],[ZIPCODE]],Table2[Zip Code],Table2[County])</f>
        <v>Salt Lake</v>
      </c>
      <c r="I386" t="str">
        <f>_xlfn.XLOOKUP(Table1[[#This Row],[ZIPCODE]],Table3[zip],Table3[county])</f>
        <v>Salt Lake County</v>
      </c>
      <c r="J386" t="str">
        <f>IFERROR(Table1[[#This Row],[County (Utah.gov)]], SUBSTITUTE(Table1[[#This Row],[County (WPR)]], " County", ""))</f>
        <v>Salt Lake</v>
      </c>
    </row>
    <row r="387" spans="1:10">
      <c r="A387" t="s">
        <v>191</v>
      </c>
      <c r="B387" t="s">
        <v>293</v>
      </c>
      <c r="C387">
        <v>2025</v>
      </c>
      <c r="D387">
        <v>2</v>
      </c>
      <c r="E387">
        <v>84119</v>
      </c>
      <c r="F387" t="s">
        <v>290</v>
      </c>
      <c r="G387">
        <v>3</v>
      </c>
      <c r="H387" t="str">
        <f>_xlfn.XLOOKUP(Table1[[#This Row],[ZIPCODE]],Table2[Zip Code],Table2[County])</f>
        <v>Salt Lake</v>
      </c>
      <c r="I387" t="str">
        <f>_xlfn.XLOOKUP(Table1[[#This Row],[ZIPCODE]],Table3[zip],Table3[county])</f>
        <v>Salt Lake County</v>
      </c>
      <c r="J387" t="str">
        <f>IFERROR(Table1[[#This Row],[County (Utah.gov)]], SUBSTITUTE(Table1[[#This Row],[County (WPR)]], " County", ""))</f>
        <v>Salt Lake</v>
      </c>
    </row>
    <row r="388" spans="1:10">
      <c r="A388" t="s">
        <v>191</v>
      </c>
      <c r="B388" t="s">
        <v>293</v>
      </c>
      <c r="C388">
        <v>2025</v>
      </c>
      <c r="D388">
        <v>2</v>
      </c>
      <c r="E388">
        <v>84119</v>
      </c>
      <c r="F388" t="s">
        <v>291</v>
      </c>
      <c r="G388">
        <v>11</v>
      </c>
      <c r="H388" t="str">
        <f>_xlfn.XLOOKUP(Table1[[#This Row],[ZIPCODE]],Table2[Zip Code],Table2[County])</f>
        <v>Salt Lake</v>
      </c>
      <c r="I388" t="str">
        <f>_xlfn.XLOOKUP(Table1[[#This Row],[ZIPCODE]],Table3[zip],Table3[county])</f>
        <v>Salt Lake County</v>
      </c>
      <c r="J388" t="str">
        <f>IFERROR(Table1[[#This Row],[County (Utah.gov)]], SUBSTITUTE(Table1[[#This Row],[County (WPR)]], " County", ""))</f>
        <v>Salt Lake</v>
      </c>
    </row>
    <row r="389" spans="1:10">
      <c r="A389" t="s">
        <v>191</v>
      </c>
      <c r="B389" t="s">
        <v>293</v>
      </c>
      <c r="C389">
        <v>2025</v>
      </c>
      <c r="D389">
        <v>2</v>
      </c>
      <c r="E389">
        <v>84120</v>
      </c>
      <c r="F389" t="s">
        <v>291</v>
      </c>
      <c r="G389">
        <v>11</v>
      </c>
      <c r="H389" t="str">
        <f>_xlfn.XLOOKUP(Table1[[#This Row],[ZIPCODE]],Table2[Zip Code],Table2[County])</f>
        <v>Salt Lake</v>
      </c>
      <c r="I389" t="str">
        <f>_xlfn.XLOOKUP(Table1[[#This Row],[ZIPCODE]],Table3[zip],Table3[county])</f>
        <v>Salt Lake County</v>
      </c>
      <c r="J389" t="str">
        <f>IFERROR(Table1[[#This Row],[County (Utah.gov)]], SUBSTITUTE(Table1[[#This Row],[County (WPR)]], " County", ""))</f>
        <v>Salt Lake</v>
      </c>
    </row>
    <row r="390" spans="1:10">
      <c r="A390" t="s">
        <v>191</v>
      </c>
      <c r="B390" t="s">
        <v>293</v>
      </c>
      <c r="C390">
        <v>2025</v>
      </c>
      <c r="D390">
        <v>2</v>
      </c>
      <c r="E390">
        <v>84121</v>
      </c>
      <c r="F390" t="s">
        <v>290</v>
      </c>
      <c r="G390">
        <v>3</v>
      </c>
      <c r="H390" t="str">
        <f>_xlfn.XLOOKUP(Table1[[#This Row],[ZIPCODE]],Table2[Zip Code],Table2[County])</f>
        <v>Salt Lake</v>
      </c>
      <c r="I390" t="str">
        <f>_xlfn.XLOOKUP(Table1[[#This Row],[ZIPCODE]],Table3[zip],Table3[county])</f>
        <v>Salt Lake County</v>
      </c>
      <c r="J390" t="str">
        <f>IFERROR(Table1[[#This Row],[County (Utah.gov)]], SUBSTITUTE(Table1[[#This Row],[County (WPR)]], " County", ""))</f>
        <v>Salt Lake</v>
      </c>
    </row>
    <row r="391" spans="1:10">
      <c r="A391" t="s">
        <v>191</v>
      </c>
      <c r="B391" t="s">
        <v>293</v>
      </c>
      <c r="C391">
        <v>2025</v>
      </c>
      <c r="D391">
        <v>2</v>
      </c>
      <c r="E391">
        <v>84121</v>
      </c>
      <c r="F391" t="s">
        <v>291</v>
      </c>
      <c r="G391">
        <v>3</v>
      </c>
      <c r="H391" t="str">
        <f>_xlfn.XLOOKUP(Table1[[#This Row],[ZIPCODE]],Table2[Zip Code],Table2[County])</f>
        <v>Salt Lake</v>
      </c>
      <c r="I391" t="str">
        <f>_xlfn.XLOOKUP(Table1[[#This Row],[ZIPCODE]],Table3[zip],Table3[county])</f>
        <v>Salt Lake County</v>
      </c>
      <c r="J391" t="str">
        <f>IFERROR(Table1[[#This Row],[County (Utah.gov)]], SUBSTITUTE(Table1[[#This Row],[County (WPR)]], " County", ""))</f>
        <v>Salt Lake</v>
      </c>
    </row>
    <row r="392" spans="1:10">
      <c r="A392" t="s">
        <v>191</v>
      </c>
      <c r="B392" t="s">
        <v>293</v>
      </c>
      <c r="C392">
        <v>2025</v>
      </c>
      <c r="D392">
        <v>2</v>
      </c>
      <c r="E392">
        <v>84123</v>
      </c>
      <c r="F392" t="s">
        <v>291</v>
      </c>
      <c r="G392">
        <v>7</v>
      </c>
      <c r="H392" t="str">
        <f>_xlfn.XLOOKUP(Table1[[#This Row],[ZIPCODE]],Table2[Zip Code],Table2[County])</f>
        <v>Salt Lake</v>
      </c>
      <c r="I392" t="str">
        <f>_xlfn.XLOOKUP(Table1[[#This Row],[ZIPCODE]],Table3[zip],Table3[county])</f>
        <v>Salt Lake County</v>
      </c>
      <c r="J392" t="str">
        <f>IFERROR(Table1[[#This Row],[County (Utah.gov)]], SUBSTITUTE(Table1[[#This Row],[County (WPR)]], " County", ""))</f>
        <v>Salt Lake</v>
      </c>
    </row>
    <row r="393" spans="1:10">
      <c r="A393" t="s">
        <v>191</v>
      </c>
      <c r="B393" t="s">
        <v>293</v>
      </c>
      <c r="C393">
        <v>2025</v>
      </c>
      <c r="D393">
        <v>2</v>
      </c>
      <c r="E393">
        <v>84124</v>
      </c>
      <c r="F393" t="s">
        <v>291</v>
      </c>
      <c r="G393">
        <v>4</v>
      </c>
      <c r="H393" t="str">
        <f>_xlfn.XLOOKUP(Table1[[#This Row],[ZIPCODE]],Table2[Zip Code],Table2[County])</f>
        <v>Salt Lake</v>
      </c>
      <c r="I393" t="str">
        <f>_xlfn.XLOOKUP(Table1[[#This Row],[ZIPCODE]],Table3[zip],Table3[county])</f>
        <v>Salt Lake County</v>
      </c>
      <c r="J393" t="str">
        <f>IFERROR(Table1[[#This Row],[County (Utah.gov)]], SUBSTITUTE(Table1[[#This Row],[County (WPR)]], " County", ""))</f>
        <v>Salt Lake</v>
      </c>
    </row>
    <row r="394" spans="1:10">
      <c r="A394" t="s">
        <v>191</v>
      </c>
      <c r="B394" t="s">
        <v>293</v>
      </c>
      <c r="C394">
        <v>2025</v>
      </c>
      <c r="D394">
        <v>2</v>
      </c>
      <c r="E394">
        <v>84128</v>
      </c>
      <c r="F394" t="s">
        <v>290</v>
      </c>
      <c r="G394">
        <v>3</v>
      </c>
      <c r="H394" t="str">
        <f>_xlfn.XLOOKUP(Table1[[#This Row],[ZIPCODE]],Table2[Zip Code],Table2[County])</f>
        <v>Salt Lake</v>
      </c>
      <c r="I394" t="str">
        <f>_xlfn.XLOOKUP(Table1[[#This Row],[ZIPCODE]],Table3[zip],Table3[county])</f>
        <v>Salt Lake County</v>
      </c>
      <c r="J394" t="str">
        <f>IFERROR(Table1[[#This Row],[County (Utah.gov)]], SUBSTITUTE(Table1[[#This Row],[County (WPR)]], " County", ""))</f>
        <v>Salt Lake</v>
      </c>
    </row>
    <row r="395" spans="1:10">
      <c r="A395" t="s">
        <v>191</v>
      </c>
      <c r="B395" t="s">
        <v>293</v>
      </c>
      <c r="C395">
        <v>2025</v>
      </c>
      <c r="D395">
        <v>2</v>
      </c>
      <c r="E395">
        <v>84128</v>
      </c>
      <c r="F395" t="s">
        <v>291</v>
      </c>
      <c r="G395">
        <v>7</v>
      </c>
      <c r="H395" t="str">
        <f>_xlfn.XLOOKUP(Table1[[#This Row],[ZIPCODE]],Table2[Zip Code],Table2[County])</f>
        <v>Salt Lake</v>
      </c>
      <c r="I395" t="str">
        <f>_xlfn.XLOOKUP(Table1[[#This Row],[ZIPCODE]],Table3[zip],Table3[county])</f>
        <v>Salt Lake County</v>
      </c>
      <c r="J395" t="str">
        <f>IFERROR(Table1[[#This Row],[County (Utah.gov)]], SUBSTITUTE(Table1[[#This Row],[County (WPR)]], " County", ""))</f>
        <v>Salt Lake</v>
      </c>
    </row>
    <row r="396" spans="1:10">
      <c r="A396" t="s">
        <v>191</v>
      </c>
      <c r="B396" t="s">
        <v>293</v>
      </c>
      <c r="C396">
        <v>2025</v>
      </c>
      <c r="D396">
        <v>2</v>
      </c>
      <c r="E396">
        <v>84129</v>
      </c>
      <c r="F396" t="s">
        <v>291</v>
      </c>
      <c r="G396">
        <v>9</v>
      </c>
      <c r="H396" t="e">
        <f>_xlfn.XLOOKUP(Table1[[#This Row],[ZIPCODE]],Table2[Zip Code],Table2[County])</f>
        <v>#N/A</v>
      </c>
      <c r="I396" t="str">
        <f>_xlfn.XLOOKUP(Table1[[#This Row],[ZIPCODE]],Table3[zip],Table3[county])</f>
        <v>Salt Lake County</v>
      </c>
      <c r="J396" t="str">
        <f>IFERROR(Table1[[#This Row],[County (Utah.gov)]], SUBSTITUTE(Table1[[#This Row],[County (WPR)]], " County", ""))</f>
        <v>Salt Lake</v>
      </c>
    </row>
    <row r="397" spans="1:10">
      <c r="A397" t="s">
        <v>191</v>
      </c>
      <c r="B397" t="s">
        <v>293</v>
      </c>
      <c r="C397">
        <v>2025</v>
      </c>
      <c r="D397">
        <v>2</v>
      </c>
      <c r="E397">
        <v>84157</v>
      </c>
      <c r="F397" t="s">
        <v>291</v>
      </c>
      <c r="G397">
        <v>1</v>
      </c>
      <c r="H397" t="str">
        <f>_xlfn.XLOOKUP(Table1[[#This Row],[ZIPCODE]],Table2[Zip Code],Table2[County])</f>
        <v>Salt Lake</v>
      </c>
      <c r="I397" t="e">
        <f>_xlfn.XLOOKUP(Table1[[#This Row],[ZIPCODE]],Table3[zip],Table3[county])</f>
        <v>#N/A</v>
      </c>
      <c r="J397" t="str">
        <f>IFERROR(Table1[[#This Row],[County (Utah.gov)]], SUBSTITUTE(Table1[[#This Row],[County (WPR)]], " County", ""))</f>
        <v>Salt Lake</v>
      </c>
    </row>
    <row r="398" spans="1:10">
      <c r="A398" t="s">
        <v>191</v>
      </c>
      <c r="B398" t="s">
        <v>293</v>
      </c>
      <c r="C398">
        <v>2025</v>
      </c>
      <c r="D398">
        <v>2</v>
      </c>
      <c r="E398">
        <v>84302</v>
      </c>
      <c r="F398" t="s">
        <v>291</v>
      </c>
      <c r="G398">
        <v>2</v>
      </c>
      <c r="H398" t="str">
        <f>_xlfn.XLOOKUP(Table1[[#This Row],[ZIPCODE]],Table2[Zip Code],Table2[County])</f>
        <v>Box Elder</v>
      </c>
      <c r="I398" t="str">
        <f>_xlfn.XLOOKUP(Table1[[#This Row],[ZIPCODE]],Table3[zip],Table3[county])</f>
        <v>Box Elder County</v>
      </c>
      <c r="J398" t="str">
        <f>IFERROR(Table1[[#This Row],[County (Utah.gov)]], SUBSTITUTE(Table1[[#This Row],[County (WPR)]], " County", ""))</f>
        <v>Box Elder</v>
      </c>
    </row>
    <row r="399" spans="1:10">
      <c r="A399" t="s">
        <v>191</v>
      </c>
      <c r="B399" t="s">
        <v>293</v>
      </c>
      <c r="C399">
        <v>2025</v>
      </c>
      <c r="D399">
        <v>2</v>
      </c>
      <c r="E399">
        <v>84335</v>
      </c>
      <c r="F399" t="s">
        <v>291</v>
      </c>
      <c r="G399">
        <v>1</v>
      </c>
      <c r="H399" t="str">
        <f>_xlfn.XLOOKUP(Table1[[#This Row],[ZIPCODE]],Table2[Zip Code],Table2[County])</f>
        <v>Cache</v>
      </c>
      <c r="I399" t="str">
        <f>_xlfn.XLOOKUP(Table1[[#This Row],[ZIPCODE]],Table3[zip],Table3[county])</f>
        <v>Cache County</v>
      </c>
      <c r="J399" t="str">
        <f>IFERROR(Table1[[#This Row],[County (Utah.gov)]], SUBSTITUTE(Table1[[#This Row],[County (WPR)]], " County", ""))</f>
        <v>Cache</v>
      </c>
    </row>
    <row r="400" spans="1:10">
      <c r="A400" t="s">
        <v>191</v>
      </c>
      <c r="B400" t="s">
        <v>293</v>
      </c>
      <c r="C400">
        <v>2025</v>
      </c>
      <c r="D400">
        <v>2</v>
      </c>
      <c r="E400">
        <v>84403</v>
      </c>
      <c r="F400" t="s">
        <v>291</v>
      </c>
      <c r="G400">
        <v>1</v>
      </c>
      <c r="H400" t="str">
        <f>_xlfn.XLOOKUP(Table1[[#This Row],[ZIPCODE]],Table2[Zip Code],Table2[County])</f>
        <v>Weber</v>
      </c>
      <c r="I400" t="str">
        <f>_xlfn.XLOOKUP(Table1[[#This Row],[ZIPCODE]],Table3[zip],Table3[county])</f>
        <v>Weber County</v>
      </c>
      <c r="J400" t="str">
        <f>IFERROR(Table1[[#This Row],[County (Utah.gov)]], SUBSTITUTE(Table1[[#This Row],[County (WPR)]], " County", ""))</f>
        <v>Weber</v>
      </c>
    </row>
    <row r="401" spans="1:10">
      <c r="A401" t="s">
        <v>191</v>
      </c>
      <c r="B401" t="s">
        <v>293</v>
      </c>
      <c r="C401">
        <v>2025</v>
      </c>
      <c r="D401">
        <v>2</v>
      </c>
      <c r="E401">
        <v>84404</v>
      </c>
      <c r="F401" t="s">
        <v>291</v>
      </c>
      <c r="G401">
        <v>3</v>
      </c>
      <c r="H401" t="str">
        <f>_xlfn.XLOOKUP(Table1[[#This Row],[ZIPCODE]],Table2[Zip Code],Table2[County])</f>
        <v>Weber</v>
      </c>
      <c r="I401" t="str">
        <f>_xlfn.XLOOKUP(Table1[[#This Row],[ZIPCODE]],Table3[zip],Table3[county])</f>
        <v>Weber County</v>
      </c>
      <c r="J401" t="str">
        <f>IFERROR(Table1[[#This Row],[County (Utah.gov)]], SUBSTITUTE(Table1[[#This Row],[County (WPR)]], " County", ""))</f>
        <v>Weber</v>
      </c>
    </row>
    <row r="402" spans="1:10">
      <c r="A402" t="s">
        <v>191</v>
      </c>
      <c r="B402" t="s">
        <v>293</v>
      </c>
      <c r="C402">
        <v>2025</v>
      </c>
      <c r="D402">
        <v>2</v>
      </c>
      <c r="E402">
        <v>84501</v>
      </c>
      <c r="F402" t="s">
        <v>291</v>
      </c>
      <c r="G402">
        <v>1</v>
      </c>
      <c r="H402" t="str">
        <f>_xlfn.XLOOKUP(Table1[[#This Row],[ZIPCODE]],Table2[Zip Code],Table2[County])</f>
        <v>Carbon</v>
      </c>
      <c r="I402" t="str">
        <f>_xlfn.XLOOKUP(Table1[[#This Row],[ZIPCODE]],Table3[zip],Table3[county])</f>
        <v>Carbon County</v>
      </c>
      <c r="J402" t="str">
        <f>IFERROR(Table1[[#This Row],[County (Utah.gov)]], SUBSTITUTE(Table1[[#This Row],[County (WPR)]], " County", ""))</f>
        <v>Carbon</v>
      </c>
    </row>
    <row r="403" spans="1:10">
      <c r="A403" t="s">
        <v>191</v>
      </c>
      <c r="B403" t="s">
        <v>293</v>
      </c>
      <c r="C403">
        <v>2025</v>
      </c>
      <c r="D403">
        <v>2</v>
      </c>
      <c r="E403">
        <v>84604</v>
      </c>
      <c r="F403" t="s">
        <v>290</v>
      </c>
      <c r="G403">
        <v>1</v>
      </c>
      <c r="H403" t="str">
        <f>_xlfn.XLOOKUP(Table1[[#This Row],[ZIPCODE]],Table2[Zip Code],Table2[County])</f>
        <v>Utah</v>
      </c>
      <c r="I403" t="str">
        <f>_xlfn.XLOOKUP(Table1[[#This Row],[ZIPCODE]],Table3[zip],Table3[county])</f>
        <v>Utah County</v>
      </c>
      <c r="J403" t="str">
        <f>IFERROR(Table1[[#This Row],[County (Utah.gov)]], SUBSTITUTE(Table1[[#This Row],[County (WPR)]], " County", ""))</f>
        <v>Utah</v>
      </c>
    </row>
    <row r="404" spans="1:10">
      <c r="A404" t="s">
        <v>191</v>
      </c>
      <c r="B404" t="s">
        <v>293</v>
      </c>
      <c r="C404">
        <v>2025</v>
      </c>
      <c r="D404">
        <v>2</v>
      </c>
      <c r="E404">
        <v>84604</v>
      </c>
      <c r="F404" t="s">
        <v>291</v>
      </c>
      <c r="G404">
        <v>1</v>
      </c>
      <c r="H404" t="str">
        <f>_xlfn.XLOOKUP(Table1[[#This Row],[ZIPCODE]],Table2[Zip Code],Table2[County])</f>
        <v>Utah</v>
      </c>
      <c r="I404" t="str">
        <f>_xlfn.XLOOKUP(Table1[[#This Row],[ZIPCODE]],Table3[zip],Table3[county])</f>
        <v>Utah County</v>
      </c>
      <c r="J404" t="str">
        <f>IFERROR(Table1[[#This Row],[County (Utah.gov)]], SUBSTITUTE(Table1[[#This Row],[County (WPR)]], " County", ""))</f>
        <v>Utah</v>
      </c>
    </row>
    <row r="405" spans="1:10">
      <c r="A405" t="s">
        <v>191</v>
      </c>
      <c r="B405" t="s">
        <v>293</v>
      </c>
      <c r="C405">
        <v>2025</v>
      </c>
      <c r="D405">
        <v>2</v>
      </c>
      <c r="E405">
        <v>84720</v>
      </c>
      <c r="F405" t="s">
        <v>291</v>
      </c>
      <c r="G405">
        <v>1</v>
      </c>
      <c r="H405" t="str">
        <f>_xlfn.XLOOKUP(Table1[[#This Row],[ZIPCODE]],Table2[Zip Code],Table2[County])</f>
        <v>Iron</v>
      </c>
      <c r="I405" t="str">
        <f>_xlfn.XLOOKUP(Table1[[#This Row],[ZIPCODE]],Table3[zip],Table3[county])</f>
        <v>Iron County</v>
      </c>
      <c r="J405" t="str">
        <f>IFERROR(Table1[[#This Row],[County (Utah.gov)]], SUBSTITUTE(Table1[[#This Row],[County (WPR)]], " County", ""))</f>
        <v>Iron</v>
      </c>
    </row>
    <row r="406" spans="1:10">
      <c r="A406" t="s">
        <v>191</v>
      </c>
      <c r="B406" t="s">
        <v>293</v>
      </c>
      <c r="C406">
        <v>2025</v>
      </c>
      <c r="D406">
        <v>2</v>
      </c>
      <c r="E406">
        <v>84751</v>
      </c>
      <c r="F406" t="s">
        <v>291</v>
      </c>
      <c r="G406">
        <v>1</v>
      </c>
      <c r="H406" t="str">
        <f>_xlfn.XLOOKUP(Table1[[#This Row],[ZIPCODE]],Table2[Zip Code],Table2[County])</f>
        <v>Beaver</v>
      </c>
      <c r="I406" t="str">
        <f>_xlfn.XLOOKUP(Table1[[#This Row],[ZIPCODE]],Table3[zip],Table3[county])</f>
        <v>Beaver County</v>
      </c>
      <c r="J406" t="str">
        <f>IFERROR(Table1[[#This Row],[County (Utah.gov)]], SUBSTITUTE(Table1[[#This Row],[County (WPR)]], " County", ""))</f>
        <v>Beaver</v>
      </c>
    </row>
    <row r="407" spans="1:10">
      <c r="A407" t="s">
        <v>191</v>
      </c>
      <c r="B407" t="s">
        <v>294</v>
      </c>
      <c r="C407">
        <v>2025</v>
      </c>
      <c r="D407">
        <v>2</v>
      </c>
      <c r="E407">
        <v>84003</v>
      </c>
      <c r="F407" t="s">
        <v>290</v>
      </c>
      <c r="G407">
        <v>7</v>
      </c>
      <c r="H407" t="str">
        <f>_xlfn.XLOOKUP(Table1[[#This Row],[ZIPCODE]],Table2[Zip Code],Table2[County])</f>
        <v>Utah</v>
      </c>
      <c r="I407" t="str">
        <f>_xlfn.XLOOKUP(Table1[[#This Row],[ZIPCODE]],Table3[zip],Table3[county])</f>
        <v>Utah County</v>
      </c>
      <c r="J407" t="str">
        <f>IFERROR(Table1[[#This Row],[County (Utah.gov)]], SUBSTITUTE(Table1[[#This Row],[County (WPR)]], " County", ""))</f>
        <v>Utah</v>
      </c>
    </row>
    <row r="408" spans="1:10">
      <c r="A408" t="s">
        <v>191</v>
      </c>
      <c r="B408" t="s">
        <v>294</v>
      </c>
      <c r="C408">
        <v>2025</v>
      </c>
      <c r="D408">
        <v>2</v>
      </c>
      <c r="E408">
        <v>84003</v>
      </c>
      <c r="F408" t="s">
        <v>291</v>
      </c>
      <c r="G408">
        <v>8</v>
      </c>
      <c r="H408" t="str">
        <f>_xlfn.XLOOKUP(Table1[[#This Row],[ZIPCODE]],Table2[Zip Code],Table2[County])</f>
        <v>Utah</v>
      </c>
      <c r="I408" t="str">
        <f>_xlfn.XLOOKUP(Table1[[#This Row],[ZIPCODE]],Table3[zip],Table3[county])</f>
        <v>Utah County</v>
      </c>
      <c r="J408" t="str">
        <f>IFERROR(Table1[[#This Row],[County (Utah.gov)]], SUBSTITUTE(Table1[[#This Row],[County (WPR)]], " County", ""))</f>
        <v>Utah</v>
      </c>
    </row>
    <row r="409" spans="1:10">
      <c r="A409" t="s">
        <v>191</v>
      </c>
      <c r="B409" t="s">
        <v>294</v>
      </c>
      <c r="C409">
        <v>2025</v>
      </c>
      <c r="D409">
        <v>2</v>
      </c>
      <c r="E409">
        <v>84004</v>
      </c>
      <c r="F409" t="s">
        <v>290</v>
      </c>
      <c r="G409">
        <v>2</v>
      </c>
      <c r="H409" t="str">
        <f>_xlfn.XLOOKUP(Table1[[#This Row],[ZIPCODE]],Table2[Zip Code],Table2[County])</f>
        <v>Utah</v>
      </c>
      <c r="I409" t="str">
        <f>_xlfn.XLOOKUP(Table1[[#This Row],[ZIPCODE]],Table3[zip],Table3[county])</f>
        <v>Utah County</v>
      </c>
      <c r="J409" t="str">
        <f>IFERROR(Table1[[#This Row],[County (Utah.gov)]], SUBSTITUTE(Table1[[#This Row],[County (WPR)]], " County", ""))</f>
        <v>Utah</v>
      </c>
    </row>
    <row r="410" spans="1:10">
      <c r="A410" t="s">
        <v>191</v>
      </c>
      <c r="B410" t="s">
        <v>294</v>
      </c>
      <c r="C410">
        <v>2025</v>
      </c>
      <c r="D410">
        <v>2</v>
      </c>
      <c r="E410">
        <v>84004</v>
      </c>
      <c r="F410" t="s">
        <v>291</v>
      </c>
      <c r="G410">
        <v>1</v>
      </c>
      <c r="H410" t="str">
        <f>_xlfn.XLOOKUP(Table1[[#This Row],[ZIPCODE]],Table2[Zip Code],Table2[County])</f>
        <v>Utah</v>
      </c>
      <c r="I410" t="str">
        <f>_xlfn.XLOOKUP(Table1[[#This Row],[ZIPCODE]],Table3[zip],Table3[county])</f>
        <v>Utah County</v>
      </c>
      <c r="J410" t="str">
        <f>IFERROR(Table1[[#This Row],[County (Utah.gov)]], SUBSTITUTE(Table1[[#This Row],[County (WPR)]], " County", ""))</f>
        <v>Utah</v>
      </c>
    </row>
    <row r="411" spans="1:10">
      <c r="A411" t="s">
        <v>191</v>
      </c>
      <c r="B411" t="s">
        <v>294</v>
      </c>
      <c r="C411">
        <v>2025</v>
      </c>
      <c r="D411">
        <v>2</v>
      </c>
      <c r="E411">
        <v>84005</v>
      </c>
      <c r="F411" t="s">
        <v>290</v>
      </c>
      <c r="G411">
        <v>4</v>
      </c>
      <c r="H411" t="e">
        <f>_xlfn.XLOOKUP(Table1[[#This Row],[ZIPCODE]],Table2[Zip Code],Table2[County])</f>
        <v>#N/A</v>
      </c>
      <c r="I411" t="str">
        <f>_xlfn.XLOOKUP(Table1[[#This Row],[ZIPCODE]],Table3[zip],Table3[county])</f>
        <v>Utah County</v>
      </c>
      <c r="J411" t="str">
        <f>IFERROR(Table1[[#This Row],[County (Utah.gov)]], SUBSTITUTE(Table1[[#This Row],[County (WPR)]], " County", ""))</f>
        <v>Utah</v>
      </c>
    </row>
    <row r="412" spans="1:10">
      <c r="A412" t="s">
        <v>191</v>
      </c>
      <c r="B412" t="s">
        <v>294</v>
      </c>
      <c r="C412">
        <v>2025</v>
      </c>
      <c r="D412">
        <v>2</v>
      </c>
      <c r="E412">
        <v>84005</v>
      </c>
      <c r="F412" t="s">
        <v>291</v>
      </c>
      <c r="G412">
        <v>8</v>
      </c>
      <c r="H412" t="e">
        <f>_xlfn.XLOOKUP(Table1[[#This Row],[ZIPCODE]],Table2[Zip Code],Table2[County])</f>
        <v>#N/A</v>
      </c>
      <c r="I412" t="str">
        <f>_xlfn.XLOOKUP(Table1[[#This Row],[ZIPCODE]],Table3[zip],Table3[county])</f>
        <v>Utah County</v>
      </c>
      <c r="J412" t="str">
        <f>IFERROR(Table1[[#This Row],[County (Utah.gov)]], SUBSTITUTE(Table1[[#This Row],[County (WPR)]], " County", ""))</f>
        <v>Utah</v>
      </c>
    </row>
    <row r="413" spans="1:10">
      <c r="A413" t="s">
        <v>191</v>
      </c>
      <c r="B413" t="s">
        <v>294</v>
      </c>
      <c r="C413">
        <v>2025</v>
      </c>
      <c r="D413">
        <v>2</v>
      </c>
      <c r="E413">
        <v>84009</v>
      </c>
      <c r="F413" t="s">
        <v>290</v>
      </c>
      <c r="G413">
        <v>11</v>
      </c>
      <c r="H413" t="e">
        <f>_xlfn.XLOOKUP(Table1[[#This Row],[ZIPCODE]],Table2[Zip Code],Table2[County])</f>
        <v>#N/A</v>
      </c>
      <c r="I413" t="str">
        <f>_xlfn.XLOOKUP(Table1[[#This Row],[ZIPCODE]],Table3[zip],Table3[county])</f>
        <v>Salt Lake County</v>
      </c>
      <c r="J413" t="str">
        <f>IFERROR(Table1[[#This Row],[County (Utah.gov)]], SUBSTITUTE(Table1[[#This Row],[County (WPR)]], " County", ""))</f>
        <v>Salt Lake</v>
      </c>
    </row>
    <row r="414" spans="1:10">
      <c r="A414" t="s">
        <v>191</v>
      </c>
      <c r="B414" t="s">
        <v>294</v>
      </c>
      <c r="C414">
        <v>2025</v>
      </c>
      <c r="D414">
        <v>2</v>
      </c>
      <c r="E414">
        <v>84009</v>
      </c>
      <c r="F414" t="s">
        <v>291</v>
      </c>
      <c r="G414">
        <v>25</v>
      </c>
      <c r="H414" t="e">
        <f>_xlfn.XLOOKUP(Table1[[#This Row],[ZIPCODE]],Table2[Zip Code],Table2[County])</f>
        <v>#N/A</v>
      </c>
      <c r="I414" t="str">
        <f>_xlfn.XLOOKUP(Table1[[#This Row],[ZIPCODE]],Table3[zip],Table3[county])</f>
        <v>Salt Lake County</v>
      </c>
      <c r="J414" t="str">
        <f>IFERROR(Table1[[#This Row],[County (Utah.gov)]], SUBSTITUTE(Table1[[#This Row],[County (WPR)]], " County", ""))</f>
        <v>Salt Lake</v>
      </c>
    </row>
    <row r="415" spans="1:10">
      <c r="A415" t="s">
        <v>191</v>
      </c>
      <c r="B415" t="s">
        <v>294</v>
      </c>
      <c r="C415">
        <v>2025</v>
      </c>
      <c r="D415">
        <v>2</v>
      </c>
      <c r="E415">
        <v>84010</v>
      </c>
      <c r="F415" t="s">
        <v>290</v>
      </c>
      <c r="G415">
        <v>22</v>
      </c>
      <c r="H415" t="str">
        <f>_xlfn.XLOOKUP(Table1[[#This Row],[ZIPCODE]],Table2[Zip Code],Table2[County])</f>
        <v>Davis</v>
      </c>
      <c r="I415" t="str">
        <f>_xlfn.XLOOKUP(Table1[[#This Row],[ZIPCODE]],Table3[zip],Table3[county])</f>
        <v>Davis County</v>
      </c>
      <c r="J415" t="str">
        <f>IFERROR(Table1[[#This Row],[County (Utah.gov)]], SUBSTITUTE(Table1[[#This Row],[County (WPR)]], " County", ""))</f>
        <v>Davis</v>
      </c>
    </row>
    <row r="416" spans="1:10">
      <c r="A416" t="s">
        <v>191</v>
      </c>
      <c r="B416" t="s">
        <v>294</v>
      </c>
      <c r="C416">
        <v>2025</v>
      </c>
      <c r="D416">
        <v>2</v>
      </c>
      <c r="E416">
        <v>84010</v>
      </c>
      <c r="F416" t="s">
        <v>291</v>
      </c>
      <c r="G416">
        <v>41</v>
      </c>
      <c r="H416" t="str">
        <f>_xlfn.XLOOKUP(Table1[[#This Row],[ZIPCODE]],Table2[Zip Code],Table2[County])</f>
        <v>Davis</v>
      </c>
      <c r="I416" t="str">
        <f>_xlfn.XLOOKUP(Table1[[#This Row],[ZIPCODE]],Table3[zip],Table3[county])</f>
        <v>Davis County</v>
      </c>
      <c r="J416" t="str">
        <f>IFERROR(Table1[[#This Row],[County (Utah.gov)]], SUBSTITUTE(Table1[[#This Row],[County (WPR)]], " County", ""))</f>
        <v>Davis</v>
      </c>
    </row>
    <row r="417" spans="1:10">
      <c r="A417" t="s">
        <v>191</v>
      </c>
      <c r="B417" t="s">
        <v>294</v>
      </c>
      <c r="C417">
        <v>2025</v>
      </c>
      <c r="D417">
        <v>2</v>
      </c>
      <c r="E417">
        <v>84014</v>
      </c>
      <c r="F417" t="s">
        <v>290</v>
      </c>
      <c r="G417">
        <v>8</v>
      </c>
      <c r="H417" t="str">
        <f>_xlfn.XLOOKUP(Table1[[#This Row],[ZIPCODE]],Table2[Zip Code],Table2[County])</f>
        <v>Davis</v>
      </c>
      <c r="I417" t="str">
        <f>_xlfn.XLOOKUP(Table1[[#This Row],[ZIPCODE]],Table3[zip],Table3[county])</f>
        <v>Davis County</v>
      </c>
      <c r="J417" t="str">
        <f>IFERROR(Table1[[#This Row],[County (Utah.gov)]], SUBSTITUTE(Table1[[#This Row],[County (WPR)]], " County", ""))</f>
        <v>Davis</v>
      </c>
    </row>
    <row r="418" spans="1:10">
      <c r="A418" t="s">
        <v>191</v>
      </c>
      <c r="B418" t="s">
        <v>294</v>
      </c>
      <c r="C418">
        <v>2025</v>
      </c>
      <c r="D418">
        <v>2</v>
      </c>
      <c r="E418">
        <v>84014</v>
      </c>
      <c r="F418" t="s">
        <v>291</v>
      </c>
      <c r="G418">
        <v>13</v>
      </c>
      <c r="H418" t="str">
        <f>_xlfn.XLOOKUP(Table1[[#This Row],[ZIPCODE]],Table2[Zip Code],Table2[County])</f>
        <v>Davis</v>
      </c>
      <c r="I418" t="str">
        <f>_xlfn.XLOOKUP(Table1[[#This Row],[ZIPCODE]],Table3[zip],Table3[county])</f>
        <v>Davis County</v>
      </c>
      <c r="J418" t="str">
        <f>IFERROR(Table1[[#This Row],[County (Utah.gov)]], SUBSTITUTE(Table1[[#This Row],[County (WPR)]], " County", ""))</f>
        <v>Davis</v>
      </c>
    </row>
    <row r="419" spans="1:10">
      <c r="A419" t="s">
        <v>191</v>
      </c>
      <c r="B419" t="s">
        <v>294</v>
      </c>
      <c r="C419">
        <v>2025</v>
      </c>
      <c r="D419">
        <v>2</v>
      </c>
      <c r="E419">
        <v>84015</v>
      </c>
      <c r="F419" t="s">
        <v>290</v>
      </c>
      <c r="G419">
        <v>8</v>
      </c>
      <c r="H419" t="str">
        <f>_xlfn.XLOOKUP(Table1[[#This Row],[ZIPCODE]],Table2[Zip Code],Table2[County])</f>
        <v>Davis</v>
      </c>
      <c r="I419" t="str">
        <f>_xlfn.XLOOKUP(Table1[[#This Row],[ZIPCODE]],Table3[zip],Table3[county])</f>
        <v>Davis County</v>
      </c>
      <c r="J419" t="str">
        <f>IFERROR(Table1[[#This Row],[County (Utah.gov)]], SUBSTITUTE(Table1[[#This Row],[County (WPR)]], " County", ""))</f>
        <v>Davis</v>
      </c>
    </row>
    <row r="420" spans="1:10">
      <c r="A420" t="s">
        <v>191</v>
      </c>
      <c r="B420" t="s">
        <v>294</v>
      </c>
      <c r="C420">
        <v>2025</v>
      </c>
      <c r="D420">
        <v>2</v>
      </c>
      <c r="E420">
        <v>84015</v>
      </c>
      <c r="F420" t="s">
        <v>291</v>
      </c>
      <c r="G420">
        <v>11</v>
      </c>
      <c r="H420" t="str">
        <f>_xlfn.XLOOKUP(Table1[[#This Row],[ZIPCODE]],Table2[Zip Code],Table2[County])</f>
        <v>Davis</v>
      </c>
      <c r="I420" t="str">
        <f>_xlfn.XLOOKUP(Table1[[#This Row],[ZIPCODE]],Table3[zip],Table3[county])</f>
        <v>Davis County</v>
      </c>
      <c r="J420" t="str">
        <f>IFERROR(Table1[[#This Row],[County (Utah.gov)]], SUBSTITUTE(Table1[[#This Row],[County (WPR)]], " County", ""))</f>
        <v>Davis</v>
      </c>
    </row>
    <row r="421" spans="1:10">
      <c r="A421" t="s">
        <v>191</v>
      </c>
      <c r="B421" t="s">
        <v>294</v>
      </c>
      <c r="C421">
        <v>2025</v>
      </c>
      <c r="D421">
        <v>2</v>
      </c>
      <c r="E421">
        <v>84017</v>
      </c>
      <c r="F421" t="s">
        <v>290</v>
      </c>
      <c r="G421">
        <v>1</v>
      </c>
      <c r="H421" t="str">
        <f>_xlfn.XLOOKUP(Table1[[#This Row],[ZIPCODE]],Table2[Zip Code],Table2[County])</f>
        <v>Summit</v>
      </c>
      <c r="I421" t="str">
        <f>_xlfn.XLOOKUP(Table1[[#This Row],[ZIPCODE]],Table3[zip],Table3[county])</f>
        <v>Summit County</v>
      </c>
      <c r="J421" t="str">
        <f>IFERROR(Table1[[#This Row],[County (Utah.gov)]], SUBSTITUTE(Table1[[#This Row],[County (WPR)]], " County", ""))</f>
        <v>Summit</v>
      </c>
    </row>
    <row r="422" spans="1:10">
      <c r="A422" t="s">
        <v>191</v>
      </c>
      <c r="B422" t="s">
        <v>294</v>
      </c>
      <c r="C422">
        <v>2025</v>
      </c>
      <c r="D422">
        <v>2</v>
      </c>
      <c r="E422">
        <v>84020</v>
      </c>
      <c r="F422" t="s">
        <v>290</v>
      </c>
      <c r="G422">
        <v>14</v>
      </c>
      <c r="H422" t="str">
        <f>_xlfn.XLOOKUP(Table1[[#This Row],[ZIPCODE]],Table2[Zip Code],Table2[County])</f>
        <v>Salt Lake</v>
      </c>
      <c r="I422" t="str">
        <f>_xlfn.XLOOKUP(Table1[[#This Row],[ZIPCODE]],Table3[zip],Table3[county])</f>
        <v>Salt Lake County</v>
      </c>
      <c r="J422" t="str">
        <f>IFERROR(Table1[[#This Row],[County (Utah.gov)]], SUBSTITUTE(Table1[[#This Row],[County (WPR)]], " County", ""))</f>
        <v>Salt Lake</v>
      </c>
    </row>
    <row r="423" spans="1:10">
      <c r="A423" t="s">
        <v>191</v>
      </c>
      <c r="B423" t="s">
        <v>294</v>
      </c>
      <c r="C423">
        <v>2025</v>
      </c>
      <c r="D423">
        <v>2</v>
      </c>
      <c r="E423">
        <v>84020</v>
      </c>
      <c r="F423" t="s">
        <v>291</v>
      </c>
      <c r="G423">
        <v>28</v>
      </c>
      <c r="H423" t="str">
        <f>_xlfn.XLOOKUP(Table1[[#This Row],[ZIPCODE]],Table2[Zip Code],Table2[County])</f>
        <v>Salt Lake</v>
      </c>
      <c r="I423" t="str">
        <f>_xlfn.XLOOKUP(Table1[[#This Row],[ZIPCODE]],Table3[zip],Table3[county])</f>
        <v>Salt Lake County</v>
      </c>
      <c r="J423" t="str">
        <f>IFERROR(Table1[[#This Row],[County (Utah.gov)]], SUBSTITUTE(Table1[[#This Row],[County (WPR)]], " County", ""))</f>
        <v>Salt Lake</v>
      </c>
    </row>
    <row r="424" spans="1:10">
      <c r="A424" t="s">
        <v>191</v>
      </c>
      <c r="B424" t="s">
        <v>294</v>
      </c>
      <c r="C424">
        <v>2025</v>
      </c>
      <c r="D424">
        <v>2</v>
      </c>
      <c r="E424">
        <v>84025</v>
      </c>
      <c r="F424" t="s">
        <v>290</v>
      </c>
      <c r="G424">
        <v>5</v>
      </c>
      <c r="H424" t="str">
        <f>_xlfn.XLOOKUP(Table1[[#This Row],[ZIPCODE]],Table2[Zip Code],Table2[County])</f>
        <v>Davis</v>
      </c>
      <c r="I424" t="str">
        <f>_xlfn.XLOOKUP(Table1[[#This Row],[ZIPCODE]],Table3[zip],Table3[county])</f>
        <v>Davis County</v>
      </c>
      <c r="J424" t="str">
        <f>IFERROR(Table1[[#This Row],[County (Utah.gov)]], SUBSTITUTE(Table1[[#This Row],[County (WPR)]], " County", ""))</f>
        <v>Davis</v>
      </c>
    </row>
    <row r="425" spans="1:10">
      <c r="A425" t="s">
        <v>191</v>
      </c>
      <c r="B425" t="s">
        <v>294</v>
      </c>
      <c r="C425">
        <v>2025</v>
      </c>
      <c r="D425">
        <v>2</v>
      </c>
      <c r="E425">
        <v>84025</v>
      </c>
      <c r="F425" t="s">
        <v>291</v>
      </c>
      <c r="G425">
        <v>4</v>
      </c>
      <c r="H425" t="str">
        <f>_xlfn.XLOOKUP(Table1[[#This Row],[ZIPCODE]],Table2[Zip Code],Table2[County])</f>
        <v>Davis</v>
      </c>
      <c r="I425" t="str">
        <f>_xlfn.XLOOKUP(Table1[[#This Row],[ZIPCODE]],Table3[zip],Table3[county])</f>
        <v>Davis County</v>
      </c>
      <c r="J425" t="str">
        <f>IFERROR(Table1[[#This Row],[County (Utah.gov)]], SUBSTITUTE(Table1[[#This Row],[County (WPR)]], " County", ""))</f>
        <v>Davis</v>
      </c>
    </row>
    <row r="426" spans="1:10">
      <c r="A426" t="s">
        <v>191</v>
      </c>
      <c r="B426" t="s">
        <v>294</v>
      </c>
      <c r="C426">
        <v>2025</v>
      </c>
      <c r="D426">
        <v>2</v>
      </c>
      <c r="E426">
        <v>84026</v>
      </c>
      <c r="F426" t="s">
        <v>290</v>
      </c>
      <c r="G426">
        <v>1</v>
      </c>
      <c r="H426" t="str">
        <f>_xlfn.XLOOKUP(Table1[[#This Row],[ZIPCODE]],Table2[Zip Code],Table2[County])</f>
        <v>Uintah</v>
      </c>
      <c r="I426" t="str">
        <f>_xlfn.XLOOKUP(Table1[[#This Row],[ZIPCODE]],Table3[zip],Table3[county])</f>
        <v>Uintah County</v>
      </c>
      <c r="J426" t="str">
        <f>IFERROR(Table1[[#This Row],[County (Utah.gov)]], SUBSTITUTE(Table1[[#This Row],[County (WPR)]], " County", ""))</f>
        <v>Uintah</v>
      </c>
    </row>
    <row r="427" spans="1:10">
      <c r="A427" t="s">
        <v>191</v>
      </c>
      <c r="B427" t="s">
        <v>294</v>
      </c>
      <c r="C427">
        <v>2025</v>
      </c>
      <c r="D427">
        <v>2</v>
      </c>
      <c r="E427">
        <v>84029</v>
      </c>
      <c r="F427" t="s">
        <v>291</v>
      </c>
      <c r="G427">
        <v>3</v>
      </c>
      <c r="H427" t="str">
        <f>_xlfn.XLOOKUP(Table1[[#This Row],[ZIPCODE]],Table2[Zip Code],Table2[County])</f>
        <v>Tooele</v>
      </c>
      <c r="I427" t="str">
        <f>_xlfn.XLOOKUP(Table1[[#This Row],[ZIPCODE]],Table3[zip],Table3[county])</f>
        <v>Tooele County</v>
      </c>
      <c r="J427" t="str">
        <f>IFERROR(Table1[[#This Row],[County (Utah.gov)]], SUBSTITUTE(Table1[[#This Row],[County (WPR)]], " County", ""))</f>
        <v>Tooele</v>
      </c>
    </row>
    <row r="428" spans="1:10">
      <c r="A428" t="s">
        <v>191</v>
      </c>
      <c r="B428" t="s">
        <v>294</v>
      </c>
      <c r="C428">
        <v>2025</v>
      </c>
      <c r="D428">
        <v>2</v>
      </c>
      <c r="E428">
        <v>84032</v>
      </c>
      <c r="F428" t="s">
        <v>290</v>
      </c>
      <c r="G428">
        <v>2</v>
      </c>
      <c r="H428" t="str">
        <f>_xlfn.XLOOKUP(Table1[[#This Row],[ZIPCODE]],Table2[Zip Code],Table2[County])</f>
        <v>Wasatch</v>
      </c>
      <c r="I428" t="str">
        <f>_xlfn.XLOOKUP(Table1[[#This Row],[ZIPCODE]],Table3[zip],Table3[county])</f>
        <v>Wasatch County</v>
      </c>
      <c r="J428" t="str">
        <f>IFERROR(Table1[[#This Row],[County (Utah.gov)]], SUBSTITUTE(Table1[[#This Row],[County (WPR)]], " County", ""))</f>
        <v>Wasatch</v>
      </c>
    </row>
    <row r="429" spans="1:10">
      <c r="A429" t="s">
        <v>191</v>
      </c>
      <c r="B429" t="s">
        <v>294</v>
      </c>
      <c r="C429">
        <v>2025</v>
      </c>
      <c r="D429">
        <v>2</v>
      </c>
      <c r="E429">
        <v>84032</v>
      </c>
      <c r="F429" t="s">
        <v>291</v>
      </c>
      <c r="G429">
        <v>3</v>
      </c>
      <c r="H429" t="str">
        <f>_xlfn.XLOOKUP(Table1[[#This Row],[ZIPCODE]],Table2[Zip Code],Table2[County])</f>
        <v>Wasatch</v>
      </c>
      <c r="I429" t="str">
        <f>_xlfn.XLOOKUP(Table1[[#This Row],[ZIPCODE]],Table3[zip],Table3[county])</f>
        <v>Wasatch County</v>
      </c>
      <c r="J429" t="str">
        <f>IFERROR(Table1[[#This Row],[County (Utah.gov)]], SUBSTITUTE(Table1[[#This Row],[County (WPR)]], " County", ""))</f>
        <v>Wasatch</v>
      </c>
    </row>
    <row r="430" spans="1:10">
      <c r="A430" t="s">
        <v>191</v>
      </c>
      <c r="B430" t="s">
        <v>294</v>
      </c>
      <c r="C430">
        <v>2025</v>
      </c>
      <c r="D430">
        <v>2</v>
      </c>
      <c r="E430">
        <v>84036</v>
      </c>
      <c r="F430" t="s">
        <v>291</v>
      </c>
      <c r="G430">
        <v>3</v>
      </c>
      <c r="H430" t="str">
        <f>_xlfn.XLOOKUP(Table1[[#This Row],[ZIPCODE]],Table2[Zip Code],Table2[County])</f>
        <v>Summit</v>
      </c>
      <c r="I430" t="str">
        <f>_xlfn.XLOOKUP(Table1[[#This Row],[ZIPCODE]],Table3[zip],Table3[county])</f>
        <v>Summit County</v>
      </c>
      <c r="J430" t="str">
        <f>IFERROR(Table1[[#This Row],[County (Utah.gov)]], SUBSTITUTE(Table1[[#This Row],[County (WPR)]], " County", ""))</f>
        <v>Summit</v>
      </c>
    </row>
    <row r="431" spans="1:10">
      <c r="A431" t="s">
        <v>191</v>
      </c>
      <c r="B431" t="s">
        <v>294</v>
      </c>
      <c r="C431">
        <v>2025</v>
      </c>
      <c r="D431">
        <v>2</v>
      </c>
      <c r="E431">
        <v>84037</v>
      </c>
      <c r="F431" t="s">
        <v>290</v>
      </c>
      <c r="G431">
        <v>7</v>
      </c>
      <c r="H431" t="str">
        <f>_xlfn.XLOOKUP(Table1[[#This Row],[ZIPCODE]],Table2[Zip Code],Table2[County])</f>
        <v>Davis</v>
      </c>
      <c r="I431" t="str">
        <f>_xlfn.XLOOKUP(Table1[[#This Row],[ZIPCODE]],Table3[zip],Table3[county])</f>
        <v>Davis County</v>
      </c>
      <c r="J431" t="str">
        <f>IFERROR(Table1[[#This Row],[County (Utah.gov)]], SUBSTITUTE(Table1[[#This Row],[County (WPR)]], " County", ""))</f>
        <v>Davis</v>
      </c>
    </row>
    <row r="432" spans="1:10">
      <c r="A432" t="s">
        <v>191</v>
      </c>
      <c r="B432" t="s">
        <v>294</v>
      </c>
      <c r="C432">
        <v>2025</v>
      </c>
      <c r="D432">
        <v>2</v>
      </c>
      <c r="E432">
        <v>84037</v>
      </c>
      <c r="F432" t="s">
        <v>291</v>
      </c>
      <c r="G432">
        <v>8</v>
      </c>
      <c r="H432" t="str">
        <f>_xlfn.XLOOKUP(Table1[[#This Row],[ZIPCODE]],Table2[Zip Code],Table2[County])</f>
        <v>Davis</v>
      </c>
      <c r="I432" t="str">
        <f>_xlfn.XLOOKUP(Table1[[#This Row],[ZIPCODE]],Table3[zip],Table3[county])</f>
        <v>Davis County</v>
      </c>
      <c r="J432" t="str">
        <f>IFERROR(Table1[[#This Row],[County (Utah.gov)]], SUBSTITUTE(Table1[[#This Row],[County (WPR)]], " County", ""))</f>
        <v>Davis</v>
      </c>
    </row>
    <row r="433" spans="1:10">
      <c r="A433" t="s">
        <v>191</v>
      </c>
      <c r="B433" t="s">
        <v>294</v>
      </c>
      <c r="C433">
        <v>2025</v>
      </c>
      <c r="D433">
        <v>2</v>
      </c>
      <c r="E433">
        <v>84040</v>
      </c>
      <c r="F433" t="s">
        <v>290</v>
      </c>
      <c r="G433">
        <v>3</v>
      </c>
      <c r="H433" t="str">
        <f>_xlfn.XLOOKUP(Table1[[#This Row],[ZIPCODE]],Table2[Zip Code],Table2[County])</f>
        <v>Davis</v>
      </c>
      <c r="I433" t="str">
        <f>_xlfn.XLOOKUP(Table1[[#This Row],[ZIPCODE]],Table3[zip],Table3[county])</f>
        <v>Davis County</v>
      </c>
      <c r="J433" t="str">
        <f>IFERROR(Table1[[#This Row],[County (Utah.gov)]], SUBSTITUTE(Table1[[#This Row],[County (WPR)]], " County", ""))</f>
        <v>Davis</v>
      </c>
    </row>
    <row r="434" spans="1:10">
      <c r="A434" t="s">
        <v>191</v>
      </c>
      <c r="B434" t="s">
        <v>294</v>
      </c>
      <c r="C434">
        <v>2025</v>
      </c>
      <c r="D434">
        <v>2</v>
      </c>
      <c r="E434">
        <v>84040</v>
      </c>
      <c r="F434" t="s">
        <v>291</v>
      </c>
      <c r="G434">
        <v>7</v>
      </c>
      <c r="H434" t="str">
        <f>_xlfn.XLOOKUP(Table1[[#This Row],[ZIPCODE]],Table2[Zip Code],Table2[County])</f>
        <v>Davis</v>
      </c>
      <c r="I434" t="str">
        <f>_xlfn.XLOOKUP(Table1[[#This Row],[ZIPCODE]],Table3[zip],Table3[county])</f>
        <v>Davis County</v>
      </c>
      <c r="J434" t="str">
        <f>IFERROR(Table1[[#This Row],[County (Utah.gov)]], SUBSTITUTE(Table1[[#This Row],[County (WPR)]], " County", ""))</f>
        <v>Davis</v>
      </c>
    </row>
    <row r="435" spans="1:10">
      <c r="A435" t="s">
        <v>191</v>
      </c>
      <c r="B435" t="s">
        <v>294</v>
      </c>
      <c r="C435">
        <v>2025</v>
      </c>
      <c r="D435">
        <v>2</v>
      </c>
      <c r="E435">
        <v>84041</v>
      </c>
      <c r="F435" t="s">
        <v>290</v>
      </c>
      <c r="G435">
        <v>7</v>
      </c>
      <c r="H435" t="str">
        <f>_xlfn.XLOOKUP(Table1[[#This Row],[ZIPCODE]],Table2[Zip Code],Table2[County])</f>
        <v>Davis</v>
      </c>
      <c r="I435" t="str">
        <f>_xlfn.XLOOKUP(Table1[[#This Row],[ZIPCODE]],Table3[zip],Table3[county])</f>
        <v>Davis County</v>
      </c>
      <c r="J435" t="str">
        <f>IFERROR(Table1[[#This Row],[County (Utah.gov)]], SUBSTITUTE(Table1[[#This Row],[County (WPR)]], " County", ""))</f>
        <v>Davis</v>
      </c>
    </row>
    <row r="436" spans="1:10">
      <c r="A436" t="s">
        <v>191</v>
      </c>
      <c r="B436" t="s">
        <v>294</v>
      </c>
      <c r="C436">
        <v>2025</v>
      </c>
      <c r="D436">
        <v>2</v>
      </c>
      <c r="E436">
        <v>84041</v>
      </c>
      <c r="F436" t="s">
        <v>291</v>
      </c>
      <c r="G436">
        <v>15</v>
      </c>
      <c r="H436" t="str">
        <f>_xlfn.XLOOKUP(Table1[[#This Row],[ZIPCODE]],Table2[Zip Code],Table2[County])</f>
        <v>Davis</v>
      </c>
      <c r="I436" t="str">
        <f>_xlfn.XLOOKUP(Table1[[#This Row],[ZIPCODE]],Table3[zip],Table3[county])</f>
        <v>Davis County</v>
      </c>
      <c r="J436" t="str">
        <f>IFERROR(Table1[[#This Row],[County (Utah.gov)]], SUBSTITUTE(Table1[[#This Row],[County (WPR)]], " County", ""))</f>
        <v>Davis</v>
      </c>
    </row>
    <row r="437" spans="1:10">
      <c r="A437" t="s">
        <v>191</v>
      </c>
      <c r="B437" t="s">
        <v>294</v>
      </c>
      <c r="C437">
        <v>2025</v>
      </c>
      <c r="D437">
        <v>2</v>
      </c>
      <c r="E437">
        <v>84043</v>
      </c>
      <c r="F437" t="s">
        <v>290</v>
      </c>
      <c r="G437">
        <v>21</v>
      </c>
      <c r="H437" t="str">
        <f>_xlfn.XLOOKUP(Table1[[#This Row],[ZIPCODE]],Table2[Zip Code],Table2[County])</f>
        <v>Utah</v>
      </c>
      <c r="I437" t="str">
        <f>_xlfn.XLOOKUP(Table1[[#This Row],[ZIPCODE]],Table3[zip],Table3[county])</f>
        <v>Utah County</v>
      </c>
      <c r="J437" t="str">
        <f>IFERROR(Table1[[#This Row],[County (Utah.gov)]], SUBSTITUTE(Table1[[#This Row],[County (WPR)]], " County", ""))</f>
        <v>Utah</v>
      </c>
    </row>
    <row r="438" spans="1:10">
      <c r="A438" t="s">
        <v>191</v>
      </c>
      <c r="B438" t="s">
        <v>294</v>
      </c>
      <c r="C438">
        <v>2025</v>
      </c>
      <c r="D438">
        <v>2</v>
      </c>
      <c r="E438">
        <v>84043</v>
      </c>
      <c r="F438" t="s">
        <v>291</v>
      </c>
      <c r="G438">
        <v>12</v>
      </c>
      <c r="H438" t="str">
        <f>_xlfn.XLOOKUP(Table1[[#This Row],[ZIPCODE]],Table2[Zip Code],Table2[County])</f>
        <v>Utah</v>
      </c>
      <c r="I438" t="str">
        <f>_xlfn.XLOOKUP(Table1[[#This Row],[ZIPCODE]],Table3[zip],Table3[county])</f>
        <v>Utah County</v>
      </c>
      <c r="J438" t="str">
        <f>IFERROR(Table1[[#This Row],[County (Utah.gov)]], SUBSTITUTE(Table1[[#This Row],[County (WPR)]], " County", ""))</f>
        <v>Utah</v>
      </c>
    </row>
    <row r="439" spans="1:10">
      <c r="A439" t="s">
        <v>191</v>
      </c>
      <c r="B439" t="s">
        <v>294</v>
      </c>
      <c r="C439">
        <v>2025</v>
      </c>
      <c r="D439">
        <v>2</v>
      </c>
      <c r="E439">
        <v>84044</v>
      </c>
      <c r="F439" t="s">
        <v>290</v>
      </c>
      <c r="G439">
        <v>17</v>
      </c>
      <c r="H439" t="str">
        <f>_xlfn.XLOOKUP(Table1[[#This Row],[ZIPCODE]],Table2[Zip Code],Table2[County])</f>
        <v>Salt Lake</v>
      </c>
      <c r="I439" t="str">
        <f>_xlfn.XLOOKUP(Table1[[#This Row],[ZIPCODE]],Table3[zip],Table3[county])</f>
        <v>Salt Lake County</v>
      </c>
      <c r="J439" t="str">
        <f>IFERROR(Table1[[#This Row],[County (Utah.gov)]], SUBSTITUTE(Table1[[#This Row],[County (WPR)]], " County", ""))</f>
        <v>Salt Lake</v>
      </c>
    </row>
    <row r="440" spans="1:10">
      <c r="A440" t="s">
        <v>191</v>
      </c>
      <c r="B440" t="s">
        <v>294</v>
      </c>
      <c r="C440">
        <v>2025</v>
      </c>
      <c r="D440">
        <v>2</v>
      </c>
      <c r="E440">
        <v>84044</v>
      </c>
      <c r="F440" t="s">
        <v>291</v>
      </c>
      <c r="G440">
        <v>23</v>
      </c>
      <c r="H440" t="str">
        <f>_xlfn.XLOOKUP(Table1[[#This Row],[ZIPCODE]],Table2[Zip Code],Table2[County])</f>
        <v>Salt Lake</v>
      </c>
      <c r="I440" t="str">
        <f>_xlfn.XLOOKUP(Table1[[#This Row],[ZIPCODE]],Table3[zip],Table3[county])</f>
        <v>Salt Lake County</v>
      </c>
      <c r="J440" t="str">
        <f>IFERROR(Table1[[#This Row],[County (Utah.gov)]], SUBSTITUTE(Table1[[#This Row],[County (WPR)]], " County", ""))</f>
        <v>Salt Lake</v>
      </c>
    </row>
    <row r="441" spans="1:10">
      <c r="A441" t="s">
        <v>191</v>
      </c>
      <c r="B441" t="s">
        <v>294</v>
      </c>
      <c r="C441">
        <v>2025</v>
      </c>
      <c r="D441">
        <v>2</v>
      </c>
      <c r="E441">
        <v>84045</v>
      </c>
      <c r="F441" t="s">
        <v>290</v>
      </c>
      <c r="G441">
        <v>2</v>
      </c>
      <c r="H441" t="e">
        <f>_xlfn.XLOOKUP(Table1[[#This Row],[ZIPCODE]],Table2[Zip Code],Table2[County])</f>
        <v>#N/A</v>
      </c>
      <c r="I441" t="str">
        <f>_xlfn.XLOOKUP(Table1[[#This Row],[ZIPCODE]],Table3[zip],Table3[county])</f>
        <v>Utah County</v>
      </c>
      <c r="J441" t="str">
        <f>IFERROR(Table1[[#This Row],[County (Utah.gov)]], SUBSTITUTE(Table1[[#This Row],[County (WPR)]], " County", ""))</f>
        <v>Utah</v>
      </c>
    </row>
    <row r="442" spans="1:10">
      <c r="A442" t="s">
        <v>191</v>
      </c>
      <c r="B442" t="s">
        <v>294</v>
      </c>
      <c r="C442">
        <v>2025</v>
      </c>
      <c r="D442">
        <v>2</v>
      </c>
      <c r="E442">
        <v>84045</v>
      </c>
      <c r="F442" t="s">
        <v>291</v>
      </c>
      <c r="G442">
        <v>10</v>
      </c>
      <c r="H442" t="e">
        <f>_xlfn.XLOOKUP(Table1[[#This Row],[ZIPCODE]],Table2[Zip Code],Table2[County])</f>
        <v>#N/A</v>
      </c>
      <c r="I442" t="str">
        <f>_xlfn.XLOOKUP(Table1[[#This Row],[ZIPCODE]],Table3[zip],Table3[county])</f>
        <v>Utah County</v>
      </c>
      <c r="J442" t="str">
        <f>IFERROR(Table1[[#This Row],[County (Utah.gov)]], SUBSTITUTE(Table1[[#This Row],[County (WPR)]], " County", ""))</f>
        <v>Utah</v>
      </c>
    </row>
    <row r="443" spans="1:10">
      <c r="A443" t="s">
        <v>191</v>
      </c>
      <c r="B443" t="s">
        <v>294</v>
      </c>
      <c r="C443">
        <v>2025</v>
      </c>
      <c r="D443">
        <v>2</v>
      </c>
      <c r="E443">
        <v>84047</v>
      </c>
      <c r="F443" t="s">
        <v>290</v>
      </c>
      <c r="G443">
        <v>14</v>
      </c>
      <c r="H443" t="str">
        <f>_xlfn.XLOOKUP(Table1[[#This Row],[ZIPCODE]],Table2[Zip Code],Table2[County])</f>
        <v>Salt Lake</v>
      </c>
      <c r="I443" t="str">
        <f>_xlfn.XLOOKUP(Table1[[#This Row],[ZIPCODE]],Table3[zip],Table3[county])</f>
        <v>Salt Lake County</v>
      </c>
      <c r="J443" t="str">
        <f>IFERROR(Table1[[#This Row],[County (Utah.gov)]], SUBSTITUTE(Table1[[#This Row],[County (WPR)]], " County", ""))</f>
        <v>Salt Lake</v>
      </c>
    </row>
    <row r="444" spans="1:10">
      <c r="A444" t="s">
        <v>191</v>
      </c>
      <c r="B444" t="s">
        <v>294</v>
      </c>
      <c r="C444">
        <v>2025</v>
      </c>
      <c r="D444">
        <v>2</v>
      </c>
      <c r="E444">
        <v>84047</v>
      </c>
      <c r="F444" t="s">
        <v>291</v>
      </c>
      <c r="G444">
        <v>40</v>
      </c>
      <c r="H444" t="str">
        <f>_xlfn.XLOOKUP(Table1[[#This Row],[ZIPCODE]],Table2[Zip Code],Table2[County])</f>
        <v>Salt Lake</v>
      </c>
      <c r="I444" t="str">
        <f>_xlfn.XLOOKUP(Table1[[#This Row],[ZIPCODE]],Table3[zip],Table3[county])</f>
        <v>Salt Lake County</v>
      </c>
      <c r="J444" t="str">
        <f>IFERROR(Table1[[#This Row],[County (Utah.gov)]], SUBSTITUTE(Table1[[#This Row],[County (WPR)]], " County", ""))</f>
        <v>Salt Lake</v>
      </c>
    </row>
    <row r="445" spans="1:10">
      <c r="A445" t="s">
        <v>191</v>
      </c>
      <c r="B445" t="s">
        <v>294</v>
      </c>
      <c r="C445">
        <v>2025</v>
      </c>
      <c r="D445">
        <v>2</v>
      </c>
      <c r="E445">
        <v>84050</v>
      </c>
      <c r="F445" t="s">
        <v>290</v>
      </c>
      <c r="G445">
        <v>1</v>
      </c>
      <c r="H445" t="str">
        <f>_xlfn.XLOOKUP(Table1[[#This Row],[ZIPCODE]],Table2[Zip Code],Table2[County])</f>
        <v>Morgan</v>
      </c>
      <c r="I445" t="str">
        <f>_xlfn.XLOOKUP(Table1[[#This Row],[ZIPCODE]],Table3[zip],Table3[county])</f>
        <v>Morgan County</v>
      </c>
      <c r="J445" t="str">
        <f>IFERROR(Table1[[#This Row],[County (Utah.gov)]], SUBSTITUTE(Table1[[#This Row],[County (WPR)]], " County", ""))</f>
        <v>Morgan</v>
      </c>
    </row>
    <row r="446" spans="1:10">
      <c r="A446" t="s">
        <v>191</v>
      </c>
      <c r="B446" t="s">
        <v>294</v>
      </c>
      <c r="C446">
        <v>2025</v>
      </c>
      <c r="D446">
        <v>2</v>
      </c>
      <c r="E446">
        <v>84054</v>
      </c>
      <c r="F446" t="s">
        <v>290</v>
      </c>
      <c r="G446">
        <v>14</v>
      </c>
      <c r="H446" t="str">
        <f>_xlfn.XLOOKUP(Table1[[#This Row],[ZIPCODE]],Table2[Zip Code],Table2[County])</f>
        <v>Davis</v>
      </c>
      <c r="I446" t="str">
        <f>_xlfn.XLOOKUP(Table1[[#This Row],[ZIPCODE]],Table3[zip],Table3[county])</f>
        <v>Davis County</v>
      </c>
      <c r="J446" t="str">
        <f>IFERROR(Table1[[#This Row],[County (Utah.gov)]], SUBSTITUTE(Table1[[#This Row],[County (WPR)]], " County", ""))</f>
        <v>Davis</v>
      </c>
    </row>
    <row r="447" spans="1:10">
      <c r="A447" t="s">
        <v>191</v>
      </c>
      <c r="B447" t="s">
        <v>294</v>
      </c>
      <c r="C447">
        <v>2025</v>
      </c>
      <c r="D447">
        <v>2</v>
      </c>
      <c r="E447">
        <v>84054</v>
      </c>
      <c r="F447" t="s">
        <v>291</v>
      </c>
      <c r="G447">
        <v>25</v>
      </c>
      <c r="H447" t="str">
        <f>_xlfn.XLOOKUP(Table1[[#This Row],[ZIPCODE]],Table2[Zip Code],Table2[County])</f>
        <v>Davis</v>
      </c>
      <c r="I447" t="str">
        <f>_xlfn.XLOOKUP(Table1[[#This Row],[ZIPCODE]],Table3[zip],Table3[county])</f>
        <v>Davis County</v>
      </c>
      <c r="J447" t="str">
        <f>IFERROR(Table1[[#This Row],[County (Utah.gov)]], SUBSTITUTE(Table1[[#This Row],[County (WPR)]], " County", ""))</f>
        <v>Davis</v>
      </c>
    </row>
    <row r="448" spans="1:10">
      <c r="A448" t="s">
        <v>191</v>
      </c>
      <c r="B448" t="s">
        <v>294</v>
      </c>
      <c r="C448">
        <v>2025</v>
      </c>
      <c r="D448">
        <v>2</v>
      </c>
      <c r="E448">
        <v>84057</v>
      </c>
      <c r="F448" t="s">
        <v>290</v>
      </c>
      <c r="G448">
        <v>1</v>
      </c>
      <c r="H448" t="str">
        <f>_xlfn.XLOOKUP(Table1[[#This Row],[ZIPCODE]],Table2[Zip Code],Table2[County])</f>
        <v>Utah</v>
      </c>
      <c r="I448" t="str">
        <f>_xlfn.XLOOKUP(Table1[[#This Row],[ZIPCODE]],Table3[zip],Table3[county])</f>
        <v>Utah County</v>
      </c>
      <c r="J448" t="str">
        <f>IFERROR(Table1[[#This Row],[County (Utah.gov)]], SUBSTITUTE(Table1[[#This Row],[County (WPR)]], " County", ""))</f>
        <v>Utah</v>
      </c>
    </row>
    <row r="449" spans="1:10">
      <c r="A449" t="s">
        <v>191</v>
      </c>
      <c r="B449" t="s">
        <v>294</v>
      </c>
      <c r="C449">
        <v>2025</v>
      </c>
      <c r="D449">
        <v>2</v>
      </c>
      <c r="E449">
        <v>84057</v>
      </c>
      <c r="F449" t="s">
        <v>291</v>
      </c>
      <c r="G449">
        <v>1</v>
      </c>
      <c r="H449" t="str">
        <f>_xlfn.XLOOKUP(Table1[[#This Row],[ZIPCODE]],Table2[Zip Code],Table2[County])</f>
        <v>Utah</v>
      </c>
      <c r="I449" t="str">
        <f>_xlfn.XLOOKUP(Table1[[#This Row],[ZIPCODE]],Table3[zip],Table3[county])</f>
        <v>Utah County</v>
      </c>
      <c r="J449" t="str">
        <f>IFERROR(Table1[[#This Row],[County (Utah.gov)]], SUBSTITUTE(Table1[[#This Row],[County (WPR)]], " County", ""))</f>
        <v>Utah</v>
      </c>
    </row>
    <row r="450" spans="1:10">
      <c r="A450" t="s">
        <v>191</v>
      </c>
      <c r="B450" t="s">
        <v>294</v>
      </c>
      <c r="C450">
        <v>2025</v>
      </c>
      <c r="D450">
        <v>2</v>
      </c>
      <c r="E450">
        <v>84058</v>
      </c>
      <c r="F450" t="s">
        <v>290</v>
      </c>
      <c r="G450">
        <v>3</v>
      </c>
      <c r="H450" t="str">
        <f>_xlfn.XLOOKUP(Table1[[#This Row],[ZIPCODE]],Table2[Zip Code],Table2[County])</f>
        <v>Utah</v>
      </c>
      <c r="I450" t="str">
        <f>_xlfn.XLOOKUP(Table1[[#This Row],[ZIPCODE]],Table3[zip],Table3[county])</f>
        <v>Utah County</v>
      </c>
      <c r="J450" t="str">
        <f>IFERROR(Table1[[#This Row],[County (Utah.gov)]], SUBSTITUTE(Table1[[#This Row],[County (WPR)]], " County", ""))</f>
        <v>Utah</v>
      </c>
    </row>
    <row r="451" spans="1:10">
      <c r="A451" t="s">
        <v>191</v>
      </c>
      <c r="B451" t="s">
        <v>294</v>
      </c>
      <c r="C451">
        <v>2025</v>
      </c>
      <c r="D451">
        <v>2</v>
      </c>
      <c r="E451">
        <v>84058</v>
      </c>
      <c r="F451" t="s">
        <v>291</v>
      </c>
      <c r="G451">
        <v>3</v>
      </c>
      <c r="H451" t="str">
        <f>_xlfn.XLOOKUP(Table1[[#This Row],[ZIPCODE]],Table2[Zip Code],Table2[County])</f>
        <v>Utah</v>
      </c>
      <c r="I451" t="str">
        <f>_xlfn.XLOOKUP(Table1[[#This Row],[ZIPCODE]],Table3[zip],Table3[county])</f>
        <v>Utah County</v>
      </c>
      <c r="J451" t="str">
        <f>IFERROR(Table1[[#This Row],[County (Utah.gov)]], SUBSTITUTE(Table1[[#This Row],[County (WPR)]], " County", ""))</f>
        <v>Utah</v>
      </c>
    </row>
    <row r="452" spans="1:10">
      <c r="A452" t="s">
        <v>191</v>
      </c>
      <c r="B452" t="s">
        <v>294</v>
      </c>
      <c r="C452">
        <v>2025</v>
      </c>
      <c r="D452">
        <v>2</v>
      </c>
      <c r="E452">
        <v>84059</v>
      </c>
      <c r="F452" t="s">
        <v>291</v>
      </c>
      <c r="G452">
        <v>1</v>
      </c>
      <c r="H452" t="str">
        <f>_xlfn.XLOOKUP(Table1[[#This Row],[ZIPCODE]],Table2[Zip Code],Table2[County])</f>
        <v>Utah</v>
      </c>
      <c r="I452" t="str">
        <f>_xlfn.XLOOKUP(Table1[[#This Row],[ZIPCODE]],Table3[zip],Table3[county])</f>
        <v>Utah County</v>
      </c>
      <c r="J452" t="str">
        <f>IFERROR(Table1[[#This Row],[County (Utah.gov)]], SUBSTITUTE(Table1[[#This Row],[County (WPR)]], " County", ""))</f>
        <v>Utah</v>
      </c>
    </row>
    <row r="453" spans="1:10">
      <c r="A453" t="s">
        <v>191</v>
      </c>
      <c r="B453" t="s">
        <v>294</v>
      </c>
      <c r="C453">
        <v>2025</v>
      </c>
      <c r="D453">
        <v>2</v>
      </c>
      <c r="E453">
        <v>84060</v>
      </c>
      <c r="F453" t="s">
        <v>290</v>
      </c>
      <c r="G453">
        <v>6</v>
      </c>
      <c r="H453" t="str">
        <f>_xlfn.XLOOKUP(Table1[[#This Row],[ZIPCODE]],Table2[Zip Code],Table2[County])</f>
        <v>Summit</v>
      </c>
      <c r="I453" t="str">
        <f>_xlfn.XLOOKUP(Table1[[#This Row],[ZIPCODE]],Table3[zip],Table3[county])</f>
        <v>Summit County</v>
      </c>
      <c r="J453" t="str">
        <f>IFERROR(Table1[[#This Row],[County (Utah.gov)]], SUBSTITUTE(Table1[[#This Row],[County (WPR)]], " County", ""))</f>
        <v>Summit</v>
      </c>
    </row>
    <row r="454" spans="1:10">
      <c r="A454" t="s">
        <v>191</v>
      </c>
      <c r="B454" t="s">
        <v>294</v>
      </c>
      <c r="C454">
        <v>2025</v>
      </c>
      <c r="D454">
        <v>2</v>
      </c>
      <c r="E454">
        <v>84060</v>
      </c>
      <c r="F454" t="s">
        <v>291</v>
      </c>
      <c r="G454">
        <v>8</v>
      </c>
      <c r="H454" t="str">
        <f>_xlfn.XLOOKUP(Table1[[#This Row],[ZIPCODE]],Table2[Zip Code],Table2[County])</f>
        <v>Summit</v>
      </c>
      <c r="I454" t="str">
        <f>_xlfn.XLOOKUP(Table1[[#This Row],[ZIPCODE]],Table3[zip],Table3[county])</f>
        <v>Summit County</v>
      </c>
      <c r="J454" t="str">
        <f>IFERROR(Table1[[#This Row],[County (Utah.gov)]], SUBSTITUTE(Table1[[#This Row],[County (WPR)]], " County", ""))</f>
        <v>Summit</v>
      </c>
    </row>
    <row r="455" spans="1:10">
      <c r="A455" t="s">
        <v>191</v>
      </c>
      <c r="B455" t="s">
        <v>294</v>
      </c>
      <c r="C455">
        <v>2025</v>
      </c>
      <c r="D455">
        <v>2</v>
      </c>
      <c r="E455">
        <v>84061</v>
      </c>
      <c r="F455" t="s">
        <v>291</v>
      </c>
      <c r="G455">
        <v>1</v>
      </c>
      <c r="H455" t="str">
        <f>_xlfn.XLOOKUP(Table1[[#This Row],[ZIPCODE]],Table2[Zip Code],Table2[County])</f>
        <v>Summit</v>
      </c>
      <c r="I455" t="str">
        <f>_xlfn.XLOOKUP(Table1[[#This Row],[ZIPCODE]],Table3[zip],Table3[county])</f>
        <v>Summit County</v>
      </c>
      <c r="J455" t="str">
        <f>IFERROR(Table1[[#This Row],[County (Utah.gov)]], SUBSTITUTE(Table1[[#This Row],[County (WPR)]], " County", ""))</f>
        <v>Summit</v>
      </c>
    </row>
    <row r="456" spans="1:10">
      <c r="A456" t="s">
        <v>191</v>
      </c>
      <c r="B456" t="s">
        <v>294</v>
      </c>
      <c r="C456">
        <v>2025</v>
      </c>
      <c r="D456">
        <v>2</v>
      </c>
      <c r="E456">
        <v>84062</v>
      </c>
      <c r="F456" t="s">
        <v>290</v>
      </c>
      <c r="G456">
        <v>5</v>
      </c>
      <c r="H456" t="str">
        <f>_xlfn.XLOOKUP(Table1[[#This Row],[ZIPCODE]],Table2[Zip Code],Table2[County])</f>
        <v>Utah</v>
      </c>
      <c r="I456" t="str">
        <f>_xlfn.XLOOKUP(Table1[[#This Row],[ZIPCODE]],Table3[zip],Table3[county])</f>
        <v>Utah County</v>
      </c>
      <c r="J456" t="str">
        <f>IFERROR(Table1[[#This Row],[County (Utah.gov)]], SUBSTITUTE(Table1[[#This Row],[County (WPR)]], " County", ""))</f>
        <v>Utah</v>
      </c>
    </row>
    <row r="457" spans="1:10">
      <c r="A457" t="s">
        <v>191</v>
      </c>
      <c r="B457" t="s">
        <v>294</v>
      </c>
      <c r="C457">
        <v>2025</v>
      </c>
      <c r="D457">
        <v>2</v>
      </c>
      <c r="E457">
        <v>84062</v>
      </c>
      <c r="F457" t="s">
        <v>291</v>
      </c>
      <c r="G457">
        <v>5</v>
      </c>
      <c r="H457" t="str">
        <f>_xlfn.XLOOKUP(Table1[[#This Row],[ZIPCODE]],Table2[Zip Code],Table2[County])</f>
        <v>Utah</v>
      </c>
      <c r="I457" t="str">
        <f>_xlfn.XLOOKUP(Table1[[#This Row],[ZIPCODE]],Table3[zip],Table3[county])</f>
        <v>Utah County</v>
      </c>
      <c r="J457" t="str">
        <f>IFERROR(Table1[[#This Row],[County (Utah.gov)]], SUBSTITUTE(Table1[[#This Row],[County (WPR)]], " County", ""))</f>
        <v>Utah</v>
      </c>
    </row>
    <row r="458" spans="1:10">
      <c r="A458" t="s">
        <v>191</v>
      </c>
      <c r="B458" t="s">
        <v>294</v>
      </c>
      <c r="C458">
        <v>2025</v>
      </c>
      <c r="D458">
        <v>2</v>
      </c>
      <c r="E458">
        <v>84065</v>
      </c>
      <c r="F458" t="s">
        <v>290</v>
      </c>
      <c r="G458">
        <v>9</v>
      </c>
      <c r="H458" t="str">
        <f>_xlfn.XLOOKUP(Table1[[#This Row],[ZIPCODE]],Table2[Zip Code],Table2[County])</f>
        <v>Salt Lake</v>
      </c>
      <c r="I458" t="str">
        <f>_xlfn.XLOOKUP(Table1[[#This Row],[ZIPCODE]],Table3[zip],Table3[county])</f>
        <v>Salt Lake County</v>
      </c>
      <c r="J458" t="str">
        <f>IFERROR(Table1[[#This Row],[County (Utah.gov)]], SUBSTITUTE(Table1[[#This Row],[County (WPR)]], " County", ""))</f>
        <v>Salt Lake</v>
      </c>
    </row>
    <row r="459" spans="1:10">
      <c r="A459" t="s">
        <v>191</v>
      </c>
      <c r="B459" t="s">
        <v>294</v>
      </c>
      <c r="C459">
        <v>2025</v>
      </c>
      <c r="D459">
        <v>2</v>
      </c>
      <c r="E459">
        <v>84065</v>
      </c>
      <c r="F459" t="s">
        <v>291</v>
      </c>
      <c r="G459">
        <v>24</v>
      </c>
      <c r="H459" t="str">
        <f>_xlfn.XLOOKUP(Table1[[#This Row],[ZIPCODE]],Table2[Zip Code],Table2[County])</f>
        <v>Salt Lake</v>
      </c>
      <c r="I459" t="str">
        <f>_xlfn.XLOOKUP(Table1[[#This Row],[ZIPCODE]],Table3[zip],Table3[county])</f>
        <v>Salt Lake County</v>
      </c>
      <c r="J459" t="str">
        <f>IFERROR(Table1[[#This Row],[County (Utah.gov)]], SUBSTITUTE(Table1[[#This Row],[County (WPR)]], " County", ""))</f>
        <v>Salt Lake</v>
      </c>
    </row>
    <row r="460" spans="1:10">
      <c r="A460" t="s">
        <v>191</v>
      </c>
      <c r="B460" t="s">
        <v>294</v>
      </c>
      <c r="C460">
        <v>2025</v>
      </c>
      <c r="D460">
        <v>2</v>
      </c>
      <c r="E460">
        <v>84067</v>
      </c>
      <c r="F460" t="s">
        <v>290</v>
      </c>
      <c r="G460">
        <v>2</v>
      </c>
      <c r="H460" t="str">
        <f>_xlfn.XLOOKUP(Table1[[#This Row],[ZIPCODE]],Table2[Zip Code],Table2[County])</f>
        <v>Weber</v>
      </c>
      <c r="I460" t="str">
        <f>_xlfn.XLOOKUP(Table1[[#This Row],[ZIPCODE]],Table3[zip],Table3[county])</f>
        <v>Weber County</v>
      </c>
      <c r="J460" t="str">
        <f>IFERROR(Table1[[#This Row],[County (Utah.gov)]], SUBSTITUTE(Table1[[#This Row],[County (WPR)]], " County", ""))</f>
        <v>Weber</v>
      </c>
    </row>
    <row r="461" spans="1:10">
      <c r="A461" t="s">
        <v>191</v>
      </c>
      <c r="B461" t="s">
        <v>294</v>
      </c>
      <c r="C461">
        <v>2025</v>
      </c>
      <c r="D461">
        <v>2</v>
      </c>
      <c r="E461">
        <v>84067</v>
      </c>
      <c r="F461" t="s">
        <v>291</v>
      </c>
      <c r="G461">
        <v>1</v>
      </c>
      <c r="H461" t="str">
        <f>_xlfn.XLOOKUP(Table1[[#This Row],[ZIPCODE]],Table2[Zip Code],Table2[County])</f>
        <v>Weber</v>
      </c>
      <c r="I461" t="str">
        <f>_xlfn.XLOOKUP(Table1[[#This Row],[ZIPCODE]],Table3[zip],Table3[county])</f>
        <v>Weber County</v>
      </c>
      <c r="J461" t="str">
        <f>IFERROR(Table1[[#This Row],[County (Utah.gov)]], SUBSTITUTE(Table1[[#This Row],[County (WPR)]], " County", ""))</f>
        <v>Weber</v>
      </c>
    </row>
    <row r="462" spans="1:10">
      <c r="A462" t="s">
        <v>191</v>
      </c>
      <c r="B462" t="s">
        <v>294</v>
      </c>
      <c r="C462">
        <v>2025</v>
      </c>
      <c r="D462">
        <v>2</v>
      </c>
      <c r="E462">
        <v>84070</v>
      </c>
      <c r="F462" t="s">
        <v>290</v>
      </c>
      <c r="G462">
        <v>15</v>
      </c>
      <c r="H462" t="str">
        <f>_xlfn.XLOOKUP(Table1[[#This Row],[ZIPCODE]],Table2[Zip Code],Table2[County])</f>
        <v>Salt Lake</v>
      </c>
      <c r="I462" t="str">
        <f>_xlfn.XLOOKUP(Table1[[#This Row],[ZIPCODE]],Table3[zip],Table3[county])</f>
        <v>Salt Lake County</v>
      </c>
      <c r="J462" t="str">
        <f>IFERROR(Table1[[#This Row],[County (Utah.gov)]], SUBSTITUTE(Table1[[#This Row],[County (WPR)]], " County", ""))</f>
        <v>Salt Lake</v>
      </c>
    </row>
    <row r="463" spans="1:10">
      <c r="A463" t="s">
        <v>191</v>
      </c>
      <c r="B463" t="s">
        <v>294</v>
      </c>
      <c r="C463">
        <v>2025</v>
      </c>
      <c r="D463">
        <v>2</v>
      </c>
      <c r="E463">
        <v>84070</v>
      </c>
      <c r="F463" t="s">
        <v>291</v>
      </c>
      <c r="G463">
        <v>24</v>
      </c>
      <c r="H463" t="str">
        <f>_xlfn.XLOOKUP(Table1[[#This Row],[ZIPCODE]],Table2[Zip Code],Table2[County])</f>
        <v>Salt Lake</v>
      </c>
      <c r="I463" t="str">
        <f>_xlfn.XLOOKUP(Table1[[#This Row],[ZIPCODE]],Table3[zip],Table3[county])</f>
        <v>Salt Lake County</v>
      </c>
      <c r="J463" t="str">
        <f>IFERROR(Table1[[#This Row],[County (Utah.gov)]], SUBSTITUTE(Table1[[#This Row],[County (WPR)]], " County", ""))</f>
        <v>Salt Lake</v>
      </c>
    </row>
    <row r="464" spans="1:10">
      <c r="A464" t="s">
        <v>191</v>
      </c>
      <c r="B464" t="s">
        <v>294</v>
      </c>
      <c r="C464">
        <v>2025</v>
      </c>
      <c r="D464">
        <v>2</v>
      </c>
      <c r="E464">
        <v>84074</v>
      </c>
      <c r="F464" t="s">
        <v>290</v>
      </c>
      <c r="G464">
        <v>15</v>
      </c>
      <c r="H464" t="str">
        <f>_xlfn.XLOOKUP(Table1[[#This Row],[ZIPCODE]],Table2[Zip Code],Table2[County])</f>
        <v>Tooele</v>
      </c>
      <c r="I464" t="str">
        <f>_xlfn.XLOOKUP(Table1[[#This Row],[ZIPCODE]],Table3[zip],Table3[county])</f>
        <v>Tooele County</v>
      </c>
      <c r="J464" t="str">
        <f>IFERROR(Table1[[#This Row],[County (Utah.gov)]], SUBSTITUTE(Table1[[#This Row],[County (WPR)]], " County", ""))</f>
        <v>Tooele</v>
      </c>
    </row>
    <row r="465" spans="1:10">
      <c r="A465" t="s">
        <v>191</v>
      </c>
      <c r="B465" t="s">
        <v>294</v>
      </c>
      <c r="C465">
        <v>2025</v>
      </c>
      <c r="D465">
        <v>2</v>
      </c>
      <c r="E465">
        <v>84074</v>
      </c>
      <c r="F465" t="s">
        <v>291</v>
      </c>
      <c r="G465">
        <v>27</v>
      </c>
      <c r="H465" t="str">
        <f>_xlfn.XLOOKUP(Table1[[#This Row],[ZIPCODE]],Table2[Zip Code],Table2[County])</f>
        <v>Tooele</v>
      </c>
      <c r="I465" t="str">
        <f>_xlfn.XLOOKUP(Table1[[#This Row],[ZIPCODE]],Table3[zip],Table3[county])</f>
        <v>Tooele County</v>
      </c>
      <c r="J465" t="str">
        <f>IFERROR(Table1[[#This Row],[County (Utah.gov)]], SUBSTITUTE(Table1[[#This Row],[County (WPR)]], " County", ""))</f>
        <v>Tooele</v>
      </c>
    </row>
    <row r="466" spans="1:10">
      <c r="A466" t="s">
        <v>191</v>
      </c>
      <c r="B466" t="s">
        <v>294</v>
      </c>
      <c r="C466">
        <v>2025</v>
      </c>
      <c r="D466">
        <v>2</v>
      </c>
      <c r="E466">
        <v>84075</v>
      </c>
      <c r="F466" t="s">
        <v>290</v>
      </c>
      <c r="G466">
        <v>1</v>
      </c>
      <c r="H466" t="str">
        <f>_xlfn.XLOOKUP(Table1[[#This Row],[ZIPCODE]],Table2[Zip Code],Table2[County])</f>
        <v>Davis</v>
      </c>
      <c r="I466" t="str">
        <f>_xlfn.XLOOKUP(Table1[[#This Row],[ZIPCODE]],Table3[zip],Table3[county])</f>
        <v>Davis County</v>
      </c>
      <c r="J466" t="str">
        <f>IFERROR(Table1[[#This Row],[County (Utah.gov)]], SUBSTITUTE(Table1[[#This Row],[County (WPR)]], " County", ""))</f>
        <v>Davis</v>
      </c>
    </row>
    <row r="467" spans="1:10">
      <c r="A467" t="s">
        <v>191</v>
      </c>
      <c r="B467" t="s">
        <v>294</v>
      </c>
      <c r="C467">
        <v>2025</v>
      </c>
      <c r="D467">
        <v>2</v>
      </c>
      <c r="E467">
        <v>84075</v>
      </c>
      <c r="F467" t="s">
        <v>291</v>
      </c>
      <c r="G467">
        <v>5</v>
      </c>
      <c r="H467" t="str">
        <f>_xlfn.XLOOKUP(Table1[[#This Row],[ZIPCODE]],Table2[Zip Code],Table2[County])</f>
        <v>Davis</v>
      </c>
      <c r="I467" t="str">
        <f>_xlfn.XLOOKUP(Table1[[#This Row],[ZIPCODE]],Table3[zip],Table3[county])</f>
        <v>Davis County</v>
      </c>
      <c r="J467" t="str">
        <f>IFERROR(Table1[[#This Row],[County (Utah.gov)]], SUBSTITUTE(Table1[[#This Row],[County (WPR)]], " County", ""))</f>
        <v>Davis</v>
      </c>
    </row>
    <row r="468" spans="1:10">
      <c r="A468" t="s">
        <v>191</v>
      </c>
      <c r="B468" t="s">
        <v>294</v>
      </c>
      <c r="C468">
        <v>2025</v>
      </c>
      <c r="D468">
        <v>2</v>
      </c>
      <c r="E468">
        <v>84081</v>
      </c>
      <c r="F468" t="s">
        <v>290</v>
      </c>
      <c r="G468">
        <v>17</v>
      </c>
      <c r="H468" t="e">
        <f>_xlfn.XLOOKUP(Table1[[#This Row],[ZIPCODE]],Table2[Zip Code],Table2[County])</f>
        <v>#N/A</v>
      </c>
      <c r="I468" t="str">
        <f>_xlfn.XLOOKUP(Table1[[#This Row],[ZIPCODE]],Table3[zip],Table3[county])</f>
        <v>Salt Lake County</v>
      </c>
      <c r="J468" t="str">
        <f>IFERROR(Table1[[#This Row],[County (Utah.gov)]], SUBSTITUTE(Table1[[#This Row],[County (WPR)]], " County", ""))</f>
        <v>Salt Lake</v>
      </c>
    </row>
    <row r="469" spans="1:10">
      <c r="A469" t="s">
        <v>191</v>
      </c>
      <c r="B469" t="s">
        <v>294</v>
      </c>
      <c r="C469">
        <v>2025</v>
      </c>
      <c r="D469">
        <v>2</v>
      </c>
      <c r="E469">
        <v>84081</v>
      </c>
      <c r="F469" t="s">
        <v>291</v>
      </c>
      <c r="G469">
        <v>35</v>
      </c>
      <c r="H469" t="e">
        <f>_xlfn.XLOOKUP(Table1[[#This Row],[ZIPCODE]],Table2[Zip Code],Table2[County])</f>
        <v>#N/A</v>
      </c>
      <c r="I469" t="str">
        <f>_xlfn.XLOOKUP(Table1[[#This Row],[ZIPCODE]],Table3[zip],Table3[county])</f>
        <v>Salt Lake County</v>
      </c>
      <c r="J469" t="str">
        <f>IFERROR(Table1[[#This Row],[County (Utah.gov)]], SUBSTITUTE(Table1[[#This Row],[County (WPR)]], " County", ""))</f>
        <v>Salt Lake</v>
      </c>
    </row>
    <row r="470" spans="1:10">
      <c r="A470" t="s">
        <v>191</v>
      </c>
      <c r="B470" t="s">
        <v>294</v>
      </c>
      <c r="C470">
        <v>2025</v>
      </c>
      <c r="D470">
        <v>2</v>
      </c>
      <c r="E470">
        <v>84084</v>
      </c>
      <c r="F470" t="s">
        <v>290</v>
      </c>
      <c r="G470">
        <v>12</v>
      </c>
      <c r="H470" t="str">
        <f>_xlfn.XLOOKUP(Table1[[#This Row],[ZIPCODE]],Table2[Zip Code],Table2[County])</f>
        <v>Salt Lake</v>
      </c>
      <c r="I470" t="str">
        <f>_xlfn.XLOOKUP(Table1[[#This Row],[ZIPCODE]],Table3[zip],Table3[county])</f>
        <v>Salt Lake County</v>
      </c>
      <c r="J470" t="str">
        <f>IFERROR(Table1[[#This Row],[County (Utah.gov)]], SUBSTITUTE(Table1[[#This Row],[County (WPR)]], " County", ""))</f>
        <v>Salt Lake</v>
      </c>
    </row>
    <row r="471" spans="1:10">
      <c r="A471" t="s">
        <v>191</v>
      </c>
      <c r="B471" t="s">
        <v>294</v>
      </c>
      <c r="C471">
        <v>2025</v>
      </c>
      <c r="D471">
        <v>2</v>
      </c>
      <c r="E471">
        <v>84084</v>
      </c>
      <c r="F471" t="s">
        <v>291</v>
      </c>
      <c r="G471">
        <v>20</v>
      </c>
      <c r="H471" t="str">
        <f>_xlfn.XLOOKUP(Table1[[#This Row],[ZIPCODE]],Table2[Zip Code],Table2[County])</f>
        <v>Salt Lake</v>
      </c>
      <c r="I471" t="str">
        <f>_xlfn.XLOOKUP(Table1[[#This Row],[ZIPCODE]],Table3[zip],Table3[county])</f>
        <v>Salt Lake County</v>
      </c>
      <c r="J471" t="str">
        <f>IFERROR(Table1[[#This Row],[County (Utah.gov)]], SUBSTITUTE(Table1[[#This Row],[County (WPR)]], " County", ""))</f>
        <v>Salt Lake</v>
      </c>
    </row>
    <row r="472" spans="1:10">
      <c r="A472" t="s">
        <v>191</v>
      </c>
      <c r="B472" t="s">
        <v>294</v>
      </c>
      <c r="C472">
        <v>2025</v>
      </c>
      <c r="D472">
        <v>2</v>
      </c>
      <c r="E472">
        <v>84087</v>
      </c>
      <c r="F472" t="s">
        <v>290</v>
      </c>
      <c r="G472">
        <v>8</v>
      </c>
      <c r="H472" t="str">
        <f>_xlfn.XLOOKUP(Table1[[#This Row],[ZIPCODE]],Table2[Zip Code],Table2[County])</f>
        <v>Davis</v>
      </c>
      <c r="I472" t="str">
        <f>_xlfn.XLOOKUP(Table1[[#This Row],[ZIPCODE]],Table3[zip],Table3[county])</f>
        <v>Davis County</v>
      </c>
      <c r="J472" t="str">
        <f>IFERROR(Table1[[#This Row],[County (Utah.gov)]], SUBSTITUTE(Table1[[#This Row],[County (WPR)]], " County", ""))</f>
        <v>Davis</v>
      </c>
    </row>
    <row r="473" spans="1:10">
      <c r="A473" t="s">
        <v>191</v>
      </c>
      <c r="B473" t="s">
        <v>294</v>
      </c>
      <c r="C473">
        <v>2025</v>
      </c>
      <c r="D473">
        <v>2</v>
      </c>
      <c r="E473">
        <v>84087</v>
      </c>
      <c r="F473" t="s">
        <v>291</v>
      </c>
      <c r="G473">
        <v>18</v>
      </c>
      <c r="H473" t="str">
        <f>_xlfn.XLOOKUP(Table1[[#This Row],[ZIPCODE]],Table2[Zip Code],Table2[County])</f>
        <v>Davis</v>
      </c>
      <c r="I473" t="str">
        <f>_xlfn.XLOOKUP(Table1[[#This Row],[ZIPCODE]],Table3[zip],Table3[county])</f>
        <v>Davis County</v>
      </c>
      <c r="J473" t="str">
        <f>IFERROR(Table1[[#This Row],[County (Utah.gov)]], SUBSTITUTE(Table1[[#This Row],[County (WPR)]], " County", ""))</f>
        <v>Davis</v>
      </c>
    </row>
    <row r="474" spans="1:10">
      <c r="A474" t="s">
        <v>191</v>
      </c>
      <c r="B474" t="s">
        <v>294</v>
      </c>
      <c r="C474">
        <v>2025</v>
      </c>
      <c r="D474">
        <v>2</v>
      </c>
      <c r="E474">
        <v>84088</v>
      </c>
      <c r="F474" t="s">
        <v>290</v>
      </c>
      <c r="G474">
        <v>18</v>
      </c>
      <c r="H474" t="str">
        <f>_xlfn.XLOOKUP(Table1[[#This Row],[ZIPCODE]],Table2[Zip Code],Table2[County])</f>
        <v>Salt Lake</v>
      </c>
      <c r="I474" t="str">
        <f>_xlfn.XLOOKUP(Table1[[#This Row],[ZIPCODE]],Table3[zip],Table3[county])</f>
        <v>Salt Lake County</v>
      </c>
      <c r="J474" t="str">
        <f>IFERROR(Table1[[#This Row],[County (Utah.gov)]], SUBSTITUTE(Table1[[#This Row],[County (WPR)]], " County", ""))</f>
        <v>Salt Lake</v>
      </c>
    </row>
    <row r="475" spans="1:10">
      <c r="A475" t="s">
        <v>191</v>
      </c>
      <c r="B475" t="s">
        <v>294</v>
      </c>
      <c r="C475">
        <v>2025</v>
      </c>
      <c r="D475">
        <v>2</v>
      </c>
      <c r="E475">
        <v>84088</v>
      </c>
      <c r="F475" t="s">
        <v>291</v>
      </c>
      <c r="G475">
        <v>25</v>
      </c>
      <c r="H475" t="str">
        <f>_xlfn.XLOOKUP(Table1[[#This Row],[ZIPCODE]],Table2[Zip Code],Table2[County])</f>
        <v>Salt Lake</v>
      </c>
      <c r="I475" t="str">
        <f>_xlfn.XLOOKUP(Table1[[#This Row],[ZIPCODE]],Table3[zip],Table3[county])</f>
        <v>Salt Lake County</v>
      </c>
      <c r="J475" t="str">
        <f>IFERROR(Table1[[#This Row],[County (Utah.gov)]], SUBSTITUTE(Table1[[#This Row],[County (WPR)]], " County", ""))</f>
        <v>Salt Lake</v>
      </c>
    </row>
    <row r="476" spans="1:10">
      <c r="A476" t="s">
        <v>191</v>
      </c>
      <c r="B476" t="s">
        <v>294</v>
      </c>
      <c r="C476">
        <v>2025</v>
      </c>
      <c r="D476">
        <v>2</v>
      </c>
      <c r="E476">
        <v>84092</v>
      </c>
      <c r="F476" t="s">
        <v>290</v>
      </c>
      <c r="G476">
        <v>8</v>
      </c>
      <c r="H476" t="str">
        <f>_xlfn.XLOOKUP(Table1[[#This Row],[ZIPCODE]],Table2[Zip Code],Table2[County])</f>
        <v>Salt Lake</v>
      </c>
      <c r="I476" t="str">
        <f>_xlfn.XLOOKUP(Table1[[#This Row],[ZIPCODE]],Table3[zip],Table3[county])</f>
        <v>Salt Lake County</v>
      </c>
      <c r="J476" t="str">
        <f>IFERROR(Table1[[#This Row],[County (Utah.gov)]], SUBSTITUTE(Table1[[#This Row],[County (WPR)]], " County", ""))</f>
        <v>Salt Lake</v>
      </c>
    </row>
    <row r="477" spans="1:10">
      <c r="A477" t="s">
        <v>191</v>
      </c>
      <c r="B477" t="s">
        <v>294</v>
      </c>
      <c r="C477">
        <v>2025</v>
      </c>
      <c r="D477">
        <v>2</v>
      </c>
      <c r="E477">
        <v>84092</v>
      </c>
      <c r="F477" t="s">
        <v>291</v>
      </c>
      <c r="G477">
        <v>22</v>
      </c>
      <c r="H477" t="str">
        <f>_xlfn.XLOOKUP(Table1[[#This Row],[ZIPCODE]],Table2[Zip Code],Table2[County])</f>
        <v>Salt Lake</v>
      </c>
      <c r="I477" t="str">
        <f>_xlfn.XLOOKUP(Table1[[#This Row],[ZIPCODE]],Table3[zip],Table3[county])</f>
        <v>Salt Lake County</v>
      </c>
      <c r="J477" t="str">
        <f>IFERROR(Table1[[#This Row],[County (Utah.gov)]], SUBSTITUTE(Table1[[#This Row],[County (WPR)]], " County", ""))</f>
        <v>Salt Lake</v>
      </c>
    </row>
    <row r="478" spans="1:10">
      <c r="A478" t="s">
        <v>191</v>
      </c>
      <c r="B478" t="s">
        <v>294</v>
      </c>
      <c r="C478">
        <v>2025</v>
      </c>
      <c r="D478">
        <v>2</v>
      </c>
      <c r="E478">
        <v>84093</v>
      </c>
      <c r="F478" t="s">
        <v>290</v>
      </c>
      <c r="G478">
        <v>15</v>
      </c>
      <c r="H478" t="str">
        <f>_xlfn.XLOOKUP(Table1[[#This Row],[ZIPCODE]],Table2[Zip Code],Table2[County])</f>
        <v>Salt Lake</v>
      </c>
      <c r="I478" t="str">
        <f>_xlfn.XLOOKUP(Table1[[#This Row],[ZIPCODE]],Table3[zip],Table3[county])</f>
        <v>Salt Lake County</v>
      </c>
      <c r="J478" t="str">
        <f>IFERROR(Table1[[#This Row],[County (Utah.gov)]], SUBSTITUTE(Table1[[#This Row],[County (WPR)]], " County", ""))</f>
        <v>Salt Lake</v>
      </c>
    </row>
    <row r="479" spans="1:10">
      <c r="A479" t="s">
        <v>191</v>
      </c>
      <c r="B479" t="s">
        <v>294</v>
      </c>
      <c r="C479">
        <v>2025</v>
      </c>
      <c r="D479">
        <v>2</v>
      </c>
      <c r="E479">
        <v>84093</v>
      </c>
      <c r="F479" t="s">
        <v>291</v>
      </c>
      <c r="G479">
        <v>16</v>
      </c>
      <c r="H479" t="str">
        <f>_xlfn.XLOOKUP(Table1[[#This Row],[ZIPCODE]],Table2[Zip Code],Table2[County])</f>
        <v>Salt Lake</v>
      </c>
      <c r="I479" t="str">
        <f>_xlfn.XLOOKUP(Table1[[#This Row],[ZIPCODE]],Table3[zip],Table3[county])</f>
        <v>Salt Lake County</v>
      </c>
      <c r="J479" t="str">
        <f>IFERROR(Table1[[#This Row],[County (Utah.gov)]], SUBSTITUTE(Table1[[#This Row],[County (WPR)]], " County", ""))</f>
        <v>Salt Lake</v>
      </c>
    </row>
    <row r="480" spans="1:10">
      <c r="A480" t="s">
        <v>191</v>
      </c>
      <c r="B480" t="s">
        <v>294</v>
      </c>
      <c r="C480">
        <v>2025</v>
      </c>
      <c r="D480">
        <v>2</v>
      </c>
      <c r="E480">
        <v>84094</v>
      </c>
      <c r="F480" t="s">
        <v>290</v>
      </c>
      <c r="G480">
        <v>10</v>
      </c>
      <c r="H480" t="str">
        <f>_xlfn.XLOOKUP(Table1[[#This Row],[ZIPCODE]],Table2[Zip Code],Table2[County])</f>
        <v>Salt Lake</v>
      </c>
      <c r="I480" t="str">
        <f>_xlfn.XLOOKUP(Table1[[#This Row],[ZIPCODE]],Table3[zip],Table3[county])</f>
        <v>Salt Lake County</v>
      </c>
      <c r="J480" t="str">
        <f>IFERROR(Table1[[#This Row],[County (Utah.gov)]], SUBSTITUTE(Table1[[#This Row],[County (WPR)]], " County", ""))</f>
        <v>Salt Lake</v>
      </c>
    </row>
    <row r="481" spans="1:10">
      <c r="A481" t="s">
        <v>191</v>
      </c>
      <c r="B481" t="s">
        <v>294</v>
      </c>
      <c r="C481">
        <v>2025</v>
      </c>
      <c r="D481">
        <v>2</v>
      </c>
      <c r="E481">
        <v>84094</v>
      </c>
      <c r="F481" t="s">
        <v>291</v>
      </c>
      <c r="G481">
        <v>22</v>
      </c>
      <c r="H481" t="str">
        <f>_xlfn.XLOOKUP(Table1[[#This Row],[ZIPCODE]],Table2[Zip Code],Table2[County])</f>
        <v>Salt Lake</v>
      </c>
      <c r="I481" t="str">
        <f>_xlfn.XLOOKUP(Table1[[#This Row],[ZIPCODE]],Table3[zip],Table3[county])</f>
        <v>Salt Lake County</v>
      </c>
      <c r="J481" t="str">
        <f>IFERROR(Table1[[#This Row],[County (Utah.gov)]], SUBSTITUTE(Table1[[#This Row],[County (WPR)]], " County", ""))</f>
        <v>Salt Lake</v>
      </c>
    </row>
    <row r="482" spans="1:10">
      <c r="A482" t="s">
        <v>191</v>
      </c>
      <c r="B482" t="s">
        <v>294</v>
      </c>
      <c r="C482">
        <v>2025</v>
      </c>
      <c r="D482">
        <v>2</v>
      </c>
      <c r="E482">
        <v>84095</v>
      </c>
      <c r="F482" t="s">
        <v>290</v>
      </c>
      <c r="G482">
        <v>13</v>
      </c>
      <c r="H482" t="str">
        <f>_xlfn.XLOOKUP(Table1[[#This Row],[ZIPCODE]],Table2[Zip Code],Table2[County])</f>
        <v>Salt Lake</v>
      </c>
      <c r="I482" t="str">
        <f>_xlfn.XLOOKUP(Table1[[#This Row],[ZIPCODE]],Table3[zip],Table3[county])</f>
        <v>Salt Lake County</v>
      </c>
      <c r="J482" t="str">
        <f>IFERROR(Table1[[#This Row],[County (Utah.gov)]], SUBSTITUTE(Table1[[#This Row],[County (WPR)]], " County", ""))</f>
        <v>Salt Lake</v>
      </c>
    </row>
    <row r="483" spans="1:10">
      <c r="A483" t="s">
        <v>191</v>
      </c>
      <c r="B483" t="s">
        <v>294</v>
      </c>
      <c r="C483">
        <v>2025</v>
      </c>
      <c r="D483">
        <v>2</v>
      </c>
      <c r="E483">
        <v>84095</v>
      </c>
      <c r="F483" t="s">
        <v>291</v>
      </c>
      <c r="G483">
        <v>17</v>
      </c>
      <c r="H483" t="str">
        <f>_xlfn.XLOOKUP(Table1[[#This Row],[ZIPCODE]],Table2[Zip Code],Table2[County])</f>
        <v>Salt Lake</v>
      </c>
      <c r="I483" t="str">
        <f>_xlfn.XLOOKUP(Table1[[#This Row],[ZIPCODE]],Table3[zip],Table3[county])</f>
        <v>Salt Lake County</v>
      </c>
      <c r="J483" t="str">
        <f>IFERROR(Table1[[#This Row],[County (Utah.gov)]], SUBSTITUTE(Table1[[#This Row],[County (WPR)]], " County", ""))</f>
        <v>Salt Lake</v>
      </c>
    </row>
    <row r="484" spans="1:10">
      <c r="A484" t="s">
        <v>191</v>
      </c>
      <c r="B484" t="s">
        <v>294</v>
      </c>
      <c r="C484">
        <v>2025</v>
      </c>
      <c r="D484">
        <v>2</v>
      </c>
      <c r="E484">
        <v>84096</v>
      </c>
      <c r="F484" t="s">
        <v>290</v>
      </c>
      <c r="G484">
        <v>11</v>
      </c>
      <c r="H484" t="e">
        <f>_xlfn.XLOOKUP(Table1[[#This Row],[ZIPCODE]],Table2[Zip Code],Table2[County])</f>
        <v>#N/A</v>
      </c>
      <c r="I484" t="str">
        <f>_xlfn.XLOOKUP(Table1[[#This Row],[ZIPCODE]],Table3[zip],Table3[county])</f>
        <v>Salt Lake County</v>
      </c>
      <c r="J484" t="str">
        <f>IFERROR(Table1[[#This Row],[County (Utah.gov)]], SUBSTITUTE(Table1[[#This Row],[County (WPR)]], " County", ""))</f>
        <v>Salt Lake</v>
      </c>
    </row>
    <row r="485" spans="1:10">
      <c r="A485" t="s">
        <v>191</v>
      </c>
      <c r="B485" t="s">
        <v>294</v>
      </c>
      <c r="C485">
        <v>2025</v>
      </c>
      <c r="D485">
        <v>2</v>
      </c>
      <c r="E485">
        <v>84096</v>
      </c>
      <c r="F485" t="s">
        <v>291</v>
      </c>
      <c r="G485">
        <v>29</v>
      </c>
      <c r="H485" t="e">
        <f>_xlfn.XLOOKUP(Table1[[#This Row],[ZIPCODE]],Table2[Zip Code],Table2[County])</f>
        <v>#N/A</v>
      </c>
      <c r="I485" t="str">
        <f>_xlfn.XLOOKUP(Table1[[#This Row],[ZIPCODE]],Table3[zip],Table3[county])</f>
        <v>Salt Lake County</v>
      </c>
      <c r="J485" t="str">
        <f>IFERROR(Table1[[#This Row],[County (Utah.gov)]], SUBSTITUTE(Table1[[#This Row],[County (WPR)]], " County", ""))</f>
        <v>Salt Lake</v>
      </c>
    </row>
    <row r="486" spans="1:10">
      <c r="A486" t="s">
        <v>191</v>
      </c>
      <c r="B486" t="s">
        <v>294</v>
      </c>
      <c r="C486">
        <v>2025</v>
      </c>
      <c r="D486">
        <v>2</v>
      </c>
      <c r="E486">
        <v>84097</v>
      </c>
      <c r="F486" t="s">
        <v>290</v>
      </c>
      <c r="G486">
        <v>1</v>
      </c>
      <c r="H486" t="str">
        <f>_xlfn.XLOOKUP(Table1[[#This Row],[ZIPCODE]],Table2[Zip Code],Table2[County])</f>
        <v>Utah</v>
      </c>
      <c r="I486" t="str">
        <f>_xlfn.XLOOKUP(Table1[[#This Row],[ZIPCODE]],Table3[zip],Table3[county])</f>
        <v>Utah County</v>
      </c>
      <c r="J486" t="str">
        <f>IFERROR(Table1[[#This Row],[County (Utah.gov)]], SUBSTITUTE(Table1[[#This Row],[County (WPR)]], " County", ""))</f>
        <v>Utah</v>
      </c>
    </row>
    <row r="487" spans="1:10">
      <c r="A487" t="s">
        <v>191</v>
      </c>
      <c r="B487" t="s">
        <v>294</v>
      </c>
      <c r="C487">
        <v>2025</v>
      </c>
      <c r="D487">
        <v>2</v>
      </c>
      <c r="E487">
        <v>84097</v>
      </c>
      <c r="F487" t="s">
        <v>291</v>
      </c>
      <c r="G487">
        <v>3</v>
      </c>
      <c r="H487" t="str">
        <f>_xlfn.XLOOKUP(Table1[[#This Row],[ZIPCODE]],Table2[Zip Code],Table2[County])</f>
        <v>Utah</v>
      </c>
      <c r="I487" t="str">
        <f>_xlfn.XLOOKUP(Table1[[#This Row],[ZIPCODE]],Table3[zip],Table3[county])</f>
        <v>Utah County</v>
      </c>
      <c r="J487" t="str">
        <f>IFERROR(Table1[[#This Row],[County (Utah.gov)]], SUBSTITUTE(Table1[[#This Row],[County (WPR)]], " County", ""))</f>
        <v>Utah</v>
      </c>
    </row>
    <row r="488" spans="1:10">
      <c r="A488" t="s">
        <v>191</v>
      </c>
      <c r="B488" t="s">
        <v>294</v>
      </c>
      <c r="C488">
        <v>2025</v>
      </c>
      <c r="D488">
        <v>2</v>
      </c>
      <c r="E488">
        <v>84098</v>
      </c>
      <c r="F488" t="s">
        <v>290</v>
      </c>
      <c r="G488">
        <v>5</v>
      </c>
      <c r="H488" t="str">
        <f>_xlfn.XLOOKUP(Table1[[#This Row],[ZIPCODE]],Table2[Zip Code],Table2[County])</f>
        <v>Summit</v>
      </c>
      <c r="I488" t="str">
        <f>_xlfn.XLOOKUP(Table1[[#This Row],[ZIPCODE]],Table3[zip],Table3[county])</f>
        <v>Summit County</v>
      </c>
      <c r="J488" t="str">
        <f>IFERROR(Table1[[#This Row],[County (Utah.gov)]], SUBSTITUTE(Table1[[#This Row],[County (WPR)]], " County", ""))</f>
        <v>Summit</v>
      </c>
    </row>
    <row r="489" spans="1:10">
      <c r="A489" t="s">
        <v>191</v>
      </c>
      <c r="B489" t="s">
        <v>294</v>
      </c>
      <c r="C489">
        <v>2025</v>
      </c>
      <c r="D489">
        <v>2</v>
      </c>
      <c r="E489">
        <v>84098</v>
      </c>
      <c r="F489" t="s">
        <v>291</v>
      </c>
      <c r="G489">
        <v>18</v>
      </c>
      <c r="H489" t="str">
        <f>_xlfn.XLOOKUP(Table1[[#This Row],[ZIPCODE]],Table2[Zip Code],Table2[County])</f>
        <v>Summit</v>
      </c>
      <c r="I489" t="str">
        <f>_xlfn.XLOOKUP(Table1[[#This Row],[ZIPCODE]],Table3[zip],Table3[county])</f>
        <v>Summit County</v>
      </c>
      <c r="J489" t="str">
        <f>IFERROR(Table1[[#This Row],[County (Utah.gov)]], SUBSTITUTE(Table1[[#This Row],[County (WPR)]], " County", ""))</f>
        <v>Summit</v>
      </c>
    </row>
    <row r="490" spans="1:10">
      <c r="A490" t="s">
        <v>191</v>
      </c>
      <c r="B490" t="s">
        <v>294</v>
      </c>
      <c r="C490">
        <v>2025</v>
      </c>
      <c r="D490">
        <v>2</v>
      </c>
      <c r="E490">
        <v>84101</v>
      </c>
      <c r="F490" t="s">
        <v>290</v>
      </c>
      <c r="G490">
        <v>11</v>
      </c>
      <c r="H490" t="str">
        <f>_xlfn.XLOOKUP(Table1[[#This Row],[ZIPCODE]],Table2[Zip Code],Table2[County])</f>
        <v>Salt Lake</v>
      </c>
      <c r="I490" t="str">
        <f>_xlfn.XLOOKUP(Table1[[#This Row],[ZIPCODE]],Table3[zip],Table3[county])</f>
        <v>Salt Lake County</v>
      </c>
      <c r="J490" t="str">
        <f>IFERROR(Table1[[#This Row],[County (Utah.gov)]], SUBSTITUTE(Table1[[#This Row],[County (WPR)]], " County", ""))</f>
        <v>Salt Lake</v>
      </c>
    </row>
    <row r="491" spans="1:10">
      <c r="A491" t="s">
        <v>191</v>
      </c>
      <c r="B491" t="s">
        <v>294</v>
      </c>
      <c r="C491">
        <v>2025</v>
      </c>
      <c r="D491">
        <v>2</v>
      </c>
      <c r="E491">
        <v>84101</v>
      </c>
      <c r="F491" t="s">
        <v>291</v>
      </c>
      <c r="G491">
        <v>17</v>
      </c>
      <c r="H491" t="str">
        <f>_xlfn.XLOOKUP(Table1[[#This Row],[ZIPCODE]],Table2[Zip Code],Table2[County])</f>
        <v>Salt Lake</v>
      </c>
      <c r="I491" t="str">
        <f>_xlfn.XLOOKUP(Table1[[#This Row],[ZIPCODE]],Table3[zip],Table3[county])</f>
        <v>Salt Lake County</v>
      </c>
      <c r="J491" t="str">
        <f>IFERROR(Table1[[#This Row],[County (Utah.gov)]], SUBSTITUTE(Table1[[#This Row],[County (WPR)]], " County", ""))</f>
        <v>Salt Lake</v>
      </c>
    </row>
    <row r="492" spans="1:10">
      <c r="A492" t="s">
        <v>191</v>
      </c>
      <c r="B492" t="s">
        <v>294</v>
      </c>
      <c r="C492">
        <v>2025</v>
      </c>
      <c r="D492">
        <v>2</v>
      </c>
      <c r="E492">
        <v>84102</v>
      </c>
      <c r="F492" t="s">
        <v>290</v>
      </c>
      <c r="G492">
        <v>21</v>
      </c>
      <c r="H492" t="str">
        <f>_xlfn.XLOOKUP(Table1[[#This Row],[ZIPCODE]],Table2[Zip Code],Table2[County])</f>
        <v>Salt Lake</v>
      </c>
      <c r="I492" t="str">
        <f>_xlfn.XLOOKUP(Table1[[#This Row],[ZIPCODE]],Table3[zip],Table3[county])</f>
        <v>Salt Lake County</v>
      </c>
      <c r="J492" t="str">
        <f>IFERROR(Table1[[#This Row],[County (Utah.gov)]], SUBSTITUTE(Table1[[#This Row],[County (WPR)]], " County", ""))</f>
        <v>Salt Lake</v>
      </c>
    </row>
    <row r="493" spans="1:10">
      <c r="A493" t="s">
        <v>191</v>
      </c>
      <c r="B493" t="s">
        <v>294</v>
      </c>
      <c r="C493">
        <v>2025</v>
      </c>
      <c r="D493">
        <v>2</v>
      </c>
      <c r="E493">
        <v>84102</v>
      </c>
      <c r="F493" t="s">
        <v>291</v>
      </c>
      <c r="G493">
        <v>38</v>
      </c>
      <c r="H493" t="str">
        <f>_xlfn.XLOOKUP(Table1[[#This Row],[ZIPCODE]],Table2[Zip Code],Table2[County])</f>
        <v>Salt Lake</v>
      </c>
      <c r="I493" t="str">
        <f>_xlfn.XLOOKUP(Table1[[#This Row],[ZIPCODE]],Table3[zip],Table3[county])</f>
        <v>Salt Lake County</v>
      </c>
      <c r="J493" t="str">
        <f>IFERROR(Table1[[#This Row],[County (Utah.gov)]], SUBSTITUTE(Table1[[#This Row],[County (WPR)]], " County", ""))</f>
        <v>Salt Lake</v>
      </c>
    </row>
    <row r="494" spans="1:10">
      <c r="A494" t="s">
        <v>191</v>
      </c>
      <c r="B494" t="s">
        <v>294</v>
      </c>
      <c r="C494">
        <v>2025</v>
      </c>
      <c r="D494">
        <v>2</v>
      </c>
      <c r="E494">
        <v>84103</v>
      </c>
      <c r="F494" t="s">
        <v>290</v>
      </c>
      <c r="G494">
        <v>28</v>
      </c>
      <c r="H494" t="str">
        <f>_xlfn.XLOOKUP(Table1[[#This Row],[ZIPCODE]],Table2[Zip Code],Table2[County])</f>
        <v>Salt Lake</v>
      </c>
      <c r="I494" t="str">
        <f>_xlfn.XLOOKUP(Table1[[#This Row],[ZIPCODE]],Table3[zip],Table3[county])</f>
        <v>Salt Lake County</v>
      </c>
      <c r="J494" t="str">
        <f>IFERROR(Table1[[#This Row],[County (Utah.gov)]], SUBSTITUTE(Table1[[#This Row],[County (WPR)]], " County", ""))</f>
        <v>Salt Lake</v>
      </c>
    </row>
    <row r="495" spans="1:10">
      <c r="A495" t="s">
        <v>191</v>
      </c>
      <c r="B495" t="s">
        <v>294</v>
      </c>
      <c r="C495">
        <v>2025</v>
      </c>
      <c r="D495">
        <v>2</v>
      </c>
      <c r="E495">
        <v>84103</v>
      </c>
      <c r="F495" t="s">
        <v>291</v>
      </c>
      <c r="G495">
        <v>46</v>
      </c>
      <c r="H495" t="str">
        <f>_xlfn.XLOOKUP(Table1[[#This Row],[ZIPCODE]],Table2[Zip Code],Table2[County])</f>
        <v>Salt Lake</v>
      </c>
      <c r="I495" t="str">
        <f>_xlfn.XLOOKUP(Table1[[#This Row],[ZIPCODE]],Table3[zip],Table3[county])</f>
        <v>Salt Lake County</v>
      </c>
      <c r="J495" t="str">
        <f>IFERROR(Table1[[#This Row],[County (Utah.gov)]], SUBSTITUTE(Table1[[#This Row],[County (WPR)]], " County", ""))</f>
        <v>Salt Lake</v>
      </c>
    </row>
    <row r="496" spans="1:10">
      <c r="A496" t="s">
        <v>191</v>
      </c>
      <c r="B496" t="s">
        <v>294</v>
      </c>
      <c r="C496">
        <v>2025</v>
      </c>
      <c r="D496">
        <v>2</v>
      </c>
      <c r="E496">
        <v>84104</v>
      </c>
      <c r="F496" t="s">
        <v>290</v>
      </c>
      <c r="G496">
        <v>22</v>
      </c>
      <c r="H496" t="str">
        <f>_xlfn.XLOOKUP(Table1[[#This Row],[ZIPCODE]],Table2[Zip Code],Table2[County])</f>
        <v>Salt Lake</v>
      </c>
      <c r="I496" t="str">
        <f>_xlfn.XLOOKUP(Table1[[#This Row],[ZIPCODE]],Table3[zip],Table3[county])</f>
        <v>Salt Lake County</v>
      </c>
      <c r="J496" t="str">
        <f>IFERROR(Table1[[#This Row],[County (Utah.gov)]], SUBSTITUTE(Table1[[#This Row],[County (WPR)]], " County", ""))</f>
        <v>Salt Lake</v>
      </c>
    </row>
    <row r="497" spans="1:10">
      <c r="A497" t="s">
        <v>191</v>
      </c>
      <c r="B497" t="s">
        <v>294</v>
      </c>
      <c r="C497">
        <v>2025</v>
      </c>
      <c r="D497">
        <v>2</v>
      </c>
      <c r="E497">
        <v>84104</v>
      </c>
      <c r="F497" t="s">
        <v>291</v>
      </c>
      <c r="G497">
        <v>39</v>
      </c>
      <c r="H497" t="str">
        <f>_xlfn.XLOOKUP(Table1[[#This Row],[ZIPCODE]],Table2[Zip Code],Table2[County])</f>
        <v>Salt Lake</v>
      </c>
      <c r="I497" t="str">
        <f>_xlfn.XLOOKUP(Table1[[#This Row],[ZIPCODE]],Table3[zip],Table3[county])</f>
        <v>Salt Lake County</v>
      </c>
      <c r="J497" t="str">
        <f>IFERROR(Table1[[#This Row],[County (Utah.gov)]], SUBSTITUTE(Table1[[#This Row],[County (WPR)]], " County", ""))</f>
        <v>Salt Lake</v>
      </c>
    </row>
    <row r="498" spans="1:10">
      <c r="A498" t="s">
        <v>191</v>
      </c>
      <c r="B498" t="s">
        <v>294</v>
      </c>
      <c r="C498">
        <v>2025</v>
      </c>
      <c r="D498">
        <v>2</v>
      </c>
      <c r="E498">
        <v>84105</v>
      </c>
      <c r="F498" t="s">
        <v>290</v>
      </c>
      <c r="G498">
        <v>25</v>
      </c>
      <c r="H498" t="str">
        <f>_xlfn.XLOOKUP(Table1[[#This Row],[ZIPCODE]],Table2[Zip Code],Table2[County])</f>
        <v>Salt Lake</v>
      </c>
      <c r="I498" t="str">
        <f>_xlfn.XLOOKUP(Table1[[#This Row],[ZIPCODE]],Table3[zip],Table3[county])</f>
        <v>Salt Lake County</v>
      </c>
      <c r="J498" t="str">
        <f>IFERROR(Table1[[#This Row],[County (Utah.gov)]], SUBSTITUTE(Table1[[#This Row],[County (WPR)]], " County", ""))</f>
        <v>Salt Lake</v>
      </c>
    </row>
    <row r="499" spans="1:10">
      <c r="A499" t="s">
        <v>191</v>
      </c>
      <c r="B499" t="s">
        <v>294</v>
      </c>
      <c r="C499">
        <v>2025</v>
      </c>
      <c r="D499">
        <v>2</v>
      </c>
      <c r="E499">
        <v>84105</v>
      </c>
      <c r="F499" t="s">
        <v>291</v>
      </c>
      <c r="G499">
        <v>55</v>
      </c>
      <c r="H499" t="str">
        <f>_xlfn.XLOOKUP(Table1[[#This Row],[ZIPCODE]],Table2[Zip Code],Table2[County])</f>
        <v>Salt Lake</v>
      </c>
      <c r="I499" t="str">
        <f>_xlfn.XLOOKUP(Table1[[#This Row],[ZIPCODE]],Table3[zip],Table3[county])</f>
        <v>Salt Lake County</v>
      </c>
      <c r="J499" t="str">
        <f>IFERROR(Table1[[#This Row],[County (Utah.gov)]], SUBSTITUTE(Table1[[#This Row],[County (WPR)]], " County", ""))</f>
        <v>Salt Lake</v>
      </c>
    </row>
    <row r="500" spans="1:10">
      <c r="A500" t="s">
        <v>191</v>
      </c>
      <c r="B500" t="s">
        <v>294</v>
      </c>
      <c r="C500">
        <v>2025</v>
      </c>
      <c r="D500">
        <v>2</v>
      </c>
      <c r="E500">
        <v>84106</v>
      </c>
      <c r="F500" t="s">
        <v>290</v>
      </c>
      <c r="G500">
        <v>35</v>
      </c>
      <c r="H500" t="str">
        <f>_xlfn.XLOOKUP(Table1[[#This Row],[ZIPCODE]],Table2[Zip Code],Table2[County])</f>
        <v>Salt Lake</v>
      </c>
      <c r="I500" t="str">
        <f>_xlfn.XLOOKUP(Table1[[#This Row],[ZIPCODE]],Table3[zip],Table3[county])</f>
        <v>Salt Lake County</v>
      </c>
      <c r="J500" t="str">
        <f>IFERROR(Table1[[#This Row],[County (Utah.gov)]], SUBSTITUTE(Table1[[#This Row],[County (WPR)]], " County", ""))</f>
        <v>Salt Lake</v>
      </c>
    </row>
    <row r="501" spans="1:10">
      <c r="A501" t="s">
        <v>191</v>
      </c>
      <c r="B501" t="s">
        <v>294</v>
      </c>
      <c r="C501">
        <v>2025</v>
      </c>
      <c r="D501">
        <v>2</v>
      </c>
      <c r="E501">
        <v>84106</v>
      </c>
      <c r="F501" t="s">
        <v>291</v>
      </c>
      <c r="G501">
        <v>53</v>
      </c>
      <c r="H501" t="str">
        <f>_xlfn.XLOOKUP(Table1[[#This Row],[ZIPCODE]],Table2[Zip Code],Table2[County])</f>
        <v>Salt Lake</v>
      </c>
      <c r="I501" t="str">
        <f>_xlfn.XLOOKUP(Table1[[#This Row],[ZIPCODE]],Table3[zip],Table3[county])</f>
        <v>Salt Lake County</v>
      </c>
      <c r="J501" t="str">
        <f>IFERROR(Table1[[#This Row],[County (Utah.gov)]], SUBSTITUTE(Table1[[#This Row],[County (WPR)]], " County", ""))</f>
        <v>Salt Lake</v>
      </c>
    </row>
    <row r="502" spans="1:10">
      <c r="A502" t="s">
        <v>191</v>
      </c>
      <c r="B502" t="s">
        <v>294</v>
      </c>
      <c r="C502">
        <v>2025</v>
      </c>
      <c r="D502">
        <v>2</v>
      </c>
      <c r="E502">
        <v>84107</v>
      </c>
      <c r="F502" t="s">
        <v>290</v>
      </c>
      <c r="G502">
        <v>22</v>
      </c>
      <c r="H502" t="str">
        <f>_xlfn.XLOOKUP(Table1[[#This Row],[ZIPCODE]],Table2[Zip Code],Table2[County])</f>
        <v>Salt Lake</v>
      </c>
      <c r="I502" t="str">
        <f>_xlfn.XLOOKUP(Table1[[#This Row],[ZIPCODE]],Table3[zip],Table3[county])</f>
        <v>Salt Lake County</v>
      </c>
      <c r="J502" t="str">
        <f>IFERROR(Table1[[#This Row],[County (Utah.gov)]], SUBSTITUTE(Table1[[#This Row],[County (WPR)]], " County", ""))</f>
        <v>Salt Lake</v>
      </c>
    </row>
    <row r="503" spans="1:10">
      <c r="A503" t="s">
        <v>191</v>
      </c>
      <c r="B503" t="s">
        <v>294</v>
      </c>
      <c r="C503">
        <v>2025</v>
      </c>
      <c r="D503">
        <v>2</v>
      </c>
      <c r="E503">
        <v>84107</v>
      </c>
      <c r="F503" t="s">
        <v>291</v>
      </c>
      <c r="G503">
        <v>46</v>
      </c>
      <c r="H503" t="str">
        <f>_xlfn.XLOOKUP(Table1[[#This Row],[ZIPCODE]],Table2[Zip Code],Table2[County])</f>
        <v>Salt Lake</v>
      </c>
      <c r="I503" t="str">
        <f>_xlfn.XLOOKUP(Table1[[#This Row],[ZIPCODE]],Table3[zip],Table3[county])</f>
        <v>Salt Lake County</v>
      </c>
      <c r="J503" t="str">
        <f>IFERROR(Table1[[#This Row],[County (Utah.gov)]], SUBSTITUTE(Table1[[#This Row],[County (WPR)]], " County", ""))</f>
        <v>Salt Lake</v>
      </c>
    </row>
    <row r="504" spans="1:10">
      <c r="A504" t="s">
        <v>191</v>
      </c>
      <c r="B504" t="s">
        <v>294</v>
      </c>
      <c r="C504">
        <v>2025</v>
      </c>
      <c r="D504">
        <v>2</v>
      </c>
      <c r="E504">
        <v>84108</v>
      </c>
      <c r="F504" t="s">
        <v>290</v>
      </c>
      <c r="G504">
        <v>13</v>
      </c>
      <c r="H504" t="str">
        <f>_xlfn.XLOOKUP(Table1[[#This Row],[ZIPCODE]],Table2[Zip Code],Table2[County])</f>
        <v>Salt Lake</v>
      </c>
      <c r="I504" t="str">
        <f>_xlfn.XLOOKUP(Table1[[#This Row],[ZIPCODE]],Table3[zip],Table3[county])</f>
        <v>Salt Lake County</v>
      </c>
      <c r="J504" t="str">
        <f>IFERROR(Table1[[#This Row],[County (Utah.gov)]], SUBSTITUTE(Table1[[#This Row],[County (WPR)]], " County", ""))</f>
        <v>Salt Lake</v>
      </c>
    </row>
    <row r="505" spans="1:10">
      <c r="A505" t="s">
        <v>191</v>
      </c>
      <c r="B505" t="s">
        <v>294</v>
      </c>
      <c r="C505">
        <v>2025</v>
      </c>
      <c r="D505">
        <v>2</v>
      </c>
      <c r="E505">
        <v>84108</v>
      </c>
      <c r="F505" t="s">
        <v>291</v>
      </c>
      <c r="G505">
        <v>30</v>
      </c>
      <c r="H505" t="str">
        <f>_xlfn.XLOOKUP(Table1[[#This Row],[ZIPCODE]],Table2[Zip Code],Table2[County])</f>
        <v>Salt Lake</v>
      </c>
      <c r="I505" t="str">
        <f>_xlfn.XLOOKUP(Table1[[#This Row],[ZIPCODE]],Table3[zip],Table3[county])</f>
        <v>Salt Lake County</v>
      </c>
      <c r="J505" t="str">
        <f>IFERROR(Table1[[#This Row],[County (Utah.gov)]], SUBSTITUTE(Table1[[#This Row],[County (WPR)]], " County", ""))</f>
        <v>Salt Lake</v>
      </c>
    </row>
    <row r="506" spans="1:10">
      <c r="A506" t="s">
        <v>191</v>
      </c>
      <c r="B506" t="s">
        <v>294</v>
      </c>
      <c r="C506">
        <v>2025</v>
      </c>
      <c r="D506">
        <v>2</v>
      </c>
      <c r="E506">
        <v>84109</v>
      </c>
      <c r="F506" t="s">
        <v>290</v>
      </c>
      <c r="G506">
        <v>19</v>
      </c>
      <c r="H506" t="str">
        <f>_xlfn.XLOOKUP(Table1[[#This Row],[ZIPCODE]],Table2[Zip Code],Table2[County])</f>
        <v>Salt Lake</v>
      </c>
      <c r="I506" t="str">
        <f>_xlfn.XLOOKUP(Table1[[#This Row],[ZIPCODE]],Table3[zip],Table3[county])</f>
        <v>Salt Lake County</v>
      </c>
      <c r="J506" t="str">
        <f>IFERROR(Table1[[#This Row],[County (Utah.gov)]], SUBSTITUTE(Table1[[#This Row],[County (WPR)]], " County", ""))</f>
        <v>Salt Lake</v>
      </c>
    </row>
    <row r="507" spans="1:10">
      <c r="A507" t="s">
        <v>191</v>
      </c>
      <c r="B507" t="s">
        <v>294</v>
      </c>
      <c r="C507">
        <v>2025</v>
      </c>
      <c r="D507">
        <v>2</v>
      </c>
      <c r="E507">
        <v>84109</v>
      </c>
      <c r="F507" t="s">
        <v>291</v>
      </c>
      <c r="G507">
        <v>46</v>
      </c>
      <c r="H507" t="str">
        <f>_xlfn.XLOOKUP(Table1[[#This Row],[ZIPCODE]],Table2[Zip Code],Table2[County])</f>
        <v>Salt Lake</v>
      </c>
      <c r="I507" t="str">
        <f>_xlfn.XLOOKUP(Table1[[#This Row],[ZIPCODE]],Table3[zip],Table3[county])</f>
        <v>Salt Lake County</v>
      </c>
      <c r="J507" t="str">
        <f>IFERROR(Table1[[#This Row],[County (Utah.gov)]], SUBSTITUTE(Table1[[#This Row],[County (WPR)]], " County", ""))</f>
        <v>Salt Lake</v>
      </c>
    </row>
    <row r="508" spans="1:10">
      <c r="A508" t="s">
        <v>191</v>
      </c>
      <c r="B508" t="s">
        <v>294</v>
      </c>
      <c r="C508">
        <v>2025</v>
      </c>
      <c r="D508">
        <v>2</v>
      </c>
      <c r="E508">
        <v>84110</v>
      </c>
      <c r="F508" t="s">
        <v>290</v>
      </c>
      <c r="G508">
        <v>1</v>
      </c>
      <c r="H508" t="str">
        <f>_xlfn.XLOOKUP(Table1[[#This Row],[ZIPCODE]],Table2[Zip Code],Table2[County])</f>
        <v>Salt Lake</v>
      </c>
      <c r="I508" t="e">
        <f>_xlfn.XLOOKUP(Table1[[#This Row],[ZIPCODE]],Table3[zip],Table3[county])</f>
        <v>#N/A</v>
      </c>
      <c r="J508" t="str">
        <f>IFERROR(Table1[[#This Row],[County (Utah.gov)]], SUBSTITUTE(Table1[[#This Row],[County (WPR)]], " County", ""))</f>
        <v>Salt Lake</v>
      </c>
    </row>
    <row r="509" spans="1:10">
      <c r="A509" t="s">
        <v>191</v>
      </c>
      <c r="B509" t="s">
        <v>294</v>
      </c>
      <c r="C509">
        <v>2025</v>
      </c>
      <c r="D509">
        <v>2</v>
      </c>
      <c r="E509">
        <v>84111</v>
      </c>
      <c r="F509" t="s">
        <v>290</v>
      </c>
      <c r="G509">
        <v>14</v>
      </c>
      <c r="H509" t="str">
        <f>_xlfn.XLOOKUP(Table1[[#This Row],[ZIPCODE]],Table2[Zip Code],Table2[County])</f>
        <v>Salt Lake</v>
      </c>
      <c r="I509" t="str">
        <f>_xlfn.XLOOKUP(Table1[[#This Row],[ZIPCODE]],Table3[zip],Table3[county])</f>
        <v>Salt Lake County</v>
      </c>
      <c r="J509" t="str">
        <f>IFERROR(Table1[[#This Row],[County (Utah.gov)]], SUBSTITUTE(Table1[[#This Row],[County (WPR)]], " County", ""))</f>
        <v>Salt Lake</v>
      </c>
    </row>
    <row r="510" spans="1:10">
      <c r="A510" t="s">
        <v>191</v>
      </c>
      <c r="B510" t="s">
        <v>294</v>
      </c>
      <c r="C510">
        <v>2025</v>
      </c>
      <c r="D510">
        <v>2</v>
      </c>
      <c r="E510">
        <v>84111</v>
      </c>
      <c r="F510" t="s">
        <v>291</v>
      </c>
      <c r="G510">
        <v>19</v>
      </c>
      <c r="H510" t="str">
        <f>_xlfn.XLOOKUP(Table1[[#This Row],[ZIPCODE]],Table2[Zip Code],Table2[County])</f>
        <v>Salt Lake</v>
      </c>
      <c r="I510" t="str">
        <f>_xlfn.XLOOKUP(Table1[[#This Row],[ZIPCODE]],Table3[zip],Table3[county])</f>
        <v>Salt Lake County</v>
      </c>
      <c r="J510" t="str">
        <f>IFERROR(Table1[[#This Row],[County (Utah.gov)]], SUBSTITUTE(Table1[[#This Row],[County (WPR)]], " County", ""))</f>
        <v>Salt Lake</v>
      </c>
    </row>
    <row r="511" spans="1:10">
      <c r="A511" t="s">
        <v>191</v>
      </c>
      <c r="B511" t="s">
        <v>294</v>
      </c>
      <c r="C511">
        <v>2025</v>
      </c>
      <c r="D511">
        <v>2</v>
      </c>
      <c r="E511">
        <v>84115</v>
      </c>
      <c r="F511" t="s">
        <v>290</v>
      </c>
      <c r="G511">
        <v>34</v>
      </c>
      <c r="H511" t="str">
        <f>_xlfn.XLOOKUP(Table1[[#This Row],[ZIPCODE]],Table2[Zip Code],Table2[County])</f>
        <v>Salt Lake</v>
      </c>
      <c r="I511" t="str">
        <f>_xlfn.XLOOKUP(Table1[[#This Row],[ZIPCODE]],Table3[zip],Table3[county])</f>
        <v>Salt Lake County</v>
      </c>
      <c r="J511" t="str">
        <f>IFERROR(Table1[[#This Row],[County (Utah.gov)]], SUBSTITUTE(Table1[[#This Row],[County (WPR)]], " County", ""))</f>
        <v>Salt Lake</v>
      </c>
    </row>
    <row r="512" spans="1:10">
      <c r="A512" t="s">
        <v>191</v>
      </c>
      <c r="B512" t="s">
        <v>294</v>
      </c>
      <c r="C512">
        <v>2025</v>
      </c>
      <c r="D512">
        <v>2</v>
      </c>
      <c r="E512">
        <v>84115</v>
      </c>
      <c r="F512" t="s">
        <v>291</v>
      </c>
      <c r="G512">
        <v>75</v>
      </c>
      <c r="H512" t="str">
        <f>_xlfn.XLOOKUP(Table1[[#This Row],[ZIPCODE]],Table2[Zip Code],Table2[County])</f>
        <v>Salt Lake</v>
      </c>
      <c r="I512" t="str">
        <f>_xlfn.XLOOKUP(Table1[[#This Row],[ZIPCODE]],Table3[zip],Table3[county])</f>
        <v>Salt Lake County</v>
      </c>
      <c r="J512" t="str">
        <f>IFERROR(Table1[[#This Row],[County (Utah.gov)]], SUBSTITUTE(Table1[[#This Row],[County (WPR)]], " County", ""))</f>
        <v>Salt Lake</v>
      </c>
    </row>
    <row r="513" spans="1:10">
      <c r="A513" t="s">
        <v>191</v>
      </c>
      <c r="B513" t="s">
        <v>294</v>
      </c>
      <c r="C513">
        <v>2025</v>
      </c>
      <c r="D513">
        <v>2</v>
      </c>
      <c r="E513">
        <v>84116</v>
      </c>
      <c r="F513" t="s">
        <v>290</v>
      </c>
      <c r="G513">
        <v>41</v>
      </c>
      <c r="H513" t="str">
        <f>_xlfn.XLOOKUP(Table1[[#This Row],[ZIPCODE]],Table2[Zip Code],Table2[County])</f>
        <v>Salt Lake</v>
      </c>
      <c r="I513" t="str">
        <f>_xlfn.XLOOKUP(Table1[[#This Row],[ZIPCODE]],Table3[zip],Table3[county])</f>
        <v>Salt Lake County</v>
      </c>
      <c r="J513" t="str">
        <f>IFERROR(Table1[[#This Row],[County (Utah.gov)]], SUBSTITUTE(Table1[[#This Row],[County (WPR)]], " County", ""))</f>
        <v>Salt Lake</v>
      </c>
    </row>
    <row r="514" spans="1:10">
      <c r="A514" t="s">
        <v>191</v>
      </c>
      <c r="B514" t="s">
        <v>294</v>
      </c>
      <c r="C514">
        <v>2025</v>
      </c>
      <c r="D514">
        <v>2</v>
      </c>
      <c r="E514">
        <v>84116</v>
      </c>
      <c r="F514" t="s">
        <v>291</v>
      </c>
      <c r="G514">
        <v>66</v>
      </c>
      <c r="H514" t="str">
        <f>_xlfn.XLOOKUP(Table1[[#This Row],[ZIPCODE]],Table2[Zip Code],Table2[County])</f>
        <v>Salt Lake</v>
      </c>
      <c r="I514" t="str">
        <f>_xlfn.XLOOKUP(Table1[[#This Row],[ZIPCODE]],Table3[zip],Table3[county])</f>
        <v>Salt Lake County</v>
      </c>
      <c r="J514" t="str">
        <f>IFERROR(Table1[[#This Row],[County (Utah.gov)]], SUBSTITUTE(Table1[[#This Row],[County (WPR)]], " County", ""))</f>
        <v>Salt Lake</v>
      </c>
    </row>
    <row r="515" spans="1:10">
      <c r="A515" t="s">
        <v>191</v>
      </c>
      <c r="B515" t="s">
        <v>294</v>
      </c>
      <c r="C515">
        <v>2025</v>
      </c>
      <c r="D515">
        <v>2</v>
      </c>
      <c r="E515">
        <v>84117</v>
      </c>
      <c r="F515" t="s">
        <v>290</v>
      </c>
      <c r="G515">
        <v>15</v>
      </c>
      <c r="H515" t="str">
        <f>_xlfn.XLOOKUP(Table1[[#This Row],[ZIPCODE]],Table2[Zip Code],Table2[County])</f>
        <v>Salt Lake</v>
      </c>
      <c r="I515" t="str">
        <f>_xlfn.XLOOKUP(Table1[[#This Row],[ZIPCODE]],Table3[zip],Table3[county])</f>
        <v>Salt Lake County</v>
      </c>
      <c r="J515" t="str">
        <f>IFERROR(Table1[[#This Row],[County (Utah.gov)]], SUBSTITUTE(Table1[[#This Row],[County (WPR)]], " County", ""))</f>
        <v>Salt Lake</v>
      </c>
    </row>
    <row r="516" spans="1:10">
      <c r="A516" t="s">
        <v>191</v>
      </c>
      <c r="B516" t="s">
        <v>294</v>
      </c>
      <c r="C516">
        <v>2025</v>
      </c>
      <c r="D516">
        <v>2</v>
      </c>
      <c r="E516">
        <v>84117</v>
      </c>
      <c r="F516" t="s">
        <v>291</v>
      </c>
      <c r="G516">
        <v>29</v>
      </c>
      <c r="H516" t="str">
        <f>_xlfn.XLOOKUP(Table1[[#This Row],[ZIPCODE]],Table2[Zip Code],Table2[County])</f>
        <v>Salt Lake</v>
      </c>
      <c r="I516" t="str">
        <f>_xlfn.XLOOKUP(Table1[[#This Row],[ZIPCODE]],Table3[zip],Table3[county])</f>
        <v>Salt Lake County</v>
      </c>
      <c r="J516" t="str">
        <f>IFERROR(Table1[[#This Row],[County (Utah.gov)]], SUBSTITUTE(Table1[[#This Row],[County (WPR)]], " County", ""))</f>
        <v>Salt Lake</v>
      </c>
    </row>
    <row r="517" spans="1:10">
      <c r="A517" t="s">
        <v>191</v>
      </c>
      <c r="B517" t="s">
        <v>294</v>
      </c>
      <c r="C517">
        <v>2025</v>
      </c>
      <c r="D517">
        <v>2</v>
      </c>
      <c r="E517">
        <v>84118</v>
      </c>
      <c r="F517" t="s">
        <v>290</v>
      </c>
      <c r="G517">
        <v>19</v>
      </c>
      <c r="H517" t="str">
        <f>_xlfn.XLOOKUP(Table1[[#This Row],[ZIPCODE]],Table2[Zip Code],Table2[County])</f>
        <v>Salt Lake</v>
      </c>
      <c r="I517" t="str">
        <f>_xlfn.XLOOKUP(Table1[[#This Row],[ZIPCODE]],Table3[zip],Table3[county])</f>
        <v>Salt Lake County</v>
      </c>
      <c r="J517" t="str">
        <f>IFERROR(Table1[[#This Row],[County (Utah.gov)]], SUBSTITUTE(Table1[[#This Row],[County (WPR)]], " County", ""))</f>
        <v>Salt Lake</v>
      </c>
    </row>
    <row r="518" spans="1:10">
      <c r="A518" t="s">
        <v>191</v>
      </c>
      <c r="B518" t="s">
        <v>294</v>
      </c>
      <c r="C518">
        <v>2025</v>
      </c>
      <c r="D518">
        <v>2</v>
      </c>
      <c r="E518">
        <v>84118</v>
      </c>
      <c r="F518" t="s">
        <v>291</v>
      </c>
      <c r="G518">
        <v>29</v>
      </c>
      <c r="H518" t="str">
        <f>_xlfn.XLOOKUP(Table1[[#This Row],[ZIPCODE]],Table2[Zip Code],Table2[County])</f>
        <v>Salt Lake</v>
      </c>
      <c r="I518" t="str">
        <f>_xlfn.XLOOKUP(Table1[[#This Row],[ZIPCODE]],Table3[zip],Table3[county])</f>
        <v>Salt Lake County</v>
      </c>
      <c r="J518" t="str">
        <f>IFERROR(Table1[[#This Row],[County (Utah.gov)]], SUBSTITUTE(Table1[[#This Row],[County (WPR)]], " County", ""))</f>
        <v>Salt Lake</v>
      </c>
    </row>
    <row r="519" spans="1:10">
      <c r="A519" t="s">
        <v>191</v>
      </c>
      <c r="B519" t="s">
        <v>294</v>
      </c>
      <c r="C519">
        <v>2025</v>
      </c>
      <c r="D519">
        <v>2</v>
      </c>
      <c r="E519">
        <v>84119</v>
      </c>
      <c r="F519" t="s">
        <v>290</v>
      </c>
      <c r="G519">
        <v>18</v>
      </c>
      <c r="H519" t="str">
        <f>_xlfn.XLOOKUP(Table1[[#This Row],[ZIPCODE]],Table2[Zip Code],Table2[County])</f>
        <v>Salt Lake</v>
      </c>
      <c r="I519" t="str">
        <f>_xlfn.XLOOKUP(Table1[[#This Row],[ZIPCODE]],Table3[zip],Table3[county])</f>
        <v>Salt Lake County</v>
      </c>
      <c r="J519" t="str">
        <f>IFERROR(Table1[[#This Row],[County (Utah.gov)]], SUBSTITUTE(Table1[[#This Row],[County (WPR)]], " County", ""))</f>
        <v>Salt Lake</v>
      </c>
    </row>
    <row r="520" spans="1:10">
      <c r="A520" t="s">
        <v>191</v>
      </c>
      <c r="B520" t="s">
        <v>294</v>
      </c>
      <c r="C520">
        <v>2025</v>
      </c>
      <c r="D520">
        <v>2</v>
      </c>
      <c r="E520">
        <v>84119</v>
      </c>
      <c r="F520" t="s">
        <v>291</v>
      </c>
      <c r="G520">
        <v>45</v>
      </c>
      <c r="H520" t="str">
        <f>_xlfn.XLOOKUP(Table1[[#This Row],[ZIPCODE]],Table2[Zip Code],Table2[County])</f>
        <v>Salt Lake</v>
      </c>
      <c r="I520" t="str">
        <f>_xlfn.XLOOKUP(Table1[[#This Row],[ZIPCODE]],Table3[zip],Table3[county])</f>
        <v>Salt Lake County</v>
      </c>
      <c r="J520" t="str">
        <f>IFERROR(Table1[[#This Row],[County (Utah.gov)]], SUBSTITUTE(Table1[[#This Row],[County (WPR)]], " County", ""))</f>
        <v>Salt Lake</v>
      </c>
    </row>
    <row r="521" spans="1:10">
      <c r="A521" t="s">
        <v>191</v>
      </c>
      <c r="B521" t="s">
        <v>294</v>
      </c>
      <c r="C521">
        <v>2025</v>
      </c>
      <c r="D521">
        <v>2</v>
      </c>
      <c r="E521">
        <v>84120</v>
      </c>
      <c r="F521" t="s">
        <v>290</v>
      </c>
      <c r="G521">
        <v>21</v>
      </c>
      <c r="H521" t="str">
        <f>_xlfn.XLOOKUP(Table1[[#This Row],[ZIPCODE]],Table2[Zip Code],Table2[County])</f>
        <v>Salt Lake</v>
      </c>
      <c r="I521" t="str">
        <f>_xlfn.XLOOKUP(Table1[[#This Row],[ZIPCODE]],Table3[zip],Table3[county])</f>
        <v>Salt Lake County</v>
      </c>
      <c r="J521" t="str">
        <f>IFERROR(Table1[[#This Row],[County (Utah.gov)]], SUBSTITUTE(Table1[[#This Row],[County (WPR)]], " County", ""))</f>
        <v>Salt Lake</v>
      </c>
    </row>
    <row r="522" spans="1:10">
      <c r="A522" t="s">
        <v>191</v>
      </c>
      <c r="B522" t="s">
        <v>294</v>
      </c>
      <c r="C522">
        <v>2025</v>
      </c>
      <c r="D522">
        <v>2</v>
      </c>
      <c r="E522">
        <v>84120</v>
      </c>
      <c r="F522" t="s">
        <v>291</v>
      </c>
      <c r="G522">
        <v>48</v>
      </c>
      <c r="H522" t="str">
        <f>_xlfn.XLOOKUP(Table1[[#This Row],[ZIPCODE]],Table2[Zip Code],Table2[County])</f>
        <v>Salt Lake</v>
      </c>
      <c r="I522" t="str">
        <f>_xlfn.XLOOKUP(Table1[[#This Row],[ZIPCODE]],Table3[zip],Table3[county])</f>
        <v>Salt Lake County</v>
      </c>
      <c r="J522" t="str">
        <f>IFERROR(Table1[[#This Row],[County (Utah.gov)]], SUBSTITUTE(Table1[[#This Row],[County (WPR)]], " County", ""))</f>
        <v>Salt Lake</v>
      </c>
    </row>
    <row r="523" spans="1:10">
      <c r="A523" t="s">
        <v>191</v>
      </c>
      <c r="B523" t="s">
        <v>294</v>
      </c>
      <c r="C523">
        <v>2025</v>
      </c>
      <c r="D523">
        <v>2</v>
      </c>
      <c r="E523">
        <v>84121</v>
      </c>
      <c r="F523" t="s">
        <v>290</v>
      </c>
      <c r="G523">
        <v>29</v>
      </c>
      <c r="H523" t="str">
        <f>_xlfn.XLOOKUP(Table1[[#This Row],[ZIPCODE]],Table2[Zip Code],Table2[County])</f>
        <v>Salt Lake</v>
      </c>
      <c r="I523" t="str">
        <f>_xlfn.XLOOKUP(Table1[[#This Row],[ZIPCODE]],Table3[zip],Table3[county])</f>
        <v>Salt Lake County</v>
      </c>
      <c r="J523" t="str">
        <f>IFERROR(Table1[[#This Row],[County (Utah.gov)]], SUBSTITUTE(Table1[[#This Row],[County (WPR)]], " County", ""))</f>
        <v>Salt Lake</v>
      </c>
    </row>
    <row r="524" spans="1:10">
      <c r="A524" t="s">
        <v>191</v>
      </c>
      <c r="B524" t="s">
        <v>294</v>
      </c>
      <c r="C524">
        <v>2025</v>
      </c>
      <c r="D524">
        <v>2</v>
      </c>
      <c r="E524">
        <v>84121</v>
      </c>
      <c r="F524" t="s">
        <v>291</v>
      </c>
      <c r="G524">
        <v>33</v>
      </c>
      <c r="H524" t="str">
        <f>_xlfn.XLOOKUP(Table1[[#This Row],[ZIPCODE]],Table2[Zip Code],Table2[County])</f>
        <v>Salt Lake</v>
      </c>
      <c r="I524" t="str">
        <f>_xlfn.XLOOKUP(Table1[[#This Row],[ZIPCODE]],Table3[zip],Table3[county])</f>
        <v>Salt Lake County</v>
      </c>
      <c r="J524" t="str">
        <f>IFERROR(Table1[[#This Row],[County (Utah.gov)]], SUBSTITUTE(Table1[[#This Row],[County (WPR)]], " County", ""))</f>
        <v>Salt Lake</v>
      </c>
    </row>
    <row r="525" spans="1:10">
      <c r="A525" t="s">
        <v>191</v>
      </c>
      <c r="B525" t="s">
        <v>294</v>
      </c>
      <c r="C525">
        <v>2025</v>
      </c>
      <c r="D525">
        <v>2</v>
      </c>
      <c r="E525">
        <v>84123</v>
      </c>
      <c r="F525" t="s">
        <v>290</v>
      </c>
      <c r="G525">
        <v>18</v>
      </c>
      <c r="H525" t="str">
        <f>_xlfn.XLOOKUP(Table1[[#This Row],[ZIPCODE]],Table2[Zip Code],Table2[County])</f>
        <v>Salt Lake</v>
      </c>
      <c r="I525" t="str">
        <f>_xlfn.XLOOKUP(Table1[[#This Row],[ZIPCODE]],Table3[zip],Table3[county])</f>
        <v>Salt Lake County</v>
      </c>
      <c r="J525" t="str">
        <f>IFERROR(Table1[[#This Row],[County (Utah.gov)]], SUBSTITUTE(Table1[[#This Row],[County (WPR)]], " County", ""))</f>
        <v>Salt Lake</v>
      </c>
    </row>
    <row r="526" spans="1:10">
      <c r="A526" t="s">
        <v>191</v>
      </c>
      <c r="B526" t="s">
        <v>294</v>
      </c>
      <c r="C526">
        <v>2025</v>
      </c>
      <c r="D526">
        <v>2</v>
      </c>
      <c r="E526">
        <v>84123</v>
      </c>
      <c r="F526" t="s">
        <v>291</v>
      </c>
      <c r="G526">
        <v>33</v>
      </c>
      <c r="H526" t="str">
        <f>_xlfn.XLOOKUP(Table1[[#This Row],[ZIPCODE]],Table2[Zip Code],Table2[County])</f>
        <v>Salt Lake</v>
      </c>
      <c r="I526" t="str">
        <f>_xlfn.XLOOKUP(Table1[[#This Row],[ZIPCODE]],Table3[zip],Table3[county])</f>
        <v>Salt Lake County</v>
      </c>
      <c r="J526" t="str">
        <f>IFERROR(Table1[[#This Row],[County (Utah.gov)]], SUBSTITUTE(Table1[[#This Row],[County (WPR)]], " County", ""))</f>
        <v>Salt Lake</v>
      </c>
    </row>
    <row r="527" spans="1:10">
      <c r="A527" t="s">
        <v>191</v>
      </c>
      <c r="B527" t="s">
        <v>294</v>
      </c>
      <c r="C527">
        <v>2025</v>
      </c>
      <c r="D527">
        <v>2</v>
      </c>
      <c r="E527">
        <v>84124</v>
      </c>
      <c r="F527" t="s">
        <v>290</v>
      </c>
      <c r="G527">
        <v>15</v>
      </c>
      <c r="H527" t="str">
        <f>_xlfn.XLOOKUP(Table1[[#This Row],[ZIPCODE]],Table2[Zip Code],Table2[County])</f>
        <v>Salt Lake</v>
      </c>
      <c r="I527" t="str">
        <f>_xlfn.XLOOKUP(Table1[[#This Row],[ZIPCODE]],Table3[zip],Table3[county])</f>
        <v>Salt Lake County</v>
      </c>
      <c r="J527" t="str">
        <f>IFERROR(Table1[[#This Row],[County (Utah.gov)]], SUBSTITUTE(Table1[[#This Row],[County (WPR)]], " County", ""))</f>
        <v>Salt Lake</v>
      </c>
    </row>
    <row r="528" spans="1:10">
      <c r="A528" t="s">
        <v>191</v>
      </c>
      <c r="B528" t="s">
        <v>294</v>
      </c>
      <c r="C528">
        <v>2025</v>
      </c>
      <c r="D528">
        <v>2</v>
      </c>
      <c r="E528">
        <v>84124</v>
      </c>
      <c r="F528" t="s">
        <v>291</v>
      </c>
      <c r="G528">
        <v>30</v>
      </c>
      <c r="H528" t="str">
        <f>_xlfn.XLOOKUP(Table1[[#This Row],[ZIPCODE]],Table2[Zip Code],Table2[County])</f>
        <v>Salt Lake</v>
      </c>
      <c r="I528" t="str">
        <f>_xlfn.XLOOKUP(Table1[[#This Row],[ZIPCODE]],Table3[zip],Table3[county])</f>
        <v>Salt Lake County</v>
      </c>
      <c r="J528" t="str">
        <f>IFERROR(Table1[[#This Row],[County (Utah.gov)]], SUBSTITUTE(Table1[[#This Row],[County (WPR)]], " County", ""))</f>
        <v>Salt Lake</v>
      </c>
    </row>
    <row r="529" spans="1:10">
      <c r="A529" t="s">
        <v>191</v>
      </c>
      <c r="B529" t="s">
        <v>294</v>
      </c>
      <c r="C529">
        <v>2025</v>
      </c>
      <c r="D529">
        <v>2</v>
      </c>
      <c r="E529">
        <v>84128</v>
      </c>
      <c r="F529" t="s">
        <v>290</v>
      </c>
      <c r="G529">
        <v>13</v>
      </c>
      <c r="H529" t="str">
        <f>_xlfn.XLOOKUP(Table1[[#This Row],[ZIPCODE]],Table2[Zip Code],Table2[County])</f>
        <v>Salt Lake</v>
      </c>
      <c r="I529" t="str">
        <f>_xlfn.XLOOKUP(Table1[[#This Row],[ZIPCODE]],Table3[zip],Table3[county])</f>
        <v>Salt Lake County</v>
      </c>
      <c r="J529" t="str">
        <f>IFERROR(Table1[[#This Row],[County (Utah.gov)]], SUBSTITUTE(Table1[[#This Row],[County (WPR)]], " County", ""))</f>
        <v>Salt Lake</v>
      </c>
    </row>
    <row r="530" spans="1:10">
      <c r="A530" t="s">
        <v>191</v>
      </c>
      <c r="B530" t="s">
        <v>294</v>
      </c>
      <c r="C530">
        <v>2025</v>
      </c>
      <c r="D530">
        <v>2</v>
      </c>
      <c r="E530">
        <v>84128</v>
      </c>
      <c r="F530" t="s">
        <v>291</v>
      </c>
      <c r="G530">
        <v>35</v>
      </c>
      <c r="H530" t="str">
        <f>_xlfn.XLOOKUP(Table1[[#This Row],[ZIPCODE]],Table2[Zip Code],Table2[County])</f>
        <v>Salt Lake</v>
      </c>
      <c r="I530" t="str">
        <f>_xlfn.XLOOKUP(Table1[[#This Row],[ZIPCODE]],Table3[zip],Table3[county])</f>
        <v>Salt Lake County</v>
      </c>
      <c r="J530" t="str">
        <f>IFERROR(Table1[[#This Row],[County (Utah.gov)]], SUBSTITUTE(Table1[[#This Row],[County (WPR)]], " County", ""))</f>
        <v>Salt Lake</v>
      </c>
    </row>
    <row r="531" spans="1:10">
      <c r="A531" t="s">
        <v>191</v>
      </c>
      <c r="B531" t="s">
        <v>294</v>
      </c>
      <c r="C531">
        <v>2025</v>
      </c>
      <c r="D531">
        <v>2</v>
      </c>
      <c r="E531">
        <v>84129</v>
      </c>
      <c r="F531" t="s">
        <v>290</v>
      </c>
      <c r="G531">
        <v>19</v>
      </c>
      <c r="H531" t="e">
        <f>_xlfn.XLOOKUP(Table1[[#This Row],[ZIPCODE]],Table2[Zip Code],Table2[County])</f>
        <v>#N/A</v>
      </c>
      <c r="I531" t="str">
        <f>_xlfn.XLOOKUP(Table1[[#This Row],[ZIPCODE]],Table3[zip],Table3[county])</f>
        <v>Salt Lake County</v>
      </c>
      <c r="J531" t="str">
        <f>IFERROR(Table1[[#This Row],[County (Utah.gov)]], SUBSTITUTE(Table1[[#This Row],[County (WPR)]], " County", ""))</f>
        <v>Salt Lake</v>
      </c>
    </row>
    <row r="532" spans="1:10">
      <c r="A532" t="s">
        <v>191</v>
      </c>
      <c r="B532" t="s">
        <v>294</v>
      </c>
      <c r="C532">
        <v>2025</v>
      </c>
      <c r="D532">
        <v>2</v>
      </c>
      <c r="E532">
        <v>84129</v>
      </c>
      <c r="F532" t="s">
        <v>291</v>
      </c>
      <c r="G532">
        <v>22</v>
      </c>
      <c r="H532" t="e">
        <f>_xlfn.XLOOKUP(Table1[[#This Row],[ZIPCODE]],Table2[Zip Code],Table2[County])</f>
        <v>#N/A</v>
      </c>
      <c r="I532" t="str">
        <f>_xlfn.XLOOKUP(Table1[[#This Row],[ZIPCODE]],Table3[zip],Table3[county])</f>
        <v>Salt Lake County</v>
      </c>
      <c r="J532" t="str">
        <f>IFERROR(Table1[[#This Row],[County (Utah.gov)]], SUBSTITUTE(Table1[[#This Row],[County (WPR)]], " County", ""))</f>
        <v>Salt Lake</v>
      </c>
    </row>
    <row r="533" spans="1:10">
      <c r="A533" t="s">
        <v>191</v>
      </c>
      <c r="B533" t="s">
        <v>294</v>
      </c>
      <c r="C533">
        <v>2025</v>
      </c>
      <c r="D533">
        <v>2</v>
      </c>
      <c r="E533">
        <v>84152</v>
      </c>
      <c r="F533" t="s">
        <v>291</v>
      </c>
      <c r="G533">
        <v>1</v>
      </c>
      <c r="H533" t="str">
        <f>_xlfn.XLOOKUP(Table1[[#This Row],[ZIPCODE]],Table2[Zip Code],Table2[County])</f>
        <v>Salt Lake</v>
      </c>
      <c r="I533" t="e">
        <f>_xlfn.XLOOKUP(Table1[[#This Row],[ZIPCODE]],Table3[zip],Table3[county])</f>
        <v>#N/A</v>
      </c>
      <c r="J533" t="str">
        <f>IFERROR(Table1[[#This Row],[County (Utah.gov)]], SUBSTITUTE(Table1[[#This Row],[County (WPR)]], " County", ""))</f>
        <v>Salt Lake</v>
      </c>
    </row>
    <row r="534" spans="1:10">
      <c r="A534" t="s">
        <v>191</v>
      </c>
      <c r="B534" t="s">
        <v>294</v>
      </c>
      <c r="C534">
        <v>2025</v>
      </c>
      <c r="D534">
        <v>2</v>
      </c>
      <c r="E534">
        <v>84165</v>
      </c>
      <c r="F534" t="s">
        <v>291</v>
      </c>
      <c r="G534">
        <v>1</v>
      </c>
      <c r="H534" t="str">
        <f>_xlfn.XLOOKUP(Table1[[#This Row],[ZIPCODE]],Table2[Zip Code],Table2[County])</f>
        <v>Salt Lake</v>
      </c>
      <c r="I534" t="e">
        <f>_xlfn.XLOOKUP(Table1[[#This Row],[ZIPCODE]],Table3[zip],Table3[county])</f>
        <v>#N/A</v>
      </c>
      <c r="J534" t="str">
        <f>IFERROR(Table1[[#This Row],[County (Utah.gov)]], SUBSTITUTE(Table1[[#This Row],[County (WPR)]], " County", ""))</f>
        <v>Salt Lake</v>
      </c>
    </row>
    <row r="535" spans="1:10">
      <c r="A535" t="s">
        <v>191</v>
      </c>
      <c r="B535" t="s">
        <v>294</v>
      </c>
      <c r="C535">
        <v>2025</v>
      </c>
      <c r="D535">
        <v>2</v>
      </c>
      <c r="E535">
        <v>84170</v>
      </c>
      <c r="F535" t="s">
        <v>291</v>
      </c>
      <c r="G535">
        <v>1</v>
      </c>
      <c r="H535" t="str">
        <f>_xlfn.XLOOKUP(Table1[[#This Row],[ZIPCODE]],Table2[Zip Code],Table2[County])</f>
        <v>Salt Lake</v>
      </c>
      <c r="I535" t="e">
        <f>_xlfn.XLOOKUP(Table1[[#This Row],[ZIPCODE]],Table3[zip],Table3[county])</f>
        <v>#N/A</v>
      </c>
      <c r="J535" t="str">
        <f>IFERROR(Table1[[#This Row],[County (Utah.gov)]], SUBSTITUTE(Table1[[#This Row],[County (WPR)]], " County", ""))</f>
        <v>Salt Lake</v>
      </c>
    </row>
    <row r="536" spans="1:10">
      <c r="A536" t="s">
        <v>191</v>
      </c>
      <c r="B536" t="s">
        <v>294</v>
      </c>
      <c r="C536">
        <v>2025</v>
      </c>
      <c r="D536">
        <v>2</v>
      </c>
      <c r="E536">
        <v>84302</v>
      </c>
      <c r="F536" t="s">
        <v>290</v>
      </c>
      <c r="G536">
        <v>1</v>
      </c>
      <c r="H536" t="str">
        <f>_xlfn.XLOOKUP(Table1[[#This Row],[ZIPCODE]],Table2[Zip Code],Table2[County])</f>
        <v>Box Elder</v>
      </c>
      <c r="I536" t="str">
        <f>_xlfn.XLOOKUP(Table1[[#This Row],[ZIPCODE]],Table3[zip],Table3[county])</f>
        <v>Box Elder County</v>
      </c>
      <c r="J536" t="str">
        <f>IFERROR(Table1[[#This Row],[County (Utah.gov)]], SUBSTITUTE(Table1[[#This Row],[County (WPR)]], " County", ""))</f>
        <v>Box Elder</v>
      </c>
    </row>
    <row r="537" spans="1:10">
      <c r="A537" t="s">
        <v>191</v>
      </c>
      <c r="B537" t="s">
        <v>294</v>
      </c>
      <c r="C537">
        <v>2025</v>
      </c>
      <c r="D537">
        <v>2</v>
      </c>
      <c r="E537">
        <v>84302</v>
      </c>
      <c r="F537" t="s">
        <v>291</v>
      </c>
      <c r="G537">
        <v>3</v>
      </c>
      <c r="H537" t="str">
        <f>_xlfn.XLOOKUP(Table1[[#This Row],[ZIPCODE]],Table2[Zip Code],Table2[County])</f>
        <v>Box Elder</v>
      </c>
      <c r="I537" t="str">
        <f>_xlfn.XLOOKUP(Table1[[#This Row],[ZIPCODE]],Table3[zip],Table3[county])</f>
        <v>Box Elder County</v>
      </c>
      <c r="J537" t="str">
        <f>IFERROR(Table1[[#This Row],[County (Utah.gov)]], SUBSTITUTE(Table1[[#This Row],[County (WPR)]], " County", ""))</f>
        <v>Box Elder</v>
      </c>
    </row>
    <row r="538" spans="1:10">
      <c r="A538" t="s">
        <v>191</v>
      </c>
      <c r="B538" t="s">
        <v>294</v>
      </c>
      <c r="C538">
        <v>2025</v>
      </c>
      <c r="D538">
        <v>2</v>
      </c>
      <c r="E538">
        <v>84317</v>
      </c>
      <c r="F538" t="s">
        <v>291</v>
      </c>
      <c r="G538">
        <v>1</v>
      </c>
      <c r="H538" t="str">
        <f>_xlfn.XLOOKUP(Table1[[#This Row],[ZIPCODE]],Table2[Zip Code],Table2[County])</f>
        <v>Weber</v>
      </c>
      <c r="I538" t="str">
        <f>_xlfn.XLOOKUP(Table1[[#This Row],[ZIPCODE]],Table3[zip],Table3[county])</f>
        <v>Weber County</v>
      </c>
      <c r="J538" t="str">
        <f>IFERROR(Table1[[#This Row],[County (Utah.gov)]], SUBSTITUTE(Table1[[#This Row],[County (WPR)]], " County", ""))</f>
        <v>Weber</v>
      </c>
    </row>
    <row r="539" spans="1:10">
      <c r="A539" t="s">
        <v>191</v>
      </c>
      <c r="B539" t="s">
        <v>294</v>
      </c>
      <c r="C539">
        <v>2025</v>
      </c>
      <c r="D539">
        <v>2</v>
      </c>
      <c r="E539">
        <v>84319</v>
      </c>
      <c r="F539" t="s">
        <v>290</v>
      </c>
      <c r="G539">
        <v>1</v>
      </c>
      <c r="H539" t="str">
        <f>_xlfn.XLOOKUP(Table1[[#This Row],[ZIPCODE]],Table2[Zip Code],Table2[County])</f>
        <v>Cache</v>
      </c>
      <c r="I539" t="str">
        <f>_xlfn.XLOOKUP(Table1[[#This Row],[ZIPCODE]],Table3[zip],Table3[county])</f>
        <v>Cache County</v>
      </c>
      <c r="J539" t="str">
        <f>IFERROR(Table1[[#This Row],[County (Utah.gov)]], SUBSTITUTE(Table1[[#This Row],[County (WPR)]], " County", ""))</f>
        <v>Cache</v>
      </c>
    </row>
    <row r="540" spans="1:10">
      <c r="A540" t="s">
        <v>191</v>
      </c>
      <c r="B540" t="s">
        <v>294</v>
      </c>
      <c r="C540">
        <v>2025</v>
      </c>
      <c r="D540">
        <v>2</v>
      </c>
      <c r="E540">
        <v>84319</v>
      </c>
      <c r="F540" t="s">
        <v>291</v>
      </c>
      <c r="G540">
        <v>1</v>
      </c>
      <c r="H540" t="str">
        <f>_xlfn.XLOOKUP(Table1[[#This Row],[ZIPCODE]],Table2[Zip Code],Table2[County])</f>
        <v>Cache</v>
      </c>
      <c r="I540" t="str">
        <f>_xlfn.XLOOKUP(Table1[[#This Row],[ZIPCODE]],Table3[zip],Table3[county])</f>
        <v>Cache County</v>
      </c>
      <c r="J540" t="str">
        <f>IFERROR(Table1[[#This Row],[County (Utah.gov)]], SUBSTITUTE(Table1[[#This Row],[County (WPR)]], " County", ""))</f>
        <v>Cache</v>
      </c>
    </row>
    <row r="541" spans="1:10">
      <c r="A541" t="s">
        <v>191</v>
      </c>
      <c r="B541" t="s">
        <v>294</v>
      </c>
      <c r="C541">
        <v>2025</v>
      </c>
      <c r="D541">
        <v>2</v>
      </c>
      <c r="E541">
        <v>84321</v>
      </c>
      <c r="F541" t="s">
        <v>290</v>
      </c>
      <c r="G541">
        <v>4</v>
      </c>
      <c r="H541" t="str">
        <f>_xlfn.XLOOKUP(Table1[[#This Row],[ZIPCODE]],Table2[Zip Code],Table2[County])</f>
        <v>Cache</v>
      </c>
      <c r="I541" t="str">
        <f>_xlfn.XLOOKUP(Table1[[#This Row],[ZIPCODE]],Table3[zip],Table3[county])</f>
        <v>Cache County</v>
      </c>
      <c r="J541" t="str">
        <f>IFERROR(Table1[[#This Row],[County (Utah.gov)]], SUBSTITUTE(Table1[[#This Row],[County (WPR)]], " County", ""))</f>
        <v>Cache</v>
      </c>
    </row>
    <row r="542" spans="1:10">
      <c r="A542" t="s">
        <v>191</v>
      </c>
      <c r="B542" t="s">
        <v>294</v>
      </c>
      <c r="C542">
        <v>2025</v>
      </c>
      <c r="D542">
        <v>2</v>
      </c>
      <c r="E542">
        <v>84321</v>
      </c>
      <c r="F542" t="s">
        <v>291</v>
      </c>
      <c r="G542">
        <v>1</v>
      </c>
      <c r="H542" t="str">
        <f>_xlfn.XLOOKUP(Table1[[#This Row],[ZIPCODE]],Table2[Zip Code],Table2[County])</f>
        <v>Cache</v>
      </c>
      <c r="I542" t="str">
        <f>_xlfn.XLOOKUP(Table1[[#This Row],[ZIPCODE]],Table3[zip],Table3[county])</f>
        <v>Cache County</v>
      </c>
      <c r="J542" t="str">
        <f>IFERROR(Table1[[#This Row],[County (Utah.gov)]], SUBSTITUTE(Table1[[#This Row],[County (WPR)]], " County", ""))</f>
        <v>Cache</v>
      </c>
    </row>
    <row r="543" spans="1:10">
      <c r="A543" t="s">
        <v>191</v>
      </c>
      <c r="B543" t="s">
        <v>294</v>
      </c>
      <c r="C543">
        <v>2025</v>
      </c>
      <c r="D543">
        <v>2</v>
      </c>
      <c r="E543">
        <v>84324</v>
      </c>
      <c r="F543" t="s">
        <v>290</v>
      </c>
      <c r="G543">
        <v>1</v>
      </c>
      <c r="H543" t="str">
        <f>_xlfn.XLOOKUP(Table1[[#This Row],[ZIPCODE]],Table2[Zip Code],Table2[County])</f>
        <v>Box Elder</v>
      </c>
      <c r="I543" t="str">
        <f>_xlfn.XLOOKUP(Table1[[#This Row],[ZIPCODE]],Table3[zip],Table3[county])</f>
        <v>Box Elder County</v>
      </c>
      <c r="J543" t="str">
        <f>IFERROR(Table1[[#This Row],[County (Utah.gov)]], SUBSTITUTE(Table1[[#This Row],[County (WPR)]], " County", ""))</f>
        <v>Box Elder</v>
      </c>
    </row>
    <row r="544" spans="1:10">
      <c r="A544" t="s">
        <v>191</v>
      </c>
      <c r="B544" t="s">
        <v>294</v>
      </c>
      <c r="C544">
        <v>2025</v>
      </c>
      <c r="D544">
        <v>2</v>
      </c>
      <c r="E544">
        <v>84332</v>
      </c>
      <c r="F544" t="s">
        <v>290</v>
      </c>
      <c r="G544">
        <v>1</v>
      </c>
      <c r="H544" t="str">
        <f>_xlfn.XLOOKUP(Table1[[#This Row],[ZIPCODE]],Table2[Zip Code],Table2[County])</f>
        <v>Cache</v>
      </c>
      <c r="I544" t="str">
        <f>_xlfn.XLOOKUP(Table1[[#This Row],[ZIPCODE]],Table3[zip],Table3[county])</f>
        <v>Cache County</v>
      </c>
      <c r="J544" t="str">
        <f>IFERROR(Table1[[#This Row],[County (Utah.gov)]], SUBSTITUTE(Table1[[#This Row],[County (WPR)]], " County", ""))</f>
        <v>Cache</v>
      </c>
    </row>
    <row r="545" spans="1:10">
      <c r="A545" t="s">
        <v>191</v>
      </c>
      <c r="B545" t="s">
        <v>294</v>
      </c>
      <c r="C545">
        <v>2025</v>
      </c>
      <c r="D545">
        <v>2</v>
      </c>
      <c r="E545">
        <v>84341</v>
      </c>
      <c r="F545" t="s">
        <v>290</v>
      </c>
      <c r="G545">
        <v>1</v>
      </c>
      <c r="H545" t="str">
        <f>_xlfn.XLOOKUP(Table1[[#This Row],[ZIPCODE]],Table2[Zip Code],Table2[County])</f>
        <v>Cache</v>
      </c>
      <c r="I545" t="str">
        <f>_xlfn.XLOOKUP(Table1[[#This Row],[ZIPCODE]],Table3[zip],Table3[county])</f>
        <v>Cache County</v>
      </c>
      <c r="J545" t="str">
        <f>IFERROR(Table1[[#This Row],[County (Utah.gov)]], SUBSTITUTE(Table1[[#This Row],[County (WPR)]], " County", ""))</f>
        <v>Cache</v>
      </c>
    </row>
    <row r="546" spans="1:10">
      <c r="A546" t="s">
        <v>191</v>
      </c>
      <c r="B546" t="s">
        <v>294</v>
      </c>
      <c r="C546">
        <v>2025</v>
      </c>
      <c r="D546">
        <v>2</v>
      </c>
      <c r="E546">
        <v>84401</v>
      </c>
      <c r="F546" t="s">
        <v>291</v>
      </c>
      <c r="G546">
        <v>4</v>
      </c>
      <c r="H546" t="str">
        <f>_xlfn.XLOOKUP(Table1[[#This Row],[ZIPCODE]],Table2[Zip Code],Table2[County])</f>
        <v>Weber</v>
      </c>
      <c r="I546" t="str">
        <f>_xlfn.XLOOKUP(Table1[[#This Row],[ZIPCODE]],Table3[zip],Table3[county])</f>
        <v>Weber County</v>
      </c>
      <c r="J546" t="str">
        <f>IFERROR(Table1[[#This Row],[County (Utah.gov)]], SUBSTITUTE(Table1[[#This Row],[County (WPR)]], " County", ""))</f>
        <v>Weber</v>
      </c>
    </row>
    <row r="547" spans="1:10">
      <c r="A547" t="s">
        <v>191</v>
      </c>
      <c r="B547" t="s">
        <v>294</v>
      </c>
      <c r="C547">
        <v>2025</v>
      </c>
      <c r="D547">
        <v>2</v>
      </c>
      <c r="E547">
        <v>84403</v>
      </c>
      <c r="F547" t="s">
        <v>290</v>
      </c>
      <c r="G547">
        <v>4</v>
      </c>
      <c r="H547" t="str">
        <f>_xlfn.XLOOKUP(Table1[[#This Row],[ZIPCODE]],Table2[Zip Code],Table2[County])</f>
        <v>Weber</v>
      </c>
      <c r="I547" t="str">
        <f>_xlfn.XLOOKUP(Table1[[#This Row],[ZIPCODE]],Table3[zip],Table3[county])</f>
        <v>Weber County</v>
      </c>
      <c r="J547" t="str">
        <f>IFERROR(Table1[[#This Row],[County (Utah.gov)]], SUBSTITUTE(Table1[[#This Row],[County (WPR)]], " County", ""))</f>
        <v>Weber</v>
      </c>
    </row>
    <row r="548" spans="1:10">
      <c r="A548" t="s">
        <v>191</v>
      </c>
      <c r="B548" t="s">
        <v>294</v>
      </c>
      <c r="C548">
        <v>2025</v>
      </c>
      <c r="D548">
        <v>2</v>
      </c>
      <c r="E548">
        <v>84403</v>
      </c>
      <c r="F548" t="s">
        <v>291</v>
      </c>
      <c r="G548">
        <v>6</v>
      </c>
      <c r="H548" t="str">
        <f>_xlfn.XLOOKUP(Table1[[#This Row],[ZIPCODE]],Table2[Zip Code],Table2[County])</f>
        <v>Weber</v>
      </c>
      <c r="I548" t="str">
        <f>_xlfn.XLOOKUP(Table1[[#This Row],[ZIPCODE]],Table3[zip],Table3[county])</f>
        <v>Weber County</v>
      </c>
      <c r="J548" t="str">
        <f>IFERROR(Table1[[#This Row],[County (Utah.gov)]], SUBSTITUTE(Table1[[#This Row],[County (WPR)]], " County", ""))</f>
        <v>Weber</v>
      </c>
    </row>
    <row r="549" spans="1:10">
      <c r="A549" t="s">
        <v>191</v>
      </c>
      <c r="B549" t="s">
        <v>294</v>
      </c>
      <c r="C549">
        <v>2025</v>
      </c>
      <c r="D549">
        <v>2</v>
      </c>
      <c r="E549">
        <v>84404</v>
      </c>
      <c r="F549" t="s">
        <v>291</v>
      </c>
      <c r="G549">
        <v>4</v>
      </c>
      <c r="H549" t="str">
        <f>_xlfn.XLOOKUP(Table1[[#This Row],[ZIPCODE]],Table2[Zip Code],Table2[County])</f>
        <v>Weber</v>
      </c>
      <c r="I549" t="str">
        <f>_xlfn.XLOOKUP(Table1[[#This Row],[ZIPCODE]],Table3[zip],Table3[county])</f>
        <v>Weber County</v>
      </c>
      <c r="J549" t="str">
        <f>IFERROR(Table1[[#This Row],[County (Utah.gov)]], SUBSTITUTE(Table1[[#This Row],[County (WPR)]], " County", ""))</f>
        <v>Weber</v>
      </c>
    </row>
    <row r="550" spans="1:10">
      <c r="A550" t="s">
        <v>191</v>
      </c>
      <c r="B550" t="s">
        <v>294</v>
      </c>
      <c r="C550">
        <v>2025</v>
      </c>
      <c r="D550">
        <v>2</v>
      </c>
      <c r="E550">
        <v>84405</v>
      </c>
      <c r="F550" t="s">
        <v>291</v>
      </c>
      <c r="G550">
        <v>2</v>
      </c>
      <c r="H550" t="str">
        <f>_xlfn.XLOOKUP(Table1[[#This Row],[ZIPCODE]],Table2[Zip Code],Table2[County])</f>
        <v>Weber</v>
      </c>
      <c r="I550" t="str">
        <f>_xlfn.XLOOKUP(Table1[[#This Row],[ZIPCODE]],Table3[zip],Table3[county])</f>
        <v>Weber County</v>
      </c>
      <c r="J550" t="str">
        <f>IFERROR(Table1[[#This Row],[County (Utah.gov)]], SUBSTITUTE(Table1[[#This Row],[County (WPR)]], " County", ""))</f>
        <v>Weber</v>
      </c>
    </row>
    <row r="551" spans="1:10">
      <c r="A551" t="s">
        <v>191</v>
      </c>
      <c r="B551" t="s">
        <v>294</v>
      </c>
      <c r="C551">
        <v>2025</v>
      </c>
      <c r="D551">
        <v>2</v>
      </c>
      <c r="E551">
        <v>84414</v>
      </c>
      <c r="F551" t="s">
        <v>291</v>
      </c>
      <c r="G551">
        <v>1</v>
      </c>
      <c r="H551" t="str">
        <f>_xlfn.XLOOKUP(Table1[[#This Row],[ZIPCODE]],Table2[Zip Code],Table2[County])</f>
        <v>Weber</v>
      </c>
      <c r="I551" t="str">
        <f>_xlfn.XLOOKUP(Table1[[#This Row],[ZIPCODE]],Table3[zip],Table3[county])</f>
        <v>Weber County</v>
      </c>
      <c r="J551" t="str">
        <f>IFERROR(Table1[[#This Row],[County (Utah.gov)]], SUBSTITUTE(Table1[[#This Row],[County (WPR)]], " County", ""))</f>
        <v>Weber</v>
      </c>
    </row>
    <row r="552" spans="1:10">
      <c r="A552" t="s">
        <v>191</v>
      </c>
      <c r="B552" t="s">
        <v>294</v>
      </c>
      <c r="C552">
        <v>2025</v>
      </c>
      <c r="D552">
        <v>2</v>
      </c>
      <c r="E552">
        <v>84501</v>
      </c>
      <c r="F552" t="s">
        <v>290</v>
      </c>
      <c r="G552">
        <v>1</v>
      </c>
      <c r="H552" t="str">
        <f>_xlfn.XLOOKUP(Table1[[#This Row],[ZIPCODE]],Table2[Zip Code],Table2[County])</f>
        <v>Carbon</v>
      </c>
      <c r="I552" t="str">
        <f>_xlfn.XLOOKUP(Table1[[#This Row],[ZIPCODE]],Table3[zip],Table3[county])</f>
        <v>Carbon County</v>
      </c>
      <c r="J552" t="str">
        <f>IFERROR(Table1[[#This Row],[County (Utah.gov)]], SUBSTITUTE(Table1[[#This Row],[County (WPR)]], " County", ""))</f>
        <v>Carbon</v>
      </c>
    </row>
    <row r="553" spans="1:10">
      <c r="A553" t="s">
        <v>191</v>
      </c>
      <c r="B553" t="s">
        <v>294</v>
      </c>
      <c r="C553">
        <v>2025</v>
      </c>
      <c r="D553">
        <v>2</v>
      </c>
      <c r="E553">
        <v>84534</v>
      </c>
      <c r="F553" t="s">
        <v>291</v>
      </c>
      <c r="G553">
        <v>1</v>
      </c>
      <c r="H553" t="str">
        <f>_xlfn.XLOOKUP(Table1[[#This Row],[ZIPCODE]],Table2[Zip Code],Table2[County])</f>
        <v>San Juan</v>
      </c>
      <c r="I553" t="str">
        <f>_xlfn.XLOOKUP(Table1[[#This Row],[ZIPCODE]],Table3[zip],Table3[county])</f>
        <v>San Juan County</v>
      </c>
      <c r="J553" t="str">
        <f>IFERROR(Table1[[#This Row],[County (Utah.gov)]], SUBSTITUTE(Table1[[#This Row],[County (WPR)]], " County", ""))</f>
        <v>San Juan</v>
      </c>
    </row>
    <row r="554" spans="1:10">
      <c r="A554" t="s">
        <v>191</v>
      </c>
      <c r="B554" t="s">
        <v>294</v>
      </c>
      <c r="C554">
        <v>2025</v>
      </c>
      <c r="D554">
        <v>2</v>
      </c>
      <c r="E554">
        <v>84601</v>
      </c>
      <c r="F554" t="s">
        <v>290</v>
      </c>
      <c r="G554">
        <v>1</v>
      </c>
      <c r="H554" t="str">
        <f>_xlfn.XLOOKUP(Table1[[#This Row],[ZIPCODE]],Table2[Zip Code],Table2[County])</f>
        <v>Utah</v>
      </c>
      <c r="I554" t="str">
        <f>_xlfn.XLOOKUP(Table1[[#This Row],[ZIPCODE]],Table3[zip],Table3[county])</f>
        <v>Utah County</v>
      </c>
      <c r="J554" t="str">
        <f>IFERROR(Table1[[#This Row],[County (Utah.gov)]], SUBSTITUTE(Table1[[#This Row],[County (WPR)]], " County", ""))</f>
        <v>Utah</v>
      </c>
    </row>
    <row r="555" spans="1:10">
      <c r="A555" t="s">
        <v>191</v>
      </c>
      <c r="B555" t="s">
        <v>294</v>
      </c>
      <c r="C555">
        <v>2025</v>
      </c>
      <c r="D555">
        <v>2</v>
      </c>
      <c r="E555">
        <v>84601</v>
      </c>
      <c r="F555" t="s">
        <v>291</v>
      </c>
      <c r="G555">
        <v>2</v>
      </c>
      <c r="H555" t="str">
        <f>_xlfn.XLOOKUP(Table1[[#This Row],[ZIPCODE]],Table2[Zip Code],Table2[County])</f>
        <v>Utah</v>
      </c>
      <c r="I555" t="str">
        <f>_xlfn.XLOOKUP(Table1[[#This Row],[ZIPCODE]],Table3[zip],Table3[county])</f>
        <v>Utah County</v>
      </c>
      <c r="J555" t="str">
        <f>IFERROR(Table1[[#This Row],[County (Utah.gov)]], SUBSTITUTE(Table1[[#This Row],[County (WPR)]], " County", ""))</f>
        <v>Utah</v>
      </c>
    </row>
    <row r="556" spans="1:10">
      <c r="A556" t="s">
        <v>191</v>
      </c>
      <c r="B556" t="s">
        <v>294</v>
      </c>
      <c r="C556">
        <v>2025</v>
      </c>
      <c r="D556">
        <v>2</v>
      </c>
      <c r="E556">
        <v>84604</v>
      </c>
      <c r="F556" t="s">
        <v>290</v>
      </c>
      <c r="G556">
        <v>6</v>
      </c>
      <c r="H556" t="str">
        <f>_xlfn.XLOOKUP(Table1[[#This Row],[ZIPCODE]],Table2[Zip Code],Table2[County])</f>
        <v>Utah</v>
      </c>
      <c r="I556" t="str">
        <f>_xlfn.XLOOKUP(Table1[[#This Row],[ZIPCODE]],Table3[zip],Table3[county])</f>
        <v>Utah County</v>
      </c>
      <c r="J556" t="str">
        <f>IFERROR(Table1[[#This Row],[County (Utah.gov)]], SUBSTITUTE(Table1[[#This Row],[County (WPR)]], " County", ""))</f>
        <v>Utah</v>
      </c>
    </row>
    <row r="557" spans="1:10">
      <c r="A557" t="s">
        <v>191</v>
      </c>
      <c r="B557" t="s">
        <v>294</v>
      </c>
      <c r="C557">
        <v>2025</v>
      </c>
      <c r="D557">
        <v>2</v>
      </c>
      <c r="E557">
        <v>84604</v>
      </c>
      <c r="F557" t="s">
        <v>291</v>
      </c>
      <c r="G557">
        <v>1</v>
      </c>
      <c r="H557" t="str">
        <f>_xlfn.XLOOKUP(Table1[[#This Row],[ZIPCODE]],Table2[Zip Code],Table2[County])</f>
        <v>Utah</v>
      </c>
      <c r="I557" t="str">
        <f>_xlfn.XLOOKUP(Table1[[#This Row],[ZIPCODE]],Table3[zip],Table3[county])</f>
        <v>Utah County</v>
      </c>
      <c r="J557" t="str">
        <f>IFERROR(Table1[[#This Row],[County (Utah.gov)]], SUBSTITUTE(Table1[[#This Row],[County (WPR)]], " County", ""))</f>
        <v>Utah</v>
      </c>
    </row>
    <row r="558" spans="1:10">
      <c r="A558" t="s">
        <v>191</v>
      </c>
      <c r="B558" t="s">
        <v>294</v>
      </c>
      <c r="C558">
        <v>2025</v>
      </c>
      <c r="D558">
        <v>2</v>
      </c>
      <c r="E558">
        <v>84606</v>
      </c>
      <c r="F558" t="s">
        <v>290</v>
      </c>
      <c r="G558">
        <v>2</v>
      </c>
      <c r="H558" t="str">
        <f>_xlfn.XLOOKUP(Table1[[#This Row],[ZIPCODE]],Table2[Zip Code],Table2[County])</f>
        <v>Utah</v>
      </c>
      <c r="I558" t="str">
        <f>_xlfn.XLOOKUP(Table1[[#This Row],[ZIPCODE]],Table3[zip],Table3[county])</f>
        <v>Utah County</v>
      </c>
      <c r="J558" t="str">
        <f>IFERROR(Table1[[#This Row],[County (Utah.gov)]], SUBSTITUTE(Table1[[#This Row],[County (WPR)]], " County", ""))</f>
        <v>Utah</v>
      </c>
    </row>
    <row r="559" spans="1:10">
      <c r="A559" t="s">
        <v>191</v>
      </c>
      <c r="B559" t="s">
        <v>294</v>
      </c>
      <c r="C559">
        <v>2025</v>
      </c>
      <c r="D559">
        <v>2</v>
      </c>
      <c r="E559">
        <v>84606</v>
      </c>
      <c r="F559" t="s">
        <v>291</v>
      </c>
      <c r="G559">
        <v>1</v>
      </c>
      <c r="H559" t="str">
        <f>_xlfn.XLOOKUP(Table1[[#This Row],[ZIPCODE]],Table2[Zip Code],Table2[County])</f>
        <v>Utah</v>
      </c>
      <c r="I559" t="str">
        <f>_xlfn.XLOOKUP(Table1[[#This Row],[ZIPCODE]],Table3[zip],Table3[county])</f>
        <v>Utah County</v>
      </c>
      <c r="J559" t="str">
        <f>IFERROR(Table1[[#This Row],[County (Utah.gov)]], SUBSTITUTE(Table1[[#This Row],[County (WPR)]], " County", ""))</f>
        <v>Utah</v>
      </c>
    </row>
    <row r="560" spans="1:10">
      <c r="A560" t="s">
        <v>191</v>
      </c>
      <c r="B560" t="s">
        <v>294</v>
      </c>
      <c r="C560">
        <v>2025</v>
      </c>
      <c r="D560">
        <v>2</v>
      </c>
      <c r="E560">
        <v>84624</v>
      </c>
      <c r="F560" t="s">
        <v>291</v>
      </c>
      <c r="G560">
        <v>1</v>
      </c>
      <c r="H560" t="str">
        <f>_xlfn.XLOOKUP(Table1[[#This Row],[ZIPCODE]],Table2[Zip Code],Table2[County])</f>
        <v>Millard</v>
      </c>
      <c r="I560" t="str">
        <f>_xlfn.XLOOKUP(Table1[[#This Row],[ZIPCODE]],Table3[zip],Table3[county])</f>
        <v>Millard County</v>
      </c>
      <c r="J560" t="str">
        <f>IFERROR(Table1[[#This Row],[County (Utah.gov)]], SUBSTITUTE(Table1[[#This Row],[County (WPR)]], " County", ""))</f>
        <v>Millard</v>
      </c>
    </row>
    <row r="561" spans="1:10">
      <c r="A561" t="s">
        <v>191</v>
      </c>
      <c r="B561" t="s">
        <v>294</v>
      </c>
      <c r="C561">
        <v>2025</v>
      </c>
      <c r="D561">
        <v>2</v>
      </c>
      <c r="E561">
        <v>84642</v>
      </c>
      <c r="F561" t="s">
        <v>291</v>
      </c>
      <c r="G561">
        <v>1</v>
      </c>
      <c r="H561" t="str">
        <f>_xlfn.XLOOKUP(Table1[[#This Row],[ZIPCODE]],Table2[Zip Code],Table2[County])</f>
        <v>Sanpete</v>
      </c>
      <c r="I561" t="str">
        <f>_xlfn.XLOOKUP(Table1[[#This Row],[ZIPCODE]],Table3[zip],Table3[county])</f>
        <v>Sanpete County</v>
      </c>
      <c r="J561" t="str">
        <f>IFERROR(Table1[[#This Row],[County (Utah.gov)]], SUBSTITUTE(Table1[[#This Row],[County (WPR)]], " County", ""))</f>
        <v>Sanpete</v>
      </c>
    </row>
    <row r="562" spans="1:10">
      <c r="A562" t="s">
        <v>191</v>
      </c>
      <c r="B562" t="s">
        <v>294</v>
      </c>
      <c r="C562">
        <v>2025</v>
      </c>
      <c r="D562">
        <v>2</v>
      </c>
      <c r="E562">
        <v>84645</v>
      </c>
      <c r="F562" t="s">
        <v>291</v>
      </c>
      <c r="G562">
        <v>1</v>
      </c>
      <c r="H562" t="str">
        <f>_xlfn.XLOOKUP(Table1[[#This Row],[ZIPCODE]],Table2[Zip Code],Table2[County])</f>
        <v>Juab</v>
      </c>
      <c r="I562" t="str">
        <f>_xlfn.XLOOKUP(Table1[[#This Row],[ZIPCODE]],Table3[zip],Table3[county])</f>
        <v>Juab County</v>
      </c>
      <c r="J562" t="str">
        <f>IFERROR(Table1[[#This Row],[County (Utah.gov)]], SUBSTITUTE(Table1[[#This Row],[County (WPR)]], " County", ""))</f>
        <v>Juab</v>
      </c>
    </row>
    <row r="563" spans="1:10">
      <c r="A563" t="s">
        <v>191</v>
      </c>
      <c r="B563" t="s">
        <v>294</v>
      </c>
      <c r="C563">
        <v>2025</v>
      </c>
      <c r="D563">
        <v>2</v>
      </c>
      <c r="E563">
        <v>84648</v>
      </c>
      <c r="F563" t="s">
        <v>291</v>
      </c>
      <c r="G563">
        <v>1</v>
      </c>
      <c r="H563" t="str">
        <f>_xlfn.XLOOKUP(Table1[[#This Row],[ZIPCODE]],Table2[Zip Code],Table2[County])</f>
        <v>Juab</v>
      </c>
      <c r="I563" t="str">
        <f>_xlfn.XLOOKUP(Table1[[#This Row],[ZIPCODE]],Table3[zip],Table3[county])</f>
        <v>Juab County</v>
      </c>
      <c r="J563" t="str">
        <f>IFERROR(Table1[[#This Row],[County (Utah.gov)]], SUBSTITUTE(Table1[[#This Row],[County (WPR)]], " County", ""))</f>
        <v>Juab</v>
      </c>
    </row>
    <row r="564" spans="1:10">
      <c r="A564" t="s">
        <v>191</v>
      </c>
      <c r="B564" t="s">
        <v>294</v>
      </c>
      <c r="C564">
        <v>2025</v>
      </c>
      <c r="D564">
        <v>2</v>
      </c>
      <c r="E564">
        <v>84651</v>
      </c>
      <c r="F564" t="s">
        <v>291</v>
      </c>
      <c r="G564">
        <v>3</v>
      </c>
      <c r="H564" t="str">
        <f>_xlfn.XLOOKUP(Table1[[#This Row],[ZIPCODE]],Table2[Zip Code],Table2[County])</f>
        <v>Utah</v>
      </c>
      <c r="I564" t="str">
        <f>_xlfn.XLOOKUP(Table1[[#This Row],[ZIPCODE]],Table3[zip],Table3[county])</f>
        <v>Utah County</v>
      </c>
      <c r="J564" t="str">
        <f>IFERROR(Table1[[#This Row],[County (Utah.gov)]], SUBSTITUTE(Table1[[#This Row],[County (WPR)]], " County", ""))</f>
        <v>Utah</v>
      </c>
    </row>
    <row r="565" spans="1:10">
      <c r="A565" t="s">
        <v>191</v>
      </c>
      <c r="B565" t="s">
        <v>294</v>
      </c>
      <c r="C565">
        <v>2025</v>
      </c>
      <c r="D565">
        <v>2</v>
      </c>
      <c r="E565">
        <v>84653</v>
      </c>
      <c r="F565" t="s">
        <v>290</v>
      </c>
      <c r="G565">
        <v>3</v>
      </c>
      <c r="H565" t="str">
        <f>_xlfn.XLOOKUP(Table1[[#This Row],[ZIPCODE]],Table2[Zip Code],Table2[County])</f>
        <v>Utah</v>
      </c>
      <c r="I565" t="str">
        <f>_xlfn.XLOOKUP(Table1[[#This Row],[ZIPCODE]],Table3[zip],Table3[county])</f>
        <v>Utah County</v>
      </c>
      <c r="J565" t="str">
        <f>IFERROR(Table1[[#This Row],[County (Utah.gov)]], SUBSTITUTE(Table1[[#This Row],[County (WPR)]], " County", ""))</f>
        <v>Utah</v>
      </c>
    </row>
    <row r="566" spans="1:10">
      <c r="A566" t="s">
        <v>191</v>
      </c>
      <c r="B566" t="s">
        <v>294</v>
      </c>
      <c r="C566">
        <v>2025</v>
      </c>
      <c r="D566">
        <v>2</v>
      </c>
      <c r="E566">
        <v>84655</v>
      </c>
      <c r="F566" t="s">
        <v>291</v>
      </c>
      <c r="G566">
        <v>1</v>
      </c>
      <c r="H566" t="str">
        <f>_xlfn.XLOOKUP(Table1[[#This Row],[ZIPCODE]],Table2[Zip Code],Table2[County])</f>
        <v>Utah</v>
      </c>
      <c r="I566" t="str">
        <f>_xlfn.XLOOKUP(Table1[[#This Row],[ZIPCODE]],Table3[zip],Table3[county])</f>
        <v>Utah County</v>
      </c>
      <c r="J566" t="str">
        <f>IFERROR(Table1[[#This Row],[County (Utah.gov)]], SUBSTITUTE(Table1[[#This Row],[County (WPR)]], " County", ""))</f>
        <v>Utah</v>
      </c>
    </row>
    <row r="567" spans="1:10">
      <c r="A567" t="s">
        <v>191</v>
      </c>
      <c r="B567" t="s">
        <v>294</v>
      </c>
      <c r="C567">
        <v>2025</v>
      </c>
      <c r="D567">
        <v>2</v>
      </c>
      <c r="E567">
        <v>84660</v>
      </c>
      <c r="F567" t="s">
        <v>291</v>
      </c>
      <c r="G567">
        <v>5</v>
      </c>
      <c r="H567" t="str">
        <f>_xlfn.XLOOKUP(Table1[[#This Row],[ZIPCODE]],Table2[Zip Code],Table2[County])</f>
        <v>Utah</v>
      </c>
      <c r="I567" t="str">
        <f>_xlfn.XLOOKUP(Table1[[#This Row],[ZIPCODE]],Table3[zip],Table3[county])</f>
        <v>Utah County</v>
      </c>
      <c r="J567" t="str">
        <f>IFERROR(Table1[[#This Row],[County (Utah.gov)]], SUBSTITUTE(Table1[[#This Row],[County (WPR)]], " County", ""))</f>
        <v>Utah</v>
      </c>
    </row>
    <row r="568" spans="1:10">
      <c r="A568" t="s">
        <v>191</v>
      </c>
      <c r="B568" t="s">
        <v>294</v>
      </c>
      <c r="C568">
        <v>2025</v>
      </c>
      <c r="D568">
        <v>2</v>
      </c>
      <c r="E568">
        <v>84663</v>
      </c>
      <c r="F568" t="s">
        <v>290</v>
      </c>
      <c r="G568">
        <v>1</v>
      </c>
      <c r="H568" t="str">
        <f>_xlfn.XLOOKUP(Table1[[#This Row],[ZIPCODE]],Table2[Zip Code],Table2[County])</f>
        <v>Utah</v>
      </c>
      <c r="I568" t="str">
        <f>_xlfn.XLOOKUP(Table1[[#This Row],[ZIPCODE]],Table3[zip],Table3[county])</f>
        <v>Utah County</v>
      </c>
      <c r="J568" t="str">
        <f>IFERROR(Table1[[#This Row],[County (Utah.gov)]], SUBSTITUTE(Table1[[#This Row],[County (WPR)]], " County", ""))</f>
        <v>Utah</v>
      </c>
    </row>
    <row r="569" spans="1:10">
      <c r="A569" t="s">
        <v>191</v>
      </c>
      <c r="B569" t="s">
        <v>294</v>
      </c>
      <c r="C569">
        <v>2025</v>
      </c>
      <c r="D569">
        <v>2</v>
      </c>
      <c r="E569">
        <v>84663</v>
      </c>
      <c r="F569" t="s">
        <v>291</v>
      </c>
      <c r="G569">
        <v>2</v>
      </c>
      <c r="H569" t="str">
        <f>_xlfn.XLOOKUP(Table1[[#This Row],[ZIPCODE]],Table2[Zip Code],Table2[County])</f>
        <v>Utah</v>
      </c>
      <c r="I569" t="str">
        <f>_xlfn.XLOOKUP(Table1[[#This Row],[ZIPCODE]],Table3[zip],Table3[county])</f>
        <v>Utah County</v>
      </c>
      <c r="J569" t="str">
        <f>IFERROR(Table1[[#This Row],[County (Utah.gov)]], SUBSTITUTE(Table1[[#This Row],[County (WPR)]], " County", ""))</f>
        <v>Utah</v>
      </c>
    </row>
    <row r="570" spans="1:10">
      <c r="A570" t="s">
        <v>191</v>
      </c>
      <c r="B570" t="s">
        <v>294</v>
      </c>
      <c r="C570">
        <v>2025</v>
      </c>
      <c r="D570">
        <v>2</v>
      </c>
      <c r="E570">
        <v>84720</v>
      </c>
      <c r="F570" t="s">
        <v>290</v>
      </c>
      <c r="G570">
        <v>1</v>
      </c>
      <c r="H570" t="str">
        <f>_xlfn.XLOOKUP(Table1[[#This Row],[ZIPCODE]],Table2[Zip Code],Table2[County])</f>
        <v>Iron</v>
      </c>
      <c r="I570" t="str">
        <f>_xlfn.XLOOKUP(Table1[[#This Row],[ZIPCODE]],Table3[zip],Table3[county])</f>
        <v>Iron County</v>
      </c>
      <c r="J570" t="str">
        <f>IFERROR(Table1[[#This Row],[County (Utah.gov)]], SUBSTITUTE(Table1[[#This Row],[County (WPR)]], " County", ""))</f>
        <v>Iron</v>
      </c>
    </row>
    <row r="571" spans="1:10">
      <c r="A571" t="s">
        <v>191</v>
      </c>
      <c r="B571" t="s">
        <v>294</v>
      </c>
      <c r="C571">
        <v>2025</v>
      </c>
      <c r="D571">
        <v>2</v>
      </c>
      <c r="E571">
        <v>84721</v>
      </c>
      <c r="F571" t="s">
        <v>291</v>
      </c>
      <c r="G571">
        <v>1</v>
      </c>
      <c r="H571" t="str">
        <f>_xlfn.XLOOKUP(Table1[[#This Row],[ZIPCODE]],Table2[Zip Code],Table2[County])</f>
        <v>Iron</v>
      </c>
      <c r="I571" t="str">
        <f>_xlfn.XLOOKUP(Table1[[#This Row],[ZIPCODE]],Table3[zip],Table3[county])</f>
        <v>Iron County</v>
      </c>
      <c r="J571" t="str">
        <f>IFERROR(Table1[[#This Row],[County (Utah.gov)]], SUBSTITUTE(Table1[[#This Row],[County (WPR)]], " County", ""))</f>
        <v>Iron</v>
      </c>
    </row>
    <row r="572" spans="1:10">
      <c r="A572" t="s">
        <v>191</v>
      </c>
      <c r="B572" t="s">
        <v>294</v>
      </c>
      <c r="C572">
        <v>2025</v>
      </c>
      <c r="D572">
        <v>2</v>
      </c>
      <c r="E572">
        <v>84780</v>
      </c>
      <c r="F572" t="s">
        <v>291</v>
      </c>
      <c r="G572">
        <v>1</v>
      </c>
      <c r="H572" t="str">
        <f>_xlfn.XLOOKUP(Table1[[#This Row],[ZIPCODE]],Table2[Zip Code],Table2[County])</f>
        <v>Washington</v>
      </c>
      <c r="I572" t="str">
        <f>_xlfn.XLOOKUP(Table1[[#This Row],[ZIPCODE]],Table3[zip],Table3[county])</f>
        <v>Washington County</v>
      </c>
      <c r="J572" t="str">
        <f>IFERROR(Table1[[#This Row],[County (Utah.gov)]], SUBSTITUTE(Table1[[#This Row],[County (WPR)]], " County", ""))</f>
        <v>Washington</v>
      </c>
    </row>
    <row r="573" spans="1:10">
      <c r="A573" t="s">
        <v>191</v>
      </c>
      <c r="B573" t="s">
        <v>294</v>
      </c>
      <c r="C573">
        <v>2025</v>
      </c>
      <c r="D573">
        <v>2</v>
      </c>
      <c r="E573">
        <v>84790</v>
      </c>
      <c r="F573" t="s">
        <v>290</v>
      </c>
      <c r="G573">
        <v>1</v>
      </c>
      <c r="H573" t="str">
        <f>_xlfn.XLOOKUP(Table1[[#This Row],[ZIPCODE]],Table2[Zip Code],Table2[County])</f>
        <v>Washington</v>
      </c>
      <c r="I573" t="str">
        <f>_xlfn.XLOOKUP(Table1[[#This Row],[ZIPCODE]],Table3[zip],Table3[county])</f>
        <v>Washington County</v>
      </c>
      <c r="J573" t="str">
        <f>IFERROR(Table1[[#This Row],[County (Utah.gov)]], SUBSTITUTE(Table1[[#This Row],[County (WPR)]], " County", ""))</f>
        <v>Washington</v>
      </c>
    </row>
    <row r="574" spans="1:10">
      <c r="A574" t="s">
        <v>191</v>
      </c>
      <c r="B574" t="s">
        <v>295</v>
      </c>
      <c r="C574">
        <v>2025</v>
      </c>
      <c r="D574">
        <v>2</v>
      </c>
      <c r="E574">
        <v>84003</v>
      </c>
      <c r="F574" t="s">
        <v>291</v>
      </c>
      <c r="G574">
        <v>1</v>
      </c>
      <c r="H574" t="str">
        <f>_xlfn.XLOOKUP(Table1[[#This Row],[ZIPCODE]],Table2[Zip Code],Table2[County])</f>
        <v>Utah</v>
      </c>
      <c r="I574" t="str">
        <f>_xlfn.XLOOKUP(Table1[[#This Row],[ZIPCODE]],Table3[zip],Table3[county])</f>
        <v>Utah County</v>
      </c>
      <c r="J574" t="str">
        <f>IFERROR(Table1[[#This Row],[County (Utah.gov)]], SUBSTITUTE(Table1[[#This Row],[County (WPR)]], " County", ""))</f>
        <v>Utah</v>
      </c>
    </row>
    <row r="575" spans="1:10">
      <c r="A575" t="s">
        <v>191</v>
      </c>
      <c r="B575" t="s">
        <v>295</v>
      </c>
      <c r="C575">
        <v>2025</v>
      </c>
      <c r="D575">
        <v>2</v>
      </c>
      <c r="E575">
        <v>84005</v>
      </c>
      <c r="F575" t="s">
        <v>290</v>
      </c>
      <c r="G575">
        <v>3</v>
      </c>
      <c r="H575" t="e">
        <f>_xlfn.XLOOKUP(Table1[[#This Row],[ZIPCODE]],Table2[Zip Code],Table2[County])</f>
        <v>#N/A</v>
      </c>
      <c r="I575" t="str">
        <f>_xlfn.XLOOKUP(Table1[[#This Row],[ZIPCODE]],Table3[zip],Table3[county])</f>
        <v>Utah County</v>
      </c>
      <c r="J575" t="str">
        <f>IFERROR(Table1[[#This Row],[County (Utah.gov)]], SUBSTITUTE(Table1[[#This Row],[County (WPR)]], " County", ""))</f>
        <v>Utah</v>
      </c>
    </row>
    <row r="576" spans="1:10">
      <c r="A576" t="s">
        <v>191</v>
      </c>
      <c r="B576" t="s">
        <v>295</v>
      </c>
      <c r="C576">
        <v>2025</v>
      </c>
      <c r="D576">
        <v>2</v>
      </c>
      <c r="E576">
        <v>84005</v>
      </c>
      <c r="F576" t="s">
        <v>291</v>
      </c>
      <c r="G576">
        <v>1</v>
      </c>
      <c r="H576" t="e">
        <f>_xlfn.XLOOKUP(Table1[[#This Row],[ZIPCODE]],Table2[Zip Code],Table2[County])</f>
        <v>#N/A</v>
      </c>
      <c r="I576" t="str">
        <f>_xlfn.XLOOKUP(Table1[[#This Row],[ZIPCODE]],Table3[zip],Table3[county])</f>
        <v>Utah County</v>
      </c>
      <c r="J576" t="str">
        <f>IFERROR(Table1[[#This Row],[County (Utah.gov)]], SUBSTITUTE(Table1[[#This Row],[County (WPR)]], " County", ""))</f>
        <v>Utah</v>
      </c>
    </row>
    <row r="577" spans="1:10">
      <c r="A577" t="s">
        <v>191</v>
      </c>
      <c r="B577" t="s">
        <v>295</v>
      </c>
      <c r="C577">
        <v>2025</v>
      </c>
      <c r="D577">
        <v>2</v>
      </c>
      <c r="E577">
        <v>84009</v>
      </c>
      <c r="F577" t="s">
        <v>290</v>
      </c>
      <c r="G577">
        <v>3</v>
      </c>
      <c r="H577" t="e">
        <f>_xlfn.XLOOKUP(Table1[[#This Row],[ZIPCODE]],Table2[Zip Code],Table2[County])</f>
        <v>#N/A</v>
      </c>
      <c r="I577" t="str">
        <f>_xlfn.XLOOKUP(Table1[[#This Row],[ZIPCODE]],Table3[zip],Table3[county])</f>
        <v>Salt Lake County</v>
      </c>
      <c r="J577" t="str">
        <f>IFERROR(Table1[[#This Row],[County (Utah.gov)]], SUBSTITUTE(Table1[[#This Row],[County (WPR)]], " County", ""))</f>
        <v>Salt Lake</v>
      </c>
    </row>
    <row r="578" spans="1:10">
      <c r="A578" t="s">
        <v>191</v>
      </c>
      <c r="B578" t="s">
        <v>295</v>
      </c>
      <c r="C578">
        <v>2025</v>
      </c>
      <c r="D578">
        <v>2</v>
      </c>
      <c r="E578">
        <v>84015</v>
      </c>
      <c r="F578" t="s">
        <v>290</v>
      </c>
      <c r="G578">
        <v>1</v>
      </c>
      <c r="H578" t="str">
        <f>_xlfn.XLOOKUP(Table1[[#This Row],[ZIPCODE]],Table2[Zip Code],Table2[County])</f>
        <v>Davis</v>
      </c>
      <c r="I578" t="str">
        <f>_xlfn.XLOOKUP(Table1[[#This Row],[ZIPCODE]],Table3[zip],Table3[county])</f>
        <v>Davis County</v>
      </c>
      <c r="J578" t="str">
        <f>IFERROR(Table1[[#This Row],[County (Utah.gov)]], SUBSTITUTE(Table1[[#This Row],[County (WPR)]], " County", ""))</f>
        <v>Davis</v>
      </c>
    </row>
    <row r="579" spans="1:10">
      <c r="A579" t="s">
        <v>191</v>
      </c>
      <c r="B579" t="s">
        <v>295</v>
      </c>
      <c r="C579">
        <v>2025</v>
      </c>
      <c r="D579">
        <v>2</v>
      </c>
      <c r="E579">
        <v>84015</v>
      </c>
      <c r="F579" t="s">
        <v>291</v>
      </c>
      <c r="G579">
        <v>1</v>
      </c>
      <c r="H579" t="str">
        <f>_xlfn.XLOOKUP(Table1[[#This Row],[ZIPCODE]],Table2[Zip Code],Table2[County])</f>
        <v>Davis</v>
      </c>
      <c r="I579" t="str">
        <f>_xlfn.XLOOKUP(Table1[[#This Row],[ZIPCODE]],Table3[zip],Table3[county])</f>
        <v>Davis County</v>
      </c>
      <c r="J579" t="str">
        <f>IFERROR(Table1[[#This Row],[County (Utah.gov)]], SUBSTITUTE(Table1[[#This Row],[County (WPR)]], " County", ""))</f>
        <v>Davis</v>
      </c>
    </row>
    <row r="580" spans="1:10">
      <c r="A580" t="s">
        <v>191</v>
      </c>
      <c r="B580" t="s">
        <v>295</v>
      </c>
      <c r="C580">
        <v>2025</v>
      </c>
      <c r="D580">
        <v>2</v>
      </c>
      <c r="E580">
        <v>84020</v>
      </c>
      <c r="F580" t="s">
        <v>290</v>
      </c>
      <c r="G580">
        <v>2</v>
      </c>
      <c r="H580" t="str">
        <f>_xlfn.XLOOKUP(Table1[[#This Row],[ZIPCODE]],Table2[Zip Code],Table2[County])</f>
        <v>Salt Lake</v>
      </c>
      <c r="I580" t="str">
        <f>_xlfn.XLOOKUP(Table1[[#This Row],[ZIPCODE]],Table3[zip],Table3[county])</f>
        <v>Salt Lake County</v>
      </c>
      <c r="J580" t="str">
        <f>IFERROR(Table1[[#This Row],[County (Utah.gov)]], SUBSTITUTE(Table1[[#This Row],[County (WPR)]], " County", ""))</f>
        <v>Salt Lake</v>
      </c>
    </row>
    <row r="581" spans="1:10">
      <c r="A581" t="s">
        <v>191</v>
      </c>
      <c r="B581" t="s">
        <v>295</v>
      </c>
      <c r="C581">
        <v>2025</v>
      </c>
      <c r="D581">
        <v>2</v>
      </c>
      <c r="E581">
        <v>84020</v>
      </c>
      <c r="F581" t="s">
        <v>291</v>
      </c>
      <c r="G581">
        <v>1</v>
      </c>
      <c r="H581" t="str">
        <f>_xlfn.XLOOKUP(Table1[[#This Row],[ZIPCODE]],Table2[Zip Code],Table2[County])</f>
        <v>Salt Lake</v>
      </c>
      <c r="I581" t="str">
        <f>_xlfn.XLOOKUP(Table1[[#This Row],[ZIPCODE]],Table3[zip],Table3[county])</f>
        <v>Salt Lake County</v>
      </c>
      <c r="J581" t="str">
        <f>IFERROR(Table1[[#This Row],[County (Utah.gov)]], SUBSTITUTE(Table1[[#This Row],[County (WPR)]], " County", ""))</f>
        <v>Salt Lake</v>
      </c>
    </row>
    <row r="582" spans="1:10">
      <c r="A582" t="s">
        <v>191</v>
      </c>
      <c r="B582" t="s">
        <v>295</v>
      </c>
      <c r="C582">
        <v>2025</v>
      </c>
      <c r="D582">
        <v>2</v>
      </c>
      <c r="E582">
        <v>84029</v>
      </c>
      <c r="F582" t="s">
        <v>290</v>
      </c>
      <c r="G582">
        <v>1</v>
      </c>
      <c r="H582" t="str">
        <f>_xlfn.XLOOKUP(Table1[[#This Row],[ZIPCODE]],Table2[Zip Code],Table2[County])</f>
        <v>Tooele</v>
      </c>
      <c r="I582" t="str">
        <f>_xlfn.XLOOKUP(Table1[[#This Row],[ZIPCODE]],Table3[zip],Table3[county])</f>
        <v>Tooele County</v>
      </c>
      <c r="J582" t="str">
        <f>IFERROR(Table1[[#This Row],[County (Utah.gov)]], SUBSTITUTE(Table1[[#This Row],[County (WPR)]], " County", ""))</f>
        <v>Tooele</v>
      </c>
    </row>
    <row r="583" spans="1:10">
      <c r="A583" t="s">
        <v>191</v>
      </c>
      <c r="B583" t="s">
        <v>295</v>
      </c>
      <c r="C583">
        <v>2025</v>
      </c>
      <c r="D583">
        <v>2</v>
      </c>
      <c r="E583">
        <v>84040</v>
      </c>
      <c r="F583" t="s">
        <v>290</v>
      </c>
      <c r="G583">
        <v>2</v>
      </c>
      <c r="H583" t="str">
        <f>_xlfn.XLOOKUP(Table1[[#This Row],[ZIPCODE]],Table2[Zip Code],Table2[County])</f>
        <v>Davis</v>
      </c>
      <c r="I583" t="str">
        <f>_xlfn.XLOOKUP(Table1[[#This Row],[ZIPCODE]],Table3[zip],Table3[county])</f>
        <v>Davis County</v>
      </c>
      <c r="J583" t="str">
        <f>IFERROR(Table1[[#This Row],[County (Utah.gov)]], SUBSTITUTE(Table1[[#This Row],[County (WPR)]], " County", ""))</f>
        <v>Davis</v>
      </c>
    </row>
    <row r="584" spans="1:10">
      <c r="A584" t="s">
        <v>191</v>
      </c>
      <c r="B584" t="s">
        <v>295</v>
      </c>
      <c r="C584">
        <v>2025</v>
      </c>
      <c r="D584">
        <v>2</v>
      </c>
      <c r="E584">
        <v>84043</v>
      </c>
      <c r="F584" t="s">
        <v>290</v>
      </c>
      <c r="G584">
        <v>4</v>
      </c>
      <c r="H584" t="str">
        <f>_xlfn.XLOOKUP(Table1[[#This Row],[ZIPCODE]],Table2[Zip Code],Table2[County])</f>
        <v>Utah</v>
      </c>
      <c r="I584" t="str">
        <f>_xlfn.XLOOKUP(Table1[[#This Row],[ZIPCODE]],Table3[zip],Table3[county])</f>
        <v>Utah County</v>
      </c>
      <c r="J584" t="str">
        <f>IFERROR(Table1[[#This Row],[County (Utah.gov)]], SUBSTITUTE(Table1[[#This Row],[County (WPR)]], " County", ""))</f>
        <v>Utah</v>
      </c>
    </row>
    <row r="585" spans="1:10">
      <c r="A585" t="s">
        <v>191</v>
      </c>
      <c r="B585" t="s">
        <v>295</v>
      </c>
      <c r="C585">
        <v>2025</v>
      </c>
      <c r="D585">
        <v>2</v>
      </c>
      <c r="E585">
        <v>84044</v>
      </c>
      <c r="F585" t="s">
        <v>290</v>
      </c>
      <c r="G585">
        <v>3</v>
      </c>
      <c r="H585" t="str">
        <f>_xlfn.XLOOKUP(Table1[[#This Row],[ZIPCODE]],Table2[Zip Code],Table2[County])</f>
        <v>Salt Lake</v>
      </c>
      <c r="I585" t="str">
        <f>_xlfn.XLOOKUP(Table1[[#This Row],[ZIPCODE]],Table3[zip],Table3[county])</f>
        <v>Salt Lake County</v>
      </c>
      <c r="J585" t="str">
        <f>IFERROR(Table1[[#This Row],[County (Utah.gov)]], SUBSTITUTE(Table1[[#This Row],[County (WPR)]], " County", ""))</f>
        <v>Salt Lake</v>
      </c>
    </row>
    <row r="586" spans="1:10">
      <c r="A586" t="s">
        <v>191</v>
      </c>
      <c r="B586" t="s">
        <v>295</v>
      </c>
      <c r="C586">
        <v>2025</v>
      </c>
      <c r="D586">
        <v>2</v>
      </c>
      <c r="E586">
        <v>84045</v>
      </c>
      <c r="F586" t="s">
        <v>290</v>
      </c>
      <c r="G586">
        <v>1</v>
      </c>
      <c r="H586" t="e">
        <f>_xlfn.XLOOKUP(Table1[[#This Row],[ZIPCODE]],Table2[Zip Code],Table2[County])</f>
        <v>#N/A</v>
      </c>
      <c r="I586" t="str">
        <f>_xlfn.XLOOKUP(Table1[[#This Row],[ZIPCODE]],Table3[zip],Table3[county])</f>
        <v>Utah County</v>
      </c>
      <c r="J586" t="str">
        <f>IFERROR(Table1[[#This Row],[County (Utah.gov)]], SUBSTITUTE(Table1[[#This Row],[County (WPR)]], " County", ""))</f>
        <v>Utah</v>
      </c>
    </row>
    <row r="587" spans="1:10">
      <c r="A587" t="s">
        <v>191</v>
      </c>
      <c r="B587" t="s">
        <v>295</v>
      </c>
      <c r="C587">
        <v>2025</v>
      </c>
      <c r="D587">
        <v>2</v>
      </c>
      <c r="E587">
        <v>84045</v>
      </c>
      <c r="F587" t="s">
        <v>291</v>
      </c>
      <c r="G587">
        <v>1</v>
      </c>
      <c r="H587" t="e">
        <f>_xlfn.XLOOKUP(Table1[[#This Row],[ZIPCODE]],Table2[Zip Code],Table2[County])</f>
        <v>#N/A</v>
      </c>
      <c r="I587" t="str">
        <f>_xlfn.XLOOKUP(Table1[[#This Row],[ZIPCODE]],Table3[zip],Table3[county])</f>
        <v>Utah County</v>
      </c>
      <c r="J587" t="str">
        <f>IFERROR(Table1[[#This Row],[County (Utah.gov)]], SUBSTITUTE(Table1[[#This Row],[County (WPR)]], " County", ""))</f>
        <v>Utah</v>
      </c>
    </row>
    <row r="588" spans="1:10">
      <c r="A588" t="s">
        <v>191</v>
      </c>
      <c r="B588" t="s">
        <v>295</v>
      </c>
      <c r="C588">
        <v>2025</v>
      </c>
      <c r="D588">
        <v>2</v>
      </c>
      <c r="E588">
        <v>84047</v>
      </c>
      <c r="F588" t="s">
        <v>290</v>
      </c>
      <c r="G588">
        <v>3</v>
      </c>
      <c r="H588" t="str">
        <f>_xlfn.XLOOKUP(Table1[[#This Row],[ZIPCODE]],Table2[Zip Code],Table2[County])</f>
        <v>Salt Lake</v>
      </c>
      <c r="I588" t="str">
        <f>_xlfn.XLOOKUP(Table1[[#This Row],[ZIPCODE]],Table3[zip],Table3[county])</f>
        <v>Salt Lake County</v>
      </c>
      <c r="J588" t="str">
        <f>IFERROR(Table1[[#This Row],[County (Utah.gov)]], SUBSTITUTE(Table1[[#This Row],[County (WPR)]], " County", ""))</f>
        <v>Salt Lake</v>
      </c>
    </row>
    <row r="589" spans="1:10">
      <c r="A589" t="s">
        <v>191</v>
      </c>
      <c r="B589" t="s">
        <v>295</v>
      </c>
      <c r="C589">
        <v>2025</v>
      </c>
      <c r="D589">
        <v>2</v>
      </c>
      <c r="E589">
        <v>84054</v>
      </c>
      <c r="F589" t="s">
        <v>290</v>
      </c>
      <c r="G589">
        <v>2</v>
      </c>
      <c r="H589" t="str">
        <f>_xlfn.XLOOKUP(Table1[[#This Row],[ZIPCODE]],Table2[Zip Code],Table2[County])</f>
        <v>Davis</v>
      </c>
      <c r="I589" t="str">
        <f>_xlfn.XLOOKUP(Table1[[#This Row],[ZIPCODE]],Table3[zip],Table3[county])</f>
        <v>Davis County</v>
      </c>
      <c r="J589" t="str">
        <f>IFERROR(Table1[[#This Row],[County (Utah.gov)]], SUBSTITUTE(Table1[[#This Row],[County (WPR)]], " County", ""))</f>
        <v>Davis</v>
      </c>
    </row>
    <row r="590" spans="1:10">
      <c r="A590" t="s">
        <v>191</v>
      </c>
      <c r="B590" t="s">
        <v>295</v>
      </c>
      <c r="C590">
        <v>2025</v>
      </c>
      <c r="D590">
        <v>2</v>
      </c>
      <c r="E590">
        <v>84057</v>
      </c>
      <c r="F590" t="s">
        <v>290</v>
      </c>
      <c r="G590">
        <v>1</v>
      </c>
      <c r="H590" t="str">
        <f>_xlfn.XLOOKUP(Table1[[#This Row],[ZIPCODE]],Table2[Zip Code],Table2[County])</f>
        <v>Utah</v>
      </c>
      <c r="I590" t="str">
        <f>_xlfn.XLOOKUP(Table1[[#This Row],[ZIPCODE]],Table3[zip],Table3[county])</f>
        <v>Utah County</v>
      </c>
      <c r="J590" t="str">
        <f>IFERROR(Table1[[#This Row],[County (Utah.gov)]], SUBSTITUTE(Table1[[#This Row],[County (WPR)]], " County", ""))</f>
        <v>Utah</v>
      </c>
    </row>
    <row r="591" spans="1:10">
      <c r="A591" t="s">
        <v>191</v>
      </c>
      <c r="B591" t="s">
        <v>295</v>
      </c>
      <c r="C591">
        <v>2025</v>
      </c>
      <c r="D591">
        <v>2</v>
      </c>
      <c r="E591">
        <v>84058</v>
      </c>
      <c r="F591" t="s">
        <v>290</v>
      </c>
      <c r="G591">
        <v>2</v>
      </c>
      <c r="H591" t="str">
        <f>_xlfn.XLOOKUP(Table1[[#This Row],[ZIPCODE]],Table2[Zip Code],Table2[County])</f>
        <v>Utah</v>
      </c>
      <c r="I591" t="str">
        <f>_xlfn.XLOOKUP(Table1[[#This Row],[ZIPCODE]],Table3[zip],Table3[county])</f>
        <v>Utah County</v>
      </c>
      <c r="J591" t="str">
        <f>IFERROR(Table1[[#This Row],[County (Utah.gov)]], SUBSTITUTE(Table1[[#This Row],[County (WPR)]], " County", ""))</f>
        <v>Utah</v>
      </c>
    </row>
    <row r="592" spans="1:10">
      <c r="A592" t="s">
        <v>191</v>
      </c>
      <c r="B592" t="s">
        <v>295</v>
      </c>
      <c r="C592">
        <v>2025</v>
      </c>
      <c r="D592">
        <v>2</v>
      </c>
      <c r="E592">
        <v>84065</v>
      </c>
      <c r="F592" t="s">
        <v>290</v>
      </c>
      <c r="G592">
        <v>3</v>
      </c>
      <c r="H592" t="str">
        <f>_xlfn.XLOOKUP(Table1[[#This Row],[ZIPCODE]],Table2[Zip Code],Table2[County])</f>
        <v>Salt Lake</v>
      </c>
      <c r="I592" t="str">
        <f>_xlfn.XLOOKUP(Table1[[#This Row],[ZIPCODE]],Table3[zip],Table3[county])</f>
        <v>Salt Lake County</v>
      </c>
      <c r="J592" t="str">
        <f>IFERROR(Table1[[#This Row],[County (Utah.gov)]], SUBSTITUTE(Table1[[#This Row],[County (WPR)]], " County", ""))</f>
        <v>Salt Lake</v>
      </c>
    </row>
    <row r="593" spans="1:10">
      <c r="A593" t="s">
        <v>191</v>
      </c>
      <c r="B593" t="s">
        <v>295</v>
      </c>
      <c r="C593">
        <v>2025</v>
      </c>
      <c r="D593">
        <v>2</v>
      </c>
      <c r="E593">
        <v>84070</v>
      </c>
      <c r="F593" t="s">
        <v>290</v>
      </c>
      <c r="G593">
        <v>1</v>
      </c>
      <c r="H593" t="str">
        <f>_xlfn.XLOOKUP(Table1[[#This Row],[ZIPCODE]],Table2[Zip Code],Table2[County])</f>
        <v>Salt Lake</v>
      </c>
      <c r="I593" t="str">
        <f>_xlfn.XLOOKUP(Table1[[#This Row],[ZIPCODE]],Table3[zip],Table3[county])</f>
        <v>Salt Lake County</v>
      </c>
      <c r="J593" t="str">
        <f>IFERROR(Table1[[#This Row],[County (Utah.gov)]], SUBSTITUTE(Table1[[#This Row],[County (WPR)]], " County", ""))</f>
        <v>Salt Lake</v>
      </c>
    </row>
    <row r="594" spans="1:10">
      <c r="A594" t="s">
        <v>191</v>
      </c>
      <c r="B594" t="s">
        <v>295</v>
      </c>
      <c r="C594">
        <v>2025</v>
      </c>
      <c r="D594">
        <v>2</v>
      </c>
      <c r="E594">
        <v>84074</v>
      </c>
      <c r="F594" t="s">
        <v>290</v>
      </c>
      <c r="G594">
        <v>4</v>
      </c>
      <c r="H594" t="str">
        <f>_xlfn.XLOOKUP(Table1[[#This Row],[ZIPCODE]],Table2[Zip Code],Table2[County])</f>
        <v>Tooele</v>
      </c>
      <c r="I594" t="str">
        <f>_xlfn.XLOOKUP(Table1[[#This Row],[ZIPCODE]],Table3[zip],Table3[county])</f>
        <v>Tooele County</v>
      </c>
      <c r="J594" t="str">
        <f>IFERROR(Table1[[#This Row],[County (Utah.gov)]], SUBSTITUTE(Table1[[#This Row],[County (WPR)]], " County", ""))</f>
        <v>Tooele</v>
      </c>
    </row>
    <row r="595" spans="1:10">
      <c r="A595" t="s">
        <v>191</v>
      </c>
      <c r="B595" t="s">
        <v>295</v>
      </c>
      <c r="C595">
        <v>2025</v>
      </c>
      <c r="D595">
        <v>2</v>
      </c>
      <c r="E595">
        <v>84075</v>
      </c>
      <c r="F595" t="s">
        <v>290</v>
      </c>
      <c r="G595">
        <v>1</v>
      </c>
      <c r="H595" t="str">
        <f>_xlfn.XLOOKUP(Table1[[#This Row],[ZIPCODE]],Table2[Zip Code],Table2[County])</f>
        <v>Davis</v>
      </c>
      <c r="I595" t="str">
        <f>_xlfn.XLOOKUP(Table1[[#This Row],[ZIPCODE]],Table3[zip],Table3[county])</f>
        <v>Davis County</v>
      </c>
      <c r="J595" t="str">
        <f>IFERROR(Table1[[#This Row],[County (Utah.gov)]], SUBSTITUTE(Table1[[#This Row],[County (WPR)]], " County", ""))</f>
        <v>Davis</v>
      </c>
    </row>
    <row r="596" spans="1:10">
      <c r="A596" t="s">
        <v>191</v>
      </c>
      <c r="B596" t="s">
        <v>295</v>
      </c>
      <c r="C596">
        <v>2025</v>
      </c>
      <c r="D596">
        <v>2</v>
      </c>
      <c r="E596">
        <v>84075</v>
      </c>
      <c r="F596" t="s">
        <v>291</v>
      </c>
      <c r="G596">
        <v>1</v>
      </c>
      <c r="H596" t="str">
        <f>_xlfn.XLOOKUP(Table1[[#This Row],[ZIPCODE]],Table2[Zip Code],Table2[County])</f>
        <v>Davis</v>
      </c>
      <c r="I596" t="str">
        <f>_xlfn.XLOOKUP(Table1[[#This Row],[ZIPCODE]],Table3[zip],Table3[county])</f>
        <v>Davis County</v>
      </c>
      <c r="J596" t="str">
        <f>IFERROR(Table1[[#This Row],[County (Utah.gov)]], SUBSTITUTE(Table1[[#This Row],[County (WPR)]], " County", ""))</f>
        <v>Davis</v>
      </c>
    </row>
    <row r="597" spans="1:10">
      <c r="A597" t="s">
        <v>191</v>
      </c>
      <c r="B597" t="s">
        <v>295</v>
      </c>
      <c r="C597">
        <v>2025</v>
      </c>
      <c r="D597">
        <v>2</v>
      </c>
      <c r="E597">
        <v>84081</v>
      </c>
      <c r="F597" t="s">
        <v>290</v>
      </c>
      <c r="G597">
        <v>1</v>
      </c>
      <c r="H597" t="e">
        <f>_xlfn.XLOOKUP(Table1[[#This Row],[ZIPCODE]],Table2[Zip Code],Table2[County])</f>
        <v>#N/A</v>
      </c>
      <c r="I597" t="str">
        <f>_xlfn.XLOOKUP(Table1[[#This Row],[ZIPCODE]],Table3[zip],Table3[county])</f>
        <v>Salt Lake County</v>
      </c>
      <c r="J597" t="str">
        <f>IFERROR(Table1[[#This Row],[County (Utah.gov)]], SUBSTITUTE(Table1[[#This Row],[County (WPR)]], " County", ""))</f>
        <v>Salt Lake</v>
      </c>
    </row>
    <row r="598" spans="1:10">
      <c r="A598" t="s">
        <v>191</v>
      </c>
      <c r="B598" t="s">
        <v>295</v>
      </c>
      <c r="C598">
        <v>2025</v>
      </c>
      <c r="D598">
        <v>2</v>
      </c>
      <c r="E598">
        <v>84081</v>
      </c>
      <c r="F598" t="s">
        <v>291</v>
      </c>
      <c r="G598">
        <v>2</v>
      </c>
      <c r="H598" t="e">
        <f>_xlfn.XLOOKUP(Table1[[#This Row],[ZIPCODE]],Table2[Zip Code],Table2[County])</f>
        <v>#N/A</v>
      </c>
      <c r="I598" t="str">
        <f>_xlfn.XLOOKUP(Table1[[#This Row],[ZIPCODE]],Table3[zip],Table3[county])</f>
        <v>Salt Lake County</v>
      </c>
      <c r="J598" t="str">
        <f>IFERROR(Table1[[#This Row],[County (Utah.gov)]], SUBSTITUTE(Table1[[#This Row],[County (WPR)]], " County", ""))</f>
        <v>Salt Lake</v>
      </c>
    </row>
    <row r="599" spans="1:10">
      <c r="A599" t="s">
        <v>191</v>
      </c>
      <c r="B599" t="s">
        <v>295</v>
      </c>
      <c r="C599">
        <v>2025</v>
      </c>
      <c r="D599">
        <v>2</v>
      </c>
      <c r="E599">
        <v>84084</v>
      </c>
      <c r="F599" t="s">
        <v>290</v>
      </c>
      <c r="G599">
        <v>1</v>
      </c>
      <c r="H599" t="str">
        <f>_xlfn.XLOOKUP(Table1[[#This Row],[ZIPCODE]],Table2[Zip Code],Table2[County])</f>
        <v>Salt Lake</v>
      </c>
      <c r="I599" t="str">
        <f>_xlfn.XLOOKUP(Table1[[#This Row],[ZIPCODE]],Table3[zip],Table3[county])</f>
        <v>Salt Lake County</v>
      </c>
      <c r="J599" t="str">
        <f>IFERROR(Table1[[#This Row],[County (Utah.gov)]], SUBSTITUTE(Table1[[#This Row],[County (WPR)]], " County", ""))</f>
        <v>Salt Lake</v>
      </c>
    </row>
    <row r="600" spans="1:10">
      <c r="A600" t="s">
        <v>191</v>
      </c>
      <c r="B600" t="s">
        <v>295</v>
      </c>
      <c r="C600">
        <v>2025</v>
      </c>
      <c r="D600">
        <v>2</v>
      </c>
      <c r="E600">
        <v>84088</v>
      </c>
      <c r="F600" t="s">
        <v>290</v>
      </c>
      <c r="G600">
        <v>2</v>
      </c>
      <c r="H600" t="str">
        <f>_xlfn.XLOOKUP(Table1[[#This Row],[ZIPCODE]],Table2[Zip Code],Table2[County])</f>
        <v>Salt Lake</v>
      </c>
      <c r="I600" t="str">
        <f>_xlfn.XLOOKUP(Table1[[#This Row],[ZIPCODE]],Table3[zip],Table3[county])</f>
        <v>Salt Lake County</v>
      </c>
      <c r="J600" t="str">
        <f>IFERROR(Table1[[#This Row],[County (Utah.gov)]], SUBSTITUTE(Table1[[#This Row],[County (WPR)]], " County", ""))</f>
        <v>Salt Lake</v>
      </c>
    </row>
    <row r="601" spans="1:10">
      <c r="A601" t="s">
        <v>191</v>
      </c>
      <c r="B601" t="s">
        <v>295</v>
      </c>
      <c r="C601">
        <v>2025</v>
      </c>
      <c r="D601">
        <v>2</v>
      </c>
      <c r="E601">
        <v>84088</v>
      </c>
      <c r="F601" t="s">
        <v>291</v>
      </c>
      <c r="G601">
        <v>1</v>
      </c>
      <c r="H601" t="str">
        <f>_xlfn.XLOOKUP(Table1[[#This Row],[ZIPCODE]],Table2[Zip Code],Table2[County])</f>
        <v>Salt Lake</v>
      </c>
      <c r="I601" t="str">
        <f>_xlfn.XLOOKUP(Table1[[#This Row],[ZIPCODE]],Table3[zip],Table3[county])</f>
        <v>Salt Lake County</v>
      </c>
      <c r="J601" t="str">
        <f>IFERROR(Table1[[#This Row],[County (Utah.gov)]], SUBSTITUTE(Table1[[#This Row],[County (WPR)]], " County", ""))</f>
        <v>Salt Lake</v>
      </c>
    </row>
    <row r="602" spans="1:10">
      <c r="A602" t="s">
        <v>191</v>
      </c>
      <c r="B602" t="s">
        <v>295</v>
      </c>
      <c r="C602">
        <v>2025</v>
      </c>
      <c r="D602">
        <v>2</v>
      </c>
      <c r="E602">
        <v>84093</v>
      </c>
      <c r="F602" t="s">
        <v>290</v>
      </c>
      <c r="G602">
        <v>1</v>
      </c>
      <c r="H602" t="str">
        <f>_xlfn.XLOOKUP(Table1[[#This Row],[ZIPCODE]],Table2[Zip Code],Table2[County])</f>
        <v>Salt Lake</v>
      </c>
      <c r="I602" t="str">
        <f>_xlfn.XLOOKUP(Table1[[#This Row],[ZIPCODE]],Table3[zip],Table3[county])</f>
        <v>Salt Lake County</v>
      </c>
      <c r="J602" t="str">
        <f>IFERROR(Table1[[#This Row],[County (Utah.gov)]], SUBSTITUTE(Table1[[#This Row],[County (WPR)]], " County", ""))</f>
        <v>Salt Lake</v>
      </c>
    </row>
    <row r="603" spans="1:10">
      <c r="A603" t="s">
        <v>191</v>
      </c>
      <c r="B603" t="s">
        <v>295</v>
      </c>
      <c r="C603">
        <v>2025</v>
      </c>
      <c r="D603">
        <v>2</v>
      </c>
      <c r="E603">
        <v>84094</v>
      </c>
      <c r="F603" t="s">
        <v>290</v>
      </c>
      <c r="G603">
        <v>1</v>
      </c>
      <c r="H603" t="str">
        <f>_xlfn.XLOOKUP(Table1[[#This Row],[ZIPCODE]],Table2[Zip Code],Table2[County])</f>
        <v>Salt Lake</v>
      </c>
      <c r="I603" t="str">
        <f>_xlfn.XLOOKUP(Table1[[#This Row],[ZIPCODE]],Table3[zip],Table3[county])</f>
        <v>Salt Lake County</v>
      </c>
      <c r="J603" t="str">
        <f>IFERROR(Table1[[#This Row],[County (Utah.gov)]], SUBSTITUTE(Table1[[#This Row],[County (WPR)]], " County", ""))</f>
        <v>Salt Lake</v>
      </c>
    </row>
    <row r="604" spans="1:10">
      <c r="A604" t="s">
        <v>191</v>
      </c>
      <c r="B604" t="s">
        <v>295</v>
      </c>
      <c r="C604">
        <v>2025</v>
      </c>
      <c r="D604">
        <v>2</v>
      </c>
      <c r="E604">
        <v>84095</v>
      </c>
      <c r="F604" t="s">
        <v>290</v>
      </c>
      <c r="G604">
        <v>1</v>
      </c>
      <c r="H604" t="str">
        <f>_xlfn.XLOOKUP(Table1[[#This Row],[ZIPCODE]],Table2[Zip Code],Table2[County])</f>
        <v>Salt Lake</v>
      </c>
      <c r="I604" t="str">
        <f>_xlfn.XLOOKUP(Table1[[#This Row],[ZIPCODE]],Table3[zip],Table3[county])</f>
        <v>Salt Lake County</v>
      </c>
      <c r="J604" t="str">
        <f>IFERROR(Table1[[#This Row],[County (Utah.gov)]], SUBSTITUTE(Table1[[#This Row],[County (WPR)]], " County", ""))</f>
        <v>Salt Lake</v>
      </c>
    </row>
    <row r="605" spans="1:10">
      <c r="A605" t="s">
        <v>191</v>
      </c>
      <c r="B605" t="s">
        <v>295</v>
      </c>
      <c r="C605">
        <v>2025</v>
      </c>
      <c r="D605">
        <v>2</v>
      </c>
      <c r="E605">
        <v>84096</v>
      </c>
      <c r="F605" t="s">
        <v>290</v>
      </c>
      <c r="G605">
        <v>5</v>
      </c>
      <c r="H605" t="e">
        <f>_xlfn.XLOOKUP(Table1[[#This Row],[ZIPCODE]],Table2[Zip Code],Table2[County])</f>
        <v>#N/A</v>
      </c>
      <c r="I605" t="str">
        <f>_xlfn.XLOOKUP(Table1[[#This Row],[ZIPCODE]],Table3[zip],Table3[county])</f>
        <v>Salt Lake County</v>
      </c>
      <c r="J605" t="str">
        <f>IFERROR(Table1[[#This Row],[County (Utah.gov)]], SUBSTITUTE(Table1[[#This Row],[County (WPR)]], " County", ""))</f>
        <v>Salt Lake</v>
      </c>
    </row>
    <row r="606" spans="1:10">
      <c r="A606" t="s">
        <v>191</v>
      </c>
      <c r="B606" t="s">
        <v>295</v>
      </c>
      <c r="C606">
        <v>2025</v>
      </c>
      <c r="D606">
        <v>2</v>
      </c>
      <c r="E606">
        <v>84097</v>
      </c>
      <c r="F606" t="s">
        <v>290</v>
      </c>
      <c r="G606">
        <v>1</v>
      </c>
      <c r="H606" t="str">
        <f>_xlfn.XLOOKUP(Table1[[#This Row],[ZIPCODE]],Table2[Zip Code],Table2[County])</f>
        <v>Utah</v>
      </c>
      <c r="I606" t="str">
        <f>_xlfn.XLOOKUP(Table1[[#This Row],[ZIPCODE]],Table3[zip],Table3[county])</f>
        <v>Utah County</v>
      </c>
      <c r="J606" t="str">
        <f>IFERROR(Table1[[#This Row],[County (Utah.gov)]], SUBSTITUTE(Table1[[#This Row],[County (WPR)]], " County", ""))</f>
        <v>Utah</v>
      </c>
    </row>
    <row r="607" spans="1:10">
      <c r="A607" t="s">
        <v>191</v>
      </c>
      <c r="B607" t="s">
        <v>295</v>
      </c>
      <c r="C607">
        <v>2025</v>
      </c>
      <c r="D607">
        <v>2</v>
      </c>
      <c r="E607">
        <v>84098</v>
      </c>
      <c r="F607" t="s">
        <v>290</v>
      </c>
      <c r="G607">
        <v>3</v>
      </c>
      <c r="H607" t="str">
        <f>_xlfn.XLOOKUP(Table1[[#This Row],[ZIPCODE]],Table2[Zip Code],Table2[County])</f>
        <v>Summit</v>
      </c>
      <c r="I607" t="str">
        <f>_xlfn.XLOOKUP(Table1[[#This Row],[ZIPCODE]],Table3[zip],Table3[county])</f>
        <v>Summit County</v>
      </c>
      <c r="J607" t="str">
        <f>IFERROR(Table1[[#This Row],[County (Utah.gov)]], SUBSTITUTE(Table1[[#This Row],[County (WPR)]], " County", ""))</f>
        <v>Summit</v>
      </c>
    </row>
    <row r="608" spans="1:10">
      <c r="A608" t="s">
        <v>191</v>
      </c>
      <c r="B608" t="s">
        <v>295</v>
      </c>
      <c r="C608">
        <v>2025</v>
      </c>
      <c r="D608">
        <v>2</v>
      </c>
      <c r="E608">
        <v>84103</v>
      </c>
      <c r="F608" t="s">
        <v>290</v>
      </c>
      <c r="G608">
        <v>1</v>
      </c>
      <c r="H608" t="str">
        <f>_xlfn.XLOOKUP(Table1[[#This Row],[ZIPCODE]],Table2[Zip Code],Table2[County])</f>
        <v>Salt Lake</v>
      </c>
      <c r="I608" t="str">
        <f>_xlfn.XLOOKUP(Table1[[#This Row],[ZIPCODE]],Table3[zip],Table3[county])</f>
        <v>Salt Lake County</v>
      </c>
      <c r="J608" t="str">
        <f>IFERROR(Table1[[#This Row],[County (Utah.gov)]], SUBSTITUTE(Table1[[#This Row],[County (WPR)]], " County", ""))</f>
        <v>Salt Lake</v>
      </c>
    </row>
    <row r="609" spans="1:10">
      <c r="A609" t="s">
        <v>191</v>
      </c>
      <c r="B609" t="s">
        <v>295</v>
      </c>
      <c r="C609">
        <v>2025</v>
      </c>
      <c r="D609">
        <v>2</v>
      </c>
      <c r="E609">
        <v>84104</v>
      </c>
      <c r="F609" t="s">
        <v>290</v>
      </c>
      <c r="G609">
        <v>3</v>
      </c>
      <c r="H609" t="str">
        <f>_xlfn.XLOOKUP(Table1[[#This Row],[ZIPCODE]],Table2[Zip Code],Table2[County])</f>
        <v>Salt Lake</v>
      </c>
      <c r="I609" t="str">
        <f>_xlfn.XLOOKUP(Table1[[#This Row],[ZIPCODE]],Table3[zip],Table3[county])</f>
        <v>Salt Lake County</v>
      </c>
      <c r="J609" t="str">
        <f>IFERROR(Table1[[#This Row],[County (Utah.gov)]], SUBSTITUTE(Table1[[#This Row],[County (WPR)]], " County", ""))</f>
        <v>Salt Lake</v>
      </c>
    </row>
    <row r="610" spans="1:10">
      <c r="A610" t="s">
        <v>191</v>
      </c>
      <c r="B610" t="s">
        <v>295</v>
      </c>
      <c r="C610">
        <v>2025</v>
      </c>
      <c r="D610">
        <v>2</v>
      </c>
      <c r="E610">
        <v>84106</v>
      </c>
      <c r="F610" t="s">
        <v>291</v>
      </c>
      <c r="G610">
        <v>1</v>
      </c>
      <c r="H610" t="str">
        <f>_xlfn.XLOOKUP(Table1[[#This Row],[ZIPCODE]],Table2[Zip Code],Table2[County])</f>
        <v>Salt Lake</v>
      </c>
      <c r="I610" t="str">
        <f>_xlfn.XLOOKUP(Table1[[#This Row],[ZIPCODE]],Table3[zip],Table3[county])</f>
        <v>Salt Lake County</v>
      </c>
      <c r="J610" t="str">
        <f>IFERROR(Table1[[#This Row],[County (Utah.gov)]], SUBSTITUTE(Table1[[#This Row],[County (WPR)]], " County", ""))</f>
        <v>Salt Lake</v>
      </c>
    </row>
    <row r="611" spans="1:10">
      <c r="A611" t="s">
        <v>191</v>
      </c>
      <c r="B611" t="s">
        <v>295</v>
      </c>
      <c r="C611">
        <v>2025</v>
      </c>
      <c r="D611">
        <v>2</v>
      </c>
      <c r="E611">
        <v>84108</v>
      </c>
      <c r="F611" t="s">
        <v>290</v>
      </c>
      <c r="G611">
        <v>1</v>
      </c>
      <c r="H611" t="str">
        <f>_xlfn.XLOOKUP(Table1[[#This Row],[ZIPCODE]],Table2[Zip Code],Table2[County])</f>
        <v>Salt Lake</v>
      </c>
      <c r="I611" t="str">
        <f>_xlfn.XLOOKUP(Table1[[#This Row],[ZIPCODE]],Table3[zip],Table3[county])</f>
        <v>Salt Lake County</v>
      </c>
      <c r="J611" t="str">
        <f>IFERROR(Table1[[#This Row],[County (Utah.gov)]], SUBSTITUTE(Table1[[#This Row],[County (WPR)]], " County", ""))</f>
        <v>Salt Lake</v>
      </c>
    </row>
    <row r="612" spans="1:10">
      <c r="A612" t="s">
        <v>191</v>
      </c>
      <c r="B612" t="s">
        <v>295</v>
      </c>
      <c r="C612">
        <v>2025</v>
      </c>
      <c r="D612">
        <v>2</v>
      </c>
      <c r="E612">
        <v>84109</v>
      </c>
      <c r="F612" t="s">
        <v>290</v>
      </c>
      <c r="G612">
        <v>1</v>
      </c>
      <c r="H612" t="str">
        <f>_xlfn.XLOOKUP(Table1[[#This Row],[ZIPCODE]],Table2[Zip Code],Table2[County])</f>
        <v>Salt Lake</v>
      </c>
      <c r="I612" t="str">
        <f>_xlfn.XLOOKUP(Table1[[#This Row],[ZIPCODE]],Table3[zip],Table3[county])</f>
        <v>Salt Lake County</v>
      </c>
      <c r="J612" t="str">
        <f>IFERROR(Table1[[#This Row],[County (Utah.gov)]], SUBSTITUTE(Table1[[#This Row],[County (WPR)]], " County", ""))</f>
        <v>Salt Lake</v>
      </c>
    </row>
    <row r="613" spans="1:10">
      <c r="A613" t="s">
        <v>191</v>
      </c>
      <c r="B613" t="s">
        <v>295</v>
      </c>
      <c r="C613">
        <v>2025</v>
      </c>
      <c r="D613">
        <v>2</v>
      </c>
      <c r="E613">
        <v>84109</v>
      </c>
      <c r="F613" t="s">
        <v>291</v>
      </c>
      <c r="G613">
        <v>1</v>
      </c>
      <c r="H613" t="str">
        <f>_xlfn.XLOOKUP(Table1[[#This Row],[ZIPCODE]],Table2[Zip Code],Table2[County])</f>
        <v>Salt Lake</v>
      </c>
      <c r="I613" t="str">
        <f>_xlfn.XLOOKUP(Table1[[#This Row],[ZIPCODE]],Table3[zip],Table3[county])</f>
        <v>Salt Lake County</v>
      </c>
      <c r="J613" t="str">
        <f>IFERROR(Table1[[#This Row],[County (Utah.gov)]], SUBSTITUTE(Table1[[#This Row],[County (WPR)]], " County", ""))</f>
        <v>Salt Lake</v>
      </c>
    </row>
    <row r="614" spans="1:10">
      <c r="A614" t="s">
        <v>191</v>
      </c>
      <c r="B614" t="s">
        <v>295</v>
      </c>
      <c r="C614">
        <v>2025</v>
      </c>
      <c r="D614">
        <v>2</v>
      </c>
      <c r="E614">
        <v>84115</v>
      </c>
      <c r="F614" t="s">
        <v>290</v>
      </c>
      <c r="G614">
        <v>1</v>
      </c>
      <c r="H614" t="str">
        <f>_xlfn.XLOOKUP(Table1[[#This Row],[ZIPCODE]],Table2[Zip Code],Table2[County])</f>
        <v>Salt Lake</v>
      </c>
      <c r="I614" t="str">
        <f>_xlfn.XLOOKUP(Table1[[#This Row],[ZIPCODE]],Table3[zip],Table3[county])</f>
        <v>Salt Lake County</v>
      </c>
      <c r="J614" t="str">
        <f>IFERROR(Table1[[#This Row],[County (Utah.gov)]], SUBSTITUTE(Table1[[#This Row],[County (WPR)]], " County", ""))</f>
        <v>Salt Lake</v>
      </c>
    </row>
    <row r="615" spans="1:10">
      <c r="A615" t="s">
        <v>191</v>
      </c>
      <c r="B615" t="s">
        <v>295</v>
      </c>
      <c r="C615">
        <v>2025</v>
      </c>
      <c r="D615">
        <v>2</v>
      </c>
      <c r="E615">
        <v>84116</v>
      </c>
      <c r="F615" t="s">
        <v>290</v>
      </c>
      <c r="G615">
        <v>3</v>
      </c>
      <c r="H615" t="str">
        <f>_xlfn.XLOOKUP(Table1[[#This Row],[ZIPCODE]],Table2[Zip Code],Table2[County])</f>
        <v>Salt Lake</v>
      </c>
      <c r="I615" t="str">
        <f>_xlfn.XLOOKUP(Table1[[#This Row],[ZIPCODE]],Table3[zip],Table3[county])</f>
        <v>Salt Lake County</v>
      </c>
      <c r="J615" t="str">
        <f>IFERROR(Table1[[#This Row],[County (Utah.gov)]], SUBSTITUTE(Table1[[#This Row],[County (WPR)]], " County", ""))</f>
        <v>Salt Lake</v>
      </c>
    </row>
    <row r="616" spans="1:10">
      <c r="A616" t="s">
        <v>191</v>
      </c>
      <c r="B616" t="s">
        <v>295</v>
      </c>
      <c r="C616">
        <v>2025</v>
      </c>
      <c r="D616">
        <v>2</v>
      </c>
      <c r="E616">
        <v>84117</v>
      </c>
      <c r="F616" t="s">
        <v>290</v>
      </c>
      <c r="G616">
        <v>2</v>
      </c>
      <c r="H616" t="str">
        <f>_xlfn.XLOOKUP(Table1[[#This Row],[ZIPCODE]],Table2[Zip Code],Table2[County])</f>
        <v>Salt Lake</v>
      </c>
      <c r="I616" t="str">
        <f>_xlfn.XLOOKUP(Table1[[#This Row],[ZIPCODE]],Table3[zip],Table3[county])</f>
        <v>Salt Lake County</v>
      </c>
      <c r="J616" t="str">
        <f>IFERROR(Table1[[#This Row],[County (Utah.gov)]], SUBSTITUTE(Table1[[#This Row],[County (WPR)]], " County", ""))</f>
        <v>Salt Lake</v>
      </c>
    </row>
    <row r="617" spans="1:10">
      <c r="A617" t="s">
        <v>191</v>
      </c>
      <c r="B617" t="s">
        <v>295</v>
      </c>
      <c r="C617">
        <v>2025</v>
      </c>
      <c r="D617">
        <v>2</v>
      </c>
      <c r="E617">
        <v>84119</v>
      </c>
      <c r="F617" t="s">
        <v>291</v>
      </c>
      <c r="G617">
        <v>1</v>
      </c>
      <c r="H617" t="str">
        <f>_xlfn.XLOOKUP(Table1[[#This Row],[ZIPCODE]],Table2[Zip Code],Table2[County])</f>
        <v>Salt Lake</v>
      </c>
      <c r="I617" t="str">
        <f>_xlfn.XLOOKUP(Table1[[#This Row],[ZIPCODE]],Table3[zip],Table3[county])</f>
        <v>Salt Lake County</v>
      </c>
      <c r="J617" t="str">
        <f>IFERROR(Table1[[#This Row],[County (Utah.gov)]], SUBSTITUTE(Table1[[#This Row],[County (WPR)]], " County", ""))</f>
        <v>Salt Lake</v>
      </c>
    </row>
    <row r="618" spans="1:10">
      <c r="A618" t="s">
        <v>191</v>
      </c>
      <c r="B618" t="s">
        <v>295</v>
      </c>
      <c r="C618">
        <v>2025</v>
      </c>
      <c r="D618">
        <v>2</v>
      </c>
      <c r="E618">
        <v>84120</v>
      </c>
      <c r="F618" t="s">
        <v>290</v>
      </c>
      <c r="G618">
        <v>2</v>
      </c>
      <c r="H618" t="str">
        <f>_xlfn.XLOOKUP(Table1[[#This Row],[ZIPCODE]],Table2[Zip Code],Table2[County])</f>
        <v>Salt Lake</v>
      </c>
      <c r="I618" t="str">
        <f>_xlfn.XLOOKUP(Table1[[#This Row],[ZIPCODE]],Table3[zip],Table3[county])</f>
        <v>Salt Lake County</v>
      </c>
      <c r="J618" t="str">
        <f>IFERROR(Table1[[#This Row],[County (Utah.gov)]], SUBSTITUTE(Table1[[#This Row],[County (WPR)]], " County", ""))</f>
        <v>Salt Lake</v>
      </c>
    </row>
    <row r="619" spans="1:10">
      <c r="A619" t="s">
        <v>191</v>
      </c>
      <c r="B619" t="s">
        <v>295</v>
      </c>
      <c r="C619">
        <v>2025</v>
      </c>
      <c r="D619">
        <v>2</v>
      </c>
      <c r="E619">
        <v>84120</v>
      </c>
      <c r="F619" t="s">
        <v>291</v>
      </c>
      <c r="G619">
        <v>1</v>
      </c>
      <c r="H619" t="str">
        <f>_xlfn.XLOOKUP(Table1[[#This Row],[ZIPCODE]],Table2[Zip Code],Table2[County])</f>
        <v>Salt Lake</v>
      </c>
      <c r="I619" t="str">
        <f>_xlfn.XLOOKUP(Table1[[#This Row],[ZIPCODE]],Table3[zip],Table3[county])</f>
        <v>Salt Lake County</v>
      </c>
      <c r="J619" t="str">
        <f>IFERROR(Table1[[#This Row],[County (Utah.gov)]], SUBSTITUTE(Table1[[#This Row],[County (WPR)]], " County", ""))</f>
        <v>Salt Lake</v>
      </c>
    </row>
    <row r="620" spans="1:10">
      <c r="A620" t="s">
        <v>191</v>
      </c>
      <c r="B620" t="s">
        <v>295</v>
      </c>
      <c r="C620">
        <v>2025</v>
      </c>
      <c r="D620">
        <v>2</v>
      </c>
      <c r="E620">
        <v>84123</v>
      </c>
      <c r="F620" t="s">
        <v>290</v>
      </c>
      <c r="G620">
        <v>1</v>
      </c>
      <c r="H620" t="str">
        <f>_xlfn.XLOOKUP(Table1[[#This Row],[ZIPCODE]],Table2[Zip Code],Table2[County])</f>
        <v>Salt Lake</v>
      </c>
      <c r="I620" t="str">
        <f>_xlfn.XLOOKUP(Table1[[#This Row],[ZIPCODE]],Table3[zip],Table3[county])</f>
        <v>Salt Lake County</v>
      </c>
      <c r="J620" t="str">
        <f>IFERROR(Table1[[#This Row],[County (Utah.gov)]], SUBSTITUTE(Table1[[#This Row],[County (WPR)]], " County", ""))</f>
        <v>Salt Lake</v>
      </c>
    </row>
    <row r="621" spans="1:10">
      <c r="A621" t="s">
        <v>191</v>
      </c>
      <c r="B621" t="s">
        <v>295</v>
      </c>
      <c r="C621">
        <v>2025</v>
      </c>
      <c r="D621">
        <v>2</v>
      </c>
      <c r="E621">
        <v>84124</v>
      </c>
      <c r="F621" t="s">
        <v>290</v>
      </c>
      <c r="G621">
        <v>1</v>
      </c>
      <c r="H621" t="str">
        <f>_xlfn.XLOOKUP(Table1[[#This Row],[ZIPCODE]],Table2[Zip Code],Table2[County])</f>
        <v>Salt Lake</v>
      </c>
      <c r="I621" t="str">
        <f>_xlfn.XLOOKUP(Table1[[#This Row],[ZIPCODE]],Table3[zip],Table3[county])</f>
        <v>Salt Lake County</v>
      </c>
      <c r="J621" t="str">
        <f>IFERROR(Table1[[#This Row],[County (Utah.gov)]], SUBSTITUTE(Table1[[#This Row],[County (WPR)]], " County", ""))</f>
        <v>Salt Lake</v>
      </c>
    </row>
    <row r="622" spans="1:10">
      <c r="A622" t="s">
        <v>191</v>
      </c>
      <c r="B622" t="s">
        <v>295</v>
      </c>
      <c r="C622">
        <v>2025</v>
      </c>
      <c r="D622">
        <v>2</v>
      </c>
      <c r="E622">
        <v>84128</v>
      </c>
      <c r="F622" t="s">
        <v>290</v>
      </c>
      <c r="G622">
        <v>1</v>
      </c>
      <c r="H622" t="str">
        <f>_xlfn.XLOOKUP(Table1[[#This Row],[ZIPCODE]],Table2[Zip Code],Table2[County])</f>
        <v>Salt Lake</v>
      </c>
      <c r="I622" t="str">
        <f>_xlfn.XLOOKUP(Table1[[#This Row],[ZIPCODE]],Table3[zip],Table3[county])</f>
        <v>Salt Lake County</v>
      </c>
      <c r="J622" t="str">
        <f>IFERROR(Table1[[#This Row],[County (Utah.gov)]], SUBSTITUTE(Table1[[#This Row],[County (WPR)]], " County", ""))</f>
        <v>Salt Lake</v>
      </c>
    </row>
    <row r="623" spans="1:10">
      <c r="A623" t="s">
        <v>191</v>
      </c>
      <c r="B623" t="s">
        <v>295</v>
      </c>
      <c r="C623">
        <v>2025</v>
      </c>
      <c r="D623">
        <v>2</v>
      </c>
      <c r="E623">
        <v>84129</v>
      </c>
      <c r="F623" t="s">
        <v>290</v>
      </c>
      <c r="G623">
        <v>2</v>
      </c>
      <c r="H623" t="e">
        <f>_xlfn.XLOOKUP(Table1[[#This Row],[ZIPCODE]],Table2[Zip Code],Table2[County])</f>
        <v>#N/A</v>
      </c>
      <c r="I623" t="str">
        <f>_xlfn.XLOOKUP(Table1[[#This Row],[ZIPCODE]],Table3[zip],Table3[county])</f>
        <v>Salt Lake County</v>
      </c>
      <c r="J623" t="str">
        <f>IFERROR(Table1[[#This Row],[County (Utah.gov)]], SUBSTITUTE(Table1[[#This Row],[County (WPR)]], " County", ""))</f>
        <v>Salt Lake</v>
      </c>
    </row>
    <row r="624" spans="1:10">
      <c r="A624" t="s">
        <v>191</v>
      </c>
      <c r="B624" t="s">
        <v>295</v>
      </c>
      <c r="C624">
        <v>2025</v>
      </c>
      <c r="D624">
        <v>2</v>
      </c>
      <c r="E624">
        <v>84302</v>
      </c>
      <c r="F624" t="s">
        <v>290</v>
      </c>
      <c r="G624">
        <v>1</v>
      </c>
      <c r="H624" t="str">
        <f>_xlfn.XLOOKUP(Table1[[#This Row],[ZIPCODE]],Table2[Zip Code],Table2[County])</f>
        <v>Box Elder</v>
      </c>
      <c r="I624" t="str">
        <f>_xlfn.XLOOKUP(Table1[[#This Row],[ZIPCODE]],Table3[zip],Table3[county])</f>
        <v>Box Elder County</v>
      </c>
      <c r="J624" t="str">
        <f>IFERROR(Table1[[#This Row],[County (Utah.gov)]], SUBSTITUTE(Table1[[#This Row],[County (WPR)]], " County", ""))</f>
        <v>Box Elder</v>
      </c>
    </row>
    <row r="625" spans="1:10">
      <c r="A625" t="s">
        <v>191</v>
      </c>
      <c r="B625" t="s">
        <v>295</v>
      </c>
      <c r="C625">
        <v>2025</v>
      </c>
      <c r="D625">
        <v>2</v>
      </c>
      <c r="E625">
        <v>84335</v>
      </c>
      <c r="F625" t="s">
        <v>290</v>
      </c>
      <c r="G625">
        <v>1</v>
      </c>
      <c r="H625" t="str">
        <f>_xlfn.XLOOKUP(Table1[[#This Row],[ZIPCODE]],Table2[Zip Code],Table2[County])</f>
        <v>Cache</v>
      </c>
      <c r="I625" t="str">
        <f>_xlfn.XLOOKUP(Table1[[#This Row],[ZIPCODE]],Table3[zip],Table3[county])</f>
        <v>Cache County</v>
      </c>
      <c r="J625" t="str">
        <f>IFERROR(Table1[[#This Row],[County (Utah.gov)]], SUBSTITUTE(Table1[[#This Row],[County (WPR)]], " County", ""))</f>
        <v>Cache</v>
      </c>
    </row>
    <row r="626" spans="1:10">
      <c r="A626" t="s">
        <v>191</v>
      </c>
      <c r="B626" t="s">
        <v>295</v>
      </c>
      <c r="C626">
        <v>2025</v>
      </c>
      <c r="D626">
        <v>2</v>
      </c>
      <c r="E626">
        <v>84401</v>
      </c>
      <c r="F626" t="s">
        <v>290</v>
      </c>
      <c r="G626">
        <v>3</v>
      </c>
      <c r="H626" t="str">
        <f>_xlfn.XLOOKUP(Table1[[#This Row],[ZIPCODE]],Table2[Zip Code],Table2[County])</f>
        <v>Weber</v>
      </c>
      <c r="I626" t="str">
        <f>_xlfn.XLOOKUP(Table1[[#This Row],[ZIPCODE]],Table3[zip],Table3[county])</f>
        <v>Weber County</v>
      </c>
      <c r="J626" t="str">
        <f>IFERROR(Table1[[#This Row],[County (Utah.gov)]], SUBSTITUTE(Table1[[#This Row],[County (WPR)]], " County", ""))</f>
        <v>Weber</v>
      </c>
    </row>
    <row r="627" spans="1:10">
      <c r="A627" t="s">
        <v>191</v>
      </c>
      <c r="B627" t="s">
        <v>295</v>
      </c>
      <c r="C627">
        <v>2025</v>
      </c>
      <c r="D627">
        <v>2</v>
      </c>
      <c r="E627">
        <v>84403</v>
      </c>
      <c r="F627" t="s">
        <v>290</v>
      </c>
      <c r="G627">
        <v>1</v>
      </c>
      <c r="H627" t="str">
        <f>_xlfn.XLOOKUP(Table1[[#This Row],[ZIPCODE]],Table2[Zip Code],Table2[County])</f>
        <v>Weber</v>
      </c>
      <c r="I627" t="str">
        <f>_xlfn.XLOOKUP(Table1[[#This Row],[ZIPCODE]],Table3[zip],Table3[county])</f>
        <v>Weber County</v>
      </c>
      <c r="J627" t="str">
        <f>IFERROR(Table1[[#This Row],[County (Utah.gov)]], SUBSTITUTE(Table1[[#This Row],[County (WPR)]], " County", ""))</f>
        <v>Weber</v>
      </c>
    </row>
    <row r="628" spans="1:10">
      <c r="A628" t="s">
        <v>191</v>
      </c>
      <c r="B628" t="s">
        <v>295</v>
      </c>
      <c r="C628">
        <v>2025</v>
      </c>
      <c r="D628">
        <v>2</v>
      </c>
      <c r="E628">
        <v>84404</v>
      </c>
      <c r="F628" t="s">
        <v>290</v>
      </c>
      <c r="G628">
        <v>1</v>
      </c>
      <c r="H628" t="str">
        <f>_xlfn.XLOOKUP(Table1[[#This Row],[ZIPCODE]],Table2[Zip Code],Table2[County])</f>
        <v>Weber</v>
      </c>
      <c r="I628" t="str">
        <f>_xlfn.XLOOKUP(Table1[[#This Row],[ZIPCODE]],Table3[zip],Table3[county])</f>
        <v>Weber County</v>
      </c>
      <c r="J628" t="str">
        <f>IFERROR(Table1[[#This Row],[County (Utah.gov)]], SUBSTITUTE(Table1[[#This Row],[County (WPR)]], " County", ""))</f>
        <v>Weber</v>
      </c>
    </row>
    <row r="629" spans="1:10">
      <c r="A629" t="s">
        <v>191</v>
      </c>
      <c r="B629" t="s">
        <v>295</v>
      </c>
      <c r="C629">
        <v>2025</v>
      </c>
      <c r="D629">
        <v>2</v>
      </c>
      <c r="E629">
        <v>84405</v>
      </c>
      <c r="F629" t="s">
        <v>290</v>
      </c>
      <c r="G629">
        <v>1</v>
      </c>
      <c r="H629" t="str">
        <f>_xlfn.XLOOKUP(Table1[[#This Row],[ZIPCODE]],Table2[Zip Code],Table2[County])</f>
        <v>Weber</v>
      </c>
      <c r="I629" t="str">
        <f>_xlfn.XLOOKUP(Table1[[#This Row],[ZIPCODE]],Table3[zip],Table3[county])</f>
        <v>Weber County</v>
      </c>
      <c r="J629" t="str">
        <f>IFERROR(Table1[[#This Row],[County (Utah.gov)]], SUBSTITUTE(Table1[[#This Row],[County (WPR)]], " County", ""))</f>
        <v>Weber</v>
      </c>
    </row>
    <row r="630" spans="1:10">
      <c r="A630" t="s">
        <v>191</v>
      </c>
      <c r="B630" t="s">
        <v>295</v>
      </c>
      <c r="C630">
        <v>2025</v>
      </c>
      <c r="D630">
        <v>2</v>
      </c>
      <c r="E630">
        <v>84601</v>
      </c>
      <c r="F630" t="s">
        <v>290</v>
      </c>
      <c r="G630">
        <v>1</v>
      </c>
      <c r="H630" t="str">
        <f>_xlfn.XLOOKUP(Table1[[#This Row],[ZIPCODE]],Table2[Zip Code],Table2[County])</f>
        <v>Utah</v>
      </c>
      <c r="I630" t="str">
        <f>_xlfn.XLOOKUP(Table1[[#This Row],[ZIPCODE]],Table3[zip],Table3[county])</f>
        <v>Utah County</v>
      </c>
      <c r="J630" t="str">
        <f>IFERROR(Table1[[#This Row],[County (Utah.gov)]], SUBSTITUTE(Table1[[#This Row],[County (WPR)]], " County", ""))</f>
        <v>Utah</v>
      </c>
    </row>
    <row r="631" spans="1:10">
      <c r="A631" t="s">
        <v>191</v>
      </c>
      <c r="B631" t="s">
        <v>295</v>
      </c>
      <c r="C631">
        <v>2025</v>
      </c>
      <c r="D631">
        <v>2</v>
      </c>
      <c r="E631">
        <v>84606</v>
      </c>
      <c r="F631" t="s">
        <v>290</v>
      </c>
      <c r="G631">
        <v>2</v>
      </c>
      <c r="H631" t="str">
        <f>_xlfn.XLOOKUP(Table1[[#This Row],[ZIPCODE]],Table2[Zip Code],Table2[County])</f>
        <v>Utah</v>
      </c>
      <c r="I631" t="str">
        <f>_xlfn.XLOOKUP(Table1[[#This Row],[ZIPCODE]],Table3[zip],Table3[county])</f>
        <v>Utah County</v>
      </c>
      <c r="J631" t="str">
        <f>IFERROR(Table1[[#This Row],[County (Utah.gov)]], SUBSTITUTE(Table1[[#This Row],[County (WPR)]], " County", ""))</f>
        <v>Utah</v>
      </c>
    </row>
    <row r="632" spans="1:10">
      <c r="A632" t="s">
        <v>191</v>
      </c>
      <c r="B632" t="s">
        <v>295</v>
      </c>
      <c r="C632">
        <v>2025</v>
      </c>
      <c r="D632">
        <v>2</v>
      </c>
      <c r="E632">
        <v>84653</v>
      </c>
      <c r="F632" t="s">
        <v>290</v>
      </c>
      <c r="G632">
        <v>1</v>
      </c>
      <c r="H632" t="str">
        <f>_xlfn.XLOOKUP(Table1[[#This Row],[ZIPCODE]],Table2[Zip Code],Table2[County])</f>
        <v>Utah</v>
      </c>
      <c r="I632" t="str">
        <f>_xlfn.XLOOKUP(Table1[[#This Row],[ZIPCODE]],Table3[zip],Table3[county])</f>
        <v>Utah County</v>
      </c>
      <c r="J632" t="str">
        <f>IFERROR(Table1[[#This Row],[County (Utah.gov)]], SUBSTITUTE(Table1[[#This Row],[County (WPR)]], " County", ""))</f>
        <v>Utah</v>
      </c>
    </row>
    <row r="633" spans="1:10">
      <c r="A633" t="s">
        <v>191</v>
      </c>
      <c r="B633" t="s">
        <v>295</v>
      </c>
      <c r="C633">
        <v>2025</v>
      </c>
      <c r="D633">
        <v>2</v>
      </c>
      <c r="E633">
        <v>84655</v>
      </c>
      <c r="F633" t="s">
        <v>290</v>
      </c>
      <c r="G633">
        <v>1</v>
      </c>
      <c r="H633" t="str">
        <f>_xlfn.XLOOKUP(Table1[[#This Row],[ZIPCODE]],Table2[Zip Code],Table2[County])</f>
        <v>Utah</v>
      </c>
      <c r="I633" t="str">
        <f>_xlfn.XLOOKUP(Table1[[#This Row],[ZIPCODE]],Table3[zip],Table3[county])</f>
        <v>Utah County</v>
      </c>
      <c r="J633" t="str">
        <f>IFERROR(Table1[[#This Row],[County (Utah.gov)]], SUBSTITUTE(Table1[[#This Row],[County (WPR)]], " County", ""))</f>
        <v>Utah</v>
      </c>
    </row>
    <row r="634" spans="1:10">
      <c r="A634" t="s">
        <v>191</v>
      </c>
      <c r="B634" t="s">
        <v>295</v>
      </c>
      <c r="C634">
        <v>2025</v>
      </c>
      <c r="D634">
        <v>2</v>
      </c>
      <c r="E634">
        <v>84655</v>
      </c>
      <c r="F634" t="s">
        <v>291</v>
      </c>
      <c r="G634">
        <v>1</v>
      </c>
      <c r="H634" t="str">
        <f>_xlfn.XLOOKUP(Table1[[#This Row],[ZIPCODE]],Table2[Zip Code],Table2[County])</f>
        <v>Utah</v>
      </c>
      <c r="I634" t="str">
        <f>_xlfn.XLOOKUP(Table1[[#This Row],[ZIPCODE]],Table3[zip],Table3[county])</f>
        <v>Utah County</v>
      </c>
      <c r="J634" t="str">
        <f>IFERROR(Table1[[#This Row],[County (Utah.gov)]], SUBSTITUTE(Table1[[#This Row],[County (WPR)]], " County", ""))</f>
        <v>Utah</v>
      </c>
    </row>
    <row r="635" spans="1:10">
      <c r="A635" t="s">
        <v>191</v>
      </c>
      <c r="B635" t="s">
        <v>295</v>
      </c>
      <c r="C635">
        <v>2025</v>
      </c>
      <c r="D635">
        <v>2</v>
      </c>
      <c r="E635">
        <v>84660</v>
      </c>
      <c r="F635" t="s">
        <v>290</v>
      </c>
      <c r="G635">
        <v>2</v>
      </c>
      <c r="H635" t="str">
        <f>_xlfn.XLOOKUP(Table1[[#This Row],[ZIPCODE]],Table2[Zip Code],Table2[County])</f>
        <v>Utah</v>
      </c>
      <c r="I635" t="str">
        <f>_xlfn.XLOOKUP(Table1[[#This Row],[ZIPCODE]],Table3[zip],Table3[county])</f>
        <v>Utah County</v>
      </c>
      <c r="J635" t="str">
        <f>IFERROR(Table1[[#This Row],[County (Utah.gov)]], SUBSTITUTE(Table1[[#This Row],[County (WPR)]], " County", ""))</f>
        <v>Utah</v>
      </c>
    </row>
    <row r="636" spans="1:10">
      <c r="A636" t="s">
        <v>191</v>
      </c>
      <c r="B636" t="s">
        <v>296</v>
      </c>
      <c r="C636">
        <v>2025</v>
      </c>
      <c r="D636">
        <v>2</v>
      </c>
      <c r="E636">
        <v>84003</v>
      </c>
      <c r="F636" t="s">
        <v>290</v>
      </c>
      <c r="G636">
        <v>16</v>
      </c>
      <c r="H636" t="str">
        <f>_xlfn.XLOOKUP(Table1[[#This Row],[ZIPCODE]],Table2[Zip Code],Table2[County])</f>
        <v>Utah</v>
      </c>
      <c r="I636" t="str">
        <f>_xlfn.XLOOKUP(Table1[[#This Row],[ZIPCODE]],Table3[zip],Table3[county])</f>
        <v>Utah County</v>
      </c>
      <c r="J636" t="str">
        <f>IFERROR(Table1[[#This Row],[County (Utah.gov)]], SUBSTITUTE(Table1[[#This Row],[County (WPR)]], " County", ""))</f>
        <v>Utah</v>
      </c>
    </row>
    <row r="637" spans="1:10">
      <c r="A637" t="s">
        <v>191</v>
      </c>
      <c r="B637" t="s">
        <v>296</v>
      </c>
      <c r="C637">
        <v>2025</v>
      </c>
      <c r="D637">
        <v>2</v>
      </c>
      <c r="E637">
        <v>84003</v>
      </c>
      <c r="F637" t="s">
        <v>291</v>
      </c>
      <c r="G637">
        <v>16</v>
      </c>
      <c r="H637" t="str">
        <f>_xlfn.XLOOKUP(Table1[[#This Row],[ZIPCODE]],Table2[Zip Code],Table2[County])</f>
        <v>Utah</v>
      </c>
      <c r="I637" t="str">
        <f>_xlfn.XLOOKUP(Table1[[#This Row],[ZIPCODE]],Table3[zip],Table3[county])</f>
        <v>Utah County</v>
      </c>
      <c r="J637" t="str">
        <f>IFERROR(Table1[[#This Row],[County (Utah.gov)]], SUBSTITUTE(Table1[[#This Row],[County (WPR)]], " County", ""))</f>
        <v>Utah</v>
      </c>
    </row>
    <row r="638" spans="1:10">
      <c r="A638" t="s">
        <v>191</v>
      </c>
      <c r="B638" t="s">
        <v>296</v>
      </c>
      <c r="C638">
        <v>2025</v>
      </c>
      <c r="D638">
        <v>2</v>
      </c>
      <c r="E638">
        <v>84004</v>
      </c>
      <c r="F638" t="s">
        <v>290</v>
      </c>
      <c r="G638">
        <v>3</v>
      </c>
      <c r="H638" t="str">
        <f>_xlfn.XLOOKUP(Table1[[#This Row],[ZIPCODE]],Table2[Zip Code],Table2[County])</f>
        <v>Utah</v>
      </c>
      <c r="I638" t="str">
        <f>_xlfn.XLOOKUP(Table1[[#This Row],[ZIPCODE]],Table3[zip],Table3[county])</f>
        <v>Utah County</v>
      </c>
      <c r="J638" t="str">
        <f>IFERROR(Table1[[#This Row],[County (Utah.gov)]], SUBSTITUTE(Table1[[#This Row],[County (WPR)]], " County", ""))</f>
        <v>Utah</v>
      </c>
    </row>
    <row r="639" spans="1:10">
      <c r="A639" t="s">
        <v>191</v>
      </c>
      <c r="B639" t="s">
        <v>296</v>
      </c>
      <c r="C639">
        <v>2025</v>
      </c>
      <c r="D639">
        <v>2</v>
      </c>
      <c r="E639">
        <v>84004</v>
      </c>
      <c r="F639" t="s">
        <v>291</v>
      </c>
      <c r="G639">
        <v>2</v>
      </c>
      <c r="H639" t="str">
        <f>_xlfn.XLOOKUP(Table1[[#This Row],[ZIPCODE]],Table2[Zip Code],Table2[County])</f>
        <v>Utah</v>
      </c>
      <c r="I639" t="str">
        <f>_xlfn.XLOOKUP(Table1[[#This Row],[ZIPCODE]],Table3[zip],Table3[county])</f>
        <v>Utah County</v>
      </c>
      <c r="J639" t="str">
        <f>IFERROR(Table1[[#This Row],[County (Utah.gov)]], SUBSTITUTE(Table1[[#This Row],[County (WPR)]], " County", ""))</f>
        <v>Utah</v>
      </c>
    </row>
    <row r="640" spans="1:10">
      <c r="A640" t="s">
        <v>191</v>
      </c>
      <c r="B640" t="s">
        <v>296</v>
      </c>
      <c r="C640">
        <v>2025</v>
      </c>
      <c r="D640">
        <v>2</v>
      </c>
      <c r="E640">
        <v>84005</v>
      </c>
      <c r="F640" t="s">
        <v>290</v>
      </c>
      <c r="G640">
        <v>10</v>
      </c>
      <c r="H640" t="e">
        <f>_xlfn.XLOOKUP(Table1[[#This Row],[ZIPCODE]],Table2[Zip Code],Table2[County])</f>
        <v>#N/A</v>
      </c>
      <c r="I640" t="str">
        <f>_xlfn.XLOOKUP(Table1[[#This Row],[ZIPCODE]],Table3[zip],Table3[county])</f>
        <v>Utah County</v>
      </c>
      <c r="J640" t="str">
        <f>IFERROR(Table1[[#This Row],[County (Utah.gov)]], SUBSTITUTE(Table1[[#This Row],[County (WPR)]], " County", ""))</f>
        <v>Utah</v>
      </c>
    </row>
    <row r="641" spans="1:10">
      <c r="A641" t="s">
        <v>191</v>
      </c>
      <c r="B641" t="s">
        <v>296</v>
      </c>
      <c r="C641">
        <v>2025</v>
      </c>
      <c r="D641">
        <v>2</v>
      </c>
      <c r="E641">
        <v>84005</v>
      </c>
      <c r="F641" t="s">
        <v>291</v>
      </c>
      <c r="G641">
        <v>31</v>
      </c>
      <c r="H641" t="e">
        <f>_xlfn.XLOOKUP(Table1[[#This Row],[ZIPCODE]],Table2[Zip Code],Table2[County])</f>
        <v>#N/A</v>
      </c>
      <c r="I641" t="str">
        <f>_xlfn.XLOOKUP(Table1[[#This Row],[ZIPCODE]],Table3[zip],Table3[county])</f>
        <v>Utah County</v>
      </c>
      <c r="J641" t="str">
        <f>IFERROR(Table1[[#This Row],[County (Utah.gov)]], SUBSTITUTE(Table1[[#This Row],[County (WPR)]], " County", ""))</f>
        <v>Utah</v>
      </c>
    </row>
    <row r="642" spans="1:10">
      <c r="A642" t="s">
        <v>191</v>
      </c>
      <c r="B642" t="s">
        <v>296</v>
      </c>
      <c r="C642">
        <v>2025</v>
      </c>
      <c r="D642">
        <v>2</v>
      </c>
      <c r="E642">
        <v>84006</v>
      </c>
      <c r="F642" t="s">
        <v>291</v>
      </c>
      <c r="G642">
        <v>1</v>
      </c>
      <c r="H642" t="str">
        <f>_xlfn.XLOOKUP(Table1[[#This Row],[ZIPCODE]],Table2[Zip Code],Table2[County])</f>
        <v>Salt Lake</v>
      </c>
      <c r="I642" t="str">
        <f>_xlfn.XLOOKUP(Table1[[#This Row],[ZIPCODE]],Table3[zip],Table3[county])</f>
        <v>Salt Lake County</v>
      </c>
      <c r="J642" t="str">
        <f>IFERROR(Table1[[#This Row],[County (Utah.gov)]], SUBSTITUTE(Table1[[#This Row],[County (WPR)]], " County", ""))</f>
        <v>Salt Lake</v>
      </c>
    </row>
    <row r="643" spans="1:10">
      <c r="A643" t="s">
        <v>191</v>
      </c>
      <c r="B643" t="s">
        <v>296</v>
      </c>
      <c r="C643">
        <v>2025</v>
      </c>
      <c r="D643">
        <v>2</v>
      </c>
      <c r="E643">
        <v>84009</v>
      </c>
      <c r="F643" t="s">
        <v>290</v>
      </c>
      <c r="G643">
        <v>60</v>
      </c>
      <c r="H643" t="e">
        <f>_xlfn.XLOOKUP(Table1[[#This Row],[ZIPCODE]],Table2[Zip Code],Table2[County])</f>
        <v>#N/A</v>
      </c>
      <c r="I643" t="str">
        <f>_xlfn.XLOOKUP(Table1[[#This Row],[ZIPCODE]],Table3[zip],Table3[county])</f>
        <v>Salt Lake County</v>
      </c>
      <c r="J643" t="str">
        <f>IFERROR(Table1[[#This Row],[County (Utah.gov)]], SUBSTITUTE(Table1[[#This Row],[County (WPR)]], " County", ""))</f>
        <v>Salt Lake</v>
      </c>
    </row>
    <row r="644" spans="1:10">
      <c r="A644" t="s">
        <v>191</v>
      </c>
      <c r="B644" t="s">
        <v>296</v>
      </c>
      <c r="C644">
        <v>2025</v>
      </c>
      <c r="D644">
        <v>2</v>
      </c>
      <c r="E644">
        <v>84009</v>
      </c>
      <c r="F644" t="s">
        <v>291</v>
      </c>
      <c r="G644">
        <v>91</v>
      </c>
      <c r="H644" t="e">
        <f>_xlfn.XLOOKUP(Table1[[#This Row],[ZIPCODE]],Table2[Zip Code],Table2[County])</f>
        <v>#N/A</v>
      </c>
      <c r="I644" t="str">
        <f>_xlfn.XLOOKUP(Table1[[#This Row],[ZIPCODE]],Table3[zip],Table3[county])</f>
        <v>Salt Lake County</v>
      </c>
      <c r="J644" t="str">
        <f>IFERROR(Table1[[#This Row],[County (Utah.gov)]], SUBSTITUTE(Table1[[#This Row],[County (WPR)]], " County", ""))</f>
        <v>Salt Lake</v>
      </c>
    </row>
    <row r="645" spans="1:10">
      <c r="A645" t="s">
        <v>191</v>
      </c>
      <c r="B645" t="s">
        <v>296</v>
      </c>
      <c r="C645">
        <v>2025</v>
      </c>
      <c r="D645">
        <v>2</v>
      </c>
      <c r="E645">
        <v>84010</v>
      </c>
      <c r="F645" t="s">
        <v>290</v>
      </c>
      <c r="G645">
        <v>16</v>
      </c>
      <c r="H645" t="str">
        <f>_xlfn.XLOOKUP(Table1[[#This Row],[ZIPCODE]],Table2[Zip Code],Table2[County])</f>
        <v>Davis</v>
      </c>
      <c r="I645" t="str">
        <f>_xlfn.XLOOKUP(Table1[[#This Row],[ZIPCODE]],Table3[zip],Table3[county])</f>
        <v>Davis County</v>
      </c>
      <c r="J645" t="str">
        <f>IFERROR(Table1[[#This Row],[County (Utah.gov)]], SUBSTITUTE(Table1[[#This Row],[County (WPR)]], " County", ""))</f>
        <v>Davis</v>
      </c>
    </row>
    <row r="646" spans="1:10">
      <c r="A646" t="s">
        <v>191</v>
      </c>
      <c r="B646" t="s">
        <v>296</v>
      </c>
      <c r="C646">
        <v>2025</v>
      </c>
      <c r="D646">
        <v>2</v>
      </c>
      <c r="E646">
        <v>84010</v>
      </c>
      <c r="F646" t="s">
        <v>291</v>
      </c>
      <c r="G646">
        <v>20</v>
      </c>
      <c r="H646" t="str">
        <f>_xlfn.XLOOKUP(Table1[[#This Row],[ZIPCODE]],Table2[Zip Code],Table2[County])</f>
        <v>Davis</v>
      </c>
      <c r="I646" t="str">
        <f>_xlfn.XLOOKUP(Table1[[#This Row],[ZIPCODE]],Table3[zip],Table3[county])</f>
        <v>Davis County</v>
      </c>
      <c r="J646" t="str">
        <f>IFERROR(Table1[[#This Row],[County (Utah.gov)]], SUBSTITUTE(Table1[[#This Row],[County (WPR)]], " County", ""))</f>
        <v>Davis</v>
      </c>
    </row>
    <row r="647" spans="1:10">
      <c r="A647" t="s">
        <v>191</v>
      </c>
      <c r="B647" t="s">
        <v>296</v>
      </c>
      <c r="C647">
        <v>2025</v>
      </c>
      <c r="D647">
        <v>2</v>
      </c>
      <c r="E647">
        <v>84011</v>
      </c>
      <c r="F647" t="s">
        <v>291</v>
      </c>
      <c r="G647">
        <v>1</v>
      </c>
      <c r="H647" t="str">
        <f>_xlfn.XLOOKUP(Table1[[#This Row],[ZIPCODE]],Table2[Zip Code],Table2[County])</f>
        <v>Davis</v>
      </c>
      <c r="I647" t="e">
        <f>_xlfn.XLOOKUP(Table1[[#This Row],[ZIPCODE]],Table3[zip],Table3[county])</f>
        <v>#N/A</v>
      </c>
      <c r="J647" t="str">
        <f>IFERROR(Table1[[#This Row],[County (Utah.gov)]], SUBSTITUTE(Table1[[#This Row],[County (WPR)]], " County", ""))</f>
        <v>Davis</v>
      </c>
    </row>
    <row r="648" spans="1:10">
      <c r="A648" t="s">
        <v>191</v>
      </c>
      <c r="B648" t="s">
        <v>296</v>
      </c>
      <c r="C648">
        <v>2025</v>
      </c>
      <c r="D648">
        <v>2</v>
      </c>
      <c r="E648">
        <v>84013</v>
      </c>
      <c r="F648" t="s">
        <v>290</v>
      </c>
      <c r="G648">
        <v>1</v>
      </c>
      <c r="H648" t="str">
        <f>_xlfn.XLOOKUP(Table1[[#This Row],[ZIPCODE]],Table2[Zip Code],Table2[County])</f>
        <v>Utah</v>
      </c>
      <c r="I648" t="str">
        <f>_xlfn.XLOOKUP(Table1[[#This Row],[ZIPCODE]],Table3[zip],Table3[county])</f>
        <v>Utah County</v>
      </c>
      <c r="J648" t="str">
        <f>IFERROR(Table1[[#This Row],[County (Utah.gov)]], SUBSTITUTE(Table1[[#This Row],[County (WPR)]], " County", ""))</f>
        <v>Utah</v>
      </c>
    </row>
    <row r="649" spans="1:10">
      <c r="A649" t="s">
        <v>191</v>
      </c>
      <c r="B649" t="s">
        <v>296</v>
      </c>
      <c r="C649">
        <v>2025</v>
      </c>
      <c r="D649">
        <v>2</v>
      </c>
      <c r="E649">
        <v>84013</v>
      </c>
      <c r="F649" t="s">
        <v>291</v>
      </c>
      <c r="G649">
        <v>3</v>
      </c>
      <c r="H649" t="str">
        <f>_xlfn.XLOOKUP(Table1[[#This Row],[ZIPCODE]],Table2[Zip Code],Table2[County])</f>
        <v>Utah</v>
      </c>
      <c r="I649" t="str">
        <f>_xlfn.XLOOKUP(Table1[[#This Row],[ZIPCODE]],Table3[zip],Table3[county])</f>
        <v>Utah County</v>
      </c>
      <c r="J649" t="str">
        <f>IFERROR(Table1[[#This Row],[County (Utah.gov)]], SUBSTITUTE(Table1[[#This Row],[County (WPR)]], " County", ""))</f>
        <v>Utah</v>
      </c>
    </row>
    <row r="650" spans="1:10">
      <c r="A650" t="s">
        <v>191</v>
      </c>
      <c r="B650" t="s">
        <v>296</v>
      </c>
      <c r="C650">
        <v>2025</v>
      </c>
      <c r="D650">
        <v>2</v>
      </c>
      <c r="E650">
        <v>84014</v>
      </c>
      <c r="F650" t="s">
        <v>290</v>
      </c>
      <c r="G650">
        <v>5</v>
      </c>
      <c r="H650" t="str">
        <f>_xlfn.XLOOKUP(Table1[[#This Row],[ZIPCODE]],Table2[Zip Code],Table2[County])</f>
        <v>Davis</v>
      </c>
      <c r="I650" t="str">
        <f>_xlfn.XLOOKUP(Table1[[#This Row],[ZIPCODE]],Table3[zip],Table3[county])</f>
        <v>Davis County</v>
      </c>
      <c r="J650" t="str">
        <f>IFERROR(Table1[[#This Row],[County (Utah.gov)]], SUBSTITUTE(Table1[[#This Row],[County (WPR)]], " County", ""))</f>
        <v>Davis</v>
      </c>
    </row>
    <row r="651" spans="1:10">
      <c r="A651" t="s">
        <v>191</v>
      </c>
      <c r="B651" t="s">
        <v>296</v>
      </c>
      <c r="C651">
        <v>2025</v>
      </c>
      <c r="D651">
        <v>2</v>
      </c>
      <c r="E651">
        <v>84014</v>
      </c>
      <c r="F651" t="s">
        <v>291</v>
      </c>
      <c r="G651">
        <v>2</v>
      </c>
      <c r="H651" t="str">
        <f>_xlfn.XLOOKUP(Table1[[#This Row],[ZIPCODE]],Table2[Zip Code],Table2[County])</f>
        <v>Davis</v>
      </c>
      <c r="I651" t="str">
        <f>_xlfn.XLOOKUP(Table1[[#This Row],[ZIPCODE]],Table3[zip],Table3[county])</f>
        <v>Davis County</v>
      </c>
      <c r="J651" t="str">
        <f>IFERROR(Table1[[#This Row],[County (Utah.gov)]], SUBSTITUTE(Table1[[#This Row],[County (WPR)]], " County", ""))</f>
        <v>Davis</v>
      </c>
    </row>
    <row r="652" spans="1:10">
      <c r="A652" t="s">
        <v>191</v>
      </c>
      <c r="B652" t="s">
        <v>296</v>
      </c>
      <c r="C652">
        <v>2025</v>
      </c>
      <c r="D652">
        <v>2</v>
      </c>
      <c r="E652">
        <v>84015</v>
      </c>
      <c r="F652" t="s">
        <v>290</v>
      </c>
      <c r="G652">
        <v>8</v>
      </c>
      <c r="H652" t="str">
        <f>_xlfn.XLOOKUP(Table1[[#This Row],[ZIPCODE]],Table2[Zip Code],Table2[County])</f>
        <v>Davis</v>
      </c>
      <c r="I652" t="str">
        <f>_xlfn.XLOOKUP(Table1[[#This Row],[ZIPCODE]],Table3[zip],Table3[county])</f>
        <v>Davis County</v>
      </c>
      <c r="J652" t="str">
        <f>IFERROR(Table1[[#This Row],[County (Utah.gov)]], SUBSTITUTE(Table1[[#This Row],[County (WPR)]], " County", ""))</f>
        <v>Davis</v>
      </c>
    </row>
    <row r="653" spans="1:10">
      <c r="A653" t="s">
        <v>191</v>
      </c>
      <c r="B653" t="s">
        <v>296</v>
      </c>
      <c r="C653">
        <v>2025</v>
      </c>
      <c r="D653">
        <v>2</v>
      </c>
      <c r="E653">
        <v>84015</v>
      </c>
      <c r="F653" t="s">
        <v>291</v>
      </c>
      <c r="G653">
        <v>12</v>
      </c>
      <c r="H653" t="str">
        <f>_xlfn.XLOOKUP(Table1[[#This Row],[ZIPCODE]],Table2[Zip Code],Table2[County])</f>
        <v>Davis</v>
      </c>
      <c r="I653" t="str">
        <f>_xlfn.XLOOKUP(Table1[[#This Row],[ZIPCODE]],Table3[zip],Table3[county])</f>
        <v>Davis County</v>
      </c>
      <c r="J653" t="str">
        <f>IFERROR(Table1[[#This Row],[County (Utah.gov)]], SUBSTITUTE(Table1[[#This Row],[County (WPR)]], " County", ""))</f>
        <v>Davis</v>
      </c>
    </row>
    <row r="654" spans="1:10">
      <c r="A654" t="s">
        <v>191</v>
      </c>
      <c r="B654" t="s">
        <v>296</v>
      </c>
      <c r="C654">
        <v>2025</v>
      </c>
      <c r="D654">
        <v>2</v>
      </c>
      <c r="E654">
        <v>84020</v>
      </c>
      <c r="F654" t="s">
        <v>290</v>
      </c>
      <c r="G654">
        <v>31</v>
      </c>
      <c r="H654" t="str">
        <f>_xlfn.XLOOKUP(Table1[[#This Row],[ZIPCODE]],Table2[Zip Code],Table2[County])</f>
        <v>Salt Lake</v>
      </c>
      <c r="I654" t="str">
        <f>_xlfn.XLOOKUP(Table1[[#This Row],[ZIPCODE]],Table3[zip],Table3[county])</f>
        <v>Salt Lake County</v>
      </c>
      <c r="J654" t="str">
        <f>IFERROR(Table1[[#This Row],[County (Utah.gov)]], SUBSTITUTE(Table1[[#This Row],[County (WPR)]], " County", ""))</f>
        <v>Salt Lake</v>
      </c>
    </row>
    <row r="655" spans="1:10">
      <c r="A655" t="s">
        <v>191</v>
      </c>
      <c r="B655" t="s">
        <v>296</v>
      </c>
      <c r="C655">
        <v>2025</v>
      </c>
      <c r="D655">
        <v>2</v>
      </c>
      <c r="E655">
        <v>84020</v>
      </c>
      <c r="F655" t="s">
        <v>291</v>
      </c>
      <c r="G655">
        <v>77</v>
      </c>
      <c r="H655" t="str">
        <f>_xlfn.XLOOKUP(Table1[[#This Row],[ZIPCODE]],Table2[Zip Code],Table2[County])</f>
        <v>Salt Lake</v>
      </c>
      <c r="I655" t="str">
        <f>_xlfn.XLOOKUP(Table1[[#This Row],[ZIPCODE]],Table3[zip],Table3[county])</f>
        <v>Salt Lake County</v>
      </c>
      <c r="J655" t="str">
        <f>IFERROR(Table1[[#This Row],[County (Utah.gov)]], SUBSTITUTE(Table1[[#This Row],[County (WPR)]], " County", ""))</f>
        <v>Salt Lake</v>
      </c>
    </row>
    <row r="656" spans="1:10">
      <c r="A656" t="s">
        <v>191</v>
      </c>
      <c r="B656" t="s">
        <v>296</v>
      </c>
      <c r="C656">
        <v>2025</v>
      </c>
      <c r="D656">
        <v>2</v>
      </c>
      <c r="E656">
        <v>84021</v>
      </c>
      <c r="F656" t="s">
        <v>290</v>
      </c>
      <c r="G656">
        <v>1</v>
      </c>
      <c r="H656" t="str">
        <f>_xlfn.XLOOKUP(Table1[[#This Row],[ZIPCODE]],Table2[Zip Code],Table2[County])</f>
        <v>Duchesne</v>
      </c>
      <c r="I656" t="str">
        <f>_xlfn.XLOOKUP(Table1[[#This Row],[ZIPCODE]],Table3[zip],Table3[county])</f>
        <v>Duchesne County</v>
      </c>
      <c r="J656" t="str">
        <f>IFERROR(Table1[[#This Row],[County (Utah.gov)]], SUBSTITUTE(Table1[[#This Row],[County (WPR)]], " County", ""))</f>
        <v>Duchesne</v>
      </c>
    </row>
    <row r="657" spans="1:10">
      <c r="A657" t="s">
        <v>191</v>
      </c>
      <c r="B657" t="s">
        <v>296</v>
      </c>
      <c r="C657">
        <v>2025</v>
      </c>
      <c r="D657">
        <v>2</v>
      </c>
      <c r="E657">
        <v>84025</v>
      </c>
      <c r="F657" t="s">
        <v>290</v>
      </c>
      <c r="G657">
        <v>5</v>
      </c>
      <c r="H657" t="str">
        <f>_xlfn.XLOOKUP(Table1[[#This Row],[ZIPCODE]],Table2[Zip Code],Table2[County])</f>
        <v>Davis</v>
      </c>
      <c r="I657" t="str">
        <f>_xlfn.XLOOKUP(Table1[[#This Row],[ZIPCODE]],Table3[zip],Table3[county])</f>
        <v>Davis County</v>
      </c>
      <c r="J657" t="str">
        <f>IFERROR(Table1[[#This Row],[County (Utah.gov)]], SUBSTITUTE(Table1[[#This Row],[County (WPR)]], " County", ""))</f>
        <v>Davis</v>
      </c>
    </row>
    <row r="658" spans="1:10">
      <c r="A658" t="s">
        <v>191</v>
      </c>
      <c r="B658" t="s">
        <v>296</v>
      </c>
      <c r="C658">
        <v>2025</v>
      </c>
      <c r="D658">
        <v>2</v>
      </c>
      <c r="E658">
        <v>84025</v>
      </c>
      <c r="F658" t="s">
        <v>291</v>
      </c>
      <c r="G658">
        <v>6</v>
      </c>
      <c r="H658" t="str">
        <f>_xlfn.XLOOKUP(Table1[[#This Row],[ZIPCODE]],Table2[Zip Code],Table2[County])</f>
        <v>Davis</v>
      </c>
      <c r="I658" t="str">
        <f>_xlfn.XLOOKUP(Table1[[#This Row],[ZIPCODE]],Table3[zip],Table3[county])</f>
        <v>Davis County</v>
      </c>
      <c r="J658" t="str">
        <f>IFERROR(Table1[[#This Row],[County (Utah.gov)]], SUBSTITUTE(Table1[[#This Row],[County (WPR)]], " County", ""))</f>
        <v>Davis</v>
      </c>
    </row>
    <row r="659" spans="1:10">
      <c r="A659" t="s">
        <v>191</v>
      </c>
      <c r="B659" t="s">
        <v>296</v>
      </c>
      <c r="C659">
        <v>2025</v>
      </c>
      <c r="D659">
        <v>2</v>
      </c>
      <c r="E659">
        <v>84029</v>
      </c>
      <c r="F659" t="s">
        <v>290</v>
      </c>
      <c r="G659">
        <v>7</v>
      </c>
      <c r="H659" t="str">
        <f>_xlfn.XLOOKUP(Table1[[#This Row],[ZIPCODE]],Table2[Zip Code],Table2[County])</f>
        <v>Tooele</v>
      </c>
      <c r="I659" t="str">
        <f>_xlfn.XLOOKUP(Table1[[#This Row],[ZIPCODE]],Table3[zip],Table3[county])</f>
        <v>Tooele County</v>
      </c>
      <c r="J659" t="str">
        <f>IFERROR(Table1[[#This Row],[County (Utah.gov)]], SUBSTITUTE(Table1[[#This Row],[County (WPR)]], " County", ""))</f>
        <v>Tooele</v>
      </c>
    </row>
    <row r="660" spans="1:10">
      <c r="A660" t="s">
        <v>191</v>
      </c>
      <c r="B660" t="s">
        <v>296</v>
      </c>
      <c r="C660">
        <v>2025</v>
      </c>
      <c r="D660">
        <v>2</v>
      </c>
      <c r="E660">
        <v>84029</v>
      </c>
      <c r="F660" t="s">
        <v>291</v>
      </c>
      <c r="G660">
        <v>8</v>
      </c>
      <c r="H660" t="str">
        <f>_xlfn.XLOOKUP(Table1[[#This Row],[ZIPCODE]],Table2[Zip Code],Table2[County])</f>
        <v>Tooele</v>
      </c>
      <c r="I660" t="str">
        <f>_xlfn.XLOOKUP(Table1[[#This Row],[ZIPCODE]],Table3[zip],Table3[county])</f>
        <v>Tooele County</v>
      </c>
      <c r="J660" t="str">
        <f>IFERROR(Table1[[#This Row],[County (Utah.gov)]], SUBSTITUTE(Table1[[#This Row],[County (WPR)]], " County", ""))</f>
        <v>Tooele</v>
      </c>
    </row>
    <row r="661" spans="1:10">
      <c r="A661" t="s">
        <v>191</v>
      </c>
      <c r="B661" t="s">
        <v>296</v>
      </c>
      <c r="C661">
        <v>2025</v>
      </c>
      <c r="D661">
        <v>2</v>
      </c>
      <c r="E661">
        <v>84032</v>
      </c>
      <c r="F661" t="s">
        <v>290</v>
      </c>
      <c r="G661">
        <v>1</v>
      </c>
      <c r="H661" t="str">
        <f>_xlfn.XLOOKUP(Table1[[#This Row],[ZIPCODE]],Table2[Zip Code],Table2[County])</f>
        <v>Wasatch</v>
      </c>
      <c r="I661" t="str">
        <f>_xlfn.XLOOKUP(Table1[[#This Row],[ZIPCODE]],Table3[zip],Table3[county])</f>
        <v>Wasatch County</v>
      </c>
      <c r="J661" t="str">
        <f>IFERROR(Table1[[#This Row],[County (Utah.gov)]], SUBSTITUTE(Table1[[#This Row],[County (WPR)]], " County", ""))</f>
        <v>Wasatch</v>
      </c>
    </row>
    <row r="662" spans="1:10">
      <c r="A662" t="s">
        <v>191</v>
      </c>
      <c r="B662" t="s">
        <v>296</v>
      </c>
      <c r="C662">
        <v>2025</v>
      </c>
      <c r="D662">
        <v>2</v>
      </c>
      <c r="E662">
        <v>84032</v>
      </c>
      <c r="F662" t="s">
        <v>291</v>
      </c>
      <c r="G662">
        <v>4</v>
      </c>
      <c r="H662" t="str">
        <f>_xlfn.XLOOKUP(Table1[[#This Row],[ZIPCODE]],Table2[Zip Code],Table2[County])</f>
        <v>Wasatch</v>
      </c>
      <c r="I662" t="str">
        <f>_xlfn.XLOOKUP(Table1[[#This Row],[ZIPCODE]],Table3[zip],Table3[county])</f>
        <v>Wasatch County</v>
      </c>
      <c r="J662" t="str">
        <f>IFERROR(Table1[[#This Row],[County (Utah.gov)]], SUBSTITUTE(Table1[[#This Row],[County (WPR)]], " County", ""))</f>
        <v>Wasatch</v>
      </c>
    </row>
    <row r="663" spans="1:10">
      <c r="A663" t="s">
        <v>191</v>
      </c>
      <c r="B663" t="s">
        <v>296</v>
      </c>
      <c r="C663">
        <v>2025</v>
      </c>
      <c r="D663">
        <v>2</v>
      </c>
      <c r="E663">
        <v>84036</v>
      </c>
      <c r="F663" t="s">
        <v>291</v>
      </c>
      <c r="G663">
        <v>3</v>
      </c>
      <c r="H663" t="str">
        <f>_xlfn.XLOOKUP(Table1[[#This Row],[ZIPCODE]],Table2[Zip Code],Table2[County])</f>
        <v>Summit</v>
      </c>
      <c r="I663" t="str">
        <f>_xlfn.XLOOKUP(Table1[[#This Row],[ZIPCODE]],Table3[zip],Table3[county])</f>
        <v>Summit County</v>
      </c>
      <c r="J663" t="str">
        <f>IFERROR(Table1[[#This Row],[County (Utah.gov)]], SUBSTITUTE(Table1[[#This Row],[County (WPR)]], " County", ""))</f>
        <v>Summit</v>
      </c>
    </row>
    <row r="664" spans="1:10">
      <c r="A664" t="s">
        <v>191</v>
      </c>
      <c r="B664" t="s">
        <v>296</v>
      </c>
      <c r="C664">
        <v>2025</v>
      </c>
      <c r="D664">
        <v>2</v>
      </c>
      <c r="E664">
        <v>84037</v>
      </c>
      <c r="F664" t="s">
        <v>290</v>
      </c>
      <c r="G664">
        <v>4</v>
      </c>
      <c r="H664" t="str">
        <f>_xlfn.XLOOKUP(Table1[[#This Row],[ZIPCODE]],Table2[Zip Code],Table2[County])</f>
        <v>Davis</v>
      </c>
      <c r="I664" t="str">
        <f>_xlfn.XLOOKUP(Table1[[#This Row],[ZIPCODE]],Table3[zip],Table3[county])</f>
        <v>Davis County</v>
      </c>
      <c r="J664" t="str">
        <f>IFERROR(Table1[[#This Row],[County (Utah.gov)]], SUBSTITUTE(Table1[[#This Row],[County (WPR)]], " County", ""))</f>
        <v>Davis</v>
      </c>
    </row>
    <row r="665" spans="1:10">
      <c r="A665" t="s">
        <v>191</v>
      </c>
      <c r="B665" t="s">
        <v>296</v>
      </c>
      <c r="C665">
        <v>2025</v>
      </c>
      <c r="D665">
        <v>2</v>
      </c>
      <c r="E665">
        <v>84037</v>
      </c>
      <c r="F665" t="s">
        <v>291</v>
      </c>
      <c r="G665">
        <v>3</v>
      </c>
      <c r="H665" t="str">
        <f>_xlfn.XLOOKUP(Table1[[#This Row],[ZIPCODE]],Table2[Zip Code],Table2[County])</f>
        <v>Davis</v>
      </c>
      <c r="I665" t="str">
        <f>_xlfn.XLOOKUP(Table1[[#This Row],[ZIPCODE]],Table3[zip],Table3[county])</f>
        <v>Davis County</v>
      </c>
      <c r="J665" t="str">
        <f>IFERROR(Table1[[#This Row],[County (Utah.gov)]], SUBSTITUTE(Table1[[#This Row],[County (WPR)]], " County", ""))</f>
        <v>Davis</v>
      </c>
    </row>
    <row r="666" spans="1:10">
      <c r="A666" t="s">
        <v>191</v>
      </c>
      <c r="B666" t="s">
        <v>296</v>
      </c>
      <c r="C666">
        <v>2025</v>
      </c>
      <c r="D666">
        <v>2</v>
      </c>
      <c r="E666">
        <v>84040</v>
      </c>
      <c r="F666" t="s">
        <v>290</v>
      </c>
      <c r="G666">
        <v>4</v>
      </c>
      <c r="H666" t="str">
        <f>_xlfn.XLOOKUP(Table1[[#This Row],[ZIPCODE]],Table2[Zip Code],Table2[County])</f>
        <v>Davis</v>
      </c>
      <c r="I666" t="str">
        <f>_xlfn.XLOOKUP(Table1[[#This Row],[ZIPCODE]],Table3[zip],Table3[county])</f>
        <v>Davis County</v>
      </c>
      <c r="J666" t="str">
        <f>IFERROR(Table1[[#This Row],[County (Utah.gov)]], SUBSTITUTE(Table1[[#This Row],[County (WPR)]], " County", ""))</f>
        <v>Davis</v>
      </c>
    </row>
    <row r="667" spans="1:10">
      <c r="A667" t="s">
        <v>191</v>
      </c>
      <c r="B667" t="s">
        <v>296</v>
      </c>
      <c r="C667">
        <v>2025</v>
      </c>
      <c r="D667">
        <v>2</v>
      </c>
      <c r="E667">
        <v>84040</v>
      </c>
      <c r="F667" t="s">
        <v>291</v>
      </c>
      <c r="G667">
        <v>2</v>
      </c>
      <c r="H667" t="str">
        <f>_xlfn.XLOOKUP(Table1[[#This Row],[ZIPCODE]],Table2[Zip Code],Table2[County])</f>
        <v>Davis</v>
      </c>
      <c r="I667" t="str">
        <f>_xlfn.XLOOKUP(Table1[[#This Row],[ZIPCODE]],Table3[zip],Table3[county])</f>
        <v>Davis County</v>
      </c>
      <c r="J667" t="str">
        <f>IFERROR(Table1[[#This Row],[County (Utah.gov)]], SUBSTITUTE(Table1[[#This Row],[County (WPR)]], " County", ""))</f>
        <v>Davis</v>
      </c>
    </row>
    <row r="668" spans="1:10">
      <c r="A668" t="s">
        <v>191</v>
      </c>
      <c r="B668" t="s">
        <v>296</v>
      </c>
      <c r="C668">
        <v>2025</v>
      </c>
      <c r="D668">
        <v>2</v>
      </c>
      <c r="E668">
        <v>84041</v>
      </c>
      <c r="F668" t="s">
        <v>290</v>
      </c>
      <c r="G668">
        <v>5</v>
      </c>
      <c r="H668" t="str">
        <f>_xlfn.XLOOKUP(Table1[[#This Row],[ZIPCODE]],Table2[Zip Code],Table2[County])</f>
        <v>Davis</v>
      </c>
      <c r="I668" t="str">
        <f>_xlfn.XLOOKUP(Table1[[#This Row],[ZIPCODE]],Table3[zip],Table3[county])</f>
        <v>Davis County</v>
      </c>
      <c r="J668" t="str">
        <f>IFERROR(Table1[[#This Row],[County (Utah.gov)]], SUBSTITUTE(Table1[[#This Row],[County (WPR)]], " County", ""))</f>
        <v>Davis</v>
      </c>
    </row>
    <row r="669" spans="1:10">
      <c r="A669" t="s">
        <v>191</v>
      </c>
      <c r="B669" t="s">
        <v>296</v>
      </c>
      <c r="C669">
        <v>2025</v>
      </c>
      <c r="D669">
        <v>2</v>
      </c>
      <c r="E669">
        <v>84041</v>
      </c>
      <c r="F669" t="s">
        <v>291</v>
      </c>
      <c r="G669">
        <v>12</v>
      </c>
      <c r="H669" t="str">
        <f>_xlfn.XLOOKUP(Table1[[#This Row],[ZIPCODE]],Table2[Zip Code],Table2[County])</f>
        <v>Davis</v>
      </c>
      <c r="I669" t="str">
        <f>_xlfn.XLOOKUP(Table1[[#This Row],[ZIPCODE]],Table3[zip],Table3[county])</f>
        <v>Davis County</v>
      </c>
      <c r="J669" t="str">
        <f>IFERROR(Table1[[#This Row],[County (Utah.gov)]], SUBSTITUTE(Table1[[#This Row],[County (WPR)]], " County", ""))</f>
        <v>Davis</v>
      </c>
    </row>
    <row r="670" spans="1:10">
      <c r="A670" t="s">
        <v>191</v>
      </c>
      <c r="B670" t="s">
        <v>296</v>
      </c>
      <c r="C670">
        <v>2025</v>
      </c>
      <c r="D670">
        <v>2</v>
      </c>
      <c r="E670">
        <v>84042</v>
      </c>
      <c r="F670" t="s">
        <v>291</v>
      </c>
      <c r="G670">
        <v>3</v>
      </c>
      <c r="H670" t="str">
        <f>_xlfn.XLOOKUP(Table1[[#This Row],[ZIPCODE]],Table2[Zip Code],Table2[County])</f>
        <v>Utah</v>
      </c>
      <c r="I670" t="str">
        <f>_xlfn.XLOOKUP(Table1[[#This Row],[ZIPCODE]],Table3[zip],Table3[county])</f>
        <v>Utah County</v>
      </c>
      <c r="J670" t="str">
        <f>IFERROR(Table1[[#This Row],[County (Utah.gov)]], SUBSTITUTE(Table1[[#This Row],[County (WPR)]], " County", ""))</f>
        <v>Utah</v>
      </c>
    </row>
    <row r="671" spans="1:10">
      <c r="A671" t="s">
        <v>191</v>
      </c>
      <c r="B671" t="s">
        <v>296</v>
      </c>
      <c r="C671">
        <v>2025</v>
      </c>
      <c r="D671">
        <v>2</v>
      </c>
      <c r="E671">
        <v>84043</v>
      </c>
      <c r="F671" t="s">
        <v>290</v>
      </c>
      <c r="G671">
        <v>16</v>
      </c>
      <c r="H671" t="str">
        <f>_xlfn.XLOOKUP(Table1[[#This Row],[ZIPCODE]],Table2[Zip Code],Table2[County])</f>
        <v>Utah</v>
      </c>
      <c r="I671" t="str">
        <f>_xlfn.XLOOKUP(Table1[[#This Row],[ZIPCODE]],Table3[zip],Table3[county])</f>
        <v>Utah County</v>
      </c>
      <c r="J671" t="str">
        <f>IFERROR(Table1[[#This Row],[County (Utah.gov)]], SUBSTITUTE(Table1[[#This Row],[County (WPR)]], " County", ""))</f>
        <v>Utah</v>
      </c>
    </row>
    <row r="672" spans="1:10">
      <c r="A672" t="s">
        <v>191</v>
      </c>
      <c r="B672" t="s">
        <v>296</v>
      </c>
      <c r="C672">
        <v>2025</v>
      </c>
      <c r="D672">
        <v>2</v>
      </c>
      <c r="E672">
        <v>84043</v>
      </c>
      <c r="F672" t="s">
        <v>291</v>
      </c>
      <c r="G672">
        <v>40</v>
      </c>
      <c r="H672" t="str">
        <f>_xlfn.XLOOKUP(Table1[[#This Row],[ZIPCODE]],Table2[Zip Code],Table2[County])</f>
        <v>Utah</v>
      </c>
      <c r="I672" t="str">
        <f>_xlfn.XLOOKUP(Table1[[#This Row],[ZIPCODE]],Table3[zip],Table3[county])</f>
        <v>Utah County</v>
      </c>
      <c r="J672" t="str">
        <f>IFERROR(Table1[[#This Row],[County (Utah.gov)]], SUBSTITUTE(Table1[[#This Row],[County (WPR)]], " County", ""))</f>
        <v>Utah</v>
      </c>
    </row>
    <row r="673" spans="1:10">
      <c r="A673" t="s">
        <v>191</v>
      </c>
      <c r="B673" t="s">
        <v>296</v>
      </c>
      <c r="C673">
        <v>2025</v>
      </c>
      <c r="D673">
        <v>2</v>
      </c>
      <c r="E673">
        <v>84044</v>
      </c>
      <c r="F673" t="s">
        <v>290</v>
      </c>
      <c r="G673">
        <v>19</v>
      </c>
      <c r="H673" t="str">
        <f>_xlfn.XLOOKUP(Table1[[#This Row],[ZIPCODE]],Table2[Zip Code],Table2[County])</f>
        <v>Salt Lake</v>
      </c>
      <c r="I673" t="str">
        <f>_xlfn.XLOOKUP(Table1[[#This Row],[ZIPCODE]],Table3[zip],Table3[county])</f>
        <v>Salt Lake County</v>
      </c>
      <c r="J673" t="str">
        <f>IFERROR(Table1[[#This Row],[County (Utah.gov)]], SUBSTITUTE(Table1[[#This Row],[County (WPR)]], " County", ""))</f>
        <v>Salt Lake</v>
      </c>
    </row>
    <row r="674" spans="1:10">
      <c r="A674" t="s">
        <v>191</v>
      </c>
      <c r="B674" t="s">
        <v>296</v>
      </c>
      <c r="C674">
        <v>2025</v>
      </c>
      <c r="D674">
        <v>2</v>
      </c>
      <c r="E674">
        <v>84044</v>
      </c>
      <c r="F674" t="s">
        <v>291</v>
      </c>
      <c r="G674">
        <v>46</v>
      </c>
      <c r="H674" t="str">
        <f>_xlfn.XLOOKUP(Table1[[#This Row],[ZIPCODE]],Table2[Zip Code],Table2[County])</f>
        <v>Salt Lake</v>
      </c>
      <c r="I674" t="str">
        <f>_xlfn.XLOOKUP(Table1[[#This Row],[ZIPCODE]],Table3[zip],Table3[county])</f>
        <v>Salt Lake County</v>
      </c>
      <c r="J674" t="str">
        <f>IFERROR(Table1[[#This Row],[County (Utah.gov)]], SUBSTITUTE(Table1[[#This Row],[County (WPR)]], " County", ""))</f>
        <v>Salt Lake</v>
      </c>
    </row>
    <row r="675" spans="1:10">
      <c r="A675" t="s">
        <v>191</v>
      </c>
      <c r="B675" t="s">
        <v>296</v>
      </c>
      <c r="C675">
        <v>2025</v>
      </c>
      <c r="D675">
        <v>2</v>
      </c>
      <c r="E675">
        <v>84045</v>
      </c>
      <c r="F675" t="s">
        <v>290</v>
      </c>
      <c r="G675">
        <v>18</v>
      </c>
      <c r="H675" t="e">
        <f>_xlfn.XLOOKUP(Table1[[#This Row],[ZIPCODE]],Table2[Zip Code],Table2[County])</f>
        <v>#N/A</v>
      </c>
      <c r="I675" t="str">
        <f>_xlfn.XLOOKUP(Table1[[#This Row],[ZIPCODE]],Table3[zip],Table3[county])</f>
        <v>Utah County</v>
      </c>
      <c r="J675" t="str">
        <f>IFERROR(Table1[[#This Row],[County (Utah.gov)]], SUBSTITUTE(Table1[[#This Row],[County (WPR)]], " County", ""))</f>
        <v>Utah</v>
      </c>
    </row>
    <row r="676" spans="1:10">
      <c r="A676" t="s">
        <v>191</v>
      </c>
      <c r="B676" t="s">
        <v>296</v>
      </c>
      <c r="C676">
        <v>2025</v>
      </c>
      <c r="D676">
        <v>2</v>
      </c>
      <c r="E676">
        <v>84045</v>
      </c>
      <c r="F676" t="s">
        <v>291</v>
      </c>
      <c r="G676">
        <v>33</v>
      </c>
      <c r="H676" t="e">
        <f>_xlfn.XLOOKUP(Table1[[#This Row],[ZIPCODE]],Table2[Zip Code],Table2[County])</f>
        <v>#N/A</v>
      </c>
      <c r="I676" t="str">
        <f>_xlfn.XLOOKUP(Table1[[#This Row],[ZIPCODE]],Table3[zip],Table3[county])</f>
        <v>Utah County</v>
      </c>
      <c r="J676" t="str">
        <f>IFERROR(Table1[[#This Row],[County (Utah.gov)]], SUBSTITUTE(Table1[[#This Row],[County (WPR)]], " County", ""))</f>
        <v>Utah</v>
      </c>
    </row>
    <row r="677" spans="1:10">
      <c r="A677" t="s">
        <v>191</v>
      </c>
      <c r="B677" t="s">
        <v>296</v>
      </c>
      <c r="C677">
        <v>2025</v>
      </c>
      <c r="D677">
        <v>2</v>
      </c>
      <c r="E677">
        <v>84047</v>
      </c>
      <c r="F677" t="s">
        <v>290</v>
      </c>
      <c r="G677">
        <v>23</v>
      </c>
      <c r="H677" t="str">
        <f>_xlfn.XLOOKUP(Table1[[#This Row],[ZIPCODE]],Table2[Zip Code],Table2[County])</f>
        <v>Salt Lake</v>
      </c>
      <c r="I677" t="str">
        <f>_xlfn.XLOOKUP(Table1[[#This Row],[ZIPCODE]],Table3[zip],Table3[county])</f>
        <v>Salt Lake County</v>
      </c>
      <c r="J677" t="str">
        <f>IFERROR(Table1[[#This Row],[County (Utah.gov)]], SUBSTITUTE(Table1[[#This Row],[County (WPR)]], " County", ""))</f>
        <v>Salt Lake</v>
      </c>
    </row>
    <row r="678" spans="1:10">
      <c r="A678" t="s">
        <v>191</v>
      </c>
      <c r="B678" t="s">
        <v>296</v>
      </c>
      <c r="C678">
        <v>2025</v>
      </c>
      <c r="D678">
        <v>2</v>
      </c>
      <c r="E678">
        <v>84047</v>
      </c>
      <c r="F678" t="s">
        <v>291</v>
      </c>
      <c r="G678">
        <v>52</v>
      </c>
      <c r="H678" t="str">
        <f>_xlfn.XLOOKUP(Table1[[#This Row],[ZIPCODE]],Table2[Zip Code],Table2[County])</f>
        <v>Salt Lake</v>
      </c>
      <c r="I678" t="str">
        <f>_xlfn.XLOOKUP(Table1[[#This Row],[ZIPCODE]],Table3[zip],Table3[county])</f>
        <v>Salt Lake County</v>
      </c>
      <c r="J678" t="str">
        <f>IFERROR(Table1[[#This Row],[County (Utah.gov)]], SUBSTITUTE(Table1[[#This Row],[County (WPR)]], " County", ""))</f>
        <v>Salt Lake</v>
      </c>
    </row>
    <row r="679" spans="1:10">
      <c r="A679" t="s">
        <v>191</v>
      </c>
      <c r="B679" t="s">
        <v>296</v>
      </c>
      <c r="C679">
        <v>2025</v>
      </c>
      <c r="D679">
        <v>2</v>
      </c>
      <c r="E679">
        <v>84049</v>
      </c>
      <c r="F679" t="s">
        <v>291</v>
      </c>
      <c r="G679">
        <v>3</v>
      </c>
      <c r="H679" t="str">
        <f>_xlfn.XLOOKUP(Table1[[#This Row],[ZIPCODE]],Table2[Zip Code],Table2[County])</f>
        <v>Wasatch</v>
      </c>
      <c r="I679" t="str">
        <f>_xlfn.XLOOKUP(Table1[[#This Row],[ZIPCODE]],Table3[zip],Table3[county])</f>
        <v>Wasatch County</v>
      </c>
      <c r="J679" t="str">
        <f>IFERROR(Table1[[#This Row],[County (Utah.gov)]], SUBSTITUTE(Table1[[#This Row],[County (WPR)]], " County", ""))</f>
        <v>Wasatch</v>
      </c>
    </row>
    <row r="680" spans="1:10">
      <c r="A680" t="s">
        <v>191</v>
      </c>
      <c r="B680" t="s">
        <v>296</v>
      </c>
      <c r="C680">
        <v>2025</v>
      </c>
      <c r="D680">
        <v>2</v>
      </c>
      <c r="E680">
        <v>84050</v>
      </c>
      <c r="F680" t="s">
        <v>290</v>
      </c>
      <c r="G680">
        <v>2</v>
      </c>
      <c r="H680" t="str">
        <f>_xlfn.XLOOKUP(Table1[[#This Row],[ZIPCODE]],Table2[Zip Code],Table2[County])</f>
        <v>Morgan</v>
      </c>
      <c r="I680" t="str">
        <f>_xlfn.XLOOKUP(Table1[[#This Row],[ZIPCODE]],Table3[zip],Table3[county])</f>
        <v>Morgan County</v>
      </c>
      <c r="J680" t="str">
        <f>IFERROR(Table1[[#This Row],[County (Utah.gov)]], SUBSTITUTE(Table1[[#This Row],[County (WPR)]], " County", ""))</f>
        <v>Morgan</v>
      </c>
    </row>
    <row r="681" spans="1:10">
      <c r="A681" t="s">
        <v>191</v>
      </c>
      <c r="B681" t="s">
        <v>296</v>
      </c>
      <c r="C681">
        <v>2025</v>
      </c>
      <c r="D681">
        <v>2</v>
      </c>
      <c r="E681">
        <v>84054</v>
      </c>
      <c r="F681" t="s">
        <v>290</v>
      </c>
      <c r="G681">
        <v>4</v>
      </c>
      <c r="H681" t="str">
        <f>_xlfn.XLOOKUP(Table1[[#This Row],[ZIPCODE]],Table2[Zip Code],Table2[County])</f>
        <v>Davis</v>
      </c>
      <c r="I681" t="str">
        <f>_xlfn.XLOOKUP(Table1[[#This Row],[ZIPCODE]],Table3[zip],Table3[county])</f>
        <v>Davis County</v>
      </c>
      <c r="J681" t="str">
        <f>IFERROR(Table1[[#This Row],[County (Utah.gov)]], SUBSTITUTE(Table1[[#This Row],[County (WPR)]], " County", ""))</f>
        <v>Davis</v>
      </c>
    </row>
    <row r="682" spans="1:10">
      <c r="A682" t="s">
        <v>191</v>
      </c>
      <c r="B682" t="s">
        <v>296</v>
      </c>
      <c r="C682">
        <v>2025</v>
      </c>
      <c r="D682">
        <v>2</v>
      </c>
      <c r="E682">
        <v>84054</v>
      </c>
      <c r="F682" t="s">
        <v>291</v>
      </c>
      <c r="G682">
        <v>14</v>
      </c>
      <c r="H682" t="str">
        <f>_xlfn.XLOOKUP(Table1[[#This Row],[ZIPCODE]],Table2[Zip Code],Table2[County])</f>
        <v>Davis</v>
      </c>
      <c r="I682" t="str">
        <f>_xlfn.XLOOKUP(Table1[[#This Row],[ZIPCODE]],Table3[zip],Table3[county])</f>
        <v>Davis County</v>
      </c>
      <c r="J682" t="str">
        <f>IFERROR(Table1[[#This Row],[County (Utah.gov)]], SUBSTITUTE(Table1[[#This Row],[County (WPR)]], " County", ""))</f>
        <v>Davis</v>
      </c>
    </row>
    <row r="683" spans="1:10">
      <c r="A683" t="s">
        <v>191</v>
      </c>
      <c r="B683" t="s">
        <v>296</v>
      </c>
      <c r="C683">
        <v>2025</v>
      </c>
      <c r="D683">
        <v>2</v>
      </c>
      <c r="E683">
        <v>84056</v>
      </c>
      <c r="F683" t="s">
        <v>290</v>
      </c>
      <c r="G683">
        <v>1</v>
      </c>
      <c r="H683" t="str">
        <f>_xlfn.XLOOKUP(Table1[[#This Row],[ZIPCODE]],Table2[Zip Code],Table2[County])</f>
        <v>Weber</v>
      </c>
      <c r="I683" t="str">
        <f>_xlfn.XLOOKUP(Table1[[#This Row],[ZIPCODE]],Table3[zip],Table3[county])</f>
        <v>Davis County</v>
      </c>
      <c r="J683" t="str">
        <f>IFERROR(Table1[[#This Row],[County (Utah.gov)]], SUBSTITUTE(Table1[[#This Row],[County (WPR)]], " County", ""))</f>
        <v>Weber</v>
      </c>
    </row>
    <row r="684" spans="1:10">
      <c r="A684" t="s">
        <v>191</v>
      </c>
      <c r="B684" t="s">
        <v>296</v>
      </c>
      <c r="C684">
        <v>2025</v>
      </c>
      <c r="D684">
        <v>2</v>
      </c>
      <c r="E684">
        <v>84057</v>
      </c>
      <c r="F684" t="s">
        <v>290</v>
      </c>
      <c r="G684">
        <v>2</v>
      </c>
      <c r="H684" t="str">
        <f>_xlfn.XLOOKUP(Table1[[#This Row],[ZIPCODE]],Table2[Zip Code],Table2[County])</f>
        <v>Utah</v>
      </c>
      <c r="I684" t="str">
        <f>_xlfn.XLOOKUP(Table1[[#This Row],[ZIPCODE]],Table3[zip],Table3[county])</f>
        <v>Utah County</v>
      </c>
      <c r="J684" t="str">
        <f>IFERROR(Table1[[#This Row],[County (Utah.gov)]], SUBSTITUTE(Table1[[#This Row],[County (WPR)]], " County", ""))</f>
        <v>Utah</v>
      </c>
    </row>
    <row r="685" spans="1:10">
      <c r="A685" t="s">
        <v>191</v>
      </c>
      <c r="B685" t="s">
        <v>296</v>
      </c>
      <c r="C685">
        <v>2025</v>
      </c>
      <c r="D685">
        <v>2</v>
      </c>
      <c r="E685">
        <v>84057</v>
      </c>
      <c r="F685" t="s">
        <v>291</v>
      </c>
      <c r="G685">
        <v>11</v>
      </c>
      <c r="H685" t="str">
        <f>_xlfn.XLOOKUP(Table1[[#This Row],[ZIPCODE]],Table2[Zip Code],Table2[County])</f>
        <v>Utah</v>
      </c>
      <c r="I685" t="str">
        <f>_xlfn.XLOOKUP(Table1[[#This Row],[ZIPCODE]],Table3[zip],Table3[county])</f>
        <v>Utah County</v>
      </c>
      <c r="J685" t="str">
        <f>IFERROR(Table1[[#This Row],[County (Utah.gov)]], SUBSTITUTE(Table1[[#This Row],[County (WPR)]], " County", ""))</f>
        <v>Utah</v>
      </c>
    </row>
    <row r="686" spans="1:10">
      <c r="A686" t="s">
        <v>191</v>
      </c>
      <c r="B686" t="s">
        <v>296</v>
      </c>
      <c r="C686">
        <v>2025</v>
      </c>
      <c r="D686">
        <v>2</v>
      </c>
      <c r="E686">
        <v>84058</v>
      </c>
      <c r="F686" t="s">
        <v>290</v>
      </c>
      <c r="G686">
        <v>7</v>
      </c>
      <c r="H686" t="str">
        <f>_xlfn.XLOOKUP(Table1[[#This Row],[ZIPCODE]],Table2[Zip Code],Table2[County])</f>
        <v>Utah</v>
      </c>
      <c r="I686" t="str">
        <f>_xlfn.XLOOKUP(Table1[[#This Row],[ZIPCODE]],Table3[zip],Table3[county])</f>
        <v>Utah County</v>
      </c>
      <c r="J686" t="str">
        <f>IFERROR(Table1[[#This Row],[County (Utah.gov)]], SUBSTITUTE(Table1[[#This Row],[County (WPR)]], " County", ""))</f>
        <v>Utah</v>
      </c>
    </row>
    <row r="687" spans="1:10">
      <c r="A687" t="s">
        <v>191</v>
      </c>
      <c r="B687" t="s">
        <v>296</v>
      </c>
      <c r="C687">
        <v>2025</v>
      </c>
      <c r="D687">
        <v>2</v>
      </c>
      <c r="E687">
        <v>84058</v>
      </c>
      <c r="F687" t="s">
        <v>291</v>
      </c>
      <c r="G687">
        <v>8</v>
      </c>
      <c r="H687" t="str">
        <f>_xlfn.XLOOKUP(Table1[[#This Row],[ZIPCODE]],Table2[Zip Code],Table2[County])</f>
        <v>Utah</v>
      </c>
      <c r="I687" t="str">
        <f>_xlfn.XLOOKUP(Table1[[#This Row],[ZIPCODE]],Table3[zip],Table3[county])</f>
        <v>Utah County</v>
      </c>
      <c r="J687" t="str">
        <f>IFERROR(Table1[[#This Row],[County (Utah.gov)]], SUBSTITUTE(Table1[[#This Row],[County (WPR)]], " County", ""))</f>
        <v>Utah</v>
      </c>
    </row>
    <row r="688" spans="1:10">
      <c r="A688" t="s">
        <v>191</v>
      </c>
      <c r="B688" t="s">
        <v>296</v>
      </c>
      <c r="C688">
        <v>2025</v>
      </c>
      <c r="D688">
        <v>2</v>
      </c>
      <c r="E688">
        <v>84059</v>
      </c>
      <c r="F688" t="s">
        <v>290</v>
      </c>
      <c r="G688">
        <v>1</v>
      </c>
      <c r="H688" t="str">
        <f>_xlfn.XLOOKUP(Table1[[#This Row],[ZIPCODE]],Table2[Zip Code],Table2[County])</f>
        <v>Utah</v>
      </c>
      <c r="I688" t="str">
        <f>_xlfn.XLOOKUP(Table1[[#This Row],[ZIPCODE]],Table3[zip],Table3[county])</f>
        <v>Utah County</v>
      </c>
      <c r="J688" t="str">
        <f>IFERROR(Table1[[#This Row],[County (Utah.gov)]], SUBSTITUTE(Table1[[#This Row],[County (WPR)]], " County", ""))</f>
        <v>Utah</v>
      </c>
    </row>
    <row r="689" spans="1:10">
      <c r="A689" t="s">
        <v>191</v>
      </c>
      <c r="B689" t="s">
        <v>296</v>
      </c>
      <c r="C689">
        <v>2025</v>
      </c>
      <c r="D689">
        <v>2</v>
      </c>
      <c r="E689">
        <v>84059</v>
      </c>
      <c r="F689" t="s">
        <v>291</v>
      </c>
      <c r="G689">
        <v>3</v>
      </c>
      <c r="H689" t="str">
        <f>_xlfn.XLOOKUP(Table1[[#This Row],[ZIPCODE]],Table2[Zip Code],Table2[County])</f>
        <v>Utah</v>
      </c>
      <c r="I689" t="str">
        <f>_xlfn.XLOOKUP(Table1[[#This Row],[ZIPCODE]],Table3[zip],Table3[county])</f>
        <v>Utah County</v>
      </c>
      <c r="J689" t="str">
        <f>IFERROR(Table1[[#This Row],[County (Utah.gov)]], SUBSTITUTE(Table1[[#This Row],[County (WPR)]], " County", ""))</f>
        <v>Utah</v>
      </c>
    </row>
    <row r="690" spans="1:10">
      <c r="A690" t="s">
        <v>191</v>
      </c>
      <c r="B690" t="s">
        <v>296</v>
      </c>
      <c r="C690">
        <v>2025</v>
      </c>
      <c r="D690">
        <v>2</v>
      </c>
      <c r="E690">
        <v>84060</v>
      </c>
      <c r="F690" t="s">
        <v>290</v>
      </c>
      <c r="G690">
        <v>1</v>
      </c>
      <c r="H690" t="str">
        <f>_xlfn.XLOOKUP(Table1[[#This Row],[ZIPCODE]],Table2[Zip Code],Table2[County])</f>
        <v>Summit</v>
      </c>
      <c r="I690" t="str">
        <f>_xlfn.XLOOKUP(Table1[[#This Row],[ZIPCODE]],Table3[zip],Table3[county])</f>
        <v>Summit County</v>
      </c>
      <c r="J690" t="str">
        <f>IFERROR(Table1[[#This Row],[County (Utah.gov)]], SUBSTITUTE(Table1[[#This Row],[County (WPR)]], " County", ""))</f>
        <v>Summit</v>
      </c>
    </row>
    <row r="691" spans="1:10">
      <c r="A691" t="s">
        <v>191</v>
      </c>
      <c r="B691" t="s">
        <v>296</v>
      </c>
      <c r="C691">
        <v>2025</v>
      </c>
      <c r="D691">
        <v>2</v>
      </c>
      <c r="E691">
        <v>84062</v>
      </c>
      <c r="F691" t="s">
        <v>290</v>
      </c>
      <c r="G691">
        <v>8</v>
      </c>
      <c r="H691" t="str">
        <f>_xlfn.XLOOKUP(Table1[[#This Row],[ZIPCODE]],Table2[Zip Code],Table2[County])</f>
        <v>Utah</v>
      </c>
      <c r="I691" t="str">
        <f>_xlfn.XLOOKUP(Table1[[#This Row],[ZIPCODE]],Table3[zip],Table3[county])</f>
        <v>Utah County</v>
      </c>
      <c r="J691" t="str">
        <f>IFERROR(Table1[[#This Row],[County (Utah.gov)]], SUBSTITUTE(Table1[[#This Row],[County (WPR)]], " County", ""))</f>
        <v>Utah</v>
      </c>
    </row>
    <row r="692" spans="1:10">
      <c r="A692" t="s">
        <v>191</v>
      </c>
      <c r="B692" t="s">
        <v>296</v>
      </c>
      <c r="C692">
        <v>2025</v>
      </c>
      <c r="D692">
        <v>2</v>
      </c>
      <c r="E692">
        <v>84062</v>
      </c>
      <c r="F692" t="s">
        <v>291</v>
      </c>
      <c r="G692">
        <v>12</v>
      </c>
      <c r="H692" t="str">
        <f>_xlfn.XLOOKUP(Table1[[#This Row],[ZIPCODE]],Table2[Zip Code],Table2[County])</f>
        <v>Utah</v>
      </c>
      <c r="I692" t="str">
        <f>_xlfn.XLOOKUP(Table1[[#This Row],[ZIPCODE]],Table3[zip],Table3[county])</f>
        <v>Utah County</v>
      </c>
      <c r="J692" t="str">
        <f>IFERROR(Table1[[#This Row],[County (Utah.gov)]], SUBSTITUTE(Table1[[#This Row],[County (WPR)]], " County", ""))</f>
        <v>Utah</v>
      </c>
    </row>
    <row r="693" spans="1:10">
      <c r="A693" t="s">
        <v>191</v>
      </c>
      <c r="B693" t="s">
        <v>296</v>
      </c>
      <c r="C693">
        <v>2025</v>
      </c>
      <c r="D693">
        <v>2</v>
      </c>
      <c r="E693">
        <v>84065</v>
      </c>
      <c r="F693" t="s">
        <v>290</v>
      </c>
      <c r="G693">
        <v>48</v>
      </c>
      <c r="H693" t="str">
        <f>_xlfn.XLOOKUP(Table1[[#This Row],[ZIPCODE]],Table2[Zip Code],Table2[County])</f>
        <v>Salt Lake</v>
      </c>
      <c r="I693" t="str">
        <f>_xlfn.XLOOKUP(Table1[[#This Row],[ZIPCODE]],Table3[zip],Table3[county])</f>
        <v>Salt Lake County</v>
      </c>
      <c r="J693" t="str">
        <f>IFERROR(Table1[[#This Row],[County (Utah.gov)]], SUBSTITUTE(Table1[[#This Row],[County (WPR)]], " County", ""))</f>
        <v>Salt Lake</v>
      </c>
    </row>
    <row r="694" spans="1:10">
      <c r="A694" t="s">
        <v>191</v>
      </c>
      <c r="B694" t="s">
        <v>296</v>
      </c>
      <c r="C694">
        <v>2025</v>
      </c>
      <c r="D694">
        <v>2</v>
      </c>
      <c r="E694">
        <v>84065</v>
      </c>
      <c r="F694" t="s">
        <v>291</v>
      </c>
      <c r="G694">
        <v>99</v>
      </c>
      <c r="H694" t="str">
        <f>_xlfn.XLOOKUP(Table1[[#This Row],[ZIPCODE]],Table2[Zip Code],Table2[County])</f>
        <v>Salt Lake</v>
      </c>
      <c r="I694" t="str">
        <f>_xlfn.XLOOKUP(Table1[[#This Row],[ZIPCODE]],Table3[zip],Table3[county])</f>
        <v>Salt Lake County</v>
      </c>
      <c r="J694" t="str">
        <f>IFERROR(Table1[[#This Row],[County (Utah.gov)]], SUBSTITUTE(Table1[[#This Row],[County (WPR)]], " County", ""))</f>
        <v>Salt Lake</v>
      </c>
    </row>
    <row r="695" spans="1:10">
      <c r="A695" t="s">
        <v>191</v>
      </c>
      <c r="B695" t="s">
        <v>296</v>
      </c>
      <c r="C695">
        <v>2025</v>
      </c>
      <c r="D695">
        <v>2</v>
      </c>
      <c r="E695">
        <v>84066</v>
      </c>
      <c r="F695" t="s">
        <v>291</v>
      </c>
      <c r="G695">
        <v>1</v>
      </c>
      <c r="H695" t="str">
        <f>_xlfn.XLOOKUP(Table1[[#This Row],[ZIPCODE]],Table2[Zip Code],Table2[County])</f>
        <v>Duchesne</v>
      </c>
      <c r="I695" t="str">
        <f>_xlfn.XLOOKUP(Table1[[#This Row],[ZIPCODE]],Table3[zip],Table3[county])</f>
        <v>Duchesne County</v>
      </c>
      <c r="J695" t="str">
        <f>IFERROR(Table1[[#This Row],[County (Utah.gov)]], SUBSTITUTE(Table1[[#This Row],[County (WPR)]], " County", ""))</f>
        <v>Duchesne</v>
      </c>
    </row>
    <row r="696" spans="1:10">
      <c r="A696" t="s">
        <v>191</v>
      </c>
      <c r="B696" t="s">
        <v>296</v>
      </c>
      <c r="C696">
        <v>2025</v>
      </c>
      <c r="D696">
        <v>2</v>
      </c>
      <c r="E696">
        <v>84067</v>
      </c>
      <c r="F696" t="s">
        <v>290</v>
      </c>
      <c r="G696">
        <v>6</v>
      </c>
      <c r="H696" t="str">
        <f>_xlfn.XLOOKUP(Table1[[#This Row],[ZIPCODE]],Table2[Zip Code],Table2[County])</f>
        <v>Weber</v>
      </c>
      <c r="I696" t="str">
        <f>_xlfn.XLOOKUP(Table1[[#This Row],[ZIPCODE]],Table3[zip],Table3[county])</f>
        <v>Weber County</v>
      </c>
      <c r="J696" t="str">
        <f>IFERROR(Table1[[#This Row],[County (Utah.gov)]], SUBSTITUTE(Table1[[#This Row],[County (WPR)]], " County", ""))</f>
        <v>Weber</v>
      </c>
    </row>
    <row r="697" spans="1:10">
      <c r="A697" t="s">
        <v>191</v>
      </c>
      <c r="B697" t="s">
        <v>296</v>
      </c>
      <c r="C697">
        <v>2025</v>
      </c>
      <c r="D697">
        <v>2</v>
      </c>
      <c r="E697">
        <v>84067</v>
      </c>
      <c r="F697" t="s">
        <v>291</v>
      </c>
      <c r="G697">
        <v>7</v>
      </c>
      <c r="H697" t="str">
        <f>_xlfn.XLOOKUP(Table1[[#This Row],[ZIPCODE]],Table2[Zip Code],Table2[County])</f>
        <v>Weber</v>
      </c>
      <c r="I697" t="str">
        <f>_xlfn.XLOOKUP(Table1[[#This Row],[ZIPCODE]],Table3[zip],Table3[county])</f>
        <v>Weber County</v>
      </c>
      <c r="J697" t="str">
        <f>IFERROR(Table1[[#This Row],[County (Utah.gov)]], SUBSTITUTE(Table1[[#This Row],[County (WPR)]], " County", ""))</f>
        <v>Weber</v>
      </c>
    </row>
    <row r="698" spans="1:10">
      <c r="A698" t="s">
        <v>191</v>
      </c>
      <c r="B698" t="s">
        <v>296</v>
      </c>
      <c r="C698">
        <v>2025</v>
      </c>
      <c r="D698">
        <v>2</v>
      </c>
      <c r="E698">
        <v>84068</v>
      </c>
      <c r="F698" t="s">
        <v>290</v>
      </c>
      <c r="G698">
        <v>1</v>
      </c>
      <c r="H698" t="str">
        <f>_xlfn.XLOOKUP(Table1[[#This Row],[ZIPCODE]],Table2[Zip Code],Table2[County])</f>
        <v>Summit</v>
      </c>
      <c r="I698" t="e">
        <f>_xlfn.XLOOKUP(Table1[[#This Row],[ZIPCODE]],Table3[zip],Table3[county])</f>
        <v>#N/A</v>
      </c>
      <c r="J698" t="str">
        <f>IFERROR(Table1[[#This Row],[County (Utah.gov)]], SUBSTITUTE(Table1[[#This Row],[County (WPR)]], " County", ""))</f>
        <v>Summit</v>
      </c>
    </row>
    <row r="699" spans="1:10">
      <c r="A699" t="s">
        <v>191</v>
      </c>
      <c r="B699" t="s">
        <v>296</v>
      </c>
      <c r="C699">
        <v>2025</v>
      </c>
      <c r="D699">
        <v>2</v>
      </c>
      <c r="E699">
        <v>84070</v>
      </c>
      <c r="F699" t="s">
        <v>290</v>
      </c>
      <c r="G699">
        <v>14</v>
      </c>
      <c r="H699" t="str">
        <f>_xlfn.XLOOKUP(Table1[[#This Row],[ZIPCODE]],Table2[Zip Code],Table2[County])</f>
        <v>Salt Lake</v>
      </c>
      <c r="I699" t="str">
        <f>_xlfn.XLOOKUP(Table1[[#This Row],[ZIPCODE]],Table3[zip],Table3[county])</f>
        <v>Salt Lake County</v>
      </c>
      <c r="J699" t="str">
        <f>IFERROR(Table1[[#This Row],[County (Utah.gov)]], SUBSTITUTE(Table1[[#This Row],[County (WPR)]], " County", ""))</f>
        <v>Salt Lake</v>
      </c>
    </row>
    <row r="700" spans="1:10">
      <c r="A700" t="s">
        <v>191</v>
      </c>
      <c r="B700" t="s">
        <v>296</v>
      </c>
      <c r="C700">
        <v>2025</v>
      </c>
      <c r="D700">
        <v>2</v>
      </c>
      <c r="E700">
        <v>84070</v>
      </c>
      <c r="F700" t="s">
        <v>291</v>
      </c>
      <c r="G700">
        <v>33</v>
      </c>
      <c r="H700" t="str">
        <f>_xlfn.XLOOKUP(Table1[[#This Row],[ZIPCODE]],Table2[Zip Code],Table2[County])</f>
        <v>Salt Lake</v>
      </c>
      <c r="I700" t="str">
        <f>_xlfn.XLOOKUP(Table1[[#This Row],[ZIPCODE]],Table3[zip],Table3[county])</f>
        <v>Salt Lake County</v>
      </c>
      <c r="J700" t="str">
        <f>IFERROR(Table1[[#This Row],[County (Utah.gov)]], SUBSTITUTE(Table1[[#This Row],[County (WPR)]], " County", ""))</f>
        <v>Salt Lake</v>
      </c>
    </row>
    <row r="701" spans="1:10">
      <c r="A701" t="s">
        <v>191</v>
      </c>
      <c r="B701" t="s">
        <v>296</v>
      </c>
      <c r="C701">
        <v>2025</v>
      </c>
      <c r="D701">
        <v>2</v>
      </c>
      <c r="E701">
        <v>84071</v>
      </c>
      <c r="F701" t="s">
        <v>291</v>
      </c>
      <c r="G701">
        <v>1</v>
      </c>
      <c r="H701" t="str">
        <f>_xlfn.XLOOKUP(Table1[[#This Row],[ZIPCODE]],Table2[Zip Code],Table2[County])</f>
        <v>Tooele</v>
      </c>
      <c r="I701" t="str">
        <f>_xlfn.XLOOKUP(Table1[[#This Row],[ZIPCODE]],Table3[zip],Table3[county])</f>
        <v>Tooele County</v>
      </c>
      <c r="J701" t="str">
        <f>IFERROR(Table1[[#This Row],[County (Utah.gov)]], SUBSTITUTE(Table1[[#This Row],[County (WPR)]], " County", ""))</f>
        <v>Tooele</v>
      </c>
    </row>
    <row r="702" spans="1:10">
      <c r="A702" t="s">
        <v>191</v>
      </c>
      <c r="B702" t="s">
        <v>296</v>
      </c>
      <c r="C702">
        <v>2025</v>
      </c>
      <c r="D702">
        <v>2</v>
      </c>
      <c r="E702">
        <v>84074</v>
      </c>
      <c r="F702" t="s">
        <v>290</v>
      </c>
      <c r="G702">
        <v>15</v>
      </c>
      <c r="H702" t="str">
        <f>_xlfn.XLOOKUP(Table1[[#This Row],[ZIPCODE]],Table2[Zip Code],Table2[County])</f>
        <v>Tooele</v>
      </c>
      <c r="I702" t="str">
        <f>_xlfn.XLOOKUP(Table1[[#This Row],[ZIPCODE]],Table3[zip],Table3[county])</f>
        <v>Tooele County</v>
      </c>
      <c r="J702" t="str">
        <f>IFERROR(Table1[[#This Row],[County (Utah.gov)]], SUBSTITUTE(Table1[[#This Row],[County (WPR)]], " County", ""))</f>
        <v>Tooele</v>
      </c>
    </row>
    <row r="703" spans="1:10">
      <c r="A703" t="s">
        <v>191</v>
      </c>
      <c r="B703" t="s">
        <v>296</v>
      </c>
      <c r="C703">
        <v>2025</v>
      </c>
      <c r="D703">
        <v>2</v>
      </c>
      <c r="E703">
        <v>84074</v>
      </c>
      <c r="F703" t="s">
        <v>291</v>
      </c>
      <c r="G703">
        <v>36</v>
      </c>
      <c r="H703" t="str">
        <f>_xlfn.XLOOKUP(Table1[[#This Row],[ZIPCODE]],Table2[Zip Code],Table2[County])</f>
        <v>Tooele</v>
      </c>
      <c r="I703" t="str">
        <f>_xlfn.XLOOKUP(Table1[[#This Row],[ZIPCODE]],Table3[zip],Table3[county])</f>
        <v>Tooele County</v>
      </c>
      <c r="J703" t="str">
        <f>IFERROR(Table1[[#This Row],[County (Utah.gov)]], SUBSTITUTE(Table1[[#This Row],[County (WPR)]], " County", ""))</f>
        <v>Tooele</v>
      </c>
    </row>
    <row r="704" spans="1:10">
      <c r="A704" t="s">
        <v>191</v>
      </c>
      <c r="B704" t="s">
        <v>296</v>
      </c>
      <c r="C704">
        <v>2025</v>
      </c>
      <c r="D704">
        <v>2</v>
      </c>
      <c r="E704">
        <v>84075</v>
      </c>
      <c r="F704" t="s">
        <v>290</v>
      </c>
      <c r="G704">
        <v>2</v>
      </c>
      <c r="H704" t="str">
        <f>_xlfn.XLOOKUP(Table1[[#This Row],[ZIPCODE]],Table2[Zip Code],Table2[County])</f>
        <v>Davis</v>
      </c>
      <c r="I704" t="str">
        <f>_xlfn.XLOOKUP(Table1[[#This Row],[ZIPCODE]],Table3[zip],Table3[county])</f>
        <v>Davis County</v>
      </c>
      <c r="J704" t="str">
        <f>IFERROR(Table1[[#This Row],[County (Utah.gov)]], SUBSTITUTE(Table1[[#This Row],[County (WPR)]], " County", ""))</f>
        <v>Davis</v>
      </c>
    </row>
    <row r="705" spans="1:10">
      <c r="A705" t="s">
        <v>191</v>
      </c>
      <c r="B705" t="s">
        <v>296</v>
      </c>
      <c r="C705">
        <v>2025</v>
      </c>
      <c r="D705">
        <v>2</v>
      </c>
      <c r="E705">
        <v>84075</v>
      </c>
      <c r="F705" t="s">
        <v>291</v>
      </c>
      <c r="G705">
        <v>4</v>
      </c>
      <c r="H705" t="str">
        <f>_xlfn.XLOOKUP(Table1[[#This Row],[ZIPCODE]],Table2[Zip Code],Table2[County])</f>
        <v>Davis</v>
      </c>
      <c r="I705" t="str">
        <f>_xlfn.XLOOKUP(Table1[[#This Row],[ZIPCODE]],Table3[zip],Table3[county])</f>
        <v>Davis County</v>
      </c>
      <c r="J705" t="str">
        <f>IFERROR(Table1[[#This Row],[County (Utah.gov)]], SUBSTITUTE(Table1[[#This Row],[County (WPR)]], " County", ""))</f>
        <v>Davis</v>
      </c>
    </row>
    <row r="706" spans="1:10">
      <c r="A706" t="s">
        <v>191</v>
      </c>
      <c r="B706" t="s">
        <v>296</v>
      </c>
      <c r="C706">
        <v>2025</v>
      </c>
      <c r="D706">
        <v>2</v>
      </c>
      <c r="E706">
        <v>84078</v>
      </c>
      <c r="F706" t="s">
        <v>291</v>
      </c>
      <c r="G706">
        <v>1</v>
      </c>
      <c r="H706" t="str">
        <f>_xlfn.XLOOKUP(Table1[[#This Row],[ZIPCODE]],Table2[Zip Code],Table2[County])</f>
        <v>Uintah</v>
      </c>
      <c r="I706" t="str">
        <f>_xlfn.XLOOKUP(Table1[[#This Row],[ZIPCODE]],Table3[zip],Table3[county])</f>
        <v>Uintah County</v>
      </c>
      <c r="J706" t="str">
        <f>IFERROR(Table1[[#This Row],[County (Utah.gov)]], SUBSTITUTE(Table1[[#This Row],[County (WPR)]], " County", ""))</f>
        <v>Uintah</v>
      </c>
    </row>
    <row r="707" spans="1:10">
      <c r="A707" t="s">
        <v>191</v>
      </c>
      <c r="B707" t="s">
        <v>296</v>
      </c>
      <c r="C707">
        <v>2025</v>
      </c>
      <c r="D707">
        <v>2</v>
      </c>
      <c r="E707">
        <v>84081</v>
      </c>
      <c r="F707" t="s">
        <v>290</v>
      </c>
      <c r="G707">
        <v>91</v>
      </c>
      <c r="H707" t="e">
        <f>_xlfn.XLOOKUP(Table1[[#This Row],[ZIPCODE]],Table2[Zip Code],Table2[County])</f>
        <v>#N/A</v>
      </c>
      <c r="I707" t="str">
        <f>_xlfn.XLOOKUP(Table1[[#This Row],[ZIPCODE]],Table3[zip],Table3[county])</f>
        <v>Salt Lake County</v>
      </c>
      <c r="J707" t="str">
        <f>IFERROR(Table1[[#This Row],[County (Utah.gov)]], SUBSTITUTE(Table1[[#This Row],[County (WPR)]], " County", ""))</f>
        <v>Salt Lake</v>
      </c>
    </row>
    <row r="708" spans="1:10">
      <c r="A708" t="s">
        <v>191</v>
      </c>
      <c r="B708" t="s">
        <v>296</v>
      </c>
      <c r="C708">
        <v>2025</v>
      </c>
      <c r="D708">
        <v>2</v>
      </c>
      <c r="E708">
        <v>84081</v>
      </c>
      <c r="F708" t="s">
        <v>291</v>
      </c>
      <c r="G708">
        <v>146</v>
      </c>
      <c r="H708" t="e">
        <f>_xlfn.XLOOKUP(Table1[[#This Row],[ZIPCODE]],Table2[Zip Code],Table2[County])</f>
        <v>#N/A</v>
      </c>
      <c r="I708" t="str">
        <f>_xlfn.XLOOKUP(Table1[[#This Row],[ZIPCODE]],Table3[zip],Table3[county])</f>
        <v>Salt Lake County</v>
      </c>
      <c r="J708" t="str">
        <f>IFERROR(Table1[[#This Row],[County (Utah.gov)]], SUBSTITUTE(Table1[[#This Row],[County (WPR)]], " County", ""))</f>
        <v>Salt Lake</v>
      </c>
    </row>
    <row r="709" spans="1:10">
      <c r="A709" t="s">
        <v>191</v>
      </c>
      <c r="B709" t="s">
        <v>296</v>
      </c>
      <c r="C709">
        <v>2025</v>
      </c>
      <c r="D709">
        <v>2</v>
      </c>
      <c r="E709">
        <v>84084</v>
      </c>
      <c r="F709" t="s">
        <v>290</v>
      </c>
      <c r="G709">
        <v>25</v>
      </c>
      <c r="H709" t="str">
        <f>_xlfn.XLOOKUP(Table1[[#This Row],[ZIPCODE]],Table2[Zip Code],Table2[County])</f>
        <v>Salt Lake</v>
      </c>
      <c r="I709" t="str">
        <f>_xlfn.XLOOKUP(Table1[[#This Row],[ZIPCODE]],Table3[zip],Table3[county])</f>
        <v>Salt Lake County</v>
      </c>
      <c r="J709" t="str">
        <f>IFERROR(Table1[[#This Row],[County (Utah.gov)]], SUBSTITUTE(Table1[[#This Row],[County (WPR)]], " County", ""))</f>
        <v>Salt Lake</v>
      </c>
    </row>
    <row r="710" spans="1:10">
      <c r="A710" t="s">
        <v>191</v>
      </c>
      <c r="B710" t="s">
        <v>296</v>
      </c>
      <c r="C710">
        <v>2025</v>
      </c>
      <c r="D710">
        <v>2</v>
      </c>
      <c r="E710">
        <v>84084</v>
      </c>
      <c r="F710" t="s">
        <v>291</v>
      </c>
      <c r="G710">
        <v>44</v>
      </c>
      <c r="H710" t="str">
        <f>_xlfn.XLOOKUP(Table1[[#This Row],[ZIPCODE]],Table2[Zip Code],Table2[County])</f>
        <v>Salt Lake</v>
      </c>
      <c r="I710" t="str">
        <f>_xlfn.XLOOKUP(Table1[[#This Row],[ZIPCODE]],Table3[zip],Table3[county])</f>
        <v>Salt Lake County</v>
      </c>
      <c r="J710" t="str">
        <f>IFERROR(Table1[[#This Row],[County (Utah.gov)]], SUBSTITUTE(Table1[[#This Row],[County (WPR)]], " County", ""))</f>
        <v>Salt Lake</v>
      </c>
    </row>
    <row r="711" spans="1:10">
      <c r="A711" t="s">
        <v>191</v>
      </c>
      <c r="B711" t="s">
        <v>296</v>
      </c>
      <c r="C711">
        <v>2025</v>
      </c>
      <c r="D711">
        <v>2</v>
      </c>
      <c r="E711">
        <v>84087</v>
      </c>
      <c r="F711" t="s">
        <v>290</v>
      </c>
      <c r="G711">
        <v>4</v>
      </c>
      <c r="H711" t="str">
        <f>_xlfn.XLOOKUP(Table1[[#This Row],[ZIPCODE]],Table2[Zip Code],Table2[County])</f>
        <v>Davis</v>
      </c>
      <c r="I711" t="str">
        <f>_xlfn.XLOOKUP(Table1[[#This Row],[ZIPCODE]],Table3[zip],Table3[county])</f>
        <v>Davis County</v>
      </c>
      <c r="J711" t="str">
        <f>IFERROR(Table1[[#This Row],[County (Utah.gov)]], SUBSTITUTE(Table1[[#This Row],[County (WPR)]], " County", ""))</f>
        <v>Davis</v>
      </c>
    </row>
    <row r="712" spans="1:10">
      <c r="A712" t="s">
        <v>191</v>
      </c>
      <c r="B712" t="s">
        <v>296</v>
      </c>
      <c r="C712">
        <v>2025</v>
      </c>
      <c r="D712">
        <v>2</v>
      </c>
      <c r="E712">
        <v>84087</v>
      </c>
      <c r="F712" t="s">
        <v>291</v>
      </c>
      <c r="G712">
        <v>9</v>
      </c>
      <c r="H712" t="str">
        <f>_xlfn.XLOOKUP(Table1[[#This Row],[ZIPCODE]],Table2[Zip Code],Table2[County])</f>
        <v>Davis</v>
      </c>
      <c r="I712" t="str">
        <f>_xlfn.XLOOKUP(Table1[[#This Row],[ZIPCODE]],Table3[zip],Table3[county])</f>
        <v>Davis County</v>
      </c>
      <c r="J712" t="str">
        <f>IFERROR(Table1[[#This Row],[County (Utah.gov)]], SUBSTITUTE(Table1[[#This Row],[County (WPR)]], " County", ""))</f>
        <v>Davis</v>
      </c>
    </row>
    <row r="713" spans="1:10">
      <c r="A713" t="s">
        <v>191</v>
      </c>
      <c r="B713" t="s">
        <v>296</v>
      </c>
      <c r="C713">
        <v>2025</v>
      </c>
      <c r="D713">
        <v>2</v>
      </c>
      <c r="E713">
        <v>84088</v>
      </c>
      <c r="F713" t="s">
        <v>290</v>
      </c>
      <c r="G713">
        <v>56</v>
      </c>
      <c r="H713" t="str">
        <f>_xlfn.XLOOKUP(Table1[[#This Row],[ZIPCODE]],Table2[Zip Code],Table2[County])</f>
        <v>Salt Lake</v>
      </c>
      <c r="I713" t="str">
        <f>_xlfn.XLOOKUP(Table1[[#This Row],[ZIPCODE]],Table3[zip],Table3[county])</f>
        <v>Salt Lake County</v>
      </c>
      <c r="J713" t="str">
        <f>IFERROR(Table1[[#This Row],[County (Utah.gov)]], SUBSTITUTE(Table1[[#This Row],[County (WPR)]], " County", ""))</f>
        <v>Salt Lake</v>
      </c>
    </row>
    <row r="714" spans="1:10">
      <c r="A714" t="s">
        <v>191</v>
      </c>
      <c r="B714" t="s">
        <v>296</v>
      </c>
      <c r="C714">
        <v>2025</v>
      </c>
      <c r="D714">
        <v>2</v>
      </c>
      <c r="E714">
        <v>84088</v>
      </c>
      <c r="F714" t="s">
        <v>291</v>
      </c>
      <c r="G714">
        <v>98</v>
      </c>
      <c r="H714" t="str">
        <f>_xlfn.XLOOKUP(Table1[[#This Row],[ZIPCODE]],Table2[Zip Code],Table2[County])</f>
        <v>Salt Lake</v>
      </c>
      <c r="I714" t="str">
        <f>_xlfn.XLOOKUP(Table1[[#This Row],[ZIPCODE]],Table3[zip],Table3[county])</f>
        <v>Salt Lake County</v>
      </c>
      <c r="J714" t="str">
        <f>IFERROR(Table1[[#This Row],[County (Utah.gov)]], SUBSTITUTE(Table1[[#This Row],[County (WPR)]], " County", ""))</f>
        <v>Salt Lake</v>
      </c>
    </row>
    <row r="715" spans="1:10">
      <c r="A715" t="s">
        <v>191</v>
      </c>
      <c r="B715" t="s">
        <v>296</v>
      </c>
      <c r="C715">
        <v>2025</v>
      </c>
      <c r="D715">
        <v>2</v>
      </c>
      <c r="E715">
        <v>84090</v>
      </c>
      <c r="F715" t="s">
        <v>291</v>
      </c>
      <c r="G715">
        <v>1</v>
      </c>
      <c r="H715" t="str">
        <f>_xlfn.XLOOKUP(Table1[[#This Row],[ZIPCODE]],Table2[Zip Code],Table2[County])</f>
        <v>Salt Lake</v>
      </c>
      <c r="I715" t="e">
        <f>_xlfn.XLOOKUP(Table1[[#This Row],[ZIPCODE]],Table3[zip],Table3[county])</f>
        <v>#N/A</v>
      </c>
      <c r="J715" t="str">
        <f>IFERROR(Table1[[#This Row],[County (Utah.gov)]], SUBSTITUTE(Table1[[#This Row],[County (WPR)]], " County", ""))</f>
        <v>Salt Lake</v>
      </c>
    </row>
    <row r="716" spans="1:10">
      <c r="A716" t="s">
        <v>191</v>
      </c>
      <c r="B716" t="s">
        <v>296</v>
      </c>
      <c r="C716">
        <v>2025</v>
      </c>
      <c r="D716">
        <v>2</v>
      </c>
      <c r="E716">
        <v>84092</v>
      </c>
      <c r="F716" t="s">
        <v>290</v>
      </c>
      <c r="G716">
        <v>20</v>
      </c>
      <c r="H716" t="str">
        <f>_xlfn.XLOOKUP(Table1[[#This Row],[ZIPCODE]],Table2[Zip Code],Table2[County])</f>
        <v>Salt Lake</v>
      </c>
      <c r="I716" t="str">
        <f>_xlfn.XLOOKUP(Table1[[#This Row],[ZIPCODE]],Table3[zip],Table3[county])</f>
        <v>Salt Lake County</v>
      </c>
      <c r="J716" t="str">
        <f>IFERROR(Table1[[#This Row],[County (Utah.gov)]], SUBSTITUTE(Table1[[#This Row],[County (WPR)]], " County", ""))</f>
        <v>Salt Lake</v>
      </c>
    </row>
    <row r="717" spans="1:10">
      <c r="A717" t="s">
        <v>191</v>
      </c>
      <c r="B717" t="s">
        <v>296</v>
      </c>
      <c r="C717">
        <v>2025</v>
      </c>
      <c r="D717">
        <v>2</v>
      </c>
      <c r="E717">
        <v>84092</v>
      </c>
      <c r="F717" t="s">
        <v>291</v>
      </c>
      <c r="G717">
        <v>35</v>
      </c>
      <c r="H717" t="str">
        <f>_xlfn.XLOOKUP(Table1[[#This Row],[ZIPCODE]],Table2[Zip Code],Table2[County])</f>
        <v>Salt Lake</v>
      </c>
      <c r="I717" t="str">
        <f>_xlfn.XLOOKUP(Table1[[#This Row],[ZIPCODE]],Table3[zip],Table3[county])</f>
        <v>Salt Lake County</v>
      </c>
      <c r="J717" t="str">
        <f>IFERROR(Table1[[#This Row],[County (Utah.gov)]], SUBSTITUTE(Table1[[#This Row],[County (WPR)]], " County", ""))</f>
        <v>Salt Lake</v>
      </c>
    </row>
    <row r="718" spans="1:10">
      <c r="A718" t="s">
        <v>191</v>
      </c>
      <c r="B718" t="s">
        <v>296</v>
      </c>
      <c r="C718">
        <v>2025</v>
      </c>
      <c r="D718">
        <v>2</v>
      </c>
      <c r="E718">
        <v>84093</v>
      </c>
      <c r="F718" t="s">
        <v>290</v>
      </c>
      <c r="G718">
        <v>6</v>
      </c>
      <c r="H718" t="str">
        <f>_xlfn.XLOOKUP(Table1[[#This Row],[ZIPCODE]],Table2[Zip Code],Table2[County])</f>
        <v>Salt Lake</v>
      </c>
      <c r="I718" t="str">
        <f>_xlfn.XLOOKUP(Table1[[#This Row],[ZIPCODE]],Table3[zip],Table3[county])</f>
        <v>Salt Lake County</v>
      </c>
      <c r="J718" t="str">
        <f>IFERROR(Table1[[#This Row],[County (Utah.gov)]], SUBSTITUTE(Table1[[#This Row],[County (WPR)]], " County", ""))</f>
        <v>Salt Lake</v>
      </c>
    </row>
    <row r="719" spans="1:10">
      <c r="A719" t="s">
        <v>191</v>
      </c>
      <c r="B719" t="s">
        <v>296</v>
      </c>
      <c r="C719">
        <v>2025</v>
      </c>
      <c r="D719">
        <v>2</v>
      </c>
      <c r="E719">
        <v>84093</v>
      </c>
      <c r="F719" t="s">
        <v>291</v>
      </c>
      <c r="G719">
        <v>22</v>
      </c>
      <c r="H719" t="str">
        <f>_xlfn.XLOOKUP(Table1[[#This Row],[ZIPCODE]],Table2[Zip Code],Table2[County])</f>
        <v>Salt Lake</v>
      </c>
      <c r="I719" t="str">
        <f>_xlfn.XLOOKUP(Table1[[#This Row],[ZIPCODE]],Table3[zip],Table3[county])</f>
        <v>Salt Lake County</v>
      </c>
      <c r="J719" t="str">
        <f>IFERROR(Table1[[#This Row],[County (Utah.gov)]], SUBSTITUTE(Table1[[#This Row],[County (WPR)]], " County", ""))</f>
        <v>Salt Lake</v>
      </c>
    </row>
    <row r="720" spans="1:10">
      <c r="A720" t="s">
        <v>191</v>
      </c>
      <c r="B720" t="s">
        <v>296</v>
      </c>
      <c r="C720">
        <v>2025</v>
      </c>
      <c r="D720">
        <v>2</v>
      </c>
      <c r="E720">
        <v>84094</v>
      </c>
      <c r="F720" t="s">
        <v>290</v>
      </c>
      <c r="G720">
        <v>21</v>
      </c>
      <c r="H720" t="str">
        <f>_xlfn.XLOOKUP(Table1[[#This Row],[ZIPCODE]],Table2[Zip Code],Table2[County])</f>
        <v>Salt Lake</v>
      </c>
      <c r="I720" t="str">
        <f>_xlfn.XLOOKUP(Table1[[#This Row],[ZIPCODE]],Table3[zip],Table3[county])</f>
        <v>Salt Lake County</v>
      </c>
      <c r="J720" t="str">
        <f>IFERROR(Table1[[#This Row],[County (Utah.gov)]], SUBSTITUTE(Table1[[#This Row],[County (WPR)]], " County", ""))</f>
        <v>Salt Lake</v>
      </c>
    </row>
    <row r="721" spans="1:10">
      <c r="A721" t="s">
        <v>191</v>
      </c>
      <c r="B721" t="s">
        <v>296</v>
      </c>
      <c r="C721">
        <v>2025</v>
      </c>
      <c r="D721">
        <v>2</v>
      </c>
      <c r="E721">
        <v>84094</v>
      </c>
      <c r="F721" t="s">
        <v>291</v>
      </c>
      <c r="G721">
        <v>44</v>
      </c>
      <c r="H721" t="str">
        <f>_xlfn.XLOOKUP(Table1[[#This Row],[ZIPCODE]],Table2[Zip Code],Table2[County])</f>
        <v>Salt Lake</v>
      </c>
      <c r="I721" t="str">
        <f>_xlfn.XLOOKUP(Table1[[#This Row],[ZIPCODE]],Table3[zip],Table3[county])</f>
        <v>Salt Lake County</v>
      </c>
      <c r="J721" t="str">
        <f>IFERROR(Table1[[#This Row],[County (Utah.gov)]], SUBSTITUTE(Table1[[#This Row],[County (WPR)]], " County", ""))</f>
        <v>Salt Lake</v>
      </c>
    </row>
    <row r="722" spans="1:10">
      <c r="A722" t="s">
        <v>191</v>
      </c>
      <c r="B722" t="s">
        <v>296</v>
      </c>
      <c r="C722">
        <v>2025</v>
      </c>
      <c r="D722">
        <v>2</v>
      </c>
      <c r="E722">
        <v>84095</v>
      </c>
      <c r="F722" t="s">
        <v>290</v>
      </c>
      <c r="G722">
        <v>41</v>
      </c>
      <c r="H722" t="str">
        <f>_xlfn.XLOOKUP(Table1[[#This Row],[ZIPCODE]],Table2[Zip Code],Table2[County])</f>
        <v>Salt Lake</v>
      </c>
      <c r="I722" t="str">
        <f>_xlfn.XLOOKUP(Table1[[#This Row],[ZIPCODE]],Table3[zip],Table3[county])</f>
        <v>Salt Lake County</v>
      </c>
      <c r="J722" t="str">
        <f>IFERROR(Table1[[#This Row],[County (Utah.gov)]], SUBSTITUTE(Table1[[#This Row],[County (WPR)]], " County", ""))</f>
        <v>Salt Lake</v>
      </c>
    </row>
    <row r="723" spans="1:10">
      <c r="A723" t="s">
        <v>191</v>
      </c>
      <c r="B723" t="s">
        <v>296</v>
      </c>
      <c r="C723">
        <v>2025</v>
      </c>
      <c r="D723">
        <v>2</v>
      </c>
      <c r="E723">
        <v>84095</v>
      </c>
      <c r="F723" t="s">
        <v>291</v>
      </c>
      <c r="G723">
        <v>75</v>
      </c>
      <c r="H723" t="str">
        <f>_xlfn.XLOOKUP(Table1[[#This Row],[ZIPCODE]],Table2[Zip Code],Table2[County])</f>
        <v>Salt Lake</v>
      </c>
      <c r="I723" t="str">
        <f>_xlfn.XLOOKUP(Table1[[#This Row],[ZIPCODE]],Table3[zip],Table3[county])</f>
        <v>Salt Lake County</v>
      </c>
      <c r="J723" t="str">
        <f>IFERROR(Table1[[#This Row],[County (Utah.gov)]], SUBSTITUTE(Table1[[#This Row],[County (WPR)]], " County", ""))</f>
        <v>Salt Lake</v>
      </c>
    </row>
    <row r="724" spans="1:10">
      <c r="A724" t="s">
        <v>191</v>
      </c>
      <c r="B724" t="s">
        <v>296</v>
      </c>
      <c r="C724">
        <v>2025</v>
      </c>
      <c r="D724">
        <v>2</v>
      </c>
      <c r="E724">
        <v>84096</v>
      </c>
      <c r="F724" t="s">
        <v>290</v>
      </c>
      <c r="G724">
        <v>82</v>
      </c>
      <c r="H724" t="e">
        <f>_xlfn.XLOOKUP(Table1[[#This Row],[ZIPCODE]],Table2[Zip Code],Table2[County])</f>
        <v>#N/A</v>
      </c>
      <c r="I724" t="str">
        <f>_xlfn.XLOOKUP(Table1[[#This Row],[ZIPCODE]],Table3[zip],Table3[county])</f>
        <v>Salt Lake County</v>
      </c>
      <c r="J724" t="str">
        <f>IFERROR(Table1[[#This Row],[County (Utah.gov)]], SUBSTITUTE(Table1[[#This Row],[County (WPR)]], " County", ""))</f>
        <v>Salt Lake</v>
      </c>
    </row>
    <row r="725" spans="1:10">
      <c r="A725" t="s">
        <v>191</v>
      </c>
      <c r="B725" t="s">
        <v>296</v>
      </c>
      <c r="C725">
        <v>2025</v>
      </c>
      <c r="D725">
        <v>2</v>
      </c>
      <c r="E725">
        <v>84096</v>
      </c>
      <c r="F725" t="s">
        <v>291</v>
      </c>
      <c r="G725">
        <v>155</v>
      </c>
      <c r="H725" t="e">
        <f>_xlfn.XLOOKUP(Table1[[#This Row],[ZIPCODE]],Table2[Zip Code],Table2[County])</f>
        <v>#N/A</v>
      </c>
      <c r="I725" t="str">
        <f>_xlfn.XLOOKUP(Table1[[#This Row],[ZIPCODE]],Table3[zip],Table3[county])</f>
        <v>Salt Lake County</v>
      </c>
      <c r="J725" t="str">
        <f>IFERROR(Table1[[#This Row],[County (Utah.gov)]], SUBSTITUTE(Table1[[#This Row],[County (WPR)]], " County", ""))</f>
        <v>Salt Lake</v>
      </c>
    </row>
    <row r="726" spans="1:10">
      <c r="A726" t="s">
        <v>191</v>
      </c>
      <c r="B726" t="s">
        <v>296</v>
      </c>
      <c r="C726">
        <v>2025</v>
      </c>
      <c r="D726">
        <v>2</v>
      </c>
      <c r="E726">
        <v>84097</v>
      </c>
      <c r="F726" t="s">
        <v>290</v>
      </c>
      <c r="G726">
        <v>2</v>
      </c>
      <c r="H726" t="str">
        <f>_xlfn.XLOOKUP(Table1[[#This Row],[ZIPCODE]],Table2[Zip Code],Table2[County])</f>
        <v>Utah</v>
      </c>
      <c r="I726" t="str">
        <f>_xlfn.XLOOKUP(Table1[[#This Row],[ZIPCODE]],Table3[zip],Table3[county])</f>
        <v>Utah County</v>
      </c>
      <c r="J726" t="str">
        <f>IFERROR(Table1[[#This Row],[County (Utah.gov)]], SUBSTITUTE(Table1[[#This Row],[County (WPR)]], " County", ""))</f>
        <v>Utah</v>
      </c>
    </row>
    <row r="727" spans="1:10">
      <c r="A727" t="s">
        <v>191</v>
      </c>
      <c r="B727" t="s">
        <v>296</v>
      </c>
      <c r="C727">
        <v>2025</v>
      </c>
      <c r="D727">
        <v>2</v>
      </c>
      <c r="E727">
        <v>84097</v>
      </c>
      <c r="F727" t="s">
        <v>291</v>
      </c>
      <c r="G727">
        <v>7</v>
      </c>
      <c r="H727" t="str">
        <f>_xlfn.XLOOKUP(Table1[[#This Row],[ZIPCODE]],Table2[Zip Code],Table2[County])</f>
        <v>Utah</v>
      </c>
      <c r="I727" t="str">
        <f>_xlfn.XLOOKUP(Table1[[#This Row],[ZIPCODE]],Table3[zip],Table3[county])</f>
        <v>Utah County</v>
      </c>
      <c r="J727" t="str">
        <f>IFERROR(Table1[[#This Row],[County (Utah.gov)]], SUBSTITUTE(Table1[[#This Row],[County (WPR)]], " County", ""))</f>
        <v>Utah</v>
      </c>
    </row>
    <row r="728" spans="1:10">
      <c r="A728" t="s">
        <v>191</v>
      </c>
      <c r="B728" t="s">
        <v>296</v>
      </c>
      <c r="C728">
        <v>2025</v>
      </c>
      <c r="D728">
        <v>2</v>
      </c>
      <c r="E728">
        <v>84098</v>
      </c>
      <c r="F728" t="s">
        <v>290</v>
      </c>
      <c r="G728">
        <v>2</v>
      </c>
      <c r="H728" t="str">
        <f>_xlfn.XLOOKUP(Table1[[#This Row],[ZIPCODE]],Table2[Zip Code],Table2[County])</f>
        <v>Summit</v>
      </c>
      <c r="I728" t="str">
        <f>_xlfn.XLOOKUP(Table1[[#This Row],[ZIPCODE]],Table3[zip],Table3[county])</f>
        <v>Summit County</v>
      </c>
      <c r="J728" t="str">
        <f>IFERROR(Table1[[#This Row],[County (Utah.gov)]], SUBSTITUTE(Table1[[#This Row],[County (WPR)]], " County", ""))</f>
        <v>Summit</v>
      </c>
    </row>
    <row r="729" spans="1:10">
      <c r="A729" t="s">
        <v>191</v>
      </c>
      <c r="B729" t="s">
        <v>296</v>
      </c>
      <c r="C729">
        <v>2025</v>
      </c>
      <c r="D729">
        <v>2</v>
      </c>
      <c r="E729">
        <v>84098</v>
      </c>
      <c r="F729" t="s">
        <v>291</v>
      </c>
      <c r="G729">
        <v>14</v>
      </c>
      <c r="H729" t="str">
        <f>_xlfn.XLOOKUP(Table1[[#This Row],[ZIPCODE]],Table2[Zip Code],Table2[County])</f>
        <v>Summit</v>
      </c>
      <c r="I729" t="str">
        <f>_xlfn.XLOOKUP(Table1[[#This Row],[ZIPCODE]],Table3[zip],Table3[county])</f>
        <v>Summit County</v>
      </c>
      <c r="J729" t="str">
        <f>IFERROR(Table1[[#This Row],[County (Utah.gov)]], SUBSTITUTE(Table1[[#This Row],[County (WPR)]], " County", ""))</f>
        <v>Summit</v>
      </c>
    </row>
    <row r="730" spans="1:10">
      <c r="A730" t="s">
        <v>191</v>
      </c>
      <c r="B730" t="s">
        <v>296</v>
      </c>
      <c r="C730">
        <v>2025</v>
      </c>
      <c r="D730">
        <v>2</v>
      </c>
      <c r="E730">
        <v>84101</v>
      </c>
      <c r="F730" t="s">
        <v>290</v>
      </c>
      <c r="G730">
        <v>5</v>
      </c>
      <c r="H730" t="str">
        <f>_xlfn.XLOOKUP(Table1[[#This Row],[ZIPCODE]],Table2[Zip Code],Table2[County])</f>
        <v>Salt Lake</v>
      </c>
      <c r="I730" t="str">
        <f>_xlfn.XLOOKUP(Table1[[#This Row],[ZIPCODE]],Table3[zip],Table3[county])</f>
        <v>Salt Lake County</v>
      </c>
      <c r="J730" t="str">
        <f>IFERROR(Table1[[#This Row],[County (Utah.gov)]], SUBSTITUTE(Table1[[#This Row],[County (WPR)]], " County", ""))</f>
        <v>Salt Lake</v>
      </c>
    </row>
    <row r="731" spans="1:10">
      <c r="A731" t="s">
        <v>191</v>
      </c>
      <c r="B731" t="s">
        <v>296</v>
      </c>
      <c r="C731">
        <v>2025</v>
      </c>
      <c r="D731">
        <v>2</v>
      </c>
      <c r="E731">
        <v>84101</v>
      </c>
      <c r="F731" t="s">
        <v>291</v>
      </c>
      <c r="G731">
        <v>6</v>
      </c>
      <c r="H731" t="str">
        <f>_xlfn.XLOOKUP(Table1[[#This Row],[ZIPCODE]],Table2[Zip Code],Table2[County])</f>
        <v>Salt Lake</v>
      </c>
      <c r="I731" t="str">
        <f>_xlfn.XLOOKUP(Table1[[#This Row],[ZIPCODE]],Table3[zip],Table3[county])</f>
        <v>Salt Lake County</v>
      </c>
      <c r="J731" t="str">
        <f>IFERROR(Table1[[#This Row],[County (Utah.gov)]], SUBSTITUTE(Table1[[#This Row],[County (WPR)]], " County", ""))</f>
        <v>Salt Lake</v>
      </c>
    </row>
    <row r="732" spans="1:10">
      <c r="A732" t="s">
        <v>191</v>
      </c>
      <c r="B732" t="s">
        <v>296</v>
      </c>
      <c r="C732">
        <v>2025</v>
      </c>
      <c r="D732">
        <v>2</v>
      </c>
      <c r="E732">
        <v>84102</v>
      </c>
      <c r="F732" t="s">
        <v>290</v>
      </c>
      <c r="G732">
        <v>8</v>
      </c>
      <c r="H732" t="str">
        <f>_xlfn.XLOOKUP(Table1[[#This Row],[ZIPCODE]],Table2[Zip Code],Table2[County])</f>
        <v>Salt Lake</v>
      </c>
      <c r="I732" t="str">
        <f>_xlfn.XLOOKUP(Table1[[#This Row],[ZIPCODE]],Table3[zip],Table3[county])</f>
        <v>Salt Lake County</v>
      </c>
      <c r="J732" t="str">
        <f>IFERROR(Table1[[#This Row],[County (Utah.gov)]], SUBSTITUTE(Table1[[#This Row],[County (WPR)]], " County", ""))</f>
        <v>Salt Lake</v>
      </c>
    </row>
    <row r="733" spans="1:10">
      <c r="A733" t="s">
        <v>191</v>
      </c>
      <c r="B733" t="s">
        <v>296</v>
      </c>
      <c r="C733">
        <v>2025</v>
      </c>
      <c r="D733">
        <v>2</v>
      </c>
      <c r="E733">
        <v>84102</v>
      </c>
      <c r="F733" t="s">
        <v>291</v>
      </c>
      <c r="G733">
        <v>17</v>
      </c>
      <c r="H733" t="str">
        <f>_xlfn.XLOOKUP(Table1[[#This Row],[ZIPCODE]],Table2[Zip Code],Table2[County])</f>
        <v>Salt Lake</v>
      </c>
      <c r="I733" t="str">
        <f>_xlfn.XLOOKUP(Table1[[#This Row],[ZIPCODE]],Table3[zip],Table3[county])</f>
        <v>Salt Lake County</v>
      </c>
      <c r="J733" t="str">
        <f>IFERROR(Table1[[#This Row],[County (Utah.gov)]], SUBSTITUTE(Table1[[#This Row],[County (WPR)]], " County", ""))</f>
        <v>Salt Lake</v>
      </c>
    </row>
    <row r="734" spans="1:10">
      <c r="A734" t="s">
        <v>191</v>
      </c>
      <c r="B734" t="s">
        <v>296</v>
      </c>
      <c r="C734">
        <v>2025</v>
      </c>
      <c r="D734">
        <v>2</v>
      </c>
      <c r="E734">
        <v>84103</v>
      </c>
      <c r="F734" t="s">
        <v>290</v>
      </c>
      <c r="G734">
        <v>3</v>
      </c>
      <c r="H734" t="str">
        <f>_xlfn.XLOOKUP(Table1[[#This Row],[ZIPCODE]],Table2[Zip Code],Table2[County])</f>
        <v>Salt Lake</v>
      </c>
      <c r="I734" t="str">
        <f>_xlfn.XLOOKUP(Table1[[#This Row],[ZIPCODE]],Table3[zip],Table3[county])</f>
        <v>Salt Lake County</v>
      </c>
      <c r="J734" t="str">
        <f>IFERROR(Table1[[#This Row],[County (Utah.gov)]], SUBSTITUTE(Table1[[#This Row],[County (WPR)]], " County", ""))</f>
        <v>Salt Lake</v>
      </c>
    </row>
    <row r="735" spans="1:10">
      <c r="A735" t="s">
        <v>191</v>
      </c>
      <c r="B735" t="s">
        <v>296</v>
      </c>
      <c r="C735">
        <v>2025</v>
      </c>
      <c r="D735">
        <v>2</v>
      </c>
      <c r="E735">
        <v>84103</v>
      </c>
      <c r="F735" t="s">
        <v>291</v>
      </c>
      <c r="G735">
        <v>10</v>
      </c>
      <c r="H735" t="str">
        <f>_xlfn.XLOOKUP(Table1[[#This Row],[ZIPCODE]],Table2[Zip Code],Table2[County])</f>
        <v>Salt Lake</v>
      </c>
      <c r="I735" t="str">
        <f>_xlfn.XLOOKUP(Table1[[#This Row],[ZIPCODE]],Table3[zip],Table3[county])</f>
        <v>Salt Lake County</v>
      </c>
      <c r="J735" t="str">
        <f>IFERROR(Table1[[#This Row],[County (Utah.gov)]], SUBSTITUTE(Table1[[#This Row],[County (WPR)]], " County", ""))</f>
        <v>Salt Lake</v>
      </c>
    </row>
    <row r="736" spans="1:10">
      <c r="A736" t="s">
        <v>191</v>
      </c>
      <c r="B736" t="s">
        <v>296</v>
      </c>
      <c r="C736">
        <v>2025</v>
      </c>
      <c r="D736">
        <v>2</v>
      </c>
      <c r="E736">
        <v>84104</v>
      </c>
      <c r="F736" t="s">
        <v>290</v>
      </c>
      <c r="G736">
        <v>9</v>
      </c>
      <c r="H736" t="str">
        <f>_xlfn.XLOOKUP(Table1[[#This Row],[ZIPCODE]],Table2[Zip Code],Table2[County])</f>
        <v>Salt Lake</v>
      </c>
      <c r="I736" t="str">
        <f>_xlfn.XLOOKUP(Table1[[#This Row],[ZIPCODE]],Table3[zip],Table3[county])</f>
        <v>Salt Lake County</v>
      </c>
      <c r="J736" t="str">
        <f>IFERROR(Table1[[#This Row],[County (Utah.gov)]], SUBSTITUTE(Table1[[#This Row],[County (WPR)]], " County", ""))</f>
        <v>Salt Lake</v>
      </c>
    </row>
    <row r="737" spans="1:10">
      <c r="A737" t="s">
        <v>191</v>
      </c>
      <c r="B737" t="s">
        <v>296</v>
      </c>
      <c r="C737">
        <v>2025</v>
      </c>
      <c r="D737">
        <v>2</v>
      </c>
      <c r="E737">
        <v>84104</v>
      </c>
      <c r="F737" t="s">
        <v>291</v>
      </c>
      <c r="G737">
        <v>26</v>
      </c>
      <c r="H737" t="str">
        <f>_xlfn.XLOOKUP(Table1[[#This Row],[ZIPCODE]],Table2[Zip Code],Table2[County])</f>
        <v>Salt Lake</v>
      </c>
      <c r="I737" t="str">
        <f>_xlfn.XLOOKUP(Table1[[#This Row],[ZIPCODE]],Table3[zip],Table3[county])</f>
        <v>Salt Lake County</v>
      </c>
      <c r="J737" t="str">
        <f>IFERROR(Table1[[#This Row],[County (Utah.gov)]], SUBSTITUTE(Table1[[#This Row],[County (WPR)]], " County", ""))</f>
        <v>Salt Lake</v>
      </c>
    </row>
    <row r="738" spans="1:10">
      <c r="A738" t="s">
        <v>191</v>
      </c>
      <c r="B738" t="s">
        <v>296</v>
      </c>
      <c r="C738">
        <v>2025</v>
      </c>
      <c r="D738">
        <v>2</v>
      </c>
      <c r="E738">
        <v>84105</v>
      </c>
      <c r="F738" t="s">
        <v>290</v>
      </c>
      <c r="G738">
        <v>4</v>
      </c>
      <c r="H738" t="str">
        <f>_xlfn.XLOOKUP(Table1[[#This Row],[ZIPCODE]],Table2[Zip Code],Table2[County])</f>
        <v>Salt Lake</v>
      </c>
      <c r="I738" t="str">
        <f>_xlfn.XLOOKUP(Table1[[#This Row],[ZIPCODE]],Table3[zip],Table3[county])</f>
        <v>Salt Lake County</v>
      </c>
      <c r="J738" t="str">
        <f>IFERROR(Table1[[#This Row],[County (Utah.gov)]], SUBSTITUTE(Table1[[#This Row],[County (WPR)]], " County", ""))</f>
        <v>Salt Lake</v>
      </c>
    </row>
    <row r="739" spans="1:10">
      <c r="A739" t="s">
        <v>191</v>
      </c>
      <c r="B739" t="s">
        <v>296</v>
      </c>
      <c r="C739">
        <v>2025</v>
      </c>
      <c r="D739">
        <v>2</v>
      </c>
      <c r="E739">
        <v>84105</v>
      </c>
      <c r="F739" t="s">
        <v>291</v>
      </c>
      <c r="G739">
        <v>8</v>
      </c>
      <c r="H739" t="str">
        <f>_xlfn.XLOOKUP(Table1[[#This Row],[ZIPCODE]],Table2[Zip Code],Table2[County])</f>
        <v>Salt Lake</v>
      </c>
      <c r="I739" t="str">
        <f>_xlfn.XLOOKUP(Table1[[#This Row],[ZIPCODE]],Table3[zip],Table3[county])</f>
        <v>Salt Lake County</v>
      </c>
      <c r="J739" t="str">
        <f>IFERROR(Table1[[#This Row],[County (Utah.gov)]], SUBSTITUTE(Table1[[#This Row],[County (WPR)]], " County", ""))</f>
        <v>Salt Lake</v>
      </c>
    </row>
    <row r="740" spans="1:10">
      <c r="A740" t="s">
        <v>191</v>
      </c>
      <c r="B740" t="s">
        <v>296</v>
      </c>
      <c r="C740">
        <v>2025</v>
      </c>
      <c r="D740">
        <v>2</v>
      </c>
      <c r="E740">
        <v>84106</v>
      </c>
      <c r="F740" t="s">
        <v>290</v>
      </c>
      <c r="G740">
        <v>8</v>
      </c>
      <c r="H740" t="str">
        <f>_xlfn.XLOOKUP(Table1[[#This Row],[ZIPCODE]],Table2[Zip Code],Table2[County])</f>
        <v>Salt Lake</v>
      </c>
      <c r="I740" t="str">
        <f>_xlfn.XLOOKUP(Table1[[#This Row],[ZIPCODE]],Table3[zip],Table3[county])</f>
        <v>Salt Lake County</v>
      </c>
      <c r="J740" t="str">
        <f>IFERROR(Table1[[#This Row],[County (Utah.gov)]], SUBSTITUTE(Table1[[#This Row],[County (WPR)]], " County", ""))</f>
        <v>Salt Lake</v>
      </c>
    </row>
    <row r="741" spans="1:10">
      <c r="A741" t="s">
        <v>191</v>
      </c>
      <c r="B741" t="s">
        <v>296</v>
      </c>
      <c r="C741">
        <v>2025</v>
      </c>
      <c r="D741">
        <v>2</v>
      </c>
      <c r="E741">
        <v>84106</v>
      </c>
      <c r="F741" t="s">
        <v>291</v>
      </c>
      <c r="G741">
        <v>22</v>
      </c>
      <c r="H741" t="str">
        <f>_xlfn.XLOOKUP(Table1[[#This Row],[ZIPCODE]],Table2[Zip Code],Table2[County])</f>
        <v>Salt Lake</v>
      </c>
      <c r="I741" t="str">
        <f>_xlfn.XLOOKUP(Table1[[#This Row],[ZIPCODE]],Table3[zip],Table3[county])</f>
        <v>Salt Lake County</v>
      </c>
      <c r="J741" t="str">
        <f>IFERROR(Table1[[#This Row],[County (Utah.gov)]], SUBSTITUTE(Table1[[#This Row],[County (WPR)]], " County", ""))</f>
        <v>Salt Lake</v>
      </c>
    </row>
    <row r="742" spans="1:10">
      <c r="A742" t="s">
        <v>191</v>
      </c>
      <c r="B742" t="s">
        <v>296</v>
      </c>
      <c r="C742">
        <v>2025</v>
      </c>
      <c r="D742">
        <v>2</v>
      </c>
      <c r="E742">
        <v>84107</v>
      </c>
      <c r="F742" t="s">
        <v>290</v>
      </c>
      <c r="G742">
        <v>22</v>
      </c>
      <c r="H742" t="str">
        <f>_xlfn.XLOOKUP(Table1[[#This Row],[ZIPCODE]],Table2[Zip Code],Table2[County])</f>
        <v>Salt Lake</v>
      </c>
      <c r="I742" t="str">
        <f>_xlfn.XLOOKUP(Table1[[#This Row],[ZIPCODE]],Table3[zip],Table3[county])</f>
        <v>Salt Lake County</v>
      </c>
      <c r="J742" t="str">
        <f>IFERROR(Table1[[#This Row],[County (Utah.gov)]], SUBSTITUTE(Table1[[#This Row],[County (WPR)]], " County", ""))</f>
        <v>Salt Lake</v>
      </c>
    </row>
    <row r="743" spans="1:10">
      <c r="A743" t="s">
        <v>191</v>
      </c>
      <c r="B743" t="s">
        <v>296</v>
      </c>
      <c r="C743">
        <v>2025</v>
      </c>
      <c r="D743">
        <v>2</v>
      </c>
      <c r="E743">
        <v>84107</v>
      </c>
      <c r="F743" t="s">
        <v>291</v>
      </c>
      <c r="G743">
        <v>47</v>
      </c>
      <c r="H743" t="str">
        <f>_xlfn.XLOOKUP(Table1[[#This Row],[ZIPCODE]],Table2[Zip Code],Table2[County])</f>
        <v>Salt Lake</v>
      </c>
      <c r="I743" t="str">
        <f>_xlfn.XLOOKUP(Table1[[#This Row],[ZIPCODE]],Table3[zip],Table3[county])</f>
        <v>Salt Lake County</v>
      </c>
      <c r="J743" t="str">
        <f>IFERROR(Table1[[#This Row],[County (Utah.gov)]], SUBSTITUTE(Table1[[#This Row],[County (WPR)]], " County", ""))</f>
        <v>Salt Lake</v>
      </c>
    </row>
    <row r="744" spans="1:10">
      <c r="A744" t="s">
        <v>191</v>
      </c>
      <c r="B744" t="s">
        <v>296</v>
      </c>
      <c r="C744">
        <v>2025</v>
      </c>
      <c r="D744">
        <v>2</v>
      </c>
      <c r="E744">
        <v>84108</v>
      </c>
      <c r="F744" t="s">
        <v>290</v>
      </c>
      <c r="G744">
        <v>5</v>
      </c>
      <c r="H744" t="str">
        <f>_xlfn.XLOOKUP(Table1[[#This Row],[ZIPCODE]],Table2[Zip Code],Table2[County])</f>
        <v>Salt Lake</v>
      </c>
      <c r="I744" t="str">
        <f>_xlfn.XLOOKUP(Table1[[#This Row],[ZIPCODE]],Table3[zip],Table3[county])</f>
        <v>Salt Lake County</v>
      </c>
      <c r="J744" t="str">
        <f>IFERROR(Table1[[#This Row],[County (Utah.gov)]], SUBSTITUTE(Table1[[#This Row],[County (WPR)]], " County", ""))</f>
        <v>Salt Lake</v>
      </c>
    </row>
    <row r="745" spans="1:10">
      <c r="A745" t="s">
        <v>191</v>
      </c>
      <c r="B745" t="s">
        <v>296</v>
      </c>
      <c r="C745">
        <v>2025</v>
      </c>
      <c r="D745">
        <v>2</v>
      </c>
      <c r="E745">
        <v>84108</v>
      </c>
      <c r="F745" t="s">
        <v>291</v>
      </c>
      <c r="G745">
        <v>13</v>
      </c>
      <c r="H745" t="str">
        <f>_xlfn.XLOOKUP(Table1[[#This Row],[ZIPCODE]],Table2[Zip Code],Table2[County])</f>
        <v>Salt Lake</v>
      </c>
      <c r="I745" t="str">
        <f>_xlfn.XLOOKUP(Table1[[#This Row],[ZIPCODE]],Table3[zip],Table3[county])</f>
        <v>Salt Lake County</v>
      </c>
      <c r="J745" t="str">
        <f>IFERROR(Table1[[#This Row],[County (Utah.gov)]], SUBSTITUTE(Table1[[#This Row],[County (WPR)]], " County", ""))</f>
        <v>Salt Lake</v>
      </c>
    </row>
    <row r="746" spans="1:10">
      <c r="A746" t="s">
        <v>191</v>
      </c>
      <c r="B746" t="s">
        <v>296</v>
      </c>
      <c r="C746">
        <v>2025</v>
      </c>
      <c r="D746">
        <v>2</v>
      </c>
      <c r="E746">
        <v>84109</v>
      </c>
      <c r="F746" t="s">
        <v>290</v>
      </c>
      <c r="G746">
        <v>6</v>
      </c>
      <c r="H746" t="str">
        <f>_xlfn.XLOOKUP(Table1[[#This Row],[ZIPCODE]],Table2[Zip Code],Table2[County])</f>
        <v>Salt Lake</v>
      </c>
      <c r="I746" t="str">
        <f>_xlfn.XLOOKUP(Table1[[#This Row],[ZIPCODE]],Table3[zip],Table3[county])</f>
        <v>Salt Lake County</v>
      </c>
      <c r="J746" t="str">
        <f>IFERROR(Table1[[#This Row],[County (Utah.gov)]], SUBSTITUTE(Table1[[#This Row],[County (WPR)]], " County", ""))</f>
        <v>Salt Lake</v>
      </c>
    </row>
    <row r="747" spans="1:10">
      <c r="A747" t="s">
        <v>191</v>
      </c>
      <c r="B747" t="s">
        <v>296</v>
      </c>
      <c r="C747">
        <v>2025</v>
      </c>
      <c r="D747">
        <v>2</v>
      </c>
      <c r="E747">
        <v>84109</v>
      </c>
      <c r="F747" t="s">
        <v>291</v>
      </c>
      <c r="G747">
        <v>14</v>
      </c>
      <c r="H747" t="str">
        <f>_xlfn.XLOOKUP(Table1[[#This Row],[ZIPCODE]],Table2[Zip Code],Table2[County])</f>
        <v>Salt Lake</v>
      </c>
      <c r="I747" t="str">
        <f>_xlfn.XLOOKUP(Table1[[#This Row],[ZIPCODE]],Table3[zip],Table3[county])</f>
        <v>Salt Lake County</v>
      </c>
      <c r="J747" t="str">
        <f>IFERROR(Table1[[#This Row],[County (Utah.gov)]], SUBSTITUTE(Table1[[#This Row],[County (WPR)]], " County", ""))</f>
        <v>Salt Lake</v>
      </c>
    </row>
    <row r="748" spans="1:10">
      <c r="A748" t="s">
        <v>191</v>
      </c>
      <c r="B748" t="s">
        <v>296</v>
      </c>
      <c r="C748">
        <v>2025</v>
      </c>
      <c r="D748">
        <v>2</v>
      </c>
      <c r="E748">
        <v>84111</v>
      </c>
      <c r="F748" t="s">
        <v>291</v>
      </c>
      <c r="G748">
        <v>10</v>
      </c>
      <c r="H748" t="str">
        <f>_xlfn.XLOOKUP(Table1[[#This Row],[ZIPCODE]],Table2[Zip Code],Table2[County])</f>
        <v>Salt Lake</v>
      </c>
      <c r="I748" t="str">
        <f>_xlfn.XLOOKUP(Table1[[#This Row],[ZIPCODE]],Table3[zip],Table3[county])</f>
        <v>Salt Lake County</v>
      </c>
      <c r="J748" t="str">
        <f>IFERROR(Table1[[#This Row],[County (Utah.gov)]], SUBSTITUTE(Table1[[#This Row],[County (WPR)]], " County", ""))</f>
        <v>Salt Lake</v>
      </c>
    </row>
    <row r="749" spans="1:10">
      <c r="A749" t="s">
        <v>191</v>
      </c>
      <c r="B749" t="s">
        <v>296</v>
      </c>
      <c r="C749">
        <v>2025</v>
      </c>
      <c r="D749">
        <v>2</v>
      </c>
      <c r="E749">
        <v>84112</v>
      </c>
      <c r="F749" t="s">
        <v>291</v>
      </c>
      <c r="G749">
        <v>1</v>
      </c>
      <c r="H749" t="str">
        <f>_xlfn.XLOOKUP(Table1[[#This Row],[ZIPCODE]],Table2[Zip Code],Table2[County])</f>
        <v>Salt Lake</v>
      </c>
      <c r="I749" t="str">
        <f>_xlfn.XLOOKUP(Table1[[#This Row],[ZIPCODE]],Table3[zip],Table3[county])</f>
        <v>Salt Lake County</v>
      </c>
      <c r="J749" t="str">
        <f>IFERROR(Table1[[#This Row],[County (Utah.gov)]], SUBSTITUTE(Table1[[#This Row],[County (WPR)]], " County", ""))</f>
        <v>Salt Lake</v>
      </c>
    </row>
    <row r="750" spans="1:10">
      <c r="A750" t="s">
        <v>191</v>
      </c>
      <c r="B750" t="s">
        <v>296</v>
      </c>
      <c r="C750">
        <v>2025</v>
      </c>
      <c r="D750">
        <v>2</v>
      </c>
      <c r="E750">
        <v>84115</v>
      </c>
      <c r="F750" t="s">
        <v>290</v>
      </c>
      <c r="G750">
        <v>7</v>
      </c>
      <c r="H750" t="str">
        <f>_xlfn.XLOOKUP(Table1[[#This Row],[ZIPCODE]],Table2[Zip Code],Table2[County])</f>
        <v>Salt Lake</v>
      </c>
      <c r="I750" t="str">
        <f>_xlfn.XLOOKUP(Table1[[#This Row],[ZIPCODE]],Table3[zip],Table3[county])</f>
        <v>Salt Lake County</v>
      </c>
      <c r="J750" t="str">
        <f>IFERROR(Table1[[#This Row],[County (Utah.gov)]], SUBSTITUTE(Table1[[#This Row],[County (WPR)]], " County", ""))</f>
        <v>Salt Lake</v>
      </c>
    </row>
    <row r="751" spans="1:10">
      <c r="A751" t="s">
        <v>191</v>
      </c>
      <c r="B751" t="s">
        <v>296</v>
      </c>
      <c r="C751">
        <v>2025</v>
      </c>
      <c r="D751">
        <v>2</v>
      </c>
      <c r="E751">
        <v>84115</v>
      </c>
      <c r="F751" t="s">
        <v>291</v>
      </c>
      <c r="G751">
        <v>26</v>
      </c>
      <c r="H751" t="str">
        <f>_xlfn.XLOOKUP(Table1[[#This Row],[ZIPCODE]],Table2[Zip Code],Table2[County])</f>
        <v>Salt Lake</v>
      </c>
      <c r="I751" t="str">
        <f>_xlfn.XLOOKUP(Table1[[#This Row],[ZIPCODE]],Table3[zip],Table3[county])</f>
        <v>Salt Lake County</v>
      </c>
      <c r="J751" t="str">
        <f>IFERROR(Table1[[#This Row],[County (Utah.gov)]], SUBSTITUTE(Table1[[#This Row],[County (WPR)]], " County", ""))</f>
        <v>Salt Lake</v>
      </c>
    </row>
    <row r="752" spans="1:10">
      <c r="A752" t="s">
        <v>191</v>
      </c>
      <c r="B752" t="s">
        <v>296</v>
      </c>
      <c r="C752">
        <v>2025</v>
      </c>
      <c r="D752">
        <v>2</v>
      </c>
      <c r="E752">
        <v>84116</v>
      </c>
      <c r="F752" t="s">
        <v>290</v>
      </c>
      <c r="G752">
        <v>15</v>
      </c>
      <c r="H752" t="str">
        <f>_xlfn.XLOOKUP(Table1[[#This Row],[ZIPCODE]],Table2[Zip Code],Table2[County])</f>
        <v>Salt Lake</v>
      </c>
      <c r="I752" t="str">
        <f>_xlfn.XLOOKUP(Table1[[#This Row],[ZIPCODE]],Table3[zip],Table3[county])</f>
        <v>Salt Lake County</v>
      </c>
      <c r="J752" t="str">
        <f>IFERROR(Table1[[#This Row],[County (Utah.gov)]], SUBSTITUTE(Table1[[#This Row],[County (WPR)]], " County", ""))</f>
        <v>Salt Lake</v>
      </c>
    </row>
    <row r="753" spans="1:10">
      <c r="A753" t="s">
        <v>191</v>
      </c>
      <c r="B753" t="s">
        <v>296</v>
      </c>
      <c r="C753">
        <v>2025</v>
      </c>
      <c r="D753">
        <v>2</v>
      </c>
      <c r="E753">
        <v>84116</v>
      </c>
      <c r="F753" t="s">
        <v>291</v>
      </c>
      <c r="G753">
        <v>30</v>
      </c>
      <c r="H753" t="str">
        <f>_xlfn.XLOOKUP(Table1[[#This Row],[ZIPCODE]],Table2[Zip Code],Table2[County])</f>
        <v>Salt Lake</v>
      </c>
      <c r="I753" t="str">
        <f>_xlfn.XLOOKUP(Table1[[#This Row],[ZIPCODE]],Table3[zip],Table3[county])</f>
        <v>Salt Lake County</v>
      </c>
      <c r="J753" t="str">
        <f>IFERROR(Table1[[#This Row],[County (Utah.gov)]], SUBSTITUTE(Table1[[#This Row],[County (WPR)]], " County", ""))</f>
        <v>Salt Lake</v>
      </c>
    </row>
    <row r="754" spans="1:10">
      <c r="A754" t="s">
        <v>191</v>
      </c>
      <c r="B754" t="s">
        <v>296</v>
      </c>
      <c r="C754">
        <v>2025</v>
      </c>
      <c r="D754">
        <v>2</v>
      </c>
      <c r="E754">
        <v>84117</v>
      </c>
      <c r="F754" t="s">
        <v>290</v>
      </c>
      <c r="G754">
        <v>7</v>
      </c>
      <c r="H754" t="str">
        <f>_xlfn.XLOOKUP(Table1[[#This Row],[ZIPCODE]],Table2[Zip Code],Table2[County])</f>
        <v>Salt Lake</v>
      </c>
      <c r="I754" t="str">
        <f>_xlfn.XLOOKUP(Table1[[#This Row],[ZIPCODE]],Table3[zip],Table3[county])</f>
        <v>Salt Lake County</v>
      </c>
      <c r="J754" t="str">
        <f>IFERROR(Table1[[#This Row],[County (Utah.gov)]], SUBSTITUTE(Table1[[#This Row],[County (WPR)]], " County", ""))</f>
        <v>Salt Lake</v>
      </c>
    </row>
    <row r="755" spans="1:10">
      <c r="A755" t="s">
        <v>191</v>
      </c>
      <c r="B755" t="s">
        <v>296</v>
      </c>
      <c r="C755">
        <v>2025</v>
      </c>
      <c r="D755">
        <v>2</v>
      </c>
      <c r="E755">
        <v>84117</v>
      </c>
      <c r="F755" t="s">
        <v>291</v>
      </c>
      <c r="G755">
        <v>22</v>
      </c>
      <c r="H755" t="str">
        <f>_xlfn.XLOOKUP(Table1[[#This Row],[ZIPCODE]],Table2[Zip Code],Table2[County])</f>
        <v>Salt Lake</v>
      </c>
      <c r="I755" t="str">
        <f>_xlfn.XLOOKUP(Table1[[#This Row],[ZIPCODE]],Table3[zip],Table3[county])</f>
        <v>Salt Lake County</v>
      </c>
      <c r="J755" t="str">
        <f>IFERROR(Table1[[#This Row],[County (Utah.gov)]], SUBSTITUTE(Table1[[#This Row],[County (WPR)]], " County", ""))</f>
        <v>Salt Lake</v>
      </c>
    </row>
    <row r="756" spans="1:10">
      <c r="A756" t="s">
        <v>191</v>
      </c>
      <c r="B756" t="s">
        <v>296</v>
      </c>
      <c r="C756">
        <v>2025</v>
      </c>
      <c r="D756">
        <v>2</v>
      </c>
      <c r="E756">
        <v>84118</v>
      </c>
      <c r="F756" t="s">
        <v>290</v>
      </c>
      <c r="G756">
        <v>22</v>
      </c>
      <c r="H756" t="str">
        <f>_xlfn.XLOOKUP(Table1[[#This Row],[ZIPCODE]],Table2[Zip Code],Table2[County])</f>
        <v>Salt Lake</v>
      </c>
      <c r="I756" t="str">
        <f>_xlfn.XLOOKUP(Table1[[#This Row],[ZIPCODE]],Table3[zip],Table3[county])</f>
        <v>Salt Lake County</v>
      </c>
      <c r="J756" t="str">
        <f>IFERROR(Table1[[#This Row],[County (Utah.gov)]], SUBSTITUTE(Table1[[#This Row],[County (WPR)]], " County", ""))</f>
        <v>Salt Lake</v>
      </c>
    </row>
    <row r="757" spans="1:10">
      <c r="A757" t="s">
        <v>191</v>
      </c>
      <c r="B757" t="s">
        <v>296</v>
      </c>
      <c r="C757">
        <v>2025</v>
      </c>
      <c r="D757">
        <v>2</v>
      </c>
      <c r="E757">
        <v>84118</v>
      </c>
      <c r="F757" t="s">
        <v>291</v>
      </c>
      <c r="G757">
        <v>76</v>
      </c>
      <c r="H757" t="str">
        <f>_xlfn.XLOOKUP(Table1[[#This Row],[ZIPCODE]],Table2[Zip Code],Table2[County])</f>
        <v>Salt Lake</v>
      </c>
      <c r="I757" t="str">
        <f>_xlfn.XLOOKUP(Table1[[#This Row],[ZIPCODE]],Table3[zip],Table3[county])</f>
        <v>Salt Lake County</v>
      </c>
      <c r="J757" t="str">
        <f>IFERROR(Table1[[#This Row],[County (Utah.gov)]], SUBSTITUTE(Table1[[#This Row],[County (WPR)]], " County", ""))</f>
        <v>Salt Lake</v>
      </c>
    </row>
    <row r="758" spans="1:10">
      <c r="A758" t="s">
        <v>191</v>
      </c>
      <c r="B758" t="s">
        <v>296</v>
      </c>
      <c r="C758">
        <v>2025</v>
      </c>
      <c r="D758">
        <v>2</v>
      </c>
      <c r="E758">
        <v>84119</v>
      </c>
      <c r="F758" t="s">
        <v>290</v>
      </c>
      <c r="G758">
        <v>21</v>
      </c>
      <c r="H758" t="str">
        <f>_xlfn.XLOOKUP(Table1[[#This Row],[ZIPCODE]],Table2[Zip Code],Table2[County])</f>
        <v>Salt Lake</v>
      </c>
      <c r="I758" t="str">
        <f>_xlfn.XLOOKUP(Table1[[#This Row],[ZIPCODE]],Table3[zip],Table3[county])</f>
        <v>Salt Lake County</v>
      </c>
      <c r="J758" t="str">
        <f>IFERROR(Table1[[#This Row],[County (Utah.gov)]], SUBSTITUTE(Table1[[#This Row],[County (WPR)]], " County", ""))</f>
        <v>Salt Lake</v>
      </c>
    </row>
    <row r="759" spans="1:10">
      <c r="A759" t="s">
        <v>191</v>
      </c>
      <c r="B759" t="s">
        <v>296</v>
      </c>
      <c r="C759">
        <v>2025</v>
      </c>
      <c r="D759">
        <v>2</v>
      </c>
      <c r="E759">
        <v>84119</v>
      </c>
      <c r="F759" t="s">
        <v>291</v>
      </c>
      <c r="G759">
        <v>45</v>
      </c>
      <c r="H759" t="str">
        <f>_xlfn.XLOOKUP(Table1[[#This Row],[ZIPCODE]],Table2[Zip Code],Table2[County])</f>
        <v>Salt Lake</v>
      </c>
      <c r="I759" t="str">
        <f>_xlfn.XLOOKUP(Table1[[#This Row],[ZIPCODE]],Table3[zip],Table3[county])</f>
        <v>Salt Lake County</v>
      </c>
      <c r="J759" t="str">
        <f>IFERROR(Table1[[#This Row],[County (Utah.gov)]], SUBSTITUTE(Table1[[#This Row],[County (WPR)]], " County", ""))</f>
        <v>Salt Lake</v>
      </c>
    </row>
    <row r="760" spans="1:10">
      <c r="A760" t="s">
        <v>191</v>
      </c>
      <c r="B760" t="s">
        <v>296</v>
      </c>
      <c r="C760">
        <v>2025</v>
      </c>
      <c r="D760">
        <v>2</v>
      </c>
      <c r="E760">
        <v>84120</v>
      </c>
      <c r="F760" t="s">
        <v>290</v>
      </c>
      <c r="G760">
        <v>22</v>
      </c>
      <c r="H760" t="str">
        <f>_xlfn.XLOOKUP(Table1[[#This Row],[ZIPCODE]],Table2[Zip Code],Table2[County])</f>
        <v>Salt Lake</v>
      </c>
      <c r="I760" t="str">
        <f>_xlfn.XLOOKUP(Table1[[#This Row],[ZIPCODE]],Table3[zip],Table3[county])</f>
        <v>Salt Lake County</v>
      </c>
      <c r="J760" t="str">
        <f>IFERROR(Table1[[#This Row],[County (Utah.gov)]], SUBSTITUTE(Table1[[#This Row],[County (WPR)]], " County", ""))</f>
        <v>Salt Lake</v>
      </c>
    </row>
    <row r="761" spans="1:10">
      <c r="A761" t="s">
        <v>191</v>
      </c>
      <c r="B761" t="s">
        <v>296</v>
      </c>
      <c r="C761">
        <v>2025</v>
      </c>
      <c r="D761">
        <v>2</v>
      </c>
      <c r="E761">
        <v>84120</v>
      </c>
      <c r="F761" t="s">
        <v>291</v>
      </c>
      <c r="G761">
        <v>62</v>
      </c>
      <c r="H761" t="str">
        <f>_xlfn.XLOOKUP(Table1[[#This Row],[ZIPCODE]],Table2[Zip Code],Table2[County])</f>
        <v>Salt Lake</v>
      </c>
      <c r="I761" t="str">
        <f>_xlfn.XLOOKUP(Table1[[#This Row],[ZIPCODE]],Table3[zip],Table3[county])</f>
        <v>Salt Lake County</v>
      </c>
      <c r="J761" t="str">
        <f>IFERROR(Table1[[#This Row],[County (Utah.gov)]], SUBSTITUTE(Table1[[#This Row],[County (WPR)]], " County", ""))</f>
        <v>Salt Lake</v>
      </c>
    </row>
    <row r="762" spans="1:10">
      <c r="A762" t="s">
        <v>191</v>
      </c>
      <c r="B762" t="s">
        <v>296</v>
      </c>
      <c r="C762">
        <v>2025</v>
      </c>
      <c r="D762">
        <v>2</v>
      </c>
      <c r="E762">
        <v>84121</v>
      </c>
      <c r="F762" t="s">
        <v>290</v>
      </c>
      <c r="G762">
        <v>24</v>
      </c>
      <c r="H762" t="str">
        <f>_xlfn.XLOOKUP(Table1[[#This Row],[ZIPCODE]],Table2[Zip Code],Table2[County])</f>
        <v>Salt Lake</v>
      </c>
      <c r="I762" t="str">
        <f>_xlfn.XLOOKUP(Table1[[#This Row],[ZIPCODE]],Table3[zip],Table3[county])</f>
        <v>Salt Lake County</v>
      </c>
      <c r="J762" t="str">
        <f>IFERROR(Table1[[#This Row],[County (Utah.gov)]], SUBSTITUTE(Table1[[#This Row],[County (WPR)]], " County", ""))</f>
        <v>Salt Lake</v>
      </c>
    </row>
    <row r="763" spans="1:10">
      <c r="A763" t="s">
        <v>191</v>
      </c>
      <c r="B763" t="s">
        <v>296</v>
      </c>
      <c r="C763">
        <v>2025</v>
      </c>
      <c r="D763">
        <v>2</v>
      </c>
      <c r="E763">
        <v>84121</v>
      </c>
      <c r="F763" t="s">
        <v>291</v>
      </c>
      <c r="G763">
        <v>23</v>
      </c>
      <c r="H763" t="str">
        <f>_xlfn.XLOOKUP(Table1[[#This Row],[ZIPCODE]],Table2[Zip Code],Table2[County])</f>
        <v>Salt Lake</v>
      </c>
      <c r="I763" t="str">
        <f>_xlfn.XLOOKUP(Table1[[#This Row],[ZIPCODE]],Table3[zip],Table3[county])</f>
        <v>Salt Lake County</v>
      </c>
      <c r="J763" t="str">
        <f>IFERROR(Table1[[#This Row],[County (Utah.gov)]], SUBSTITUTE(Table1[[#This Row],[County (WPR)]], " County", ""))</f>
        <v>Salt Lake</v>
      </c>
    </row>
    <row r="764" spans="1:10">
      <c r="A764" t="s">
        <v>191</v>
      </c>
      <c r="B764" t="s">
        <v>296</v>
      </c>
      <c r="C764">
        <v>2025</v>
      </c>
      <c r="D764">
        <v>2</v>
      </c>
      <c r="E764">
        <v>84123</v>
      </c>
      <c r="F764" t="s">
        <v>290</v>
      </c>
      <c r="G764">
        <v>13</v>
      </c>
      <c r="H764" t="str">
        <f>_xlfn.XLOOKUP(Table1[[#This Row],[ZIPCODE]],Table2[Zip Code],Table2[County])</f>
        <v>Salt Lake</v>
      </c>
      <c r="I764" t="str">
        <f>_xlfn.XLOOKUP(Table1[[#This Row],[ZIPCODE]],Table3[zip],Table3[county])</f>
        <v>Salt Lake County</v>
      </c>
      <c r="J764" t="str">
        <f>IFERROR(Table1[[#This Row],[County (Utah.gov)]], SUBSTITUTE(Table1[[#This Row],[County (WPR)]], " County", ""))</f>
        <v>Salt Lake</v>
      </c>
    </row>
    <row r="765" spans="1:10">
      <c r="A765" t="s">
        <v>191</v>
      </c>
      <c r="B765" t="s">
        <v>296</v>
      </c>
      <c r="C765">
        <v>2025</v>
      </c>
      <c r="D765">
        <v>2</v>
      </c>
      <c r="E765">
        <v>84123</v>
      </c>
      <c r="F765" t="s">
        <v>291</v>
      </c>
      <c r="G765">
        <v>31</v>
      </c>
      <c r="H765" t="str">
        <f>_xlfn.XLOOKUP(Table1[[#This Row],[ZIPCODE]],Table2[Zip Code],Table2[County])</f>
        <v>Salt Lake</v>
      </c>
      <c r="I765" t="str">
        <f>_xlfn.XLOOKUP(Table1[[#This Row],[ZIPCODE]],Table3[zip],Table3[county])</f>
        <v>Salt Lake County</v>
      </c>
      <c r="J765" t="str">
        <f>IFERROR(Table1[[#This Row],[County (Utah.gov)]], SUBSTITUTE(Table1[[#This Row],[County (WPR)]], " County", ""))</f>
        <v>Salt Lake</v>
      </c>
    </row>
    <row r="766" spans="1:10">
      <c r="A766" t="s">
        <v>191</v>
      </c>
      <c r="B766" t="s">
        <v>296</v>
      </c>
      <c r="C766">
        <v>2025</v>
      </c>
      <c r="D766">
        <v>2</v>
      </c>
      <c r="E766">
        <v>84124</v>
      </c>
      <c r="F766" t="s">
        <v>290</v>
      </c>
      <c r="G766">
        <v>6</v>
      </c>
      <c r="H766" t="str">
        <f>_xlfn.XLOOKUP(Table1[[#This Row],[ZIPCODE]],Table2[Zip Code],Table2[County])</f>
        <v>Salt Lake</v>
      </c>
      <c r="I766" t="str">
        <f>_xlfn.XLOOKUP(Table1[[#This Row],[ZIPCODE]],Table3[zip],Table3[county])</f>
        <v>Salt Lake County</v>
      </c>
      <c r="J766" t="str">
        <f>IFERROR(Table1[[#This Row],[County (Utah.gov)]], SUBSTITUTE(Table1[[#This Row],[County (WPR)]], " County", ""))</f>
        <v>Salt Lake</v>
      </c>
    </row>
    <row r="767" spans="1:10">
      <c r="A767" t="s">
        <v>191</v>
      </c>
      <c r="B767" t="s">
        <v>296</v>
      </c>
      <c r="C767">
        <v>2025</v>
      </c>
      <c r="D767">
        <v>2</v>
      </c>
      <c r="E767">
        <v>84124</v>
      </c>
      <c r="F767" t="s">
        <v>291</v>
      </c>
      <c r="G767">
        <v>15</v>
      </c>
      <c r="H767" t="str">
        <f>_xlfn.XLOOKUP(Table1[[#This Row],[ZIPCODE]],Table2[Zip Code],Table2[County])</f>
        <v>Salt Lake</v>
      </c>
      <c r="I767" t="str">
        <f>_xlfn.XLOOKUP(Table1[[#This Row],[ZIPCODE]],Table3[zip],Table3[county])</f>
        <v>Salt Lake County</v>
      </c>
      <c r="J767" t="str">
        <f>IFERROR(Table1[[#This Row],[County (Utah.gov)]], SUBSTITUTE(Table1[[#This Row],[County (WPR)]], " County", ""))</f>
        <v>Salt Lake</v>
      </c>
    </row>
    <row r="768" spans="1:10">
      <c r="A768" t="s">
        <v>191</v>
      </c>
      <c r="B768" t="s">
        <v>296</v>
      </c>
      <c r="C768">
        <v>2025</v>
      </c>
      <c r="D768">
        <v>2</v>
      </c>
      <c r="E768">
        <v>84128</v>
      </c>
      <c r="F768" t="s">
        <v>290</v>
      </c>
      <c r="G768">
        <v>20</v>
      </c>
      <c r="H768" t="str">
        <f>_xlfn.XLOOKUP(Table1[[#This Row],[ZIPCODE]],Table2[Zip Code],Table2[County])</f>
        <v>Salt Lake</v>
      </c>
      <c r="I768" t="str">
        <f>_xlfn.XLOOKUP(Table1[[#This Row],[ZIPCODE]],Table3[zip],Table3[county])</f>
        <v>Salt Lake County</v>
      </c>
      <c r="J768" t="str">
        <f>IFERROR(Table1[[#This Row],[County (Utah.gov)]], SUBSTITUTE(Table1[[#This Row],[County (WPR)]], " County", ""))</f>
        <v>Salt Lake</v>
      </c>
    </row>
    <row r="769" spans="1:10">
      <c r="A769" t="s">
        <v>191</v>
      </c>
      <c r="B769" t="s">
        <v>296</v>
      </c>
      <c r="C769">
        <v>2025</v>
      </c>
      <c r="D769">
        <v>2</v>
      </c>
      <c r="E769">
        <v>84128</v>
      </c>
      <c r="F769" t="s">
        <v>291</v>
      </c>
      <c r="G769">
        <v>50</v>
      </c>
      <c r="H769" t="str">
        <f>_xlfn.XLOOKUP(Table1[[#This Row],[ZIPCODE]],Table2[Zip Code],Table2[County])</f>
        <v>Salt Lake</v>
      </c>
      <c r="I769" t="str">
        <f>_xlfn.XLOOKUP(Table1[[#This Row],[ZIPCODE]],Table3[zip],Table3[county])</f>
        <v>Salt Lake County</v>
      </c>
      <c r="J769" t="str">
        <f>IFERROR(Table1[[#This Row],[County (Utah.gov)]], SUBSTITUTE(Table1[[#This Row],[County (WPR)]], " County", ""))</f>
        <v>Salt Lake</v>
      </c>
    </row>
    <row r="770" spans="1:10">
      <c r="A770" t="s">
        <v>191</v>
      </c>
      <c r="B770" t="s">
        <v>296</v>
      </c>
      <c r="C770">
        <v>2025</v>
      </c>
      <c r="D770">
        <v>2</v>
      </c>
      <c r="E770">
        <v>84129</v>
      </c>
      <c r="F770" t="s">
        <v>290</v>
      </c>
      <c r="G770">
        <v>26</v>
      </c>
      <c r="H770" t="e">
        <f>_xlfn.XLOOKUP(Table1[[#This Row],[ZIPCODE]],Table2[Zip Code],Table2[County])</f>
        <v>#N/A</v>
      </c>
      <c r="I770" t="str">
        <f>_xlfn.XLOOKUP(Table1[[#This Row],[ZIPCODE]],Table3[zip],Table3[county])</f>
        <v>Salt Lake County</v>
      </c>
      <c r="J770" t="str">
        <f>IFERROR(Table1[[#This Row],[County (Utah.gov)]], SUBSTITUTE(Table1[[#This Row],[County (WPR)]], " County", ""))</f>
        <v>Salt Lake</v>
      </c>
    </row>
    <row r="771" spans="1:10">
      <c r="A771" t="s">
        <v>191</v>
      </c>
      <c r="B771" t="s">
        <v>296</v>
      </c>
      <c r="C771">
        <v>2025</v>
      </c>
      <c r="D771">
        <v>2</v>
      </c>
      <c r="E771">
        <v>84129</v>
      </c>
      <c r="F771" t="s">
        <v>291</v>
      </c>
      <c r="G771">
        <v>51</v>
      </c>
      <c r="H771" t="e">
        <f>_xlfn.XLOOKUP(Table1[[#This Row],[ZIPCODE]],Table2[Zip Code],Table2[County])</f>
        <v>#N/A</v>
      </c>
      <c r="I771" t="str">
        <f>_xlfn.XLOOKUP(Table1[[#This Row],[ZIPCODE]],Table3[zip],Table3[county])</f>
        <v>Salt Lake County</v>
      </c>
      <c r="J771" t="str">
        <f>IFERROR(Table1[[#This Row],[County (Utah.gov)]], SUBSTITUTE(Table1[[#This Row],[County (WPR)]], " County", ""))</f>
        <v>Salt Lake</v>
      </c>
    </row>
    <row r="772" spans="1:10">
      <c r="A772" t="s">
        <v>191</v>
      </c>
      <c r="B772" t="s">
        <v>296</v>
      </c>
      <c r="C772">
        <v>2025</v>
      </c>
      <c r="D772">
        <v>2</v>
      </c>
      <c r="E772">
        <v>84157</v>
      </c>
      <c r="F772" t="s">
        <v>290</v>
      </c>
      <c r="G772">
        <v>1</v>
      </c>
      <c r="H772" t="str">
        <f>_xlfn.XLOOKUP(Table1[[#This Row],[ZIPCODE]],Table2[Zip Code],Table2[County])</f>
        <v>Salt Lake</v>
      </c>
      <c r="I772" t="e">
        <f>_xlfn.XLOOKUP(Table1[[#This Row],[ZIPCODE]],Table3[zip],Table3[county])</f>
        <v>#N/A</v>
      </c>
      <c r="J772" t="str">
        <f>IFERROR(Table1[[#This Row],[County (Utah.gov)]], SUBSTITUTE(Table1[[#This Row],[County (WPR)]], " County", ""))</f>
        <v>Salt Lake</v>
      </c>
    </row>
    <row r="773" spans="1:10">
      <c r="A773" t="s">
        <v>191</v>
      </c>
      <c r="B773" t="s">
        <v>296</v>
      </c>
      <c r="C773">
        <v>2025</v>
      </c>
      <c r="D773">
        <v>2</v>
      </c>
      <c r="E773">
        <v>84157</v>
      </c>
      <c r="F773" t="s">
        <v>291</v>
      </c>
      <c r="G773">
        <v>1</v>
      </c>
      <c r="H773" t="str">
        <f>_xlfn.XLOOKUP(Table1[[#This Row],[ZIPCODE]],Table2[Zip Code],Table2[County])</f>
        <v>Salt Lake</v>
      </c>
      <c r="I773" t="e">
        <f>_xlfn.XLOOKUP(Table1[[#This Row],[ZIPCODE]],Table3[zip],Table3[county])</f>
        <v>#N/A</v>
      </c>
      <c r="J773" t="str">
        <f>IFERROR(Table1[[#This Row],[County (Utah.gov)]], SUBSTITUTE(Table1[[#This Row],[County (WPR)]], " County", ""))</f>
        <v>Salt Lake</v>
      </c>
    </row>
    <row r="774" spans="1:10">
      <c r="A774" t="s">
        <v>191</v>
      </c>
      <c r="B774" t="s">
        <v>296</v>
      </c>
      <c r="C774">
        <v>2025</v>
      </c>
      <c r="D774">
        <v>2</v>
      </c>
      <c r="E774">
        <v>84165</v>
      </c>
      <c r="F774" t="s">
        <v>291</v>
      </c>
      <c r="G774">
        <v>2</v>
      </c>
      <c r="H774" t="str">
        <f>_xlfn.XLOOKUP(Table1[[#This Row],[ZIPCODE]],Table2[Zip Code],Table2[County])</f>
        <v>Salt Lake</v>
      </c>
      <c r="I774" t="e">
        <f>_xlfn.XLOOKUP(Table1[[#This Row],[ZIPCODE]],Table3[zip],Table3[county])</f>
        <v>#N/A</v>
      </c>
      <c r="J774" t="str">
        <f>IFERROR(Table1[[#This Row],[County (Utah.gov)]], SUBSTITUTE(Table1[[#This Row],[County (WPR)]], " County", ""))</f>
        <v>Salt Lake</v>
      </c>
    </row>
    <row r="775" spans="1:10">
      <c r="A775" t="s">
        <v>191</v>
      </c>
      <c r="B775" t="s">
        <v>296</v>
      </c>
      <c r="C775">
        <v>2025</v>
      </c>
      <c r="D775">
        <v>2</v>
      </c>
      <c r="E775">
        <v>84302</v>
      </c>
      <c r="F775" t="s">
        <v>290</v>
      </c>
      <c r="G775">
        <v>1</v>
      </c>
      <c r="H775" t="str">
        <f>_xlfn.XLOOKUP(Table1[[#This Row],[ZIPCODE]],Table2[Zip Code],Table2[County])</f>
        <v>Box Elder</v>
      </c>
      <c r="I775" t="str">
        <f>_xlfn.XLOOKUP(Table1[[#This Row],[ZIPCODE]],Table3[zip],Table3[county])</f>
        <v>Box Elder County</v>
      </c>
      <c r="J775" t="str">
        <f>IFERROR(Table1[[#This Row],[County (Utah.gov)]], SUBSTITUTE(Table1[[#This Row],[County (WPR)]], " County", ""))</f>
        <v>Box Elder</v>
      </c>
    </row>
    <row r="776" spans="1:10">
      <c r="A776" t="s">
        <v>191</v>
      </c>
      <c r="B776" t="s">
        <v>296</v>
      </c>
      <c r="C776">
        <v>2025</v>
      </c>
      <c r="D776">
        <v>2</v>
      </c>
      <c r="E776">
        <v>84315</v>
      </c>
      <c r="F776" t="s">
        <v>290</v>
      </c>
      <c r="G776">
        <v>1</v>
      </c>
      <c r="H776" t="str">
        <f>_xlfn.XLOOKUP(Table1[[#This Row],[ZIPCODE]],Table2[Zip Code],Table2[County])</f>
        <v>Weber</v>
      </c>
      <c r="I776" t="str">
        <f>_xlfn.XLOOKUP(Table1[[#This Row],[ZIPCODE]],Table3[zip],Table3[county])</f>
        <v>Weber County</v>
      </c>
      <c r="J776" t="str">
        <f>IFERROR(Table1[[#This Row],[County (Utah.gov)]], SUBSTITUTE(Table1[[#This Row],[County (WPR)]], " County", ""))</f>
        <v>Weber</v>
      </c>
    </row>
    <row r="777" spans="1:10">
      <c r="A777" t="s">
        <v>191</v>
      </c>
      <c r="B777" t="s">
        <v>296</v>
      </c>
      <c r="C777">
        <v>2025</v>
      </c>
      <c r="D777">
        <v>2</v>
      </c>
      <c r="E777">
        <v>84319</v>
      </c>
      <c r="F777" t="s">
        <v>290</v>
      </c>
      <c r="G777">
        <v>1</v>
      </c>
      <c r="H777" t="str">
        <f>_xlfn.XLOOKUP(Table1[[#This Row],[ZIPCODE]],Table2[Zip Code],Table2[County])</f>
        <v>Cache</v>
      </c>
      <c r="I777" t="str">
        <f>_xlfn.XLOOKUP(Table1[[#This Row],[ZIPCODE]],Table3[zip],Table3[county])</f>
        <v>Cache County</v>
      </c>
      <c r="J777" t="str">
        <f>IFERROR(Table1[[#This Row],[County (Utah.gov)]], SUBSTITUTE(Table1[[#This Row],[County (WPR)]], " County", ""))</f>
        <v>Cache</v>
      </c>
    </row>
    <row r="778" spans="1:10">
      <c r="A778" t="s">
        <v>191</v>
      </c>
      <c r="B778" t="s">
        <v>296</v>
      </c>
      <c r="C778">
        <v>2025</v>
      </c>
      <c r="D778">
        <v>2</v>
      </c>
      <c r="E778">
        <v>84321</v>
      </c>
      <c r="F778" t="s">
        <v>290</v>
      </c>
      <c r="G778">
        <v>1</v>
      </c>
      <c r="H778" t="str">
        <f>_xlfn.XLOOKUP(Table1[[#This Row],[ZIPCODE]],Table2[Zip Code],Table2[County])</f>
        <v>Cache</v>
      </c>
      <c r="I778" t="str">
        <f>_xlfn.XLOOKUP(Table1[[#This Row],[ZIPCODE]],Table3[zip],Table3[county])</f>
        <v>Cache County</v>
      </c>
      <c r="J778" t="str">
        <f>IFERROR(Table1[[#This Row],[County (Utah.gov)]], SUBSTITUTE(Table1[[#This Row],[County (WPR)]], " County", ""))</f>
        <v>Cache</v>
      </c>
    </row>
    <row r="779" spans="1:10">
      <c r="A779" t="s">
        <v>191</v>
      </c>
      <c r="B779" t="s">
        <v>296</v>
      </c>
      <c r="C779">
        <v>2025</v>
      </c>
      <c r="D779">
        <v>2</v>
      </c>
      <c r="E779">
        <v>84324</v>
      </c>
      <c r="F779" t="s">
        <v>290</v>
      </c>
      <c r="G779">
        <v>1</v>
      </c>
      <c r="H779" t="str">
        <f>_xlfn.XLOOKUP(Table1[[#This Row],[ZIPCODE]],Table2[Zip Code],Table2[County])</f>
        <v>Box Elder</v>
      </c>
      <c r="I779" t="str">
        <f>_xlfn.XLOOKUP(Table1[[#This Row],[ZIPCODE]],Table3[zip],Table3[county])</f>
        <v>Box Elder County</v>
      </c>
      <c r="J779" t="str">
        <f>IFERROR(Table1[[#This Row],[County (Utah.gov)]], SUBSTITUTE(Table1[[#This Row],[County (WPR)]], " County", ""))</f>
        <v>Box Elder</v>
      </c>
    </row>
    <row r="780" spans="1:10">
      <c r="A780" t="s">
        <v>191</v>
      </c>
      <c r="B780" t="s">
        <v>296</v>
      </c>
      <c r="C780">
        <v>2025</v>
      </c>
      <c r="D780">
        <v>2</v>
      </c>
      <c r="E780">
        <v>84337</v>
      </c>
      <c r="F780" t="s">
        <v>290</v>
      </c>
      <c r="G780">
        <v>1</v>
      </c>
      <c r="H780" t="str">
        <f>_xlfn.XLOOKUP(Table1[[#This Row],[ZIPCODE]],Table2[Zip Code],Table2[County])</f>
        <v>Box Elder</v>
      </c>
      <c r="I780" t="str">
        <f>_xlfn.XLOOKUP(Table1[[#This Row],[ZIPCODE]],Table3[zip],Table3[county])</f>
        <v>Box Elder County</v>
      </c>
      <c r="J780" t="str">
        <f>IFERROR(Table1[[#This Row],[County (Utah.gov)]], SUBSTITUTE(Table1[[#This Row],[County (WPR)]], " County", ""))</f>
        <v>Box Elder</v>
      </c>
    </row>
    <row r="781" spans="1:10">
      <c r="A781" t="s">
        <v>191</v>
      </c>
      <c r="B781" t="s">
        <v>296</v>
      </c>
      <c r="C781">
        <v>2025</v>
      </c>
      <c r="D781">
        <v>2</v>
      </c>
      <c r="E781">
        <v>84337</v>
      </c>
      <c r="F781" t="s">
        <v>291</v>
      </c>
      <c r="G781">
        <v>1</v>
      </c>
      <c r="H781" t="str">
        <f>_xlfn.XLOOKUP(Table1[[#This Row],[ZIPCODE]],Table2[Zip Code],Table2[County])</f>
        <v>Box Elder</v>
      </c>
      <c r="I781" t="str">
        <f>_xlfn.XLOOKUP(Table1[[#This Row],[ZIPCODE]],Table3[zip],Table3[county])</f>
        <v>Box Elder County</v>
      </c>
      <c r="J781" t="str">
        <f>IFERROR(Table1[[#This Row],[County (Utah.gov)]], SUBSTITUTE(Table1[[#This Row],[County (WPR)]], " County", ""))</f>
        <v>Box Elder</v>
      </c>
    </row>
    <row r="782" spans="1:10">
      <c r="A782" t="s">
        <v>191</v>
      </c>
      <c r="B782" t="s">
        <v>296</v>
      </c>
      <c r="C782">
        <v>2025</v>
      </c>
      <c r="D782">
        <v>2</v>
      </c>
      <c r="E782">
        <v>84338</v>
      </c>
      <c r="F782" t="s">
        <v>291</v>
      </c>
      <c r="G782">
        <v>1</v>
      </c>
      <c r="H782" t="str">
        <f>_xlfn.XLOOKUP(Table1[[#This Row],[ZIPCODE]],Table2[Zip Code],Table2[County])</f>
        <v>Cache</v>
      </c>
      <c r="I782" t="str">
        <f>_xlfn.XLOOKUP(Table1[[#This Row],[ZIPCODE]],Table3[zip],Table3[county])</f>
        <v>Cache County</v>
      </c>
      <c r="J782" t="str">
        <f>IFERROR(Table1[[#This Row],[County (Utah.gov)]], SUBSTITUTE(Table1[[#This Row],[County (WPR)]], " County", ""))</f>
        <v>Cache</v>
      </c>
    </row>
    <row r="783" spans="1:10">
      <c r="A783" t="s">
        <v>191</v>
      </c>
      <c r="B783" t="s">
        <v>296</v>
      </c>
      <c r="C783">
        <v>2025</v>
      </c>
      <c r="D783">
        <v>2</v>
      </c>
      <c r="E783">
        <v>84341</v>
      </c>
      <c r="F783" t="s">
        <v>291</v>
      </c>
      <c r="G783">
        <v>2</v>
      </c>
      <c r="H783" t="str">
        <f>_xlfn.XLOOKUP(Table1[[#This Row],[ZIPCODE]],Table2[Zip Code],Table2[County])</f>
        <v>Cache</v>
      </c>
      <c r="I783" t="str">
        <f>_xlfn.XLOOKUP(Table1[[#This Row],[ZIPCODE]],Table3[zip],Table3[county])</f>
        <v>Cache County</v>
      </c>
      <c r="J783" t="str">
        <f>IFERROR(Table1[[#This Row],[County (Utah.gov)]], SUBSTITUTE(Table1[[#This Row],[County (WPR)]], " County", ""))</f>
        <v>Cache</v>
      </c>
    </row>
    <row r="784" spans="1:10">
      <c r="A784" t="s">
        <v>191</v>
      </c>
      <c r="B784" t="s">
        <v>296</v>
      </c>
      <c r="C784">
        <v>2025</v>
      </c>
      <c r="D784">
        <v>2</v>
      </c>
      <c r="E784">
        <v>84401</v>
      </c>
      <c r="F784" t="s">
        <v>290</v>
      </c>
      <c r="G784">
        <v>2</v>
      </c>
      <c r="H784" t="str">
        <f>_xlfn.XLOOKUP(Table1[[#This Row],[ZIPCODE]],Table2[Zip Code],Table2[County])</f>
        <v>Weber</v>
      </c>
      <c r="I784" t="str">
        <f>_xlfn.XLOOKUP(Table1[[#This Row],[ZIPCODE]],Table3[zip],Table3[county])</f>
        <v>Weber County</v>
      </c>
      <c r="J784" t="str">
        <f>IFERROR(Table1[[#This Row],[County (Utah.gov)]], SUBSTITUTE(Table1[[#This Row],[County (WPR)]], " County", ""))</f>
        <v>Weber</v>
      </c>
    </row>
    <row r="785" spans="1:10">
      <c r="A785" t="s">
        <v>191</v>
      </c>
      <c r="B785" t="s">
        <v>296</v>
      </c>
      <c r="C785">
        <v>2025</v>
      </c>
      <c r="D785">
        <v>2</v>
      </c>
      <c r="E785">
        <v>84401</v>
      </c>
      <c r="F785" t="s">
        <v>291</v>
      </c>
      <c r="G785">
        <v>3</v>
      </c>
      <c r="H785" t="str">
        <f>_xlfn.XLOOKUP(Table1[[#This Row],[ZIPCODE]],Table2[Zip Code],Table2[County])</f>
        <v>Weber</v>
      </c>
      <c r="I785" t="str">
        <f>_xlfn.XLOOKUP(Table1[[#This Row],[ZIPCODE]],Table3[zip],Table3[county])</f>
        <v>Weber County</v>
      </c>
      <c r="J785" t="str">
        <f>IFERROR(Table1[[#This Row],[County (Utah.gov)]], SUBSTITUTE(Table1[[#This Row],[County (WPR)]], " County", ""))</f>
        <v>Weber</v>
      </c>
    </row>
    <row r="786" spans="1:10">
      <c r="A786" t="s">
        <v>191</v>
      </c>
      <c r="B786" t="s">
        <v>296</v>
      </c>
      <c r="C786">
        <v>2025</v>
      </c>
      <c r="D786">
        <v>2</v>
      </c>
      <c r="E786">
        <v>84403</v>
      </c>
      <c r="F786" t="s">
        <v>290</v>
      </c>
      <c r="G786">
        <v>2</v>
      </c>
      <c r="H786" t="str">
        <f>_xlfn.XLOOKUP(Table1[[#This Row],[ZIPCODE]],Table2[Zip Code],Table2[County])</f>
        <v>Weber</v>
      </c>
      <c r="I786" t="str">
        <f>_xlfn.XLOOKUP(Table1[[#This Row],[ZIPCODE]],Table3[zip],Table3[county])</f>
        <v>Weber County</v>
      </c>
      <c r="J786" t="str">
        <f>IFERROR(Table1[[#This Row],[County (Utah.gov)]], SUBSTITUTE(Table1[[#This Row],[County (WPR)]], " County", ""))</f>
        <v>Weber</v>
      </c>
    </row>
    <row r="787" spans="1:10">
      <c r="A787" t="s">
        <v>191</v>
      </c>
      <c r="B787" t="s">
        <v>296</v>
      </c>
      <c r="C787">
        <v>2025</v>
      </c>
      <c r="D787">
        <v>2</v>
      </c>
      <c r="E787">
        <v>84403</v>
      </c>
      <c r="F787" t="s">
        <v>291</v>
      </c>
      <c r="G787">
        <v>1</v>
      </c>
      <c r="H787" t="str">
        <f>_xlfn.XLOOKUP(Table1[[#This Row],[ZIPCODE]],Table2[Zip Code],Table2[County])</f>
        <v>Weber</v>
      </c>
      <c r="I787" t="str">
        <f>_xlfn.XLOOKUP(Table1[[#This Row],[ZIPCODE]],Table3[zip],Table3[county])</f>
        <v>Weber County</v>
      </c>
      <c r="J787" t="str">
        <f>IFERROR(Table1[[#This Row],[County (Utah.gov)]], SUBSTITUTE(Table1[[#This Row],[County (WPR)]], " County", ""))</f>
        <v>Weber</v>
      </c>
    </row>
    <row r="788" spans="1:10">
      <c r="A788" t="s">
        <v>191</v>
      </c>
      <c r="B788" t="s">
        <v>296</v>
      </c>
      <c r="C788">
        <v>2025</v>
      </c>
      <c r="D788">
        <v>2</v>
      </c>
      <c r="E788">
        <v>84404</v>
      </c>
      <c r="F788" t="s">
        <v>290</v>
      </c>
      <c r="G788">
        <v>8</v>
      </c>
      <c r="H788" t="str">
        <f>_xlfn.XLOOKUP(Table1[[#This Row],[ZIPCODE]],Table2[Zip Code],Table2[County])</f>
        <v>Weber</v>
      </c>
      <c r="I788" t="str">
        <f>_xlfn.XLOOKUP(Table1[[#This Row],[ZIPCODE]],Table3[zip],Table3[county])</f>
        <v>Weber County</v>
      </c>
      <c r="J788" t="str">
        <f>IFERROR(Table1[[#This Row],[County (Utah.gov)]], SUBSTITUTE(Table1[[#This Row],[County (WPR)]], " County", ""))</f>
        <v>Weber</v>
      </c>
    </row>
    <row r="789" spans="1:10">
      <c r="A789" t="s">
        <v>191</v>
      </c>
      <c r="B789" t="s">
        <v>296</v>
      </c>
      <c r="C789">
        <v>2025</v>
      </c>
      <c r="D789">
        <v>2</v>
      </c>
      <c r="E789">
        <v>84404</v>
      </c>
      <c r="F789" t="s">
        <v>291</v>
      </c>
      <c r="G789">
        <v>5</v>
      </c>
      <c r="H789" t="str">
        <f>_xlfn.XLOOKUP(Table1[[#This Row],[ZIPCODE]],Table2[Zip Code],Table2[County])</f>
        <v>Weber</v>
      </c>
      <c r="I789" t="str">
        <f>_xlfn.XLOOKUP(Table1[[#This Row],[ZIPCODE]],Table3[zip],Table3[county])</f>
        <v>Weber County</v>
      </c>
      <c r="J789" t="str">
        <f>IFERROR(Table1[[#This Row],[County (Utah.gov)]], SUBSTITUTE(Table1[[#This Row],[County (WPR)]], " County", ""))</f>
        <v>Weber</v>
      </c>
    </row>
    <row r="790" spans="1:10">
      <c r="A790" t="s">
        <v>191</v>
      </c>
      <c r="B790" t="s">
        <v>296</v>
      </c>
      <c r="C790">
        <v>2025</v>
      </c>
      <c r="D790">
        <v>2</v>
      </c>
      <c r="E790">
        <v>84405</v>
      </c>
      <c r="F790" t="s">
        <v>290</v>
      </c>
      <c r="G790">
        <v>2</v>
      </c>
      <c r="H790" t="str">
        <f>_xlfn.XLOOKUP(Table1[[#This Row],[ZIPCODE]],Table2[Zip Code],Table2[County])</f>
        <v>Weber</v>
      </c>
      <c r="I790" t="str">
        <f>_xlfn.XLOOKUP(Table1[[#This Row],[ZIPCODE]],Table3[zip],Table3[county])</f>
        <v>Weber County</v>
      </c>
      <c r="J790" t="str">
        <f>IFERROR(Table1[[#This Row],[County (Utah.gov)]], SUBSTITUTE(Table1[[#This Row],[County (WPR)]], " County", ""))</f>
        <v>Weber</v>
      </c>
    </row>
    <row r="791" spans="1:10">
      <c r="A791" t="s">
        <v>191</v>
      </c>
      <c r="B791" t="s">
        <v>296</v>
      </c>
      <c r="C791">
        <v>2025</v>
      </c>
      <c r="D791">
        <v>2</v>
      </c>
      <c r="E791">
        <v>84405</v>
      </c>
      <c r="F791" t="s">
        <v>291</v>
      </c>
      <c r="G791">
        <v>2</v>
      </c>
      <c r="H791" t="str">
        <f>_xlfn.XLOOKUP(Table1[[#This Row],[ZIPCODE]],Table2[Zip Code],Table2[County])</f>
        <v>Weber</v>
      </c>
      <c r="I791" t="str">
        <f>_xlfn.XLOOKUP(Table1[[#This Row],[ZIPCODE]],Table3[zip],Table3[county])</f>
        <v>Weber County</v>
      </c>
      <c r="J791" t="str">
        <f>IFERROR(Table1[[#This Row],[County (Utah.gov)]], SUBSTITUTE(Table1[[#This Row],[County (WPR)]], " County", ""))</f>
        <v>Weber</v>
      </c>
    </row>
    <row r="792" spans="1:10">
      <c r="A792" t="s">
        <v>191</v>
      </c>
      <c r="B792" t="s">
        <v>296</v>
      </c>
      <c r="C792">
        <v>2025</v>
      </c>
      <c r="D792">
        <v>2</v>
      </c>
      <c r="E792">
        <v>84412</v>
      </c>
      <c r="F792" t="s">
        <v>290</v>
      </c>
      <c r="G792">
        <v>1</v>
      </c>
      <c r="H792" t="str">
        <f>_xlfn.XLOOKUP(Table1[[#This Row],[ZIPCODE]],Table2[Zip Code],Table2[County])</f>
        <v>Weber</v>
      </c>
      <c r="I792" t="e">
        <f>_xlfn.XLOOKUP(Table1[[#This Row],[ZIPCODE]],Table3[zip],Table3[county])</f>
        <v>#N/A</v>
      </c>
      <c r="J792" t="str">
        <f>IFERROR(Table1[[#This Row],[County (Utah.gov)]], SUBSTITUTE(Table1[[#This Row],[County (WPR)]], " County", ""))</f>
        <v>Weber</v>
      </c>
    </row>
    <row r="793" spans="1:10">
      <c r="A793" t="s">
        <v>191</v>
      </c>
      <c r="B793" t="s">
        <v>296</v>
      </c>
      <c r="C793">
        <v>2025</v>
      </c>
      <c r="D793">
        <v>2</v>
      </c>
      <c r="E793">
        <v>84414</v>
      </c>
      <c r="F793" t="s">
        <v>291</v>
      </c>
      <c r="G793">
        <v>1</v>
      </c>
      <c r="H793" t="str">
        <f>_xlfn.XLOOKUP(Table1[[#This Row],[ZIPCODE]],Table2[Zip Code],Table2[County])</f>
        <v>Weber</v>
      </c>
      <c r="I793" t="str">
        <f>_xlfn.XLOOKUP(Table1[[#This Row],[ZIPCODE]],Table3[zip],Table3[county])</f>
        <v>Weber County</v>
      </c>
      <c r="J793" t="str">
        <f>IFERROR(Table1[[#This Row],[County (Utah.gov)]], SUBSTITUTE(Table1[[#This Row],[County (WPR)]], " County", ""))</f>
        <v>Weber</v>
      </c>
    </row>
    <row r="794" spans="1:10">
      <c r="A794" t="s">
        <v>191</v>
      </c>
      <c r="B794" t="s">
        <v>296</v>
      </c>
      <c r="C794">
        <v>2025</v>
      </c>
      <c r="D794">
        <v>2</v>
      </c>
      <c r="E794">
        <v>84501</v>
      </c>
      <c r="F794" t="s">
        <v>290</v>
      </c>
      <c r="G794">
        <v>1</v>
      </c>
      <c r="H794" t="str">
        <f>_xlfn.XLOOKUP(Table1[[#This Row],[ZIPCODE]],Table2[Zip Code],Table2[County])</f>
        <v>Carbon</v>
      </c>
      <c r="I794" t="str">
        <f>_xlfn.XLOOKUP(Table1[[#This Row],[ZIPCODE]],Table3[zip],Table3[county])</f>
        <v>Carbon County</v>
      </c>
      <c r="J794" t="str">
        <f>IFERROR(Table1[[#This Row],[County (Utah.gov)]], SUBSTITUTE(Table1[[#This Row],[County (WPR)]], " County", ""))</f>
        <v>Carbon</v>
      </c>
    </row>
    <row r="795" spans="1:10">
      <c r="A795" t="s">
        <v>191</v>
      </c>
      <c r="B795" t="s">
        <v>296</v>
      </c>
      <c r="C795">
        <v>2025</v>
      </c>
      <c r="D795">
        <v>2</v>
      </c>
      <c r="E795">
        <v>84525</v>
      </c>
      <c r="F795" t="s">
        <v>290</v>
      </c>
      <c r="G795">
        <v>1</v>
      </c>
      <c r="H795" t="str">
        <f>_xlfn.XLOOKUP(Table1[[#This Row],[ZIPCODE]],Table2[Zip Code],Table2[County])</f>
        <v>Emery</v>
      </c>
      <c r="I795" t="str">
        <f>_xlfn.XLOOKUP(Table1[[#This Row],[ZIPCODE]],Table3[zip],Table3[county])</f>
        <v>Emery County</v>
      </c>
      <c r="J795" t="str">
        <f>IFERROR(Table1[[#This Row],[County (Utah.gov)]], SUBSTITUTE(Table1[[#This Row],[County (WPR)]], " County", ""))</f>
        <v>Emery</v>
      </c>
    </row>
    <row r="796" spans="1:10">
      <c r="A796" t="s">
        <v>191</v>
      </c>
      <c r="B796" t="s">
        <v>296</v>
      </c>
      <c r="C796">
        <v>2025</v>
      </c>
      <c r="D796">
        <v>2</v>
      </c>
      <c r="E796">
        <v>84537</v>
      </c>
      <c r="F796" t="s">
        <v>290</v>
      </c>
      <c r="G796">
        <v>1</v>
      </c>
      <c r="H796" t="str">
        <f>_xlfn.XLOOKUP(Table1[[#This Row],[ZIPCODE]],Table2[Zip Code],Table2[County])</f>
        <v>Emery</v>
      </c>
      <c r="I796" t="str">
        <f>_xlfn.XLOOKUP(Table1[[#This Row],[ZIPCODE]],Table3[zip],Table3[county])</f>
        <v>Emery County</v>
      </c>
      <c r="J796" t="str">
        <f>IFERROR(Table1[[#This Row],[County (Utah.gov)]], SUBSTITUTE(Table1[[#This Row],[County (WPR)]], " County", ""))</f>
        <v>Emery</v>
      </c>
    </row>
    <row r="797" spans="1:10">
      <c r="A797" t="s">
        <v>191</v>
      </c>
      <c r="B797" t="s">
        <v>296</v>
      </c>
      <c r="C797">
        <v>2025</v>
      </c>
      <c r="D797">
        <v>2</v>
      </c>
      <c r="E797">
        <v>84601</v>
      </c>
      <c r="F797" t="s">
        <v>290</v>
      </c>
      <c r="G797">
        <v>4</v>
      </c>
      <c r="H797" t="str">
        <f>_xlfn.XLOOKUP(Table1[[#This Row],[ZIPCODE]],Table2[Zip Code],Table2[County])</f>
        <v>Utah</v>
      </c>
      <c r="I797" t="str">
        <f>_xlfn.XLOOKUP(Table1[[#This Row],[ZIPCODE]],Table3[zip],Table3[county])</f>
        <v>Utah County</v>
      </c>
      <c r="J797" t="str">
        <f>IFERROR(Table1[[#This Row],[County (Utah.gov)]], SUBSTITUTE(Table1[[#This Row],[County (WPR)]], " County", ""))</f>
        <v>Utah</v>
      </c>
    </row>
    <row r="798" spans="1:10">
      <c r="A798" t="s">
        <v>191</v>
      </c>
      <c r="B798" t="s">
        <v>296</v>
      </c>
      <c r="C798">
        <v>2025</v>
      </c>
      <c r="D798">
        <v>2</v>
      </c>
      <c r="E798">
        <v>84601</v>
      </c>
      <c r="F798" t="s">
        <v>291</v>
      </c>
      <c r="G798">
        <v>7</v>
      </c>
      <c r="H798" t="str">
        <f>_xlfn.XLOOKUP(Table1[[#This Row],[ZIPCODE]],Table2[Zip Code],Table2[County])</f>
        <v>Utah</v>
      </c>
      <c r="I798" t="str">
        <f>_xlfn.XLOOKUP(Table1[[#This Row],[ZIPCODE]],Table3[zip],Table3[county])</f>
        <v>Utah County</v>
      </c>
      <c r="J798" t="str">
        <f>IFERROR(Table1[[#This Row],[County (Utah.gov)]], SUBSTITUTE(Table1[[#This Row],[County (WPR)]], " County", ""))</f>
        <v>Utah</v>
      </c>
    </row>
    <row r="799" spans="1:10">
      <c r="A799" t="s">
        <v>191</v>
      </c>
      <c r="B799" t="s">
        <v>296</v>
      </c>
      <c r="C799">
        <v>2025</v>
      </c>
      <c r="D799">
        <v>2</v>
      </c>
      <c r="E799">
        <v>84604</v>
      </c>
      <c r="F799" t="s">
        <v>290</v>
      </c>
      <c r="G799">
        <v>5</v>
      </c>
      <c r="H799" t="str">
        <f>_xlfn.XLOOKUP(Table1[[#This Row],[ZIPCODE]],Table2[Zip Code],Table2[County])</f>
        <v>Utah</v>
      </c>
      <c r="I799" t="str">
        <f>_xlfn.XLOOKUP(Table1[[#This Row],[ZIPCODE]],Table3[zip],Table3[county])</f>
        <v>Utah County</v>
      </c>
      <c r="J799" t="str">
        <f>IFERROR(Table1[[#This Row],[County (Utah.gov)]], SUBSTITUTE(Table1[[#This Row],[County (WPR)]], " County", ""))</f>
        <v>Utah</v>
      </c>
    </row>
    <row r="800" spans="1:10">
      <c r="A800" t="s">
        <v>191</v>
      </c>
      <c r="B800" t="s">
        <v>296</v>
      </c>
      <c r="C800">
        <v>2025</v>
      </c>
      <c r="D800">
        <v>2</v>
      </c>
      <c r="E800">
        <v>84604</v>
      </c>
      <c r="F800" t="s">
        <v>291</v>
      </c>
      <c r="G800">
        <v>5</v>
      </c>
      <c r="H800" t="str">
        <f>_xlfn.XLOOKUP(Table1[[#This Row],[ZIPCODE]],Table2[Zip Code],Table2[County])</f>
        <v>Utah</v>
      </c>
      <c r="I800" t="str">
        <f>_xlfn.XLOOKUP(Table1[[#This Row],[ZIPCODE]],Table3[zip],Table3[county])</f>
        <v>Utah County</v>
      </c>
      <c r="J800" t="str">
        <f>IFERROR(Table1[[#This Row],[County (Utah.gov)]], SUBSTITUTE(Table1[[#This Row],[County (WPR)]], " County", ""))</f>
        <v>Utah</v>
      </c>
    </row>
    <row r="801" spans="1:10">
      <c r="A801" t="s">
        <v>191</v>
      </c>
      <c r="B801" t="s">
        <v>296</v>
      </c>
      <c r="C801">
        <v>2025</v>
      </c>
      <c r="D801">
        <v>2</v>
      </c>
      <c r="E801">
        <v>84606</v>
      </c>
      <c r="F801" t="s">
        <v>290</v>
      </c>
      <c r="G801">
        <v>3</v>
      </c>
      <c r="H801" t="str">
        <f>_xlfn.XLOOKUP(Table1[[#This Row],[ZIPCODE]],Table2[Zip Code],Table2[County])</f>
        <v>Utah</v>
      </c>
      <c r="I801" t="str">
        <f>_xlfn.XLOOKUP(Table1[[#This Row],[ZIPCODE]],Table3[zip],Table3[county])</f>
        <v>Utah County</v>
      </c>
      <c r="J801" t="str">
        <f>IFERROR(Table1[[#This Row],[County (Utah.gov)]], SUBSTITUTE(Table1[[#This Row],[County (WPR)]], " County", ""))</f>
        <v>Utah</v>
      </c>
    </row>
    <row r="802" spans="1:10">
      <c r="A802" t="s">
        <v>191</v>
      </c>
      <c r="B802" t="s">
        <v>296</v>
      </c>
      <c r="C802">
        <v>2025</v>
      </c>
      <c r="D802">
        <v>2</v>
      </c>
      <c r="E802">
        <v>84606</v>
      </c>
      <c r="F802" t="s">
        <v>291</v>
      </c>
      <c r="G802">
        <v>2</v>
      </c>
      <c r="H802" t="str">
        <f>_xlfn.XLOOKUP(Table1[[#This Row],[ZIPCODE]],Table2[Zip Code],Table2[County])</f>
        <v>Utah</v>
      </c>
      <c r="I802" t="str">
        <f>_xlfn.XLOOKUP(Table1[[#This Row],[ZIPCODE]],Table3[zip],Table3[county])</f>
        <v>Utah County</v>
      </c>
      <c r="J802" t="str">
        <f>IFERROR(Table1[[#This Row],[County (Utah.gov)]], SUBSTITUTE(Table1[[#This Row],[County (WPR)]], " County", ""))</f>
        <v>Utah</v>
      </c>
    </row>
    <row r="803" spans="1:10">
      <c r="A803" t="s">
        <v>191</v>
      </c>
      <c r="B803" t="s">
        <v>296</v>
      </c>
      <c r="C803">
        <v>2025</v>
      </c>
      <c r="D803">
        <v>2</v>
      </c>
      <c r="E803">
        <v>84632</v>
      </c>
      <c r="F803" t="s">
        <v>291</v>
      </c>
      <c r="G803">
        <v>1</v>
      </c>
      <c r="H803" t="str">
        <f>_xlfn.XLOOKUP(Table1[[#This Row],[ZIPCODE]],Table2[Zip Code],Table2[County])</f>
        <v>Sanpete</v>
      </c>
      <c r="I803" t="str">
        <f>_xlfn.XLOOKUP(Table1[[#This Row],[ZIPCODE]],Table3[zip],Table3[county])</f>
        <v>Sanpete County</v>
      </c>
      <c r="J803" t="str">
        <f>IFERROR(Table1[[#This Row],[County (Utah.gov)]], SUBSTITUTE(Table1[[#This Row],[County (WPR)]], " County", ""))</f>
        <v>Sanpete</v>
      </c>
    </row>
    <row r="804" spans="1:10">
      <c r="A804" t="s">
        <v>191</v>
      </c>
      <c r="B804" t="s">
        <v>296</v>
      </c>
      <c r="C804">
        <v>2025</v>
      </c>
      <c r="D804">
        <v>2</v>
      </c>
      <c r="E804">
        <v>84636</v>
      </c>
      <c r="F804" t="s">
        <v>290</v>
      </c>
      <c r="G804">
        <v>1</v>
      </c>
      <c r="H804" t="str">
        <f>_xlfn.XLOOKUP(Table1[[#This Row],[ZIPCODE]],Table2[Zip Code],Table2[County])</f>
        <v>Millard</v>
      </c>
      <c r="I804" t="str">
        <f>_xlfn.XLOOKUP(Table1[[#This Row],[ZIPCODE]],Table3[zip],Table3[county])</f>
        <v>Millard County</v>
      </c>
      <c r="J804" t="str">
        <f>IFERROR(Table1[[#This Row],[County (Utah.gov)]], SUBSTITUTE(Table1[[#This Row],[County (WPR)]], " County", ""))</f>
        <v>Millard</v>
      </c>
    </row>
    <row r="805" spans="1:10">
      <c r="A805" t="s">
        <v>191</v>
      </c>
      <c r="B805" t="s">
        <v>296</v>
      </c>
      <c r="C805">
        <v>2025</v>
      </c>
      <c r="D805">
        <v>2</v>
      </c>
      <c r="E805">
        <v>84640</v>
      </c>
      <c r="F805" t="s">
        <v>291</v>
      </c>
      <c r="G805">
        <v>1</v>
      </c>
      <c r="H805" t="str">
        <f>_xlfn.XLOOKUP(Table1[[#This Row],[ZIPCODE]],Table2[Zip Code],Table2[County])</f>
        <v>Millard</v>
      </c>
      <c r="I805" t="str">
        <f>_xlfn.XLOOKUP(Table1[[#This Row],[ZIPCODE]],Table3[zip],Table3[county])</f>
        <v>Millard County</v>
      </c>
      <c r="J805" t="str">
        <f>IFERROR(Table1[[#This Row],[County (Utah.gov)]], SUBSTITUTE(Table1[[#This Row],[County (WPR)]], " County", ""))</f>
        <v>Millard</v>
      </c>
    </row>
    <row r="806" spans="1:10">
      <c r="A806" t="s">
        <v>191</v>
      </c>
      <c r="B806" t="s">
        <v>296</v>
      </c>
      <c r="C806">
        <v>2025</v>
      </c>
      <c r="D806">
        <v>2</v>
      </c>
      <c r="E806">
        <v>84648</v>
      </c>
      <c r="F806" t="s">
        <v>290</v>
      </c>
      <c r="G806">
        <v>1</v>
      </c>
      <c r="H806" t="str">
        <f>_xlfn.XLOOKUP(Table1[[#This Row],[ZIPCODE]],Table2[Zip Code],Table2[County])</f>
        <v>Juab</v>
      </c>
      <c r="I806" t="str">
        <f>_xlfn.XLOOKUP(Table1[[#This Row],[ZIPCODE]],Table3[zip],Table3[county])</f>
        <v>Juab County</v>
      </c>
      <c r="J806" t="str">
        <f>IFERROR(Table1[[#This Row],[County (Utah.gov)]], SUBSTITUTE(Table1[[#This Row],[County (WPR)]], " County", ""))</f>
        <v>Juab</v>
      </c>
    </row>
    <row r="807" spans="1:10">
      <c r="A807" t="s">
        <v>191</v>
      </c>
      <c r="B807" t="s">
        <v>296</v>
      </c>
      <c r="C807">
        <v>2025</v>
      </c>
      <c r="D807">
        <v>2</v>
      </c>
      <c r="E807">
        <v>84648</v>
      </c>
      <c r="F807" t="s">
        <v>291</v>
      </c>
      <c r="G807">
        <v>1</v>
      </c>
      <c r="H807" t="str">
        <f>_xlfn.XLOOKUP(Table1[[#This Row],[ZIPCODE]],Table2[Zip Code],Table2[County])</f>
        <v>Juab</v>
      </c>
      <c r="I807" t="str">
        <f>_xlfn.XLOOKUP(Table1[[#This Row],[ZIPCODE]],Table3[zip],Table3[county])</f>
        <v>Juab County</v>
      </c>
      <c r="J807" t="str">
        <f>IFERROR(Table1[[#This Row],[County (Utah.gov)]], SUBSTITUTE(Table1[[#This Row],[County (WPR)]], " County", ""))</f>
        <v>Juab</v>
      </c>
    </row>
    <row r="808" spans="1:10">
      <c r="A808" t="s">
        <v>191</v>
      </c>
      <c r="B808" t="s">
        <v>296</v>
      </c>
      <c r="C808">
        <v>2025</v>
      </c>
      <c r="D808">
        <v>2</v>
      </c>
      <c r="E808">
        <v>84651</v>
      </c>
      <c r="F808" t="s">
        <v>290</v>
      </c>
      <c r="G808">
        <v>4</v>
      </c>
      <c r="H808" t="str">
        <f>_xlfn.XLOOKUP(Table1[[#This Row],[ZIPCODE]],Table2[Zip Code],Table2[County])</f>
        <v>Utah</v>
      </c>
      <c r="I808" t="str">
        <f>_xlfn.XLOOKUP(Table1[[#This Row],[ZIPCODE]],Table3[zip],Table3[county])</f>
        <v>Utah County</v>
      </c>
      <c r="J808" t="str">
        <f>IFERROR(Table1[[#This Row],[County (Utah.gov)]], SUBSTITUTE(Table1[[#This Row],[County (WPR)]], " County", ""))</f>
        <v>Utah</v>
      </c>
    </row>
    <row r="809" spans="1:10">
      <c r="A809" t="s">
        <v>191</v>
      </c>
      <c r="B809" t="s">
        <v>296</v>
      </c>
      <c r="C809">
        <v>2025</v>
      </c>
      <c r="D809">
        <v>2</v>
      </c>
      <c r="E809">
        <v>84651</v>
      </c>
      <c r="F809" t="s">
        <v>291</v>
      </c>
      <c r="G809">
        <v>6</v>
      </c>
      <c r="H809" t="str">
        <f>_xlfn.XLOOKUP(Table1[[#This Row],[ZIPCODE]],Table2[Zip Code],Table2[County])</f>
        <v>Utah</v>
      </c>
      <c r="I809" t="str">
        <f>_xlfn.XLOOKUP(Table1[[#This Row],[ZIPCODE]],Table3[zip],Table3[county])</f>
        <v>Utah County</v>
      </c>
      <c r="J809" t="str">
        <f>IFERROR(Table1[[#This Row],[County (Utah.gov)]], SUBSTITUTE(Table1[[#This Row],[County (WPR)]], " County", ""))</f>
        <v>Utah</v>
      </c>
    </row>
    <row r="810" spans="1:10">
      <c r="A810" t="s">
        <v>191</v>
      </c>
      <c r="B810" t="s">
        <v>296</v>
      </c>
      <c r="C810">
        <v>2025</v>
      </c>
      <c r="D810">
        <v>2</v>
      </c>
      <c r="E810">
        <v>84653</v>
      </c>
      <c r="F810" t="s">
        <v>290</v>
      </c>
      <c r="G810">
        <v>1</v>
      </c>
      <c r="H810" t="str">
        <f>_xlfn.XLOOKUP(Table1[[#This Row],[ZIPCODE]],Table2[Zip Code],Table2[County])</f>
        <v>Utah</v>
      </c>
      <c r="I810" t="str">
        <f>_xlfn.XLOOKUP(Table1[[#This Row],[ZIPCODE]],Table3[zip],Table3[county])</f>
        <v>Utah County</v>
      </c>
      <c r="J810" t="str">
        <f>IFERROR(Table1[[#This Row],[County (Utah.gov)]], SUBSTITUTE(Table1[[#This Row],[County (WPR)]], " County", ""))</f>
        <v>Utah</v>
      </c>
    </row>
    <row r="811" spans="1:10">
      <c r="A811" t="s">
        <v>191</v>
      </c>
      <c r="B811" t="s">
        <v>296</v>
      </c>
      <c r="C811">
        <v>2025</v>
      </c>
      <c r="D811">
        <v>2</v>
      </c>
      <c r="E811">
        <v>84653</v>
      </c>
      <c r="F811" t="s">
        <v>291</v>
      </c>
      <c r="G811">
        <v>2</v>
      </c>
      <c r="H811" t="str">
        <f>_xlfn.XLOOKUP(Table1[[#This Row],[ZIPCODE]],Table2[Zip Code],Table2[County])</f>
        <v>Utah</v>
      </c>
      <c r="I811" t="str">
        <f>_xlfn.XLOOKUP(Table1[[#This Row],[ZIPCODE]],Table3[zip],Table3[county])</f>
        <v>Utah County</v>
      </c>
      <c r="J811" t="str">
        <f>IFERROR(Table1[[#This Row],[County (Utah.gov)]], SUBSTITUTE(Table1[[#This Row],[County (WPR)]], " County", ""))</f>
        <v>Utah</v>
      </c>
    </row>
    <row r="812" spans="1:10">
      <c r="A812" t="s">
        <v>191</v>
      </c>
      <c r="B812" t="s">
        <v>296</v>
      </c>
      <c r="C812">
        <v>2025</v>
      </c>
      <c r="D812">
        <v>2</v>
      </c>
      <c r="E812">
        <v>84655</v>
      </c>
      <c r="F812" t="s">
        <v>290</v>
      </c>
      <c r="G812">
        <v>1</v>
      </c>
      <c r="H812" t="str">
        <f>_xlfn.XLOOKUP(Table1[[#This Row],[ZIPCODE]],Table2[Zip Code],Table2[County])</f>
        <v>Utah</v>
      </c>
      <c r="I812" t="str">
        <f>_xlfn.XLOOKUP(Table1[[#This Row],[ZIPCODE]],Table3[zip],Table3[county])</f>
        <v>Utah County</v>
      </c>
      <c r="J812" t="str">
        <f>IFERROR(Table1[[#This Row],[County (Utah.gov)]], SUBSTITUTE(Table1[[#This Row],[County (WPR)]], " County", ""))</f>
        <v>Utah</v>
      </c>
    </row>
    <row r="813" spans="1:10">
      <c r="A813" t="s">
        <v>191</v>
      </c>
      <c r="B813" t="s">
        <v>296</v>
      </c>
      <c r="C813">
        <v>2025</v>
      </c>
      <c r="D813">
        <v>2</v>
      </c>
      <c r="E813">
        <v>84660</v>
      </c>
      <c r="F813" t="s">
        <v>290</v>
      </c>
      <c r="G813">
        <v>3</v>
      </c>
      <c r="H813" t="str">
        <f>_xlfn.XLOOKUP(Table1[[#This Row],[ZIPCODE]],Table2[Zip Code],Table2[County])</f>
        <v>Utah</v>
      </c>
      <c r="I813" t="str">
        <f>_xlfn.XLOOKUP(Table1[[#This Row],[ZIPCODE]],Table3[zip],Table3[county])</f>
        <v>Utah County</v>
      </c>
      <c r="J813" t="str">
        <f>IFERROR(Table1[[#This Row],[County (Utah.gov)]], SUBSTITUTE(Table1[[#This Row],[County (WPR)]], " County", ""))</f>
        <v>Utah</v>
      </c>
    </row>
    <row r="814" spans="1:10">
      <c r="A814" t="s">
        <v>191</v>
      </c>
      <c r="B814" t="s">
        <v>296</v>
      </c>
      <c r="C814">
        <v>2025</v>
      </c>
      <c r="D814">
        <v>2</v>
      </c>
      <c r="E814">
        <v>84660</v>
      </c>
      <c r="F814" t="s">
        <v>291</v>
      </c>
      <c r="G814">
        <v>8</v>
      </c>
      <c r="H814" t="str">
        <f>_xlfn.XLOOKUP(Table1[[#This Row],[ZIPCODE]],Table2[Zip Code],Table2[County])</f>
        <v>Utah</v>
      </c>
      <c r="I814" t="str">
        <f>_xlfn.XLOOKUP(Table1[[#This Row],[ZIPCODE]],Table3[zip],Table3[county])</f>
        <v>Utah County</v>
      </c>
      <c r="J814" t="str">
        <f>IFERROR(Table1[[#This Row],[County (Utah.gov)]], SUBSTITUTE(Table1[[#This Row],[County (WPR)]], " County", ""))</f>
        <v>Utah</v>
      </c>
    </row>
    <row r="815" spans="1:10">
      <c r="A815" t="s">
        <v>191</v>
      </c>
      <c r="B815" t="s">
        <v>296</v>
      </c>
      <c r="C815">
        <v>2025</v>
      </c>
      <c r="D815">
        <v>2</v>
      </c>
      <c r="E815">
        <v>84663</v>
      </c>
      <c r="F815" t="s">
        <v>290</v>
      </c>
      <c r="G815">
        <v>1</v>
      </c>
      <c r="H815" t="str">
        <f>_xlfn.XLOOKUP(Table1[[#This Row],[ZIPCODE]],Table2[Zip Code],Table2[County])</f>
        <v>Utah</v>
      </c>
      <c r="I815" t="str">
        <f>_xlfn.XLOOKUP(Table1[[#This Row],[ZIPCODE]],Table3[zip],Table3[county])</f>
        <v>Utah County</v>
      </c>
      <c r="J815" t="str">
        <f>IFERROR(Table1[[#This Row],[County (Utah.gov)]], SUBSTITUTE(Table1[[#This Row],[County (WPR)]], " County", ""))</f>
        <v>Utah</v>
      </c>
    </row>
    <row r="816" spans="1:10">
      <c r="A816" t="s">
        <v>191</v>
      </c>
      <c r="B816" t="s">
        <v>296</v>
      </c>
      <c r="C816">
        <v>2025</v>
      </c>
      <c r="D816">
        <v>2</v>
      </c>
      <c r="E816">
        <v>84663</v>
      </c>
      <c r="F816" t="s">
        <v>291</v>
      </c>
      <c r="G816">
        <v>3</v>
      </c>
      <c r="H816" t="str">
        <f>_xlfn.XLOOKUP(Table1[[#This Row],[ZIPCODE]],Table2[Zip Code],Table2[County])</f>
        <v>Utah</v>
      </c>
      <c r="I816" t="str">
        <f>_xlfn.XLOOKUP(Table1[[#This Row],[ZIPCODE]],Table3[zip],Table3[county])</f>
        <v>Utah County</v>
      </c>
      <c r="J816" t="str">
        <f>IFERROR(Table1[[#This Row],[County (Utah.gov)]], SUBSTITUTE(Table1[[#This Row],[County (WPR)]], " County", ""))</f>
        <v>Utah</v>
      </c>
    </row>
    <row r="817" spans="1:10">
      <c r="A817" t="s">
        <v>191</v>
      </c>
      <c r="B817" t="s">
        <v>296</v>
      </c>
      <c r="C817">
        <v>2025</v>
      </c>
      <c r="D817">
        <v>2</v>
      </c>
      <c r="E817">
        <v>84664</v>
      </c>
      <c r="F817" t="s">
        <v>291</v>
      </c>
      <c r="G817">
        <v>2</v>
      </c>
      <c r="H817" t="str">
        <f>_xlfn.XLOOKUP(Table1[[#This Row],[ZIPCODE]],Table2[Zip Code],Table2[County])</f>
        <v>Utah</v>
      </c>
      <c r="I817" t="str">
        <f>_xlfn.XLOOKUP(Table1[[#This Row],[ZIPCODE]],Table3[zip],Table3[county])</f>
        <v>Utah County</v>
      </c>
      <c r="J817" t="str">
        <f>IFERROR(Table1[[#This Row],[County (Utah.gov)]], SUBSTITUTE(Table1[[#This Row],[County (WPR)]], " County", ""))</f>
        <v>Utah</v>
      </c>
    </row>
    <row r="818" spans="1:10">
      <c r="A818" t="s">
        <v>191</v>
      </c>
      <c r="B818" t="s">
        <v>296</v>
      </c>
      <c r="C818">
        <v>2025</v>
      </c>
      <c r="D818">
        <v>2</v>
      </c>
      <c r="E818">
        <v>84701</v>
      </c>
      <c r="F818" t="s">
        <v>291</v>
      </c>
      <c r="G818">
        <v>1</v>
      </c>
      <c r="H818" t="str">
        <f>_xlfn.XLOOKUP(Table1[[#This Row],[ZIPCODE]],Table2[Zip Code],Table2[County])</f>
        <v>Sevier</v>
      </c>
      <c r="I818" t="str">
        <f>_xlfn.XLOOKUP(Table1[[#This Row],[ZIPCODE]],Table3[zip],Table3[county])</f>
        <v>Sevier County</v>
      </c>
      <c r="J818" t="str">
        <f>IFERROR(Table1[[#This Row],[County (Utah.gov)]], SUBSTITUTE(Table1[[#This Row],[County (WPR)]], " County", ""))</f>
        <v>Sevier</v>
      </c>
    </row>
    <row r="819" spans="1:10">
      <c r="A819" t="s">
        <v>191</v>
      </c>
      <c r="B819" t="s">
        <v>296</v>
      </c>
      <c r="C819">
        <v>2025</v>
      </c>
      <c r="D819">
        <v>2</v>
      </c>
      <c r="E819">
        <v>84720</v>
      </c>
      <c r="F819" t="s">
        <v>291</v>
      </c>
      <c r="G819">
        <v>1</v>
      </c>
      <c r="H819" t="str">
        <f>_xlfn.XLOOKUP(Table1[[#This Row],[ZIPCODE]],Table2[Zip Code],Table2[County])</f>
        <v>Iron</v>
      </c>
      <c r="I819" t="str">
        <f>_xlfn.XLOOKUP(Table1[[#This Row],[ZIPCODE]],Table3[zip],Table3[county])</f>
        <v>Iron County</v>
      </c>
      <c r="J819" t="str">
        <f>IFERROR(Table1[[#This Row],[County (Utah.gov)]], SUBSTITUTE(Table1[[#This Row],[County (WPR)]], " County", ""))</f>
        <v>Iron</v>
      </c>
    </row>
    <row r="820" spans="1:10">
      <c r="A820" t="s">
        <v>191</v>
      </c>
      <c r="B820" t="s">
        <v>296</v>
      </c>
      <c r="C820">
        <v>2025</v>
      </c>
      <c r="D820">
        <v>2</v>
      </c>
      <c r="E820">
        <v>84721</v>
      </c>
      <c r="F820" t="s">
        <v>291</v>
      </c>
      <c r="G820">
        <v>1</v>
      </c>
      <c r="H820" t="str">
        <f>_xlfn.XLOOKUP(Table1[[#This Row],[ZIPCODE]],Table2[Zip Code],Table2[County])</f>
        <v>Iron</v>
      </c>
      <c r="I820" t="str">
        <f>_xlfn.XLOOKUP(Table1[[#This Row],[ZIPCODE]],Table3[zip],Table3[county])</f>
        <v>Iron County</v>
      </c>
      <c r="J820" t="str">
        <f>IFERROR(Table1[[#This Row],[County (Utah.gov)]], SUBSTITUTE(Table1[[#This Row],[County (WPR)]], " County", ""))</f>
        <v>Iron</v>
      </c>
    </row>
    <row r="821" spans="1:10">
      <c r="A821" t="s">
        <v>191</v>
      </c>
      <c r="B821" t="s">
        <v>296</v>
      </c>
      <c r="C821">
        <v>2025</v>
      </c>
      <c r="D821">
        <v>2</v>
      </c>
      <c r="E821">
        <v>84737</v>
      </c>
      <c r="F821" t="s">
        <v>290</v>
      </c>
      <c r="G821">
        <v>1</v>
      </c>
      <c r="H821" t="str">
        <f>_xlfn.XLOOKUP(Table1[[#This Row],[ZIPCODE]],Table2[Zip Code],Table2[County])</f>
        <v>Washington</v>
      </c>
      <c r="I821" t="str">
        <f>_xlfn.XLOOKUP(Table1[[#This Row],[ZIPCODE]],Table3[zip],Table3[county])</f>
        <v>Washington County</v>
      </c>
      <c r="J821" t="str">
        <f>IFERROR(Table1[[#This Row],[County (Utah.gov)]], SUBSTITUTE(Table1[[#This Row],[County (WPR)]], " County", ""))</f>
        <v>Washington</v>
      </c>
    </row>
    <row r="822" spans="1:10">
      <c r="A822" t="s">
        <v>191</v>
      </c>
      <c r="B822" t="s">
        <v>296</v>
      </c>
      <c r="C822">
        <v>2025</v>
      </c>
      <c r="D822">
        <v>2</v>
      </c>
      <c r="E822">
        <v>84759</v>
      </c>
      <c r="F822" t="s">
        <v>290</v>
      </c>
      <c r="G822">
        <v>1</v>
      </c>
      <c r="H822" t="str">
        <f>_xlfn.XLOOKUP(Table1[[#This Row],[ZIPCODE]],Table2[Zip Code],Table2[County])</f>
        <v>Garfield</v>
      </c>
      <c r="I822" t="str">
        <f>_xlfn.XLOOKUP(Table1[[#This Row],[ZIPCODE]],Table3[zip],Table3[county])</f>
        <v>Garfield County</v>
      </c>
      <c r="J822" t="str">
        <f>IFERROR(Table1[[#This Row],[County (Utah.gov)]], SUBSTITUTE(Table1[[#This Row],[County (WPR)]], " County", ""))</f>
        <v>Garfield</v>
      </c>
    </row>
    <row r="823" spans="1:10">
      <c r="A823" t="s">
        <v>191</v>
      </c>
      <c r="B823" t="s">
        <v>296</v>
      </c>
      <c r="C823">
        <v>2025</v>
      </c>
      <c r="D823">
        <v>2</v>
      </c>
      <c r="E823">
        <v>84761</v>
      </c>
      <c r="F823" t="s">
        <v>291</v>
      </c>
      <c r="G823">
        <v>1</v>
      </c>
      <c r="H823" t="str">
        <f>_xlfn.XLOOKUP(Table1[[#This Row],[ZIPCODE]],Table2[Zip Code],Table2[County])</f>
        <v>Iron</v>
      </c>
      <c r="I823" t="str">
        <f>_xlfn.XLOOKUP(Table1[[#This Row],[ZIPCODE]],Table3[zip],Table3[county])</f>
        <v>Iron County</v>
      </c>
      <c r="J823" t="str">
        <f>IFERROR(Table1[[#This Row],[County (Utah.gov)]], SUBSTITUTE(Table1[[#This Row],[County (WPR)]], " County", ""))</f>
        <v>Iron</v>
      </c>
    </row>
    <row r="824" spans="1:10">
      <c r="A824" t="s">
        <v>191</v>
      </c>
      <c r="B824" t="s">
        <v>296</v>
      </c>
      <c r="C824">
        <v>2025</v>
      </c>
      <c r="D824">
        <v>2</v>
      </c>
      <c r="E824">
        <v>84770</v>
      </c>
      <c r="F824" t="s">
        <v>291</v>
      </c>
      <c r="G824">
        <v>1</v>
      </c>
      <c r="H824" t="str">
        <f>_xlfn.XLOOKUP(Table1[[#This Row],[ZIPCODE]],Table2[Zip Code],Table2[County])</f>
        <v>Washington</v>
      </c>
      <c r="I824" t="str">
        <f>_xlfn.XLOOKUP(Table1[[#This Row],[ZIPCODE]],Table3[zip],Table3[county])</f>
        <v>Washington County</v>
      </c>
      <c r="J824" t="str">
        <f>IFERROR(Table1[[#This Row],[County (Utah.gov)]], SUBSTITUTE(Table1[[#This Row],[County (WPR)]], " County", ""))</f>
        <v>Washington</v>
      </c>
    </row>
    <row r="825" spans="1:10">
      <c r="A825" t="s">
        <v>191</v>
      </c>
      <c r="B825" t="s">
        <v>296</v>
      </c>
      <c r="C825">
        <v>2025</v>
      </c>
      <c r="D825">
        <v>2</v>
      </c>
      <c r="E825">
        <v>84780</v>
      </c>
      <c r="F825" t="s">
        <v>290</v>
      </c>
      <c r="G825">
        <v>2</v>
      </c>
      <c r="H825" t="str">
        <f>_xlfn.XLOOKUP(Table1[[#This Row],[ZIPCODE]],Table2[Zip Code],Table2[County])</f>
        <v>Washington</v>
      </c>
      <c r="I825" t="str">
        <f>_xlfn.XLOOKUP(Table1[[#This Row],[ZIPCODE]],Table3[zip],Table3[county])</f>
        <v>Washington County</v>
      </c>
      <c r="J825" t="str">
        <f>IFERROR(Table1[[#This Row],[County (Utah.gov)]], SUBSTITUTE(Table1[[#This Row],[County (WPR)]], " County", ""))</f>
        <v>Washington</v>
      </c>
    </row>
    <row r="826" spans="1:10">
      <c r="A826" t="s">
        <v>191</v>
      </c>
      <c r="B826" t="s">
        <v>296</v>
      </c>
      <c r="C826">
        <v>2025</v>
      </c>
      <c r="D826">
        <v>2</v>
      </c>
      <c r="E826">
        <v>84790</v>
      </c>
      <c r="F826" t="s">
        <v>290</v>
      </c>
      <c r="G826">
        <v>4</v>
      </c>
      <c r="H826" t="str">
        <f>_xlfn.XLOOKUP(Table1[[#This Row],[ZIPCODE]],Table2[Zip Code],Table2[County])</f>
        <v>Washington</v>
      </c>
      <c r="I826" t="str">
        <f>_xlfn.XLOOKUP(Table1[[#This Row],[ZIPCODE]],Table3[zip],Table3[county])</f>
        <v>Washington County</v>
      </c>
      <c r="J826" t="str">
        <f>IFERROR(Table1[[#This Row],[County (Utah.gov)]], SUBSTITUTE(Table1[[#This Row],[County (WPR)]], " County", ""))</f>
        <v>Washington</v>
      </c>
    </row>
    <row r="827" spans="1:10">
      <c r="A827" t="s">
        <v>191</v>
      </c>
      <c r="B827" t="s">
        <v>296</v>
      </c>
      <c r="C827">
        <v>2025</v>
      </c>
      <c r="D827">
        <v>2</v>
      </c>
      <c r="E827">
        <v>84790</v>
      </c>
      <c r="F827" t="s">
        <v>291</v>
      </c>
      <c r="G827">
        <v>2</v>
      </c>
      <c r="H827" t="str">
        <f>_xlfn.XLOOKUP(Table1[[#This Row],[ZIPCODE]],Table2[Zip Code],Table2[County])</f>
        <v>Washington</v>
      </c>
      <c r="I827" t="str">
        <f>_xlfn.XLOOKUP(Table1[[#This Row],[ZIPCODE]],Table3[zip],Table3[county])</f>
        <v>Washington County</v>
      </c>
      <c r="J827" t="str">
        <f>IFERROR(Table1[[#This Row],[County (Utah.gov)]], SUBSTITUTE(Table1[[#This Row],[County (WPR)]], " County", ""))</f>
        <v>Washington</v>
      </c>
    </row>
    <row r="828" spans="1:10">
      <c r="A828" t="s">
        <v>191</v>
      </c>
      <c r="B828" t="s">
        <v>297</v>
      </c>
      <c r="C828">
        <v>2025</v>
      </c>
      <c r="D828">
        <v>2</v>
      </c>
      <c r="E828">
        <v>84003</v>
      </c>
      <c r="F828" t="s">
        <v>290</v>
      </c>
      <c r="G828">
        <v>1</v>
      </c>
      <c r="H828" t="str">
        <f>_xlfn.XLOOKUP(Table1[[#This Row],[ZIPCODE]],Table2[Zip Code],Table2[County])</f>
        <v>Utah</v>
      </c>
      <c r="I828" t="str">
        <f>_xlfn.XLOOKUP(Table1[[#This Row],[ZIPCODE]],Table3[zip],Table3[county])</f>
        <v>Utah County</v>
      </c>
      <c r="J828" t="str">
        <f>IFERROR(Table1[[#This Row],[County (Utah.gov)]], SUBSTITUTE(Table1[[#This Row],[County (WPR)]], " County", ""))</f>
        <v>Utah</v>
      </c>
    </row>
    <row r="829" spans="1:10">
      <c r="A829" t="s">
        <v>191</v>
      </c>
      <c r="B829" t="s">
        <v>297</v>
      </c>
      <c r="C829">
        <v>2025</v>
      </c>
      <c r="D829">
        <v>2</v>
      </c>
      <c r="E829">
        <v>84003</v>
      </c>
      <c r="F829" t="s">
        <v>291</v>
      </c>
      <c r="G829">
        <v>1</v>
      </c>
      <c r="H829" t="str">
        <f>_xlfn.XLOOKUP(Table1[[#This Row],[ZIPCODE]],Table2[Zip Code],Table2[County])</f>
        <v>Utah</v>
      </c>
      <c r="I829" t="str">
        <f>_xlfn.XLOOKUP(Table1[[#This Row],[ZIPCODE]],Table3[zip],Table3[county])</f>
        <v>Utah County</v>
      </c>
      <c r="J829" t="str">
        <f>IFERROR(Table1[[#This Row],[County (Utah.gov)]], SUBSTITUTE(Table1[[#This Row],[County (WPR)]], " County", ""))</f>
        <v>Utah</v>
      </c>
    </row>
    <row r="830" spans="1:10">
      <c r="A830" t="s">
        <v>191</v>
      </c>
      <c r="B830" t="s">
        <v>297</v>
      </c>
      <c r="C830">
        <v>2025</v>
      </c>
      <c r="D830">
        <v>2</v>
      </c>
      <c r="E830">
        <v>84004</v>
      </c>
      <c r="F830" t="s">
        <v>290</v>
      </c>
      <c r="G830">
        <v>1</v>
      </c>
      <c r="H830" t="str">
        <f>_xlfn.XLOOKUP(Table1[[#This Row],[ZIPCODE]],Table2[Zip Code],Table2[County])</f>
        <v>Utah</v>
      </c>
      <c r="I830" t="str">
        <f>_xlfn.XLOOKUP(Table1[[#This Row],[ZIPCODE]],Table3[zip],Table3[county])</f>
        <v>Utah County</v>
      </c>
      <c r="J830" t="str">
        <f>IFERROR(Table1[[#This Row],[County (Utah.gov)]], SUBSTITUTE(Table1[[#This Row],[County (WPR)]], " County", ""))</f>
        <v>Utah</v>
      </c>
    </row>
    <row r="831" spans="1:10">
      <c r="A831" t="s">
        <v>191</v>
      </c>
      <c r="B831" t="s">
        <v>297</v>
      </c>
      <c r="C831">
        <v>2025</v>
      </c>
      <c r="D831">
        <v>2</v>
      </c>
      <c r="E831">
        <v>84005</v>
      </c>
      <c r="F831" t="s">
        <v>290</v>
      </c>
      <c r="G831">
        <v>4</v>
      </c>
      <c r="H831" t="e">
        <f>_xlfn.XLOOKUP(Table1[[#This Row],[ZIPCODE]],Table2[Zip Code],Table2[County])</f>
        <v>#N/A</v>
      </c>
      <c r="I831" t="str">
        <f>_xlfn.XLOOKUP(Table1[[#This Row],[ZIPCODE]],Table3[zip],Table3[county])</f>
        <v>Utah County</v>
      </c>
      <c r="J831" t="str">
        <f>IFERROR(Table1[[#This Row],[County (Utah.gov)]], SUBSTITUTE(Table1[[#This Row],[County (WPR)]], " County", ""))</f>
        <v>Utah</v>
      </c>
    </row>
    <row r="832" spans="1:10">
      <c r="A832" t="s">
        <v>191</v>
      </c>
      <c r="B832" t="s">
        <v>297</v>
      </c>
      <c r="C832">
        <v>2025</v>
      </c>
      <c r="D832">
        <v>2</v>
      </c>
      <c r="E832">
        <v>84009</v>
      </c>
      <c r="F832" t="s">
        <v>290</v>
      </c>
      <c r="G832">
        <v>8</v>
      </c>
      <c r="H832" t="e">
        <f>_xlfn.XLOOKUP(Table1[[#This Row],[ZIPCODE]],Table2[Zip Code],Table2[County])</f>
        <v>#N/A</v>
      </c>
      <c r="I832" t="str">
        <f>_xlfn.XLOOKUP(Table1[[#This Row],[ZIPCODE]],Table3[zip],Table3[county])</f>
        <v>Salt Lake County</v>
      </c>
      <c r="J832" t="str">
        <f>IFERROR(Table1[[#This Row],[County (Utah.gov)]], SUBSTITUTE(Table1[[#This Row],[County (WPR)]], " County", ""))</f>
        <v>Salt Lake</v>
      </c>
    </row>
    <row r="833" spans="1:10">
      <c r="A833" t="s">
        <v>191</v>
      </c>
      <c r="B833" t="s">
        <v>297</v>
      </c>
      <c r="C833">
        <v>2025</v>
      </c>
      <c r="D833">
        <v>2</v>
      </c>
      <c r="E833">
        <v>84009</v>
      </c>
      <c r="F833" t="s">
        <v>291</v>
      </c>
      <c r="G833">
        <v>9</v>
      </c>
      <c r="H833" t="e">
        <f>_xlfn.XLOOKUP(Table1[[#This Row],[ZIPCODE]],Table2[Zip Code],Table2[County])</f>
        <v>#N/A</v>
      </c>
      <c r="I833" t="str">
        <f>_xlfn.XLOOKUP(Table1[[#This Row],[ZIPCODE]],Table3[zip],Table3[county])</f>
        <v>Salt Lake County</v>
      </c>
      <c r="J833" t="str">
        <f>IFERROR(Table1[[#This Row],[County (Utah.gov)]], SUBSTITUTE(Table1[[#This Row],[County (WPR)]], " County", ""))</f>
        <v>Salt Lake</v>
      </c>
    </row>
    <row r="834" spans="1:10">
      <c r="A834" t="s">
        <v>191</v>
      </c>
      <c r="B834" t="s">
        <v>297</v>
      </c>
      <c r="C834">
        <v>2025</v>
      </c>
      <c r="D834">
        <v>2</v>
      </c>
      <c r="E834">
        <v>84010</v>
      </c>
      <c r="F834" t="s">
        <v>290</v>
      </c>
      <c r="G834">
        <v>4</v>
      </c>
      <c r="H834" t="str">
        <f>_xlfn.XLOOKUP(Table1[[#This Row],[ZIPCODE]],Table2[Zip Code],Table2[County])</f>
        <v>Davis</v>
      </c>
      <c r="I834" t="str">
        <f>_xlfn.XLOOKUP(Table1[[#This Row],[ZIPCODE]],Table3[zip],Table3[county])</f>
        <v>Davis County</v>
      </c>
      <c r="J834" t="str">
        <f>IFERROR(Table1[[#This Row],[County (Utah.gov)]], SUBSTITUTE(Table1[[#This Row],[County (WPR)]], " County", ""))</f>
        <v>Davis</v>
      </c>
    </row>
    <row r="835" spans="1:10">
      <c r="A835" t="s">
        <v>191</v>
      </c>
      <c r="B835" t="s">
        <v>297</v>
      </c>
      <c r="C835">
        <v>2025</v>
      </c>
      <c r="D835">
        <v>2</v>
      </c>
      <c r="E835">
        <v>84010</v>
      </c>
      <c r="F835" t="s">
        <v>291</v>
      </c>
      <c r="G835">
        <v>2</v>
      </c>
      <c r="H835" t="str">
        <f>_xlfn.XLOOKUP(Table1[[#This Row],[ZIPCODE]],Table2[Zip Code],Table2[County])</f>
        <v>Davis</v>
      </c>
      <c r="I835" t="str">
        <f>_xlfn.XLOOKUP(Table1[[#This Row],[ZIPCODE]],Table3[zip],Table3[county])</f>
        <v>Davis County</v>
      </c>
      <c r="J835" t="str">
        <f>IFERROR(Table1[[#This Row],[County (Utah.gov)]], SUBSTITUTE(Table1[[#This Row],[County (WPR)]], " County", ""))</f>
        <v>Davis</v>
      </c>
    </row>
    <row r="836" spans="1:10">
      <c r="A836" t="s">
        <v>191</v>
      </c>
      <c r="B836" t="s">
        <v>297</v>
      </c>
      <c r="C836">
        <v>2025</v>
      </c>
      <c r="D836">
        <v>2</v>
      </c>
      <c r="E836">
        <v>84011</v>
      </c>
      <c r="F836" t="s">
        <v>290</v>
      </c>
      <c r="G836">
        <v>1</v>
      </c>
      <c r="H836" t="str">
        <f>_xlfn.XLOOKUP(Table1[[#This Row],[ZIPCODE]],Table2[Zip Code],Table2[County])</f>
        <v>Davis</v>
      </c>
      <c r="I836" t="e">
        <f>_xlfn.XLOOKUP(Table1[[#This Row],[ZIPCODE]],Table3[zip],Table3[county])</f>
        <v>#N/A</v>
      </c>
      <c r="J836" t="str">
        <f>IFERROR(Table1[[#This Row],[County (Utah.gov)]], SUBSTITUTE(Table1[[#This Row],[County (WPR)]], " County", ""))</f>
        <v>Davis</v>
      </c>
    </row>
    <row r="837" spans="1:10">
      <c r="A837" t="s">
        <v>191</v>
      </c>
      <c r="B837" t="s">
        <v>297</v>
      </c>
      <c r="C837">
        <v>2025</v>
      </c>
      <c r="D837">
        <v>2</v>
      </c>
      <c r="E837">
        <v>84014</v>
      </c>
      <c r="F837" t="s">
        <v>290</v>
      </c>
      <c r="G837">
        <v>2</v>
      </c>
      <c r="H837" t="str">
        <f>_xlfn.XLOOKUP(Table1[[#This Row],[ZIPCODE]],Table2[Zip Code],Table2[County])</f>
        <v>Davis</v>
      </c>
      <c r="I837" t="str">
        <f>_xlfn.XLOOKUP(Table1[[#This Row],[ZIPCODE]],Table3[zip],Table3[county])</f>
        <v>Davis County</v>
      </c>
      <c r="J837" t="str">
        <f>IFERROR(Table1[[#This Row],[County (Utah.gov)]], SUBSTITUTE(Table1[[#This Row],[County (WPR)]], " County", ""))</f>
        <v>Davis</v>
      </c>
    </row>
    <row r="838" spans="1:10">
      <c r="A838" t="s">
        <v>191</v>
      </c>
      <c r="B838" t="s">
        <v>297</v>
      </c>
      <c r="C838">
        <v>2025</v>
      </c>
      <c r="D838">
        <v>2</v>
      </c>
      <c r="E838">
        <v>84014</v>
      </c>
      <c r="F838" t="s">
        <v>291</v>
      </c>
      <c r="G838">
        <v>1</v>
      </c>
      <c r="H838" t="str">
        <f>_xlfn.XLOOKUP(Table1[[#This Row],[ZIPCODE]],Table2[Zip Code],Table2[County])</f>
        <v>Davis</v>
      </c>
      <c r="I838" t="str">
        <f>_xlfn.XLOOKUP(Table1[[#This Row],[ZIPCODE]],Table3[zip],Table3[county])</f>
        <v>Davis County</v>
      </c>
      <c r="J838" t="str">
        <f>IFERROR(Table1[[#This Row],[County (Utah.gov)]], SUBSTITUTE(Table1[[#This Row],[County (WPR)]], " County", ""))</f>
        <v>Davis</v>
      </c>
    </row>
    <row r="839" spans="1:10">
      <c r="A839" t="s">
        <v>191</v>
      </c>
      <c r="B839" t="s">
        <v>297</v>
      </c>
      <c r="C839">
        <v>2025</v>
      </c>
      <c r="D839">
        <v>2</v>
      </c>
      <c r="E839">
        <v>84015</v>
      </c>
      <c r="F839" t="s">
        <v>290</v>
      </c>
      <c r="G839">
        <v>2</v>
      </c>
      <c r="H839" t="str">
        <f>_xlfn.XLOOKUP(Table1[[#This Row],[ZIPCODE]],Table2[Zip Code],Table2[County])</f>
        <v>Davis</v>
      </c>
      <c r="I839" t="str">
        <f>_xlfn.XLOOKUP(Table1[[#This Row],[ZIPCODE]],Table3[zip],Table3[county])</f>
        <v>Davis County</v>
      </c>
      <c r="J839" t="str">
        <f>IFERROR(Table1[[#This Row],[County (Utah.gov)]], SUBSTITUTE(Table1[[#This Row],[County (WPR)]], " County", ""))</f>
        <v>Davis</v>
      </c>
    </row>
    <row r="840" spans="1:10">
      <c r="A840" t="s">
        <v>191</v>
      </c>
      <c r="B840" t="s">
        <v>297</v>
      </c>
      <c r="C840">
        <v>2025</v>
      </c>
      <c r="D840">
        <v>2</v>
      </c>
      <c r="E840">
        <v>84020</v>
      </c>
      <c r="F840" t="s">
        <v>290</v>
      </c>
      <c r="G840">
        <v>5</v>
      </c>
      <c r="H840" t="str">
        <f>_xlfn.XLOOKUP(Table1[[#This Row],[ZIPCODE]],Table2[Zip Code],Table2[County])</f>
        <v>Salt Lake</v>
      </c>
      <c r="I840" t="str">
        <f>_xlfn.XLOOKUP(Table1[[#This Row],[ZIPCODE]],Table3[zip],Table3[county])</f>
        <v>Salt Lake County</v>
      </c>
      <c r="J840" t="str">
        <f>IFERROR(Table1[[#This Row],[County (Utah.gov)]], SUBSTITUTE(Table1[[#This Row],[County (WPR)]], " County", ""))</f>
        <v>Salt Lake</v>
      </c>
    </row>
    <row r="841" spans="1:10">
      <c r="A841" t="s">
        <v>191</v>
      </c>
      <c r="B841" t="s">
        <v>297</v>
      </c>
      <c r="C841">
        <v>2025</v>
      </c>
      <c r="D841">
        <v>2</v>
      </c>
      <c r="E841">
        <v>84020</v>
      </c>
      <c r="F841" t="s">
        <v>291</v>
      </c>
      <c r="G841">
        <v>9</v>
      </c>
      <c r="H841" t="str">
        <f>_xlfn.XLOOKUP(Table1[[#This Row],[ZIPCODE]],Table2[Zip Code],Table2[County])</f>
        <v>Salt Lake</v>
      </c>
      <c r="I841" t="str">
        <f>_xlfn.XLOOKUP(Table1[[#This Row],[ZIPCODE]],Table3[zip],Table3[county])</f>
        <v>Salt Lake County</v>
      </c>
      <c r="J841" t="str">
        <f>IFERROR(Table1[[#This Row],[County (Utah.gov)]], SUBSTITUTE(Table1[[#This Row],[County (WPR)]], " County", ""))</f>
        <v>Salt Lake</v>
      </c>
    </row>
    <row r="842" spans="1:10">
      <c r="A842" t="s">
        <v>191</v>
      </c>
      <c r="B842" t="s">
        <v>297</v>
      </c>
      <c r="C842">
        <v>2025</v>
      </c>
      <c r="D842">
        <v>2</v>
      </c>
      <c r="E842">
        <v>84025</v>
      </c>
      <c r="F842" t="s">
        <v>291</v>
      </c>
      <c r="G842">
        <v>1</v>
      </c>
      <c r="H842" t="str">
        <f>_xlfn.XLOOKUP(Table1[[#This Row],[ZIPCODE]],Table2[Zip Code],Table2[County])</f>
        <v>Davis</v>
      </c>
      <c r="I842" t="str">
        <f>_xlfn.XLOOKUP(Table1[[#This Row],[ZIPCODE]],Table3[zip],Table3[county])</f>
        <v>Davis County</v>
      </c>
      <c r="J842" t="str">
        <f>IFERROR(Table1[[#This Row],[County (Utah.gov)]], SUBSTITUTE(Table1[[#This Row],[County (WPR)]], " County", ""))</f>
        <v>Davis</v>
      </c>
    </row>
    <row r="843" spans="1:10">
      <c r="A843" t="s">
        <v>191</v>
      </c>
      <c r="B843" t="s">
        <v>297</v>
      </c>
      <c r="C843">
        <v>2025</v>
      </c>
      <c r="D843">
        <v>2</v>
      </c>
      <c r="E843">
        <v>84029</v>
      </c>
      <c r="F843" t="s">
        <v>290</v>
      </c>
      <c r="G843">
        <v>1</v>
      </c>
      <c r="H843" t="str">
        <f>_xlfn.XLOOKUP(Table1[[#This Row],[ZIPCODE]],Table2[Zip Code],Table2[County])</f>
        <v>Tooele</v>
      </c>
      <c r="I843" t="str">
        <f>_xlfn.XLOOKUP(Table1[[#This Row],[ZIPCODE]],Table3[zip],Table3[county])</f>
        <v>Tooele County</v>
      </c>
      <c r="J843" t="str">
        <f>IFERROR(Table1[[#This Row],[County (Utah.gov)]], SUBSTITUTE(Table1[[#This Row],[County (WPR)]], " County", ""))</f>
        <v>Tooele</v>
      </c>
    </row>
    <row r="844" spans="1:10">
      <c r="A844" t="s">
        <v>191</v>
      </c>
      <c r="B844" t="s">
        <v>297</v>
      </c>
      <c r="C844">
        <v>2025</v>
      </c>
      <c r="D844">
        <v>2</v>
      </c>
      <c r="E844">
        <v>84029</v>
      </c>
      <c r="F844" t="s">
        <v>291</v>
      </c>
      <c r="G844">
        <v>2</v>
      </c>
      <c r="H844" t="str">
        <f>_xlfn.XLOOKUP(Table1[[#This Row],[ZIPCODE]],Table2[Zip Code],Table2[County])</f>
        <v>Tooele</v>
      </c>
      <c r="I844" t="str">
        <f>_xlfn.XLOOKUP(Table1[[#This Row],[ZIPCODE]],Table3[zip],Table3[county])</f>
        <v>Tooele County</v>
      </c>
      <c r="J844" t="str">
        <f>IFERROR(Table1[[#This Row],[County (Utah.gov)]], SUBSTITUTE(Table1[[#This Row],[County (WPR)]], " County", ""))</f>
        <v>Tooele</v>
      </c>
    </row>
    <row r="845" spans="1:10">
      <c r="A845" t="s">
        <v>191</v>
      </c>
      <c r="B845" t="s">
        <v>297</v>
      </c>
      <c r="C845">
        <v>2025</v>
      </c>
      <c r="D845">
        <v>2</v>
      </c>
      <c r="E845">
        <v>84032</v>
      </c>
      <c r="F845" t="s">
        <v>290</v>
      </c>
      <c r="G845">
        <v>1</v>
      </c>
      <c r="H845" t="str">
        <f>_xlfn.XLOOKUP(Table1[[#This Row],[ZIPCODE]],Table2[Zip Code],Table2[County])</f>
        <v>Wasatch</v>
      </c>
      <c r="I845" t="str">
        <f>_xlfn.XLOOKUP(Table1[[#This Row],[ZIPCODE]],Table3[zip],Table3[county])</f>
        <v>Wasatch County</v>
      </c>
      <c r="J845" t="str">
        <f>IFERROR(Table1[[#This Row],[County (Utah.gov)]], SUBSTITUTE(Table1[[#This Row],[County (WPR)]], " County", ""))</f>
        <v>Wasatch</v>
      </c>
    </row>
    <row r="846" spans="1:10">
      <c r="A846" t="s">
        <v>191</v>
      </c>
      <c r="B846" t="s">
        <v>297</v>
      </c>
      <c r="C846">
        <v>2025</v>
      </c>
      <c r="D846">
        <v>2</v>
      </c>
      <c r="E846">
        <v>84032</v>
      </c>
      <c r="F846" t="s">
        <v>291</v>
      </c>
      <c r="G846">
        <v>1</v>
      </c>
      <c r="H846" t="str">
        <f>_xlfn.XLOOKUP(Table1[[#This Row],[ZIPCODE]],Table2[Zip Code],Table2[County])</f>
        <v>Wasatch</v>
      </c>
      <c r="I846" t="str">
        <f>_xlfn.XLOOKUP(Table1[[#This Row],[ZIPCODE]],Table3[zip],Table3[county])</f>
        <v>Wasatch County</v>
      </c>
      <c r="J846" t="str">
        <f>IFERROR(Table1[[#This Row],[County (Utah.gov)]], SUBSTITUTE(Table1[[#This Row],[County (WPR)]], " County", ""))</f>
        <v>Wasatch</v>
      </c>
    </row>
    <row r="847" spans="1:10">
      <c r="A847" t="s">
        <v>191</v>
      </c>
      <c r="B847" t="s">
        <v>297</v>
      </c>
      <c r="C847">
        <v>2025</v>
      </c>
      <c r="D847">
        <v>2</v>
      </c>
      <c r="E847">
        <v>84036</v>
      </c>
      <c r="F847" t="s">
        <v>291</v>
      </c>
      <c r="G847">
        <v>1</v>
      </c>
      <c r="H847" t="str">
        <f>_xlfn.XLOOKUP(Table1[[#This Row],[ZIPCODE]],Table2[Zip Code],Table2[County])</f>
        <v>Summit</v>
      </c>
      <c r="I847" t="str">
        <f>_xlfn.XLOOKUP(Table1[[#This Row],[ZIPCODE]],Table3[zip],Table3[county])</f>
        <v>Summit County</v>
      </c>
      <c r="J847" t="str">
        <f>IFERROR(Table1[[#This Row],[County (Utah.gov)]], SUBSTITUTE(Table1[[#This Row],[County (WPR)]], " County", ""))</f>
        <v>Summit</v>
      </c>
    </row>
    <row r="848" spans="1:10">
      <c r="A848" t="s">
        <v>191</v>
      </c>
      <c r="B848" t="s">
        <v>297</v>
      </c>
      <c r="C848">
        <v>2025</v>
      </c>
      <c r="D848">
        <v>2</v>
      </c>
      <c r="E848">
        <v>84037</v>
      </c>
      <c r="F848" t="s">
        <v>291</v>
      </c>
      <c r="G848">
        <v>1</v>
      </c>
      <c r="H848" t="str">
        <f>_xlfn.XLOOKUP(Table1[[#This Row],[ZIPCODE]],Table2[Zip Code],Table2[County])</f>
        <v>Davis</v>
      </c>
      <c r="I848" t="str">
        <f>_xlfn.XLOOKUP(Table1[[#This Row],[ZIPCODE]],Table3[zip],Table3[county])</f>
        <v>Davis County</v>
      </c>
      <c r="J848" t="str">
        <f>IFERROR(Table1[[#This Row],[County (Utah.gov)]], SUBSTITUTE(Table1[[#This Row],[County (WPR)]], " County", ""))</f>
        <v>Davis</v>
      </c>
    </row>
    <row r="849" spans="1:10">
      <c r="A849" t="s">
        <v>191</v>
      </c>
      <c r="B849" t="s">
        <v>297</v>
      </c>
      <c r="C849">
        <v>2025</v>
      </c>
      <c r="D849">
        <v>2</v>
      </c>
      <c r="E849">
        <v>84040</v>
      </c>
      <c r="F849" t="s">
        <v>290</v>
      </c>
      <c r="G849">
        <v>1</v>
      </c>
      <c r="H849" t="str">
        <f>_xlfn.XLOOKUP(Table1[[#This Row],[ZIPCODE]],Table2[Zip Code],Table2[County])</f>
        <v>Davis</v>
      </c>
      <c r="I849" t="str">
        <f>_xlfn.XLOOKUP(Table1[[#This Row],[ZIPCODE]],Table3[zip],Table3[county])</f>
        <v>Davis County</v>
      </c>
      <c r="J849" t="str">
        <f>IFERROR(Table1[[#This Row],[County (Utah.gov)]], SUBSTITUTE(Table1[[#This Row],[County (WPR)]], " County", ""))</f>
        <v>Davis</v>
      </c>
    </row>
    <row r="850" spans="1:10">
      <c r="A850" t="s">
        <v>191</v>
      </c>
      <c r="B850" t="s">
        <v>297</v>
      </c>
      <c r="C850">
        <v>2025</v>
      </c>
      <c r="D850">
        <v>2</v>
      </c>
      <c r="E850">
        <v>84040</v>
      </c>
      <c r="F850" t="s">
        <v>291</v>
      </c>
      <c r="G850">
        <v>1</v>
      </c>
      <c r="H850" t="str">
        <f>_xlfn.XLOOKUP(Table1[[#This Row],[ZIPCODE]],Table2[Zip Code],Table2[County])</f>
        <v>Davis</v>
      </c>
      <c r="I850" t="str">
        <f>_xlfn.XLOOKUP(Table1[[#This Row],[ZIPCODE]],Table3[zip],Table3[county])</f>
        <v>Davis County</v>
      </c>
      <c r="J850" t="str">
        <f>IFERROR(Table1[[#This Row],[County (Utah.gov)]], SUBSTITUTE(Table1[[#This Row],[County (WPR)]], " County", ""))</f>
        <v>Davis</v>
      </c>
    </row>
    <row r="851" spans="1:10">
      <c r="A851" t="s">
        <v>191</v>
      </c>
      <c r="B851" t="s">
        <v>297</v>
      </c>
      <c r="C851">
        <v>2025</v>
      </c>
      <c r="D851">
        <v>2</v>
      </c>
      <c r="E851">
        <v>84041</v>
      </c>
      <c r="F851" t="s">
        <v>290</v>
      </c>
      <c r="G851">
        <v>2</v>
      </c>
      <c r="H851" t="str">
        <f>_xlfn.XLOOKUP(Table1[[#This Row],[ZIPCODE]],Table2[Zip Code],Table2[County])</f>
        <v>Davis</v>
      </c>
      <c r="I851" t="str">
        <f>_xlfn.XLOOKUP(Table1[[#This Row],[ZIPCODE]],Table3[zip],Table3[county])</f>
        <v>Davis County</v>
      </c>
      <c r="J851" t="str">
        <f>IFERROR(Table1[[#This Row],[County (Utah.gov)]], SUBSTITUTE(Table1[[#This Row],[County (WPR)]], " County", ""))</f>
        <v>Davis</v>
      </c>
    </row>
    <row r="852" spans="1:10">
      <c r="A852" t="s">
        <v>191</v>
      </c>
      <c r="B852" t="s">
        <v>297</v>
      </c>
      <c r="C852">
        <v>2025</v>
      </c>
      <c r="D852">
        <v>2</v>
      </c>
      <c r="E852">
        <v>84043</v>
      </c>
      <c r="F852" t="s">
        <v>290</v>
      </c>
      <c r="G852">
        <v>4</v>
      </c>
      <c r="H852" t="str">
        <f>_xlfn.XLOOKUP(Table1[[#This Row],[ZIPCODE]],Table2[Zip Code],Table2[County])</f>
        <v>Utah</v>
      </c>
      <c r="I852" t="str">
        <f>_xlfn.XLOOKUP(Table1[[#This Row],[ZIPCODE]],Table3[zip],Table3[county])</f>
        <v>Utah County</v>
      </c>
      <c r="J852" t="str">
        <f>IFERROR(Table1[[#This Row],[County (Utah.gov)]], SUBSTITUTE(Table1[[#This Row],[County (WPR)]], " County", ""))</f>
        <v>Utah</v>
      </c>
    </row>
    <row r="853" spans="1:10">
      <c r="A853" t="s">
        <v>191</v>
      </c>
      <c r="B853" t="s">
        <v>297</v>
      </c>
      <c r="C853">
        <v>2025</v>
      </c>
      <c r="D853">
        <v>2</v>
      </c>
      <c r="E853">
        <v>84043</v>
      </c>
      <c r="F853" t="s">
        <v>291</v>
      </c>
      <c r="G853">
        <v>2</v>
      </c>
      <c r="H853" t="str">
        <f>_xlfn.XLOOKUP(Table1[[#This Row],[ZIPCODE]],Table2[Zip Code],Table2[County])</f>
        <v>Utah</v>
      </c>
      <c r="I853" t="str">
        <f>_xlfn.XLOOKUP(Table1[[#This Row],[ZIPCODE]],Table3[zip],Table3[county])</f>
        <v>Utah County</v>
      </c>
      <c r="J853" t="str">
        <f>IFERROR(Table1[[#This Row],[County (Utah.gov)]], SUBSTITUTE(Table1[[#This Row],[County (WPR)]], " County", ""))</f>
        <v>Utah</v>
      </c>
    </row>
    <row r="854" spans="1:10">
      <c r="A854" t="s">
        <v>191</v>
      </c>
      <c r="B854" t="s">
        <v>297</v>
      </c>
      <c r="C854">
        <v>2025</v>
      </c>
      <c r="D854">
        <v>2</v>
      </c>
      <c r="E854">
        <v>84044</v>
      </c>
      <c r="F854" t="s">
        <v>290</v>
      </c>
      <c r="G854">
        <v>7</v>
      </c>
      <c r="H854" t="str">
        <f>_xlfn.XLOOKUP(Table1[[#This Row],[ZIPCODE]],Table2[Zip Code],Table2[County])</f>
        <v>Salt Lake</v>
      </c>
      <c r="I854" t="str">
        <f>_xlfn.XLOOKUP(Table1[[#This Row],[ZIPCODE]],Table3[zip],Table3[county])</f>
        <v>Salt Lake County</v>
      </c>
      <c r="J854" t="str">
        <f>IFERROR(Table1[[#This Row],[County (Utah.gov)]], SUBSTITUTE(Table1[[#This Row],[County (WPR)]], " County", ""))</f>
        <v>Salt Lake</v>
      </c>
    </row>
    <row r="855" spans="1:10">
      <c r="A855" t="s">
        <v>191</v>
      </c>
      <c r="B855" t="s">
        <v>297</v>
      </c>
      <c r="C855">
        <v>2025</v>
      </c>
      <c r="D855">
        <v>2</v>
      </c>
      <c r="E855">
        <v>84044</v>
      </c>
      <c r="F855" t="s">
        <v>291</v>
      </c>
      <c r="G855">
        <v>3</v>
      </c>
      <c r="H855" t="str">
        <f>_xlfn.XLOOKUP(Table1[[#This Row],[ZIPCODE]],Table2[Zip Code],Table2[County])</f>
        <v>Salt Lake</v>
      </c>
      <c r="I855" t="str">
        <f>_xlfn.XLOOKUP(Table1[[#This Row],[ZIPCODE]],Table3[zip],Table3[county])</f>
        <v>Salt Lake County</v>
      </c>
      <c r="J855" t="str">
        <f>IFERROR(Table1[[#This Row],[County (Utah.gov)]], SUBSTITUTE(Table1[[#This Row],[County (WPR)]], " County", ""))</f>
        <v>Salt Lake</v>
      </c>
    </row>
    <row r="856" spans="1:10">
      <c r="A856" t="s">
        <v>191</v>
      </c>
      <c r="B856" t="s">
        <v>297</v>
      </c>
      <c r="C856">
        <v>2025</v>
      </c>
      <c r="D856">
        <v>2</v>
      </c>
      <c r="E856">
        <v>84045</v>
      </c>
      <c r="F856" t="s">
        <v>290</v>
      </c>
      <c r="G856">
        <v>3</v>
      </c>
      <c r="H856" t="e">
        <f>_xlfn.XLOOKUP(Table1[[#This Row],[ZIPCODE]],Table2[Zip Code],Table2[County])</f>
        <v>#N/A</v>
      </c>
      <c r="I856" t="str">
        <f>_xlfn.XLOOKUP(Table1[[#This Row],[ZIPCODE]],Table3[zip],Table3[county])</f>
        <v>Utah County</v>
      </c>
      <c r="J856" t="str">
        <f>IFERROR(Table1[[#This Row],[County (Utah.gov)]], SUBSTITUTE(Table1[[#This Row],[County (WPR)]], " County", ""))</f>
        <v>Utah</v>
      </c>
    </row>
    <row r="857" spans="1:10">
      <c r="A857" t="s">
        <v>191</v>
      </c>
      <c r="B857" t="s">
        <v>297</v>
      </c>
      <c r="C857">
        <v>2025</v>
      </c>
      <c r="D857">
        <v>2</v>
      </c>
      <c r="E857">
        <v>84045</v>
      </c>
      <c r="F857" t="s">
        <v>291</v>
      </c>
      <c r="G857">
        <v>1</v>
      </c>
      <c r="H857" t="e">
        <f>_xlfn.XLOOKUP(Table1[[#This Row],[ZIPCODE]],Table2[Zip Code],Table2[County])</f>
        <v>#N/A</v>
      </c>
      <c r="I857" t="str">
        <f>_xlfn.XLOOKUP(Table1[[#This Row],[ZIPCODE]],Table3[zip],Table3[county])</f>
        <v>Utah County</v>
      </c>
      <c r="J857" t="str">
        <f>IFERROR(Table1[[#This Row],[County (Utah.gov)]], SUBSTITUTE(Table1[[#This Row],[County (WPR)]], " County", ""))</f>
        <v>Utah</v>
      </c>
    </row>
    <row r="858" spans="1:10">
      <c r="A858" t="s">
        <v>191</v>
      </c>
      <c r="B858" t="s">
        <v>297</v>
      </c>
      <c r="C858">
        <v>2025</v>
      </c>
      <c r="D858">
        <v>2</v>
      </c>
      <c r="E858">
        <v>84047</v>
      </c>
      <c r="F858" t="s">
        <v>290</v>
      </c>
      <c r="G858">
        <v>4</v>
      </c>
      <c r="H858" t="str">
        <f>_xlfn.XLOOKUP(Table1[[#This Row],[ZIPCODE]],Table2[Zip Code],Table2[County])</f>
        <v>Salt Lake</v>
      </c>
      <c r="I858" t="str">
        <f>_xlfn.XLOOKUP(Table1[[#This Row],[ZIPCODE]],Table3[zip],Table3[county])</f>
        <v>Salt Lake County</v>
      </c>
      <c r="J858" t="str">
        <f>IFERROR(Table1[[#This Row],[County (Utah.gov)]], SUBSTITUTE(Table1[[#This Row],[County (WPR)]], " County", ""))</f>
        <v>Salt Lake</v>
      </c>
    </row>
    <row r="859" spans="1:10">
      <c r="A859" t="s">
        <v>191</v>
      </c>
      <c r="B859" t="s">
        <v>297</v>
      </c>
      <c r="C859">
        <v>2025</v>
      </c>
      <c r="D859">
        <v>2</v>
      </c>
      <c r="E859">
        <v>84047</v>
      </c>
      <c r="F859" t="s">
        <v>291</v>
      </c>
      <c r="G859">
        <v>9</v>
      </c>
      <c r="H859" t="str">
        <f>_xlfn.XLOOKUP(Table1[[#This Row],[ZIPCODE]],Table2[Zip Code],Table2[County])</f>
        <v>Salt Lake</v>
      </c>
      <c r="I859" t="str">
        <f>_xlfn.XLOOKUP(Table1[[#This Row],[ZIPCODE]],Table3[zip],Table3[county])</f>
        <v>Salt Lake County</v>
      </c>
      <c r="J859" t="str">
        <f>IFERROR(Table1[[#This Row],[County (Utah.gov)]], SUBSTITUTE(Table1[[#This Row],[County (WPR)]], " County", ""))</f>
        <v>Salt Lake</v>
      </c>
    </row>
    <row r="860" spans="1:10">
      <c r="A860" t="s">
        <v>191</v>
      </c>
      <c r="B860" t="s">
        <v>297</v>
      </c>
      <c r="C860">
        <v>2025</v>
      </c>
      <c r="D860">
        <v>2</v>
      </c>
      <c r="E860">
        <v>84054</v>
      </c>
      <c r="F860" t="s">
        <v>291</v>
      </c>
      <c r="G860">
        <v>1</v>
      </c>
      <c r="H860" t="str">
        <f>_xlfn.XLOOKUP(Table1[[#This Row],[ZIPCODE]],Table2[Zip Code],Table2[County])</f>
        <v>Davis</v>
      </c>
      <c r="I860" t="str">
        <f>_xlfn.XLOOKUP(Table1[[#This Row],[ZIPCODE]],Table3[zip],Table3[county])</f>
        <v>Davis County</v>
      </c>
      <c r="J860" t="str">
        <f>IFERROR(Table1[[#This Row],[County (Utah.gov)]], SUBSTITUTE(Table1[[#This Row],[County (WPR)]], " County", ""))</f>
        <v>Davis</v>
      </c>
    </row>
    <row r="861" spans="1:10">
      <c r="A861" t="s">
        <v>191</v>
      </c>
      <c r="B861" t="s">
        <v>297</v>
      </c>
      <c r="C861">
        <v>2025</v>
      </c>
      <c r="D861">
        <v>2</v>
      </c>
      <c r="E861">
        <v>84057</v>
      </c>
      <c r="F861" t="s">
        <v>290</v>
      </c>
      <c r="G861">
        <v>1</v>
      </c>
      <c r="H861" t="str">
        <f>_xlfn.XLOOKUP(Table1[[#This Row],[ZIPCODE]],Table2[Zip Code],Table2[County])</f>
        <v>Utah</v>
      </c>
      <c r="I861" t="str">
        <f>_xlfn.XLOOKUP(Table1[[#This Row],[ZIPCODE]],Table3[zip],Table3[county])</f>
        <v>Utah County</v>
      </c>
      <c r="J861" t="str">
        <f>IFERROR(Table1[[#This Row],[County (Utah.gov)]], SUBSTITUTE(Table1[[#This Row],[County (WPR)]], " County", ""))</f>
        <v>Utah</v>
      </c>
    </row>
    <row r="862" spans="1:10">
      <c r="A862" t="s">
        <v>191</v>
      </c>
      <c r="B862" t="s">
        <v>297</v>
      </c>
      <c r="C862">
        <v>2025</v>
      </c>
      <c r="D862">
        <v>2</v>
      </c>
      <c r="E862">
        <v>84058</v>
      </c>
      <c r="F862" t="s">
        <v>290</v>
      </c>
      <c r="G862">
        <v>2</v>
      </c>
      <c r="H862" t="str">
        <f>_xlfn.XLOOKUP(Table1[[#This Row],[ZIPCODE]],Table2[Zip Code],Table2[County])</f>
        <v>Utah</v>
      </c>
      <c r="I862" t="str">
        <f>_xlfn.XLOOKUP(Table1[[#This Row],[ZIPCODE]],Table3[zip],Table3[county])</f>
        <v>Utah County</v>
      </c>
      <c r="J862" t="str">
        <f>IFERROR(Table1[[#This Row],[County (Utah.gov)]], SUBSTITUTE(Table1[[#This Row],[County (WPR)]], " County", ""))</f>
        <v>Utah</v>
      </c>
    </row>
    <row r="863" spans="1:10">
      <c r="A863" t="s">
        <v>191</v>
      </c>
      <c r="B863" t="s">
        <v>297</v>
      </c>
      <c r="C863">
        <v>2025</v>
      </c>
      <c r="D863">
        <v>2</v>
      </c>
      <c r="E863">
        <v>84060</v>
      </c>
      <c r="F863" t="s">
        <v>290</v>
      </c>
      <c r="G863">
        <v>1</v>
      </c>
      <c r="H863" t="str">
        <f>_xlfn.XLOOKUP(Table1[[#This Row],[ZIPCODE]],Table2[Zip Code],Table2[County])</f>
        <v>Summit</v>
      </c>
      <c r="I863" t="str">
        <f>_xlfn.XLOOKUP(Table1[[#This Row],[ZIPCODE]],Table3[zip],Table3[county])</f>
        <v>Summit County</v>
      </c>
      <c r="J863" t="str">
        <f>IFERROR(Table1[[#This Row],[County (Utah.gov)]], SUBSTITUTE(Table1[[#This Row],[County (WPR)]], " County", ""))</f>
        <v>Summit</v>
      </c>
    </row>
    <row r="864" spans="1:10">
      <c r="A864" t="s">
        <v>191</v>
      </c>
      <c r="B864" t="s">
        <v>297</v>
      </c>
      <c r="C864">
        <v>2025</v>
      </c>
      <c r="D864">
        <v>2</v>
      </c>
      <c r="E864">
        <v>84065</v>
      </c>
      <c r="F864" t="s">
        <v>290</v>
      </c>
      <c r="G864">
        <v>4</v>
      </c>
      <c r="H864" t="str">
        <f>_xlfn.XLOOKUP(Table1[[#This Row],[ZIPCODE]],Table2[Zip Code],Table2[County])</f>
        <v>Salt Lake</v>
      </c>
      <c r="I864" t="str">
        <f>_xlfn.XLOOKUP(Table1[[#This Row],[ZIPCODE]],Table3[zip],Table3[county])</f>
        <v>Salt Lake County</v>
      </c>
      <c r="J864" t="str">
        <f>IFERROR(Table1[[#This Row],[County (Utah.gov)]], SUBSTITUTE(Table1[[#This Row],[County (WPR)]], " County", ""))</f>
        <v>Salt Lake</v>
      </c>
    </row>
    <row r="865" spans="1:10">
      <c r="A865" t="s">
        <v>191</v>
      </c>
      <c r="B865" t="s">
        <v>297</v>
      </c>
      <c r="C865">
        <v>2025</v>
      </c>
      <c r="D865">
        <v>2</v>
      </c>
      <c r="E865">
        <v>84065</v>
      </c>
      <c r="F865" t="s">
        <v>291</v>
      </c>
      <c r="G865">
        <v>3</v>
      </c>
      <c r="H865" t="str">
        <f>_xlfn.XLOOKUP(Table1[[#This Row],[ZIPCODE]],Table2[Zip Code],Table2[County])</f>
        <v>Salt Lake</v>
      </c>
      <c r="I865" t="str">
        <f>_xlfn.XLOOKUP(Table1[[#This Row],[ZIPCODE]],Table3[zip],Table3[county])</f>
        <v>Salt Lake County</v>
      </c>
      <c r="J865" t="str">
        <f>IFERROR(Table1[[#This Row],[County (Utah.gov)]], SUBSTITUTE(Table1[[#This Row],[County (WPR)]], " County", ""))</f>
        <v>Salt Lake</v>
      </c>
    </row>
    <row r="866" spans="1:10">
      <c r="A866" t="s">
        <v>191</v>
      </c>
      <c r="B866" t="s">
        <v>297</v>
      </c>
      <c r="C866">
        <v>2025</v>
      </c>
      <c r="D866">
        <v>2</v>
      </c>
      <c r="E866">
        <v>84070</v>
      </c>
      <c r="F866" t="s">
        <v>290</v>
      </c>
      <c r="G866">
        <v>4</v>
      </c>
      <c r="H866" t="str">
        <f>_xlfn.XLOOKUP(Table1[[#This Row],[ZIPCODE]],Table2[Zip Code],Table2[County])</f>
        <v>Salt Lake</v>
      </c>
      <c r="I866" t="str">
        <f>_xlfn.XLOOKUP(Table1[[#This Row],[ZIPCODE]],Table3[zip],Table3[county])</f>
        <v>Salt Lake County</v>
      </c>
      <c r="J866" t="str">
        <f>IFERROR(Table1[[#This Row],[County (Utah.gov)]], SUBSTITUTE(Table1[[#This Row],[County (WPR)]], " County", ""))</f>
        <v>Salt Lake</v>
      </c>
    </row>
    <row r="867" spans="1:10">
      <c r="A867" t="s">
        <v>191</v>
      </c>
      <c r="B867" t="s">
        <v>297</v>
      </c>
      <c r="C867">
        <v>2025</v>
      </c>
      <c r="D867">
        <v>2</v>
      </c>
      <c r="E867">
        <v>84070</v>
      </c>
      <c r="F867" t="s">
        <v>291</v>
      </c>
      <c r="G867">
        <v>10</v>
      </c>
      <c r="H867" t="str">
        <f>_xlfn.XLOOKUP(Table1[[#This Row],[ZIPCODE]],Table2[Zip Code],Table2[County])</f>
        <v>Salt Lake</v>
      </c>
      <c r="I867" t="str">
        <f>_xlfn.XLOOKUP(Table1[[#This Row],[ZIPCODE]],Table3[zip],Table3[county])</f>
        <v>Salt Lake County</v>
      </c>
      <c r="J867" t="str">
        <f>IFERROR(Table1[[#This Row],[County (Utah.gov)]], SUBSTITUTE(Table1[[#This Row],[County (WPR)]], " County", ""))</f>
        <v>Salt Lake</v>
      </c>
    </row>
    <row r="868" spans="1:10">
      <c r="A868" t="s">
        <v>191</v>
      </c>
      <c r="B868" t="s">
        <v>297</v>
      </c>
      <c r="C868">
        <v>2025</v>
      </c>
      <c r="D868">
        <v>2</v>
      </c>
      <c r="E868">
        <v>84074</v>
      </c>
      <c r="F868" t="s">
        <v>290</v>
      </c>
      <c r="G868">
        <v>3</v>
      </c>
      <c r="H868" t="str">
        <f>_xlfn.XLOOKUP(Table1[[#This Row],[ZIPCODE]],Table2[Zip Code],Table2[County])</f>
        <v>Tooele</v>
      </c>
      <c r="I868" t="str">
        <f>_xlfn.XLOOKUP(Table1[[#This Row],[ZIPCODE]],Table3[zip],Table3[county])</f>
        <v>Tooele County</v>
      </c>
      <c r="J868" t="str">
        <f>IFERROR(Table1[[#This Row],[County (Utah.gov)]], SUBSTITUTE(Table1[[#This Row],[County (WPR)]], " County", ""))</f>
        <v>Tooele</v>
      </c>
    </row>
    <row r="869" spans="1:10">
      <c r="A869" t="s">
        <v>191</v>
      </c>
      <c r="B869" t="s">
        <v>297</v>
      </c>
      <c r="C869">
        <v>2025</v>
      </c>
      <c r="D869">
        <v>2</v>
      </c>
      <c r="E869">
        <v>84074</v>
      </c>
      <c r="F869" t="s">
        <v>291</v>
      </c>
      <c r="G869">
        <v>2</v>
      </c>
      <c r="H869" t="str">
        <f>_xlfn.XLOOKUP(Table1[[#This Row],[ZIPCODE]],Table2[Zip Code],Table2[County])</f>
        <v>Tooele</v>
      </c>
      <c r="I869" t="str">
        <f>_xlfn.XLOOKUP(Table1[[#This Row],[ZIPCODE]],Table3[zip],Table3[county])</f>
        <v>Tooele County</v>
      </c>
      <c r="J869" t="str">
        <f>IFERROR(Table1[[#This Row],[County (Utah.gov)]], SUBSTITUTE(Table1[[#This Row],[County (WPR)]], " County", ""))</f>
        <v>Tooele</v>
      </c>
    </row>
    <row r="870" spans="1:10">
      <c r="A870" t="s">
        <v>191</v>
      </c>
      <c r="B870" t="s">
        <v>297</v>
      </c>
      <c r="C870">
        <v>2025</v>
      </c>
      <c r="D870">
        <v>2</v>
      </c>
      <c r="E870">
        <v>84081</v>
      </c>
      <c r="F870" t="s">
        <v>290</v>
      </c>
      <c r="G870">
        <v>9</v>
      </c>
      <c r="H870" t="e">
        <f>_xlfn.XLOOKUP(Table1[[#This Row],[ZIPCODE]],Table2[Zip Code],Table2[County])</f>
        <v>#N/A</v>
      </c>
      <c r="I870" t="str">
        <f>_xlfn.XLOOKUP(Table1[[#This Row],[ZIPCODE]],Table3[zip],Table3[county])</f>
        <v>Salt Lake County</v>
      </c>
      <c r="J870" t="str">
        <f>IFERROR(Table1[[#This Row],[County (Utah.gov)]], SUBSTITUTE(Table1[[#This Row],[County (WPR)]], " County", ""))</f>
        <v>Salt Lake</v>
      </c>
    </row>
    <row r="871" spans="1:10">
      <c r="A871" t="s">
        <v>191</v>
      </c>
      <c r="B871" t="s">
        <v>297</v>
      </c>
      <c r="C871">
        <v>2025</v>
      </c>
      <c r="D871">
        <v>2</v>
      </c>
      <c r="E871">
        <v>84081</v>
      </c>
      <c r="F871" t="s">
        <v>291</v>
      </c>
      <c r="G871">
        <v>5</v>
      </c>
      <c r="H871" t="e">
        <f>_xlfn.XLOOKUP(Table1[[#This Row],[ZIPCODE]],Table2[Zip Code],Table2[County])</f>
        <v>#N/A</v>
      </c>
      <c r="I871" t="str">
        <f>_xlfn.XLOOKUP(Table1[[#This Row],[ZIPCODE]],Table3[zip],Table3[county])</f>
        <v>Salt Lake County</v>
      </c>
      <c r="J871" t="str">
        <f>IFERROR(Table1[[#This Row],[County (Utah.gov)]], SUBSTITUTE(Table1[[#This Row],[County (WPR)]], " County", ""))</f>
        <v>Salt Lake</v>
      </c>
    </row>
    <row r="872" spans="1:10">
      <c r="A872" t="s">
        <v>191</v>
      </c>
      <c r="B872" t="s">
        <v>297</v>
      </c>
      <c r="C872">
        <v>2025</v>
      </c>
      <c r="D872">
        <v>2</v>
      </c>
      <c r="E872">
        <v>84084</v>
      </c>
      <c r="F872" t="s">
        <v>290</v>
      </c>
      <c r="G872">
        <v>7</v>
      </c>
      <c r="H872" t="str">
        <f>_xlfn.XLOOKUP(Table1[[#This Row],[ZIPCODE]],Table2[Zip Code],Table2[County])</f>
        <v>Salt Lake</v>
      </c>
      <c r="I872" t="str">
        <f>_xlfn.XLOOKUP(Table1[[#This Row],[ZIPCODE]],Table3[zip],Table3[county])</f>
        <v>Salt Lake County</v>
      </c>
      <c r="J872" t="str">
        <f>IFERROR(Table1[[#This Row],[County (Utah.gov)]], SUBSTITUTE(Table1[[#This Row],[County (WPR)]], " County", ""))</f>
        <v>Salt Lake</v>
      </c>
    </row>
    <row r="873" spans="1:10">
      <c r="A873" t="s">
        <v>191</v>
      </c>
      <c r="B873" t="s">
        <v>297</v>
      </c>
      <c r="C873">
        <v>2025</v>
      </c>
      <c r="D873">
        <v>2</v>
      </c>
      <c r="E873">
        <v>84084</v>
      </c>
      <c r="F873" t="s">
        <v>291</v>
      </c>
      <c r="G873">
        <v>4</v>
      </c>
      <c r="H873" t="str">
        <f>_xlfn.XLOOKUP(Table1[[#This Row],[ZIPCODE]],Table2[Zip Code],Table2[County])</f>
        <v>Salt Lake</v>
      </c>
      <c r="I873" t="str">
        <f>_xlfn.XLOOKUP(Table1[[#This Row],[ZIPCODE]],Table3[zip],Table3[county])</f>
        <v>Salt Lake County</v>
      </c>
      <c r="J873" t="str">
        <f>IFERROR(Table1[[#This Row],[County (Utah.gov)]], SUBSTITUTE(Table1[[#This Row],[County (WPR)]], " County", ""))</f>
        <v>Salt Lake</v>
      </c>
    </row>
    <row r="874" spans="1:10">
      <c r="A874" t="s">
        <v>191</v>
      </c>
      <c r="B874" t="s">
        <v>297</v>
      </c>
      <c r="C874">
        <v>2025</v>
      </c>
      <c r="D874">
        <v>2</v>
      </c>
      <c r="E874">
        <v>84087</v>
      </c>
      <c r="F874" t="s">
        <v>290</v>
      </c>
      <c r="G874">
        <v>2</v>
      </c>
      <c r="H874" t="str">
        <f>_xlfn.XLOOKUP(Table1[[#This Row],[ZIPCODE]],Table2[Zip Code],Table2[County])</f>
        <v>Davis</v>
      </c>
      <c r="I874" t="str">
        <f>_xlfn.XLOOKUP(Table1[[#This Row],[ZIPCODE]],Table3[zip],Table3[county])</f>
        <v>Davis County</v>
      </c>
      <c r="J874" t="str">
        <f>IFERROR(Table1[[#This Row],[County (Utah.gov)]], SUBSTITUTE(Table1[[#This Row],[County (WPR)]], " County", ""))</f>
        <v>Davis</v>
      </c>
    </row>
    <row r="875" spans="1:10">
      <c r="A875" t="s">
        <v>191</v>
      </c>
      <c r="B875" t="s">
        <v>297</v>
      </c>
      <c r="C875">
        <v>2025</v>
      </c>
      <c r="D875">
        <v>2</v>
      </c>
      <c r="E875">
        <v>84088</v>
      </c>
      <c r="F875" t="s">
        <v>290</v>
      </c>
      <c r="G875">
        <v>6</v>
      </c>
      <c r="H875" t="str">
        <f>_xlfn.XLOOKUP(Table1[[#This Row],[ZIPCODE]],Table2[Zip Code],Table2[County])</f>
        <v>Salt Lake</v>
      </c>
      <c r="I875" t="str">
        <f>_xlfn.XLOOKUP(Table1[[#This Row],[ZIPCODE]],Table3[zip],Table3[county])</f>
        <v>Salt Lake County</v>
      </c>
      <c r="J875" t="str">
        <f>IFERROR(Table1[[#This Row],[County (Utah.gov)]], SUBSTITUTE(Table1[[#This Row],[County (WPR)]], " County", ""))</f>
        <v>Salt Lake</v>
      </c>
    </row>
    <row r="876" spans="1:10">
      <c r="A876" t="s">
        <v>191</v>
      </c>
      <c r="B876" t="s">
        <v>297</v>
      </c>
      <c r="C876">
        <v>2025</v>
      </c>
      <c r="D876">
        <v>2</v>
      </c>
      <c r="E876">
        <v>84088</v>
      </c>
      <c r="F876" t="s">
        <v>291</v>
      </c>
      <c r="G876">
        <v>5</v>
      </c>
      <c r="H876" t="str">
        <f>_xlfn.XLOOKUP(Table1[[#This Row],[ZIPCODE]],Table2[Zip Code],Table2[County])</f>
        <v>Salt Lake</v>
      </c>
      <c r="I876" t="str">
        <f>_xlfn.XLOOKUP(Table1[[#This Row],[ZIPCODE]],Table3[zip],Table3[county])</f>
        <v>Salt Lake County</v>
      </c>
      <c r="J876" t="str">
        <f>IFERROR(Table1[[#This Row],[County (Utah.gov)]], SUBSTITUTE(Table1[[#This Row],[County (WPR)]], " County", ""))</f>
        <v>Salt Lake</v>
      </c>
    </row>
    <row r="877" spans="1:10">
      <c r="A877" t="s">
        <v>191</v>
      </c>
      <c r="B877" t="s">
        <v>297</v>
      </c>
      <c r="C877">
        <v>2025</v>
      </c>
      <c r="D877">
        <v>2</v>
      </c>
      <c r="E877">
        <v>84090</v>
      </c>
      <c r="F877" t="s">
        <v>290</v>
      </c>
      <c r="G877">
        <v>1</v>
      </c>
      <c r="H877" t="str">
        <f>_xlfn.XLOOKUP(Table1[[#This Row],[ZIPCODE]],Table2[Zip Code],Table2[County])</f>
        <v>Salt Lake</v>
      </c>
      <c r="I877" t="e">
        <f>_xlfn.XLOOKUP(Table1[[#This Row],[ZIPCODE]],Table3[zip],Table3[county])</f>
        <v>#N/A</v>
      </c>
      <c r="J877" t="str">
        <f>IFERROR(Table1[[#This Row],[County (Utah.gov)]], SUBSTITUTE(Table1[[#This Row],[County (WPR)]], " County", ""))</f>
        <v>Salt Lake</v>
      </c>
    </row>
    <row r="878" spans="1:10">
      <c r="A878" t="s">
        <v>191</v>
      </c>
      <c r="B878" t="s">
        <v>297</v>
      </c>
      <c r="C878">
        <v>2025</v>
      </c>
      <c r="D878">
        <v>2</v>
      </c>
      <c r="E878">
        <v>84091</v>
      </c>
      <c r="F878" t="s">
        <v>291</v>
      </c>
      <c r="G878">
        <v>1</v>
      </c>
      <c r="H878" t="str">
        <f>_xlfn.XLOOKUP(Table1[[#This Row],[ZIPCODE]],Table2[Zip Code],Table2[County])</f>
        <v>Salt Lake</v>
      </c>
      <c r="I878" t="e">
        <f>_xlfn.XLOOKUP(Table1[[#This Row],[ZIPCODE]],Table3[zip],Table3[county])</f>
        <v>#N/A</v>
      </c>
      <c r="J878" t="str">
        <f>IFERROR(Table1[[#This Row],[County (Utah.gov)]], SUBSTITUTE(Table1[[#This Row],[County (WPR)]], " County", ""))</f>
        <v>Salt Lake</v>
      </c>
    </row>
    <row r="879" spans="1:10">
      <c r="A879" t="s">
        <v>191</v>
      </c>
      <c r="B879" t="s">
        <v>297</v>
      </c>
      <c r="C879">
        <v>2025</v>
      </c>
      <c r="D879">
        <v>2</v>
      </c>
      <c r="E879">
        <v>84092</v>
      </c>
      <c r="F879" t="s">
        <v>290</v>
      </c>
      <c r="G879">
        <v>3</v>
      </c>
      <c r="H879" t="str">
        <f>_xlfn.XLOOKUP(Table1[[#This Row],[ZIPCODE]],Table2[Zip Code],Table2[County])</f>
        <v>Salt Lake</v>
      </c>
      <c r="I879" t="str">
        <f>_xlfn.XLOOKUP(Table1[[#This Row],[ZIPCODE]],Table3[zip],Table3[county])</f>
        <v>Salt Lake County</v>
      </c>
      <c r="J879" t="str">
        <f>IFERROR(Table1[[#This Row],[County (Utah.gov)]], SUBSTITUTE(Table1[[#This Row],[County (WPR)]], " County", ""))</f>
        <v>Salt Lake</v>
      </c>
    </row>
    <row r="880" spans="1:10">
      <c r="A880" t="s">
        <v>191</v>
      </c>
      <c r="B880" t="s">
        <v>297</v>
      </c>
      <c r="C880">
        <v>2025</v>
      </c>
      <c r="D880">
        <v>2</v>
      </c>
      <c r="E880">
        <v>84092</v>
      </c>
      <c r="F880" t="s">
        <v>291</v>
      </c>
      <c r="G880">
        <v>4</v>
      </c>
      <c r="H880" t="str">
        <f>_xlfn.XLOOKUP(Table1[[#This Row],[ZIPCODE]],Table2[Zip Code],Table2[County])</f>
        <v>Salt Lake</v>
      </c>
      <c r="I880" t="str">
        <f>_xlfn.XLOOKUP(Table1[[#This Row],[ZIPCODE]],Table3[zip],Table3[county])</f>
        <v>Salt Lake County</v>
      </c>
      <c r="J880" t="str">
        <f>IFERROR(Table1[[#This Row],[County (Utah.gov)]], SUBSTITUTE(Table1[[#This Row],[County (WPR)]], " County", ""))</f>
        <v>Salt Lake</v>
      </c>
    </row>
    <row r="881" spans="1:10">
      <c r="A881" t="s">
        <v>191</v>
      </c>
      <c r="B881" t="s">
        <v>297</v>
      </c>
      <c r="C881">
        <v>2025</v>
      </c>
      <c r="D881">
        <v>2</v>
      </c>
      <c r="E881">
        <v>84093</v>
      </c>
      <c r="F881" t="s">
        <v>290</v>
      </c>
      <c r="G881">
        <v>1</v>
      </c>
      <c r="H881" t="str">
        <f>_xlfn.XLOOKUP(Table1[[#This Row],[ZIPCODE]],Table2[Zip Code],Table2[County])</f>
        <v>Salt Lake</v>
      </c>
      <c r="I881" t="str">
        <f>_xlfn.XLOOKUP(Table1[[#This Row],[ZIPCODE]],Table3[zip],Table3[county])</f>
        <v>Salt Lake County</v>
      </c>
      <c r="J881" t="str">
        <f>IFERROR(Table1[[#This Row],[County (Utah.gov)]], SUBSTITUTE(Table1[[#This Row],[County (WPR)]], " County", ""))</f>
        <v>Salt Lake</v>
      </c>
    </row>
    <row r="882" spans="1:10">
      <c r="A882" t="s">
        <v>191</v>
      </c>
      <c r="B882" t="s">
        <v>297</v>
      </c>
      <c r="C882">
        <v>2025</v>
      </c>
      <c r="D882">
        <v>2</v>
      </c>
      <c r="E882">
        <v>84093</v>
      </c>
      <c r="F882" t="s">
        <v>291</v>
      </c>
      <c r="G882">
        <v>3</v>
      </c>
      <c r="H882" t="str">
        <f>_xlfn.XLOOKUP(Table1[[#This Row],[ZIPCODE]],Table2[Zip Code],Table2[County])</f>
        <v>Salt Lake</v>
      </c>
      <c r="I882" t="str">
        <f>_xlfn.XLOOKUP(Table1[[#This Row],[ZIPCODE]],Table3[zip],Table3[county])</f>
        <v>Salt Lake County</v>
      </c>
      <c r="J882" t="str">
        <f>IFERROR(Table1[[#This Row],[County (Utah.gov)]], SUBSTITUTE(Table1[[#This Row],[County (WPR)]], " County", ""))</f>
        <v>Salt Lake</v>
      </c>
    </row>
    <row r="883" spans="1:10">
      <c r="A883" t="s">
        <v>191</v>
      </c>
      <c r="B883" t="s">
        <v>297</v>
      </c>
      <c r="C883">
        <v>2025</v>
      </c>
      <c r="D883">
        <v>2</v>
      </c>
      <c r="E883">
        <v>84094</v>
      </c>
      <c r="F883" t="s">
        <v>290</v>
      </c>
      <c r="G883">
        <v>3</v>
      </c>
      <c r="H883" t="str">
        <f>_xlfn.XLOOKUP(Table1[[#This Row],[ZIPCODE]],Table2[Zip Code],Table2[County])</f>
        <v>Salt Lake</v>
      </c>
      <c r="I883" t="str">
        <f>_xlfn.XLOOKUP(Table1[[#This Row],[ZIPCODE]],Table3[zip],Table3[county])</f>
        <v>Salt Lake County</v>
      </c>
      <c r="J883" t="str">
        <f>IFERROR(Table1[[#This Row],[County (Utah.gov)]], SUBSTITUTE(Table1[[#This Row],[County (WPR)]], " County", ""))</f>
        <v>Salt Lake</v>
      </c>
    </row>
    <row r="884" spans="1:10">
      <c r="A884" t="s">
        <v>191</v>
      </c>
      <c r="B884" t="s">
        <v>297</v>
      </c>
      <c r="C884">
        <v>2025</v>
      </c>
      <c r="D884">
        <v>2</v>
      </c>
      <c r="E884">
        <v>84094</v>
      </c>
      <c r="F884" t="s">
        <v>291</v>
      </c>
      <c r="G884">
        <v>10</v>
      </c>
      <c r="H884" t="str">
        <f>_xlfn.XLOOKUP(Table1[[#This Row],[ZIPCODE]],Table2[Zip Code],Table2[County])</f>
        <v>Salt Lake</v>
      </c>
      <c r="I884" t="str">
        <f>_xlfn.XLOOKUP(Table1[[#This Row],[ZIPCODE]],Table3[zip],Table3[county])</f>
        <v>Salt Lake County</v>
      </c>
      <c r="J884" t="str">
        <f>IFERROR(Table1[[#This Row],[County (Utah.gov)]], SUBSTITUTE(Table1[[#This Row],[County (WPR)]], " County", ""))</f>
        <v>Salt Lake</v>
      </c>
    </row>
    <row r="885" spans="1:10">
      <c r="A885" t="s">
        <v>191</v>
      </c>
      <c r="B885" t="s">
        <v>297</v>
      </c>
      <c r="C885">
        <v>2025</v>
      </c>
      <c r="D885">
        <v>2</v>
      </c>
      <c r="E885">
        <v>84095</v>
      </c>
      <c r="F885" t="s">
        <v>290</v>
      </c>
      <c r="G885">
        <v>3</v>
      </c>
      <c r="H885" t="str">
        <f>_xlfn.XLOOKUP(Table1[[#This Row],[ZIPCODE]],Table2[Zip Code],Table2[County])</f>
        <v>Salt Lake</v>
      </c>
      <c r="I885" t="str">
        <f>_xlfn.XLOOKUP(Table1[[#This Row],[ZIPCODE]],Table3[zip],Table3[county])</f>
        <v>Salt Lake County</v>
      </c>
      <c r="J885" t="str">
        <f>IFERROR(Table1[[#This Row],[County (Utah.gov)]], SUBSTITUTE(Table1[[#This Row],[County (WPR)]], " County", ""))</f>
        <v>Salt Lake</v>
      </c>
    </row>
    <row r="886" spans="1:10">
      <c r="A886" t="s">
        <v>191</v>
      </c>
      <c r="B886" t="s">
        <v>297</v>
      </c>
      <c r="C886">
        <v>2025</v>
      </c>
      <c r="D886">
        <v>2</v>
      </c>
      <c r="E886">
        <v>84095</v>
      </c>
      <c r="F886" t="s">
        <v>291</v>
      </c>
      <c r="G886">
        <v>2</v>
      </c>
      <c r="H886" t="str">
        <f>_xlfn.XLOOKUP(Table1[[#This Row],[ZIPCODE]],Table2[Zip Code],Table2[County])</f>
        <v>Salt Lake</v>
      </c>
      <c r="I886" t="str">
        <f>_xlfn.XLOOKUP(Table1[[#This Row],[ZIPCODE]],Table3[zip],Table3[county])</f>
        <v>Salt Lake County</v>
      </c>
      <c r="J886" t="str">
        <f>IFERROR(Table1[[#This Row],[County (Utah.gov)]], SUBSTITUTE(Table1[[#This Row],[County (WPR)]], " County", ""))</f>
        <v>Salt Lake</v>
      </c>
    </row>
    <row r="887" spans="1:10">
      <c r="A887" t="s">
        <v>191</v>
      </c>
      <c r="B887" t="s">
        <v>297</v>
      </c>
      <c r="C887">
        <v>2025</v>
      </c>
      <c r="D887">
        <v>2</v>
      </c>
      <c r="E887">
        <v>84096</v>
      </c>
      <c r="F887" t="s">
        <v>290</v>
      </c>
      <c r="G887">
        <v>11</v>
      </c>
      <c r="H887" t="e">
        <f>_xlfn.XLOOKUP(Table1[[#This Row],[ZIPCODE]],Table2[Zip Code],Table2[County])</f>
        <v>#N/A</v>
      </c>
      <c r="I887" t="str">
        <f>_xlfn.XLOOKUP(Table1[[#This Row],[ZIPCODE]],Table3[zip],Table3[county])</f>
        <v>Salt Lake County</v>
      </c>
      <c r="J887" t="str">
        <f>IFERROR(Table1[[#This Row],[County (Utah.gov)]], SUBSTITUTE(Table1[[#This Row],[County (WPR)]], " County", ""))</f>
        <v>Salt Lake</v>
      </c>
    </row>
    <row r="888" spans="1:10">
      <c r="A888" t="s">
        <v>191</v>
      </c>
      <c r="B888" t="s">
        <v>297</v>
      </c>
      <c r="C888">
        <v>2025</v>
      </c>
      <c r="D888">
        <v>2</v>
      </c>
      <c r="E888">
        <v>84096</v>
      </c>
      <c r="F888" t="s">
        <v>291</v>
      </c>
      <c r="G888">
        <v>7</v>
      </c>
      <c r="H888" t="e">
        <f>_xlfn.XLOOKUP(Table1[[#This Row],[ZIPCODE]],Table2[Zip Code],Table2[County])</f>
        <v>#N/A</v>
      </c>
      <c r="I888" t="str">
        <f>_xlfn.XLOOKUP(Table1[[#This Row],[ZIPCODE]],Table3[zip],Table3[county])</f>
        <v>Salt Lake County</v>
      </c>
      <c r="J888" t="str">
        <f>IFERROR(Table1[[#This Row],[County (Utah.gov)]], SUBSTITUTE(Table1[[#This Row],[County (WPR)]], " County", ""))</f>
        <v>Salt Lake</v>
      </c>
    </row>
    <row r="889" spans="1:10">
      <c r="A889" t="s">
        <v>191</v>
      </c>
      <c r="B889" t="s">
        <v>297</v>
      </c>
      <c r="C889">
        <v>2025</v>
      </c>
      <c r="D889">
        <v>2</v>
      </c>
      <c r="E889">
        <v>84098</v>
      </c>
      <c r="F889" t="s">
        <v>291</v>
      </c>
      <c r="G889">
        <v>1</v>
      </c>
      <c r="H889" t="str">
        <f>_xlfn.XLOOKUP(Table1[[#This Row],[ZIPCODE]],Table2[Zip Code],Table2[County])</f>
        <v>Summit</v>
      </c>
      <c r="I889" t="str">
        <f>_xlfn.XLOOKUP(Table1[[#This Row],[ZIPCODE]],Table3[zip],Table3[county])</f>
        <v>Summit County</v>
      </c>
      <c r="J889" t="str">
        <f>IFERROR(Table1[[#This Row],[County (Utah.gov)]], SUBSTITUTE(Table1[[#This Row],[County (WPR)]], " County", ""))</f>
        <v>Summit</v>
      </c>
    </row>
    <row r="890" spans="1:10">
      <c r="A890" t="s">
        <v>191</v>
      </c>
      <c r="B890" t="s">
        <v>297</v>
      </c>
      <c r="C890">
        <v>2025</v>
      </c>
      <c r="D890">
        <v>2</v>
      </c>
      <c r="E890">
        <v>84101</v>
      </c>
      <c r="F890" t="s">
        <v>291</v>
      </c>
      <c r="G890">
        <v>3</v>
      </c>
      <c r="H890" t="str">
        <f>_xlfn.XLOOKUP(Table1[[#This Row],[ZIPCODE]],Table2[Zip Code],Table2[County])</f>
        <v>Salt Lake</v>
      </c>
      <c r="I890" t="str">
        <f>_xlfn.XLOOKUP(Table1[[#This Row],[ZIPCODE]],Table3[zip],Table3[county])</f>
        <v>Salt Lake County</v>
      </c>
      <c r="J890" t="str">
        <f>IFERROR(Table1[[#This Row],[County (Utah.gov)]], SUBSTITUTE(Table1[[#This Row],[County (WPR)]], " County", ""))</f>
        <v>Salt Lake</v>
      </c>
    </row>
    <row r="891" spans="1:10">
      <c r="A891" t="s">
        <v>191</v>
      </c>
      <c r="B891" t="s">
        <v>297</v>
      </c>
      <c r="C891">
        <v>2025</v>
      </c>
      <c r="D891">
        <v>2</v>
      </c>
      <c r="E891">
        <v>84102</v>
      </c>
      <c r="F891" t="s">
        <v>291</v>
      </c>
      <c r="G891">
        <v>1</v>
      </c>
      <c r="H891" t="str">
        <f>_xlfn.XLOOKUP(Table1[[#This Row],[ZIPCODE]],Table2[Zip Code],Table2[County])</f>
        <v>Salt Lake</v>
      </c>
      <c r="I891" t="str">
        <f>_xlfn.XLOOKUP(Table1[[#This Row],[ZIPCODE]],Table3[zip],Table3[county])</f>
        <v>Salt Lake County</v>
      </c>
      <c r="J891" t="str">
        <f>IFERROR(Table1[[#This Row],[County (Utah.gov)]], SUBSTITUTE(Table1[[#This Row],[County (WPR)]], " County", ""))</f>
        <v>Salt Lake</v>
      </c>
    </row>
    <row r="892" spans="1:10">
      <c r="A892" t="s">
        <v>191</v>
      </c>
      <c r="B892" t="s">
        <v>297</v>
      </c>
      <c r="C892">
        <v>2025</v>
      </c>
      <c r="D892">
        <v>2</v>
      </c>
      <c r="E892">
        <v>84103</v>
      </c>
      <c r="F892" t="s">
        <v>290</v>
      </c>
      <c r="G892">
        <v>1</v>
      </c>
      <c r="H892" t="str">
        <f>_xlfn.XLOOKUP(Table1[[#This Row],[ZIPCODE]],Table2[Zip Code],Table2[County])</f>
        <v>Salt Lake</v>
      </c>
      <c r="I892" t="str">
        <f>_xlfn.XLOOKUP(Table1[[#This Row],[ZIPCODE]],Table3[zip],Table3[county])</f>
        <v>Salt Lake County</v>
      </c>
      <c r="J892" t="str">
        <f>IFERROR(Table1[[#This Row],[County (Utah.gov)]], SUBSTITUTE(Table1[[#This Row],[County (WPR)]], " County", ""))</f>
        <v>Salt Lake</v>
      </c>
    </row>
    <row r="893" spans="1:10">
      <c r="A893" t="s">
        <v>191</v>
      </c>
      <c r="B893" t="s">
        <v>297</v>
      </c>
      <c r="C893">
        <v>2025</v>
      </c>
      <c r="D893">
        <v>2</v>
      </c>
      <c r="E893">
        <v>84103</v>
      </c>
      <c r="F893" t="s">
        <v>291</v>
      </c>
      <c r="G893">
        <v>2</v>
      </c>
      <c r="H893" t="str">
        <f>_xlfn.XLOOKUP(Table1[[#This Row],[ZIPCODE]],Table2[Zip Code],Table2[County])</f>
        <v>Salt Lake</v>
      </c>
      <c r="I893" t="str">
        <f>_xlfn.XLOOKUP(Table1[[#This Row],[ZIPCODE]],Table3[zip],Table3[county])</f>
        <v>Salt Lake County</v>
      </c>
      <c r="J893" t="str">
        <f>IFERROR(Table1[[#This Row],[County (Utah.gov)]], SUBSTITUTE(Table1[[#This Row],[County (WPR)]], " County", ""))</f>
        <v>Salt Lake</v>
      </c>
    </row>
    <row r="894" spans="1:10">
      <c r="A894" t="s">
        <v>191</v>
      </c>
      <c r="B894" t="s">
        <v>297</v>
      </c>
      <c r="C894">
        <v>2025</v>
      </c>
      <c r="D894">
        <v>2</v>
      </c>
      <c r="E894">
        <v>84104</v>
      </c>
      <c r="F894" t="s">
        <v>290</v>
      </c>
      <c r="G894">
        <v>2</v>
      </c>
      <c r="H894" t="str">
        <f>_xlfn.XLOOKUP(Table1[[#This Row],[ZIPCODE]],Table2[Zip Code],Table2[County])</f>
        <v>Salt Lake</v>
      </c>
      <c r="I894" t="str">
        <f>_xlfn.XLOOKUP(Table1[[#This Row],[ZIPCODE]],Table3[zip],Table3[county])</f>
        <v>Salt Lake County</v>
      </c>
      <c r="J894" t="str">
        <f>IFERROR(Table1[[#This Row],[County (Utah.gov)]], SUBSTITUTE(Table1[[#This Row],[County (WPR)]], " County", ""))</f>
        <v>Salt Lake</v>
      </c>
    </row>
    <row r="895" spans="1:10">
      <c r="A895" t="s">
        <v>191</v>
      </c>
      <c r="B895" t="s">
        <v>297</v>
      </c>
      <c r="C895">
        <v>2025</v>
      </c>
      <c r="D895">
        <v>2</v>
      </c>
      <c r="E895">
        <v>84104</v>
      </c>
      <c r="F895" t="s">
        <v>291</v>
      </c>
      <c r="G895">
        <v>2</v>
      </c>
      <c r="H895" t="str">
        <f>_xlfn.XLOOKUP(Table1[[#This Row],[ZIPCODE]],Table2[Zip Code],Table2[County])</f>
        <v>Salt Lake</v>
      </c>
      <c r="I895" t="str">
        <f>_xlfn.XLOOKUP(Table1[[#This Row],[ZIPCODE]],Table3[zip],Table3[county])</f>
        <v>Salt Lake County</v>
      </c>
      <c r="J895" t="str">
        <f>IFERROR(Table1[[#This Row],[County (Utah.gov)]], SUBSTITUTE(Table1[[#This Row],[County (WPR)]], " County", ""))</f>
        <v>Salt Lake</v>
      </c>
    </row>
    <row r="896" spans="1:10">
      <c r="A896" t="s">
        <v>191</v>
      </c>
      <c r="B896" t="s">
        <v>297</v>
      </c>
      <c r="C896">
        <v>2025</v>
      </c>
      <c r="D896">
        <v>2</v>
      </c>
      <c r="E896">
        <v>84105</v>
      </c>
      <c r="F896" t="s">
        <v>291</v>
      </c>
      <c r="G896">
        <v>1</v>
      </c>
      <c r="H896" t="str">
        <f>_xlfn.XLOOKUP(Table1[[#This Row],[ZIPCODE]],Table2[Zip Code],Table2[County])</f>
        <v>Salt Lake</v>
      </c>
      <c r="I896" t="str">
        <f>_xlfn.XLOOKUP(Table1[[#This Row],[ZIPCODE]],Table3[zip],Table3[county])</f>
        <v>Salt Lake County</v>
      </c>
      <c r="J896" t="str">
        <f>IFERROR(Table1[[#This Row],[County (Utah.gov)]], SUBSTITUTE(Table1[[#This Row],[County (WPR)]], " County", ""))</f>
        <v>Salt Lake</v>
      </c>
    </row>
    <row r="897" spans="1:10">
      <c r="A897" t="s">
        <v>191</v>
      </c>
      <c r="B897" t="s">
        <v>297</v>
      </c>
      <c r="C897">
        <v>2025</v>
      </c>
      <c r="D897">
        <v>2</v>
      </c>
      <c r="E897">
        <v>84106</v>
      </c>
      <c r="F897" t="s">
        <v>290</v>
      </c>
      <c r="G897">
        <v>5</v>
      </c>
      <c r="H897" t="str">
        <f>_xlfn.XLOOKUP(Table1[[#This Row],[ZIPCODE]],Table2[Zip Code],Table2[County])</f>
        <v>Salt Lake</v>
      </c>
      <c r="I897" t="str">
        <f>_xlfn.XLOOKUP(Table1[[#This Row],[ZIPCODE]],Table3[zip],Table3[county])</f>
        <v>Salt Lake County</v>
      </c>
      <c r="J897" t="str">
        <f>IFERROR(Table1[[#This Row],[County (Utah.gov)]], SUBSTITUTE(Table1[[#This Row],[County (WPR)]], " County", ""))</f>
        <v>Salt Lake</v>
      </c>
    </row>
    <row r="898" spans="1:10">
      <c r="A898" t="s">
        <v>191</v>
      </c>
      <c r="B898" t="s">
        <v>297</v>
      </c>
      <c r="C898">
        <v>2025</v>
      </c>
      <c r="D898">
        <v>2</v>
      </c>
      <c r="E898">
        <v>84106</v>
      </c>
      <c r="F898" t="s">
        <v>291</v>
      </c>
      <c r="G898">
        <v>5</v>
      </c>
      <c r="H898" t="str">
        <f>_xlfn.XLOOKUP(Table1[[#This Row],[ZIPCODE]],Table2[Zip Code],Table2[County])</f>
        <v>Salt Lake</v>
      </c>
      <c r="I898" t="str">
        <f>_xlfn.XLOOKUP(Table1[[#This Row],[ZIPCODE]],Table3[zip],Table3[county])</f>
        <v>Salt Lake County</v>
      </c>
      <c r="J898" t="str">
        <f>IFERROR(Table1[[#This Row],[County (Utah.gov)]], SUBSTITUTE(Table1[[#This Row],[County (WPR)]], " County", ""))</f>
        <v>Salt Lake</v>
      </c>
    </row>
    <row r="899" spans="1:10">
      <c r="A899" t="s">
        <v>191</v>
      </c>
      <c r="B899" t="s">
        <v>297</v>
      </c>
      <c r="C899">
        <v>2025</v>
      </c>
      <c r="D899">
        <v>2</v>
      </c>
      <c r="E899">
        <v>84107</v>
      </c>
      <c r="F899" t="s">
        <v>290</v>
      </c>
      <c r="G899">
        <v>4</v>
      </c>
      <c r="H899" t="str">
        <f>_xlfn.XLOOKUP(Table1[[#This Row],[ZIPCODE]],Table2[Zip Code],Table2[County])</f>
        <v>Salt Lake</v>
      </c>
      <c r="I899" t="str">
        <f>_xlfn.XLOOKUP(Table1[[#This Row],[ZIPCODE]],Table3[zip],Table3[county])</f>
        <v>Salt Lake County</v>
      </c>
      <c r="J899" t="str">
        <f>IFERROR(Table1[[#This Row],[County (Utah.gov)]], SUBSTITUTE(Table1[[#This Row],[County (WPR)]], " County", ""))</f>
        <v>Salt Lake</v>
      </c>
    </row>
    <row r="900" spans="1:10">
      <c r="A900" t="s">
        <v>191</v>
      </c>
      <c r="B900" t="s">
        <v>297</v>
      </c>
      <c r="C900">
        <v>2025</v>
      </c>
      <c r="D900">
        <v>2</v>
      </c>
      <c r="E900">
        <v>84107</v>
      </c>
      <c r="F900" t="s">
        <v>291</v>
      </c>
      <c r="G900">
        <v>8</v>
      </c>
      <c r="H900" t="str">
        <f>_xlfn.XLOOKUP(Table1[[#This Row],[ZIPCODE]],Table2[Zip Code],Table2[County])</f>
        <v>Salt Lake</v>
      </c>
      <c r="I900" t="str">
        <f>_xlfn.XLOOKUP(Table1[[#This Row],[ZIPCODE]],Table3[zip],Table3[county])</f>
        <v>Salt Lake County</v>
      </c>
      <c r="J900" t="str">
        <f>IFERROR(Table1[[#This Row],[County (Utah.gov)]], SUBSTITUTE(Table1[[#This Row],[County (WPR)]], " County", ""))</f>
        <v>Salt Lake</v>
      </c>
    </row>
    <row r="901" spans="1:10">
      <c r="A901" t="s">
        <v>191</v>
      </c>
      <c r="B901" t="s">
        <v>297</v>
      </c>
      <c r="C901">
        <v>2025</v>
      </c>
      <c r="D901">
        <v>2</v>
      </c>
      <c r="E901">
        <v>84108</v>
      </c>
      <c r="F901" t="s">
        <v>290</v>
      </c>
      <c r="G901">
        <v>3</v>
      </c>
      <c r="H901" t="str">
        <f>_xlfn.XLOOKUP(Table1[[#This Row],[ZIPCODE]],Table2[Zip Code],Table2[County])</f>
        <v>Salt Lake</v>
      </c>
      <c r="I901" t="str">
        <f>_xlfn.XLOOKUP(Table1[[#This Row],[ZIPCODE]],Table3[zip],Table3[county])</f>
        <v>Salt Lake County</v>
      </c>
      <c r="J901" t="str">
        <f>IFERROR(Table1[[#This Row],[County (Utah.gov)]], SUBSTITUTE(Table1[[#This Row],[County (WPR)]], " County", ""))</f>
        <v>Salt Lake</v>
      </c>
    </row>
    <row r="902" spans="1:10">
      <c r="A902" t="s">
        <v>191</v>
      </c>
      <c r="B902" t="s">
        <v>297</v>
      </c>
      <c r="C902">
        <v>2025</v>
      </c>
      <c r="D902">
        <v>2</v>
      </c>
      <c r="E902">
        <v>84109</v>
      </c>
      <c r="F902" t="s">
        <v>290</v>
      </c>
      <c r="G902">
        <v>2</v>
      </c>
      <c r="H902" t="str">
        <f>_xlfn.XLOOKUP(Table1[[#This Row],[ZIPCODE]],Table2[Zip Code],Table2[County])</f>
        <v>Salt Lake</v>
      </c>
      <c r="I902" t="str">
        <f>_xlfn.XLOOKUP(Table1[[#This Row],[ZIPCODE]],Table3[zip],Table3[county])</f>
        <v>Salt Lake County</v>
      </c>
      <c r="J902" t="str">
        <f>IFERROR(Table1[[#This Row],[County (Utah.gov)]], SUBSTITUTE(Table1[[#This Row],[County (WPR)]], " County", ""))</f>
        <v>Salt Lake</v>
      </c>
    </row>
    <row r="903" spans="1:10">
      <c r="A903" t="s">
        <v>191</v>
      </c>
      <c r="B903" t="s">
        <v>297</v>
      </c>
      <c r="C903">
        <v>2025</v>
      </c>
      <c r="D903">
        <v>2</v>
      </c>
      <c r="E903">
        <v>84109</v>
      </c>
      <c r="F903" t="s">
        <v>291</v>
      </c>
      <c r="G903">
        <v>2</v>
      </c>
      <c r="H903" t="str">
        <f>_xlfn.XLOOKUP(Table1[[#This Row],[ZIPCODE]],Table2[Zip Code],Table2[County])</f>
        <v>Salt Lake</v>
      </c>
      <c r="I903" t="str">
        <f>_xlfn.XLOOKUP(Table1[[#This Row],[ZIPCODE]],Table3[zip],Table3[county])</f>
        <v>Salt Lake County</v>
      </c>
      <c r="J903" t="str">
        <f>IFERROR(Table1[[#This Row],[County (Utah.gov)]], SUBSTITUTE(Table1[[#This Row],[County (WPR)]], " County", ""))</f>
        <v>Salt Lake</v>
      </c>
    </row>
    <row r="904" spans="1:10">
      <c r="A904" t="s">
        <v>191</v>
      </c>
      <c r="B904" t="s">
        <v>297</v>
      </c>
      <c r="C904">
        <v>2025</v>
      </c>
      <c r="D904">
        <v>2</v>
      </c>
      <c r="E904">
        <v>84111</v>
      </c>
      <c r="F904" t="s">
        <v>290</v>
      </c>
      <c r="G904">
        <v>1</v>
      </c>
      <c r="H904" t="str">
        <f>_xlfn.XLOOKUP(Table1[[#This Row],[ZIPCODE]],Table2[Zip Code],Table2[County])</f>
        <v>Salt Lake</v>
      </c>
      <c r="I904" t="str">
        <f>_xlfn.XLOOKUP(Table1[[#This Row],[ZIPCODE]],Table3[zip],Table3[county])</f>
        <v>Salt Lake County</v>
      </c>
      <c r="J904" t="str">
        <f>IFERROR(Table1[[#This Row],[County (Utah.gov)]], SUBSTITUTE(Table1[[#This Row],[County (WPR)]], " County", ""))</f>
        <v>Salt Lake</v>
      </c>
    </row>
    <row r="905" spans="1:10">
      <c r="A905" t="s">
        <v>191</v>
      </c>
      <c r="B905" t="s">
        <v>297</v>
      </c>
      <c r="C905">
        <v>2025</v>
      </c>
      <c r="D905">
        <v>2</v>
      </c>
      <c r="E905">
        <v>84111</v>
      </c>
      <c r="F905" t="s">
        <v>291</v>
      </c>
      <c r="G905">
        <v>1</v>
      </c>
      <c r="H905" t="str">
        <f>_xlfn.XLOOKUP(Table1[[#This Row],[ZIPCODE]],Table2[Zip Code],Table2[County])</f>
        <v>Salt Lake</v>
      </c>
      <c r="I905" t="str">
        <f>_xlfn.XLOOKUP(Table1[[#This Row],[ZIPCODE]],Table3[zip],Table3[county])</f>
        <v>Salt Lake County</v>
      </c>
      <c r="J905" t="str">
        <f>IFERROR(Table1[[#This Row],[County (Utah.gov)]], SUBSTITUTE(Table1[[#This Row],[County (WPR)]], " County", ""))</f>
        <v>Salt Lake</v>
      </c>
    </row>
    <row r="906" spans="1:10">
      <c r="A906" t="s">
        <v>191</v>
      </c>
      <c r="B906" t="s">
        <v>297</v>
      </c>
      <c r="C906">
        <v>2025</v>
      </c>
      <c r="D906">
        <v>2</v>
      </c>
      <c r="E906">
        <v>84115</v>
      </c>
      <c r="F906" t="s">
        <v>290</v>
      </c>
      <c r="G906">
        <v>4</v>
      </c>
      <c r="H906" t="str">
        <f>_xlfn.XLOOKUP(Table1[[#This Row],[ZIPCODE]],Table2[Zip Code],Table2[County])</f>
        <v>Salt Lake</v>
      </c>
      <c r="I906" t="str">
        <f>_xlfn.XLOOKUP(Table1[[#This Row],[ZIPCODE]],Table3[zip],Table3[county])</f>
        <v>Salt Lake County</v>
      </c>
      <c r="J906" t="str">
        <f>IFERROR(Table1[[#This Row],[County (Utah.gov)]], SUBSTITUTE(Table1[[#This Row],[County (WPR)]], " County", ""))</f>
        <v>Salt Lake</v>
      </c>
    </row>
    <row r="907" spans="1:10">
      <c r="A907" t="s">
        <v>191</v>
      </c>
      <c r="B907" t="s">
        <v>297</v>
      </c>
      <c r="C907">
        <v>2025</v>
      </c>
      <c r="D907">
        <v>2</v>
      </c>
      <c r="E907">
        <v>84116</v>
      </c>
      <c r="F907" t="s">
        <v>290</v>
      </c>
      <c r="G907">
        <v>6</v>
      </c>
      <c r="H907" t="str">
        <f>_xlfn.XLOOKUP(Table1[[#This Row],[ZIPCODE]],Table2[Zip Code],Table2[County])</f>
        <v>Salt Lake</v>
      </c>
      <c r="I907" t="str">
        <f>_xlfn.XLOOKUP(Table1[[#This Row],[ZIPCODE]],Table3[zip],Table3[county])</f>
        <v>Salt Lake County</v>
      </c>
      <c r="J907" t="str">
        <f>IFERROR(Table1[[#This Row],[County (Utah.gov)]], SUBSTITUTE(Table1[[#This Row],[County (WPR)]], " County", ""))</f>
        <v>Salt Lake</v>
      </c>
    </row>
    <row r="908" spans="1:10">
      <c r="A908" t="s">
        <v>191</v>
      </c>
      <c r="B908" t="s">
        <v>297</v>
      </c>
      <c r="C908">
        <v>2025</v>
      </c>
      <c r="D908">
        <v>2</v>
      </c>
      <c r="E908">
        <v>84116</v>
      </c>
      <c r="F908" t="s">
        <v>291</v>
      </c>
      <c r="G908">
        <v>5</v>
      </c>
      <c r="H908" t="str">
        <f>_xlfn.XLOOKUP(Table1[[#This Row],[ZIPCODE]],Table2[Zip Code],Table2[County])</f>
        <v>Salt Lake</v>
      </c>
      <c r="I908" t="str">
        <f>_xlfn.XLOOKUP(Table1[[#This Row],[ZIPCODE]],Table3[zip],Table3[county])</f>
        <v>Salt Lake County</v>
      </c>
      <c r="J908" t="str">
        <f>IFERROR(Table1[[#This Row],[County (Utah.gov)]], SUBSTITUTE(Table1[[#This Row],[County (WPR)]], " County", ""))</f>
        <v>Salt Lake</v>
      </c>
    </row>
    <row r="909" spans="1:10">
      <c r="A909" t="s">
        <v>191</v>
      </c>
      <c r="B909" t="s">
        <v>297</v>
      </c>
      <c r="C909">
        <v>2025</v>
      </c>
      <c r="D909">
        <v>2</v>
      </c>
      <c r="E909">
        <v>84117</v>
      </c>
      <c r="F909" t="s">
        <v>290</v>
      </c>
      <c r="G909">
        <v>2</v>
      </c>
      <c r="H909" t="str">
        <f>_xlfn.XLOOKUP(Table1[[#This Row],[ZIPCODE]],Table2[Zip Code],Table2[County])</f>
        <v>Salt Lake</v>
      </c>
      <c r="I909" t="str">
        <f>_xlfn.XLOOKUP(Table1[[#This Row],[ZIPCODE]],Table3[zip],Table3[county])</f>
        <v>Salt Lake County</v>
      </c>
      <c r="J909" t="str">
        <f>IFERROR(Table1[[#This Row],[County (Utah.gov)]], SUBSTITUTE(Table1[[#This Row],[County (WPR)]], " County", ""))</f>
        <v>Salt Lake</v>
      </c>
    </row>
    <row r="910" spans="1:10">
      <c r="A910" t="s">
        <v>191</v>
      </c>
      <c r="B910" t="s">
        <v>297</v>
      </c>
      <c r="C910">
        <v>2025</v>
      </c>
      <c r="D910">
        <v>2</v>
      </c>
      <c r="E910">
        <v>84117</v>
      </c>
      <c r="F910" t="s">
        <v>291</v>
      </c>
      <c r="G910">
        <v>4</v>
      </c>
      <c r="H910" t="str">
        <f>_xlfn.XLOOKUP(Table1[[#This Row],[ZIPCODE]],Table2[Zip Code],Table2[County])</f>
        <v>Salt Lake</v>
      </c>
      <c r="I910" t="str">
        <f>_xlfn.XLOOKUP(Table1[[#This Row],[ZIPCODE]],Table3[zip],Table3[county])</f>
        <v>Salt Lake County</v>
      </c>
      <c r="J910" t="str">
        <f>IFERROR(Table1[[#This Row],[County (Utah.gov)]], SUBSTITUTE(Table1[[#This Row],[County (WPR)]], " County", ""))</f>
        <v>Salt Lake</v>
      </c>
    </row>
    <row r="911" spans="1:10">
      <c r="A911" t="s">
        <v>191</v>
      </c>
      <c r="B911" t="s">
        <v>297</v>
      </c>
      <c r="C911">
        <v>2025</v>
      </c>
      <c r="D911">
        <v>2</v>
      </c>
      <c r="E911">
        <v>84118</v>
      </c>
      <c r="F911" t="s">
        <v>290</v>
      </c>
      <c r="G911">
        <v>10</v>
      </c>
      <c r="H911" t="str">
        <f>_xlfn.XLOOKUP(Table1[[#This Row],[ZIPCODE]],Table2[Zip Code],Table2[County])</f>
        <v>Salt Lake</v>
      </c>
      <c r="I911" t="str">
        <f>_xlfn.XLOOKUP(Table1[[#This Row],[ZIPCODE]],Table3[zip],Table3[county])</f>
        <v>Salt Lake County</v>
      </c>
      <c r="J911" t="str">
        <f>IFERROR(Table1[[#This Row],[County (Utah.gov)]], SUBSTITUTE(Table1[[#This Row],[County (WPR)]], " County", ""))</f>
        <v>Salt Lake</v>
      </c>
    </row>
    <row r="912" spans="1:10">
      <c r="A912" t="s">
        <v>191</v>
      </c>
      <c r="B912" t="s">
        <v>297</v>
      </c>
      <c r="C912">
        <v>2025</v>
      </c>
      <c r="D912">
        <v>2</v>
      </c>
      <c r="E912">
        <v>84118</v>
      </c>
      <c r="F912" t="s">
        <v>291</v>
      </c>
      <c r="G912">
        <v>6</v>
      </c>
      <c r="H912" t="str">
        <f>_xlfn.XLOOKUP(Table1[[#This Row],[ZIPCODE]],Table2[Zip Code],Table2[County])</f>
        <v>Salt Lake</v>
      </c>
      <c r="I912" t="str">
        <f>_xlfn.XLOOKUP(Table1[[#This Row],[ZIPCODE]],Table3[zip],Table3[county])</f>
        <v>Salt Lake County</v>
      </c>
      <c r="J912" t="str">
        <f>IFERROR(Table1[[#This Row],[County (Utah.gov)]], SUBSTITUTE(Table1[[#This Row],[County (WPR)]], " County", ""))</f>
        <v>Salt Lake</v>
      </c>
    </row>
    <row r="913" spans="1:10">
      <c r="A913" t="s">
        <v>191</v>
      </c>
      <c r="B913" t="s">
        <v>297</v>
      </c>
      <c r="C913">
        <v>2025</v>
      </c>
      <c r="D913">
        <v>2</v>
      </c>
      <c r="E913">
        <v>84119</v>
      </c>
      <c r="F913" t="s">
        <v>290</v>
      </c>
      <c r="G913">
        <v>5</v>
      </c>
      <c r="H913" t="str">
        <f>_xlfn.XLOOKUP(Table1[[#This Row],[ZIPCODE]],Table2[Zip Code],Table2[County])</f>
        <v>Salt Lake</v>
      </c>
      <c r="I913" t="str">
        <f>_xlfn.XLOOKUP(Table1[[#This Row],[ZIPCODE]],Table3[zip],Table3[county])</f>
        <v>Salt Lake County</v>
      </c>
      <c r="J913" t="str">
        <f>IFERROR(Table1[[#This Row],[County (Utah.gov)]], SUBSTITUTE(Table1[[#This Row],[County (WPR)]], " County", ""))</f>
        <v>Salt Lake</v>
      </c>
    </row>
    <row r="914" spans="1:10">
      <c r="A914" t="s">
        <v>191</v>
      </c>
      <c r="B914" t="s">
        <v>297</v>
      </c>
      <c r="C914">
        <v>2025</v>
      </c>
      <c r="D914">
        <v>2</v>
      </c>
      <c r="E914">
        <v>84119</v>
      </c>
      <c r="F914" t="s">
        <v>291</v>
      </c>
      <c r="G914">
        <v>7</v>
      </c>
      <c r="H914" t="str">
        <f>_xlfn.XLOOKUP(Table1[[#This Row],[ZIPCODE]],Table2[Zip Code],Table2[County])</f>
        <v>Salt Lake</v>
      </c>
      <c r="I914" t="str">
        <f>_xlfn.XLOOKUP(Table1[[#This Row],[ZIPCODE]],Table3[zip],Table3[county])</f>
        <v>Salt Lake County</v>
      </c>
      <c r="J914" t="str">
        <f>IFERROR(Table1[[#This Row],[County (Utah.gov)]], SUBSTITUTE(Table1[[#This Row],[County (WPR)]], " County", ""))</f>
        <v>Salt Lake</v>
      </c>
    </row>
    <row r="915" spans="1:10">
      <c r="A915" t="s">
        <v>191</v>
      </c>
      <c r="B915" t="s">
        <v>297</v>
      </c>
      <c r="C915">
        <v>2025</v>
      </c>
      <c r="D915">
        <v>2</v>
      </c>
      <c r="E915">
        <v>84120</v>
      </c>
      <c r="F915" t="s">
        <v>290</v>
      </c>
      <c r="G915">
        <v>6</v>
      </c>
      <c r="H915" t="str">
        <f>_xlfn.XLOOKUP(Table1[[#This Row],[ZIPCODE]],Table2[Zip Code],Table2[County])</f>
        <v>Salt Lake</v>
      </c>
      <c r="I915" t="str">
        <f>_xlfn.XLOOKUP(Table1[[#This Row],[ZIPCODE]],Table3[zip],Table3[county])</f>
        <v>Salt Lake County</v>
      </c>
      <c r="J915" t="str">
        <f>IFERROR(Table1[[#This Row],[County (Utah.gov)]], SUBSTITUTE(Table1[[#This Row],[County (WPR)]], " County", ""))</f>
        <v>Salt Lake</v>
      </c>
    </row>
    <row r="916" spans="1:10">
      <c r="A916" t="s">
        <v>191</v>
      </c>
      <c r="B916" t="s">
        <v>297</v>
      </c>
      <c r="C916">
        <v>2025</v>
      </c>
      <c r="D916">
        <v>2</v>
      </c>
      <c r="E916">
        <v>84120</v>
      </c>
      <c r="F916" t="s">
        <v>291</v>
      </c>
      <c r="G916">
        <v>9</v>
      </c>
      <c r="H916" t="str">
        <f>_xlfn.XLOOKUP(Table1[[#This Row],[ZIPCODE]],Table2[Zip Code],Table2[County])</f>
        <v>Salt Lake</v>
      </c>
      <c r="I916" t="str">
        <f>_xlfn.XLOOKUP(Table1[[#This Row],[ZIPCODE]],Table3[zip],Table3[county])</f>
        <v>Salt Lake County</v>
      </c>
      <c r="J916" t="str">
        <f>IFERROR(Table1[[#This Row],[County (Utah.gov)]], SUBSTITUTE(Table1[[#This Row],[County (WPR)]], " County", ""))</f>
        <v>Salt Lake</v>
      </c>
    </row>
    <row r="917" spans="1:10">
      <c r="A917" t="s">
        <v>191</v>
      </c>
      <c r="B917" t="s">
        <v>297</v>
      </c>
      <c r="C917">
        <v>2025</v>
      </c>
      <c r="D917">
        <v>2</v>
      </c>
      <c r="E917">
        <v>84121</v>
      </c>
      <c r="F917" t="s">
        <v>290</v>
      </c>
      <c r="G917">
        <v>1</v>
      </c>
      <c r="H917" t="str">
        <f>_xlfn.XLOOKUP(Table1[[#This Row],[ZIPCODE]],Table2[Zip Code],Table2[County])</f>
        <v>Salt Lake</v>
      </c>
      <c r="I917" t="str">
        <f>_xlfn.XLOOKUP(Table1[[#This Row],[ZIPCODE]],Table3[zip],Table3[county])</f>
        <v>Salt Lake County</v>
      </c>
      <c r="J917" t="str">
        <f>IFERROR(Table1[[#This Row],[County (Utah.gov)]], SUBSTITUTE(Table1[[#This Row],[County (WPR)]], " County", ""))</f>
        <v>Salt Lake</v>
      </c>
    </row>
    <row r="918" spans="1:10">
      <c r="A918" t="s">
        <v>191</v>
      </c>
      <c r="B918" t="s">
        <v>297</v>
      </c>
      <c r="C918">
        <v>2025</v>
      </c>
      <c r="D918">
        <v>2</v>
      </c>
      <c r="E918">
        <v>84121</v>
      </c>
      <c r="F918" t="s">
        <v>291</v>
      </c>
      <c r="G918">
        <v>7</v>
      </c>
      <c r="H918" t="str">
        <f>_xlfn.XLOOKUP(Table1[[#This Row],[ZIPCODE]],Table2[Zip Code],Table2[County])</f>
        <v>Salt Lake</v>
      </c>
      <c r="I918" t="str">
        <f>_xlfn.XLOOKUP(Table1[[#This Row],[ZIPCODE]],Table3[zip],Table3[county])</f>
        <v>Salt Lake County</v>
      </c>
      <c r="J918" t="str">
        <f>IFERROR(Table1[[#This Row],[County (Utah.gov)]], SUBSTITUTE(Table1[[#This Row],[County (WPR)]], " County", ""))</f>
        <v>Salt Lake</v>
      </c>
    </row>
    <row r="919" spans="1:10">
      <c r="A919" t="s">
        <v>191</v>
      </c>
      <c r="B919" t="s">
        <v>297</v>
      </c>
      <c r="C919">
        <v>2025</v>
      </c>
      <c r="D919">
        <v>2</v>
      </c>
      <c r="E919">
        <v>84123</v>
      </c>
      <c r="F919" t="s">
        <v>290</v>
      </c>
      <c r="G919">
        <v>4</v>
      </c>
      <c r="H919" t="str">
        <f>_xlfn.XLOOKUP(Table1[[#This Row],[ZIPCODE]],Table2[Zip Code],Table2[County])</f>
        <v>Salt Lake</v>
      </c>
      <c r="I919" t="str">
        <f>_xlfn.XLOOKUP(Table1[[#This Row],[ZIPCODE]],Table3[zip],Table3[county])</f>
        <v>Salt Lake County</v>
      </c>
      <c r="J919" t="str">
        <f>IFERROR(Table1[[#This Row],[County (Utah.gov)]], SUBSTITUTE(Table1[[#This Row],[County (WPR)]], " County", ""))</f>
        <v>Salt Lake</v>
      </c>
    </row>
    <row r="920" spans="1:10">
      <c r="A920" t="s">
        <v>191</v>
      </c>
      <c r="B920" t="s">
        <v>297</v>
      </c>
      <c r="C920">
        <v>2025</v>
      </c>
      <c r="D920">
        <v>2</v>
      </c>
      <c r="E920">
        <v>84123</v>
      </c>
      <c r="F920" t="s">
        <v>291</v>
      </c>
      <c r="G920">
        <v>10</v>
      </c>
      <c r="H920" t="str">
        <f>_xlfn.XLOOKUP(Table1[[#This Row],[ZIPCODE]],Table2[Zip Code],Table2[County])</f>
        <v>Salt Lake</v>
      </c>
      <c r="I920" t="str">
        <f>_xlfn.XLOOKUP(Table1[[#This Row],[ZIPCODE]],Table3[zip],Table3[county])</f>
        <v>Salt Lake County</v>
      </c>
      <c r="J920" t="str">
        <f>IFERROR(Table1[[#This Row],[County (Utah.gov)]], SUBSTITUTE(Table1[[#This Row],[County (WPR)]], " County", ""))</f>
        <v>Salt Lake</v>
      </c>
    </row>
    <row r="921" spans="1:10">
      <c r="A921" t="s">
        <v>191</v>
      </c>
      <c r="B921" t="s">
        <v>297</v>
      </c>
      <c r="C921">
        <v>2025</v>
      </c>
      <c r="D921">
        <v>2</v>
      </c>
      <c r="E921">
        <v>84124</v>
      </c>
      <c r="F921" t="s">
        <v>290</v>
      </c>
      <c r="G921">
        <v>4</v>
      </c>
      <c r="H921" t="str">
        <f>_xlfn.XLOOKUP(Table1[[#This Row],[ZIPCODE]],Table2[Zip Code],Table2[County])</f>
        <v>Salt Lake</v>
      </c>
      <c r="I921" t="str">
        <f>_xlfn.XLOOKUP(Table1[[#This Row],[ZIPCODE]],Table3[zip],Table3[county])</f>
        <v>Salt Lake County</v>
      </c>
      <c r="J921" t="str">
        <f>IFERROR(Table1[[#This Row],[County (Utah.gov)]], SUBSTITUTE(Table1[[#This Row],[County (WPR)]], " County", ""))</f>
        <v>Salt Lake</v>
      </c>
    </row>
    <row r="922" spans="1:10">
      <c r="A922" t="s">
        <v>191</v>
      </c>
      <c r="B922" t="s">
        <v>297</v>
      </c>
      <c r="C922">
        <v>2025</v>
      </c>
      <c r="D922">
        <v>2</v>
      </c>
      <c r="E922">
        <v>84128</v>
      </c>
      <c r="F922" t="s">
        <v>291</v>
      </c>
      <c r="G922">
        <v>6</v>
      </c>
      <c r="H922" t="str">
        <f>_xlfn.XLOOKUP(Table1[[#This Row],[ZIPCODE]],Table2[Zip Code],Table2[County])</f>
        <v>Salt Lake</v>
      </c>
      <c r="I922" t="str">
        <f>_xlfn.XLOOKUP(Table1[[#This Row],[ZIPCODE]],Table3[zip],Table3[county])</f>
        <v>Salt Lake County</v>
      </c>
      <c r="J922" t="str">
        <f>IFERROR(Table1[[#This Row],[County (Utah.gov)]], SUBSTITUTE(Table1[[#This Row],[County (WPR)]], " County", ""))</f>
        <v>Salt Lake</v>
      </c>
    </row>
    <row r="923" spans="1:10">
      <c r="A923" t="s">
        <v>191</v>
      </c>
      <c r="B923" t="s">
        <v>297</v>
      </c>
      <c r="C923">
        <v>2025</v>
      </c>
      <c r="D923">
        <v>2</v>
      </c>
      <c r="E923">
        <v>84129</v>
      </c>
      <c r="F923" t="s">
        <v>290</v>
      </c>
      <c r="G923">
        <v>7</v>
      </c>
      <c r="H923" t="e">
        <f>_xlfn.XLOOKUP(Table1[[#This Row],[ZIPCODE]],Table2[Zip Code],Table2[County])</f>
        <v>#N/A</v>
      </c>
      <c r="I923" t="str">
        <f>_xlfn.XLOOKUP(Table1[[#This Row],[ZIPCODE]],Table3[zip],Table3[county])</f>
        <v>Salt Lake County</v>
      </c>
      <c r="J923" t="str">
        <f>IFERROR(Table1[[#This Row],[County (Utah.gov)]], SUBSTITUTE(Table1[[#This Row],[County (WPR)]], " County", ""))</f>
        <v>Salt Lake</v>
      </c>
    </row>
    <row r="924" spans="1:10">
      <c r="A924" t="s">
        <v>191</v>
      </c>
      <c r="B924" t="s">
        <v>297</v>
      </c>
      <c r="C924">
        <v>2025</v>
      </c>
      <c r="D924">
        <v>2</v>
      </c>
      <c r="E924">
        <v>84129</v>
      </c>
      <c r="F924" t="s">
        <v>291</v>
      </c>
      <c r="G924">
        <v>4</v>
      </c>
      <c r="H924" t="e">
        <f>_xlfn.XLOOKUP(Table1[[#This Row],[ZIPCODE]],Table2[Zip Code],Table2[County])</f>
        <v>#N/A</v>
      </c>
      <c r="I924" t="str">
        <f>_xlfn.XLOOKUP(Table1[[#This Row],[ZIPCODE]],Table3[zip],Table3[county])</f>
        <v>Salt Lake County</v>
      </c>
      <c r="J924" t="str">
        <f>IFERROR(Table1[[#This Row],[County (Utah.gov)]], SUBSTITUTE(Table1[[#This Row],[County (WPR)]], " County", ""))</f>
        <v>Salt Lake</v>
      </c>
    </row>
    <row r="925" spans="1:10">
      <c r="A925" t="s">
        <v>191</v>
      </c>
      <c r="B925" t="s">
        <v>297</v>
      </c>
      <c r="C925">
        <v>2025</v>
      </c>
      <c r="D925">
        <v>2</v>
      </c>
      <c r="E925">
        <v>84401</v>
      </c>
      <c r="F925" t="s">
        <v>291</v>
      </c>
      <c r="G925">
        <v>1</v>
      </c>
      <c r="H925" t="str">
        <f>_xlfn.XLOOKUP(Table1[[#This Row],[ZIPCODE]],Table2[Zip Code],Table2[County])</f>
        <v>Weber</v>
      </c>
      <c r="I925" t="str">
        <f>_xlfn.XLOOKUP(Table1[[#This Row],[ZIPCODE]],Table3[zip],Table3[county])</f>
        <v>Weber County</v>
      </c>
      <c r="J925" t="str">
        <f>IFERROR(Table1[[#This Row],[County (Utah.gov)]], SUBSTITUTE(Table1[[#This Row],[County (WPR)]], " County", ""))</f>
        <v>Weber</v>
      </c>
    </row>
    <row r="926" spans="1:10">
      <c r="A926" t="s">
        <v>191</v>
      </c>
      <c r="B926" t="s">
        <v>297</v>
      </c>
      <c r="C926">
        <v>2025</v>
      </c>
      <c r="D926">
        <v>2</v>
      </c>
      <c r="E926">
        <v>84403</v>
      </c>
      <c r="F926" t="s">
        <v>290</v>
      </c>
      <c r="G926">
        <v>1</v>
      </c>
      <c r="H926" t="str">
        <f>_xlfn.XLOOKUP(Table1[[#This Row],[ZIPCODE]],Table2[Zip Code],Table2[County])</f>
        <v>Weber</v>
      </c>
      <c r="I926" t="str">
        <f>_xlfn.XLOOKUP(Table1[[#This Row],[ZIPCODE]],Table3[zip],Table3[county])</f>
        <v>Weber County</v>
      </c>
      <c r="J926" t="str">
        <f>IFERROR(Table1[[#This Row],[County (Utah.gov)]], SUBSTITUTE(Table1[[#This Row],[County (WPR)]], " County", ""))</f>
        <v>Weber</v>
      </c>
    </row>
    <row r="927" spans="1:10">
      <c r="A927" t="s">
        <v>191</v>
      </c>
      <c r="B927" t="s">
        <v>297</v>
      </c>
      <c r="C927">
        <v>2025</v>
      </c>
      <c r="D927">
        <v>2</v>
      </c>
      <c r="E927">
        <v>84404</v>
      </c>
      <c r="F927" t="s">
        <v>290</v>
      </c>
      <c r="G927">
        <v>1</v>
      </c>
      <c r="H927" t="str">
        <f>_xlfn.XLOOKUP(Table1[[#This Row],[ZIPCODE]],Table2[Zip Code],Table2[County])</f>
        <v>Weber</v>
      </c>
      <c r="I927" t="str">
        <f>_xlfn.XLOOKUP(Table1[[#This Row],[ZIPCODE]],Table3[zip],Table3[county])</f>
        <v>Weber County</v>
      </c>
      <c r="J927" t="str">
        <f>IFERROR(Table1[[#This Row],[County (Utah.gov)]], SUBSTITUTE(Table1[[#This Row],[County (WPR)]], " County", ""))</f>
        <v>Weber</v>
      </c>
    </row>
    <row r="928" spans="1:10">
      <c r="A928" t="s">
        <v>191</v>
      </c>
      <c r="B928" t="s">
        <v>297</v>
      </c>
      <c r="C928">
        <v>2025</v>
      </c>
      <c r="D928">
        <v>2</v>
      </c>
      <c r="E928">
        <v>84414</v>
      </c>
      <c r="F928" t="s">
        <v>291</v>
      </c>
      <c r="G928">
        <v>1</v>
      </c>
      <c r="H928" t="str">
        <f>_xlfn.XLOOKUP(Table1[[#This Row],[ZIPCODE]],Table2[Zip Code],Table2[County])</f>
        <v>Weber</v>
      </c>
      <c r="I928" t="str">
        <f>_xlfn.XLOOKUP(Table1[[#This Row],[ZIPCODE]],Table3[zip],Table3[county])</f>
        <v>Weber County</v>
      </c>
      <c r="J928" t="str">
        <f>IFERROR(Table1[[#This Row],[County (Utah.gov)]], SUBSTITUTE(Table1[[#This Row],[County (WPR)]], " County", ""))</f>
        <v>Weber</v>
      </c>
    </row>
    <row r="929" spans="1:10">
      <c r="A929" t="s">
        <v>191</v>
      </c>
      <c r="B929" t="s">
        <v>297</v>
      </c>
      <c r="C929">
        <v>2025</v>
      </c>
      <c r="D929">
        <v>2</v>
      </c>
      <c r="E929">
        <v>84701</v>
      </c>
      <c r="F929" t="s">
        <v>290</v>
      </c>
      <c r="G929">
        <v>1</v>
      </c>
      <c r="H929" t="str">
        <f>_xlfn.XLOOKUP(Table1[[#This Row],[ZIPCODE]],Table2[Zip Code],Table2[County])</f>
        <v>Sevier</v>
      </c>
      <c r="I929" t="str">
        <f>_xlfn.XLOOKUP(Table1[[#This Row],[ZIPCODE]],Table3[zip],Table3[county])</f>
        <v>Sevier County</v>
      </c>
      <c r="J929" t="str">
        <f>IFERROR(Table1[[#This Row],[County (Utah.gov)]], SUBSTITUTE(Table1[[#This Row],[County (WPR)]], " County", ""))</f>
        <v>Sevier</v>
      </c>
    </row>
    <row r="930" spans="1:10">
      <c r="A930" t="s">
        <v>191</v>
      </c>
      <c r="B930" t="s">
        <v>298</v>
      </c>
      <c r="C930">
        <v>2025</v>
      </c>
      <c r="D930">
        <v>2</v>
      </c>
      <c r="E930">
        <v>84003</v>
      </c>
      <c r="F930" t="s">
        <v>290</v>
      </c>
      <c r="G930">
        <v>4</v>
      </c>
      <c r="H930" t="str">
        <f>_xlfn.XLOOKUP(Table1[[#This Row],[ZIPCODE]],Table2[Zip Code],Table2[County])</f>
        <v>Utah</v>
      </c>
      <c r="I930" t="str">
        <f>_xlfn.XLOOKUP(Table1[[#This Row],[ZIPCODE]],Table3[zip],Table3[county])</f>
        <v>Utah County</v>
      </c>
      <c r="J930" t="str">
        <f>IFERROR(Table1[[#This Row],[County (Utah.gov)]], SUBSTITUTE(Table1[[#This Row],[County (WPR)]], " County", ""))</f>
        <v>Utah</v>
      </c>
    </row>
    <row r="931" spans="1:10">
      <c r="A931" t="s">
        <v>191</v>
      </c>
      <c r="B931" t="s">
        <v>298</v>
      </c>
      <c r="C931">
        <v>2025</v>
      </c>
      <c r="D931">
        <v>2</v>
      </c>
      <c r="E931">
        <v>84003</v>
      </c>
      <c r="F931" t="s">
        <v>291</v>
      </c>
      <c r="G931">
        <v>8</v>
      </c>
      <c r="H931" t="str">
        <f>_xlfn.XLOOKUP(Table1[[#This Row],[ZIPCODE]],Table2[Zip Code],Table2[County])</f>
        <v>Utah</v>
      </c>
      <c r="I931" t="str">
        <f>_xlfn.XLOOKUP(Table1[[#This Row],[ZIPCODE]],Table3[zip],Table3[county])</f>
        <v>Utah County</v>
      </c>
      <c r="J931" t="str">
        <f>IFERROR(Table1[[#This Row],[County (Utah.gov)]], SUBSTITUTE(Table1[[#This Row],[County (WPR)]], " County", ""))</f>
        <v>Utah</v>
      </c>
    </row>
    <row r="932" spans="1:10">
      <c r="A932" t="s">
        <v>191</v>
      </c>
      <c r="B932" t="s">
        <v>298</v>
      </c>
      <c r="C932">
        <v>2025</v>
      </c>
      <c r="D932">
        <v>2</v>
      </c>
      <c r="E932">
        <v>84005</v>
      </c>
      <c r="F932" t="s">
        <v>290</v>
      </c>
      <c r="G932">
        <v>8</v>
      </c>
      <c r="H932" t="e">
        <f>_xlfn.XLOOKUP(Table1[[#This Row],[ZIPCODE]],Table2[Zip Code],Table2[County])</f>
        <v>#N/A</v>
      </c>
      <c r="I932" t="str">
        <f>_xlfn.XLOOKUP(Table1[[#This Row],[ZIPCODE]],Table3[zip],Table3[county])</f>
        <v>Utah County</v>
      </c>
      <c r="J932" t="str">
        <f>IFERROR(Table1[[#This Row],[County (Utah.gov)]], SUBSTITUTE(Table1[[#This Row],[County (WPR)]], " County", ""))</f>
        <v>Utah</v>
      </c>
    </row>
    <row r="933" spans="1:10">
      <c r="A933" t="s">
        <v>191</v>
      </c>
      <c r="B933" t="s">
        <v>298</v>
      </c>
      <c r="C933">
        <v>2025</v>
      </c>
      <c r="D933">
        <v>2</v>
      </c>
      <c r="E933">
        <v>84005</v>
      </c>
      <c r="F933" t="s">
        <v>291</v>
      </c>
      <c r="G933">
        <v>12</v>
      </c>
      <c r="H933" t="e">
        <f>_xlfn.XLOOKUP(Table1[[#This Row],[ZIPCODE]],Table2[Zip Code],Table2[County])</f>
        <v>#N/A</v>
      </c>
      <c r="I933" t="str">
        <f>_xlfn.XLOOKUP(Table1[[#This Row],[ZIPCODE]],Table3[zip],Table3[county])</f>
        <v>Utah County</v>
      </c>
      <c r="J933" t="str">
        <f>IFERROR(Table1[[#This Row],[County (Utah.gov)]], SUBSTITUTE(Table1[[#This Row],[County (WPR)]], " County", ""))</f>
        <v>Utah</v>
      </c>
    </row>
    <row r="934" spans="1:10">
      <c r="A934" t="s">
        <v>191</v>
      </c>
      <c r="B934" t="s">
        <v>298</v>
      </c>
      <c r="C934">
        <v>2025</v>
      </c>
      <c r="D934">
        <v>2</v>
      </c>
      <c r="E934">
        <v>84009</v>
      </c>
      <c r="F934" t="s">
        <v>290</v>
      </c>
      <c r="G934">
        <v>39</v>
      </c>
      <c r="H934" t="e">
        <f>_xlfn.XLOOKUP(Table1[[#This Row],[ZIPCODE]],Table2[Zip Code],Table2[County])</f>
        <v>#N/A</v>
      </c>
      <c r="I934" t="str">
        <f>_xlfn.XLOOKUP(Table1[[#This Row],[ZIPCODE]],Table3[zip],Table3[county])</f>
        <v>Salt Lake County</v>
      </c>
      <c r="J934" t="str">
        <f>IFERROR(Table1[[#This Row],[County (Utah.gov)]], SUBSTITUTE(Table1[[#This Row],[County (WPR)]], " County", ""))</f>
        <v>Salt Lake</v>
      </c>
    </row>
    <row r="935" spans="1:10">
      <c r="A935" t="s">
        <v>191</v>
      </c>
      <c r="B935" t="s">
        <v>298</v>
      </c>
      <c r="C935">
        <v>2025</v>
      </c>
      <c r="D935">
        <v>2</v>
      </c>
      <c r="E935">
        <v>84009</v>
      </c>
      <c r="F935" t="s">
        <v>291</v>
      </c>
      <c r="G935">
        <v>39</v>
      </c>
      <c r="H935" t="e">
        <f>_xlfn.XLOOKUP(Table1[[#This Row],[ZIPCODE]],Table2[Zip Code],Table2[County])</f>
        <v>#N/A</v>
      </c>
      <c r="I935" t="str">
        <f>_xlfn.XLOOKUP(Table1[[#This Row],[ZIPCODE]],Table3[zip],Table3[county])</f>
        <v>Salt Lake County</v>
      </c>
      <c r="J935" t="str">
        <f>IFERROR(Table1[[#This Row],[County (Utah.gov)]], SUBSTITUTE(Table1[[#This Row],[County (WPR)]], " County", ""))</f>
        <v>Salt Lake</v>
      </c>
    </row>
    <row r="936" spans="1:10">
      <c r="A936" t="s">
        <v>191</v>
      </c>
      <c r="B936" t="s">
        <v>298</v>
      </c>
      <c r="C936">
        <v>2025</v>
      </c>
      <c r="D936">
        <v>2</v>
      </c>
      <c r="E936">
        <v>84010</v>
      </c>
      <c r="F936" t="s">
        <v>290</v>
      </c>
      <c r="G936">
        <v>1</v>
      </c>
      <c r="H936" t="str">
        <f>_xlfn.XLOOKUP(Table1[[#This Row],[ZIPCODE]],Table2[Zip Code],Table2[County])</f>
        <v>Davis</v>
      </c>
      <c r="I936" t="str">
        <f>_xlfn.XLOOKUP(Table1[[#This Row],[ZIPCODE]],Table3[zip],Table3[county])</f>
        <v>Davis County</v>
      </c>
      <c r="J936" t="str">
        <f>IFERROR(Table1[[#This Row],[County (Utah.gov)]], SUBSTITUTE(Table1[[#This Row],[County (WPR)]], " County", ""))</f>
        <v>Davis</v>
      </c>
    </row>
    <row r="937" spans="1:10">
      <c r="A937" t="s">
        <v>191</v>
      </c>
      <c r="B937" t="s">
        <v>298</v>
      </c>
      <c r="C937">
        <v>2025</v>
      </c>
      <c r="D937">
        <v>2</v>
      </c>
      <c r="E937">
        <v>84010</v>
      </c>
      <c r="F937" t="s">
        <v>291</v>
      </c>
      <c r="G937">
        <v>2</v>
      </c>
      <c r="H937" t="str">
        <f>_xlfn.XLOOKUP(Table1[[#This Row],[ZIPCODE]],Table2[Zip Code],Table2[County])</f>
        <v>Davis</v>
      </c>
      <c r="I937" t="str">
        <f>_xlfn.XLOOKUP(Table1[[#This Row],[ZIPCODE]],Table3[zip],Table3[county])</f>
        <v>Davis County</v>
      </c>
      <c r="J937" t="str">
        <f>IFERROR(Table1[[#This Row],[County (Utah.gov)]], SUBSTITUTE(Table1[[#This Row],[County (WPR)]], " County", ""))</f>
        <v>Davis</v>
      </c>
    </row>
    <row r="938" spans="1:10">
      <c r="A938" t="s">
        <v>191</v>
      </c>
      <c r="B938" t="s">
        <v>298</v>
      </c>
      <c r="C938">
        <v>2025</v>
      </c>
      <c r="D938">
        <v>2</v>
      </c>
      <c r="E938">
        <v>84015</v>
      </c>
      <c r="F938" t="s">
        <v>290</v>
      </c>
      <c r="G938">
        <v>2</v>
      </c>
      <c r="H938" t="str">
        <f>_xlfn.XLOOKUP(Table1[[#This Row],[ZIPCODE]],Table2[Zip Code],Table2[County])</f>
        <v>Davis</v>
      </c>
      <c r="I938" t="str">
        <f>_xlfn.XLOOKUP(Table1[[#This Row],[ZIPCODE]],Table3[zip],Table3[county])</f>
        <v>Davis County</v>
      </c>
      <c r="J938" t="str">
        <f>IFERROR(Table1[[#This Row],[County (Utah.gov)]], SUBSTITUTE(Table1[[#This Row],[County (WPR)]], " County", ""))</f>
        <v>Davis</v>
      </c>
    </row>
    <row r="939" spans="1:10">
      <c r="A939" t="s">
        <v>191</v>
      </c>
      <c r="B939" t="s">
        <v>298</v>
      </c>
      <c r="C939">
        <v>2025</v>
      </c>
      <c r="D939">
        <v>2</v>
      </c>
      <c r="E939">
        <v>84015</v>
      </c>
      <c r="F939" t="s">
        <v>291</v>
      </c>
      <c r="G939">
        <v>3</v>
      </c>
      <c r="H939" t="str">
        <f>_xlfn.XLOOKUP(Table1[[#This Row],[ZIPCODE]],Table2[Zip Code],Table2[County])</f>
        <v>Davis</v>
      </c>
      <c r="I939" t="str">
        <f>_xlfn.XLOOKUP(Table1[[#This Row],[ZIPCODE]],Table3[zip],Table3[county])</f>
        <v>Davis County</v>
      </c>
      <c r="J939" t="str">
        <f>IFERROR(Table1[[#This Row],[County (Utah.gov)]], SUBSTITUTE(Table1[[#This Row],[County (WPR)]], " County", ""))</f>
        <v>Davis</v>
      </c>
    </row>
    <row r="940" spans="1:10">
      <c r="A940" t="s">
        <v>191</v>
      </c>
      <c r="B940" t="s">
        <v>298</v>
      </c>
      <c r="C940">
        <v>2025</v>
      </c>
      <c r="D940">
        <v>2</v>
      </c>
      <c r="E940">
        <v>84020</v>
      </c>
      <c r="F940" t="s">
        <v>290</v>
      </c>
      <c r="G940">
        <v>15</v>
      </c>
      <c r="H940" t="str">
        <f>_xlfn.XLOOKUP(Table1[[#This Row],[ZIPCODE]],Table2[Zip Code],Table2[County])</f>
        <v>Salt Lake</v>
      </c>
      <c r="I940" t="str">
        <f>_xlfn.XLOOKUP(Table1[[#This Row],[ZIPCODE]],Table3[zip],Table3[county])</f>
        <v>Salt Lake County</v>
      </c>
      <c r="J940" t="str">
        <f>IFERROR(Table1[[#This Row],[County (Utah.gov)]], SUBSTITUTE(Table1[[#This Row],[County (WPR)]], " County", ""))</f>
        <v>Salt Lake</v>
      </c>
    </row>
    <row r="941" spans="1:10">
      <c r="A941" t="s">
        <v>191</v>
      </c>
      <c r="B941" t="s">
        <v>298</v>
      </c>
      <c r="C941">
        <v>2025</v>
      </c>
      <c r="D941">
        <v>2</v>
      </c>
      <c r="E941">
        <v>84020</v>
      </c>
      <c r="F941" t="s">
        <v>291</v>
      </c>
      <c r="G941">
        <v>24</v>
      </c>
      <c r="H941" t="str">
        <f>_xlfn.XLOOKUP(Table1[[#This Row],[ZIPCODE]],Table2[Zip Code],Table2[County])</f>
        <v>Salt Lake</v>
      </c>
      <c r="I941" t="str">
        <f>_xlfn.XLOOKUP(Table1[[#This Row],[ZIPCODE]],Table3[zip],Table3[county])</f>
        <v>Salt Lake County</v>
      </c>
      <c r="J941" t="str">
        <f>IFERROR(Table1[[#This Row],[County (Utah.gov)]], SUBSTITUTE(Table1[[#This Row],[County (WPR)]], " County", ""))</f>
        <v>Salt Lake</v>
      </c>
    </row>
    <row r="942" spans="1:10">
      <c r="A942" t="s">
        <v>191</v>
      </c>
      <c r="B942" t="s">
        <v>298</v>
      </c>
      <c r="C942">
        <v>2025</v>
      </c>
      <c r="D942">
        <v>2</v>
      </c>
      <c r="E942">
        <v>84029</v>
      </c>
      <c r="F942" t="s">
        <v>291</v>
      </c>
      <c r="G942">
        <v>1</v>
      </c>
      <c r="H942" t="str">
        <f>_xlfn.XLOOKUP(Table1[[#This Row],[ZIPCODE]],Table2[Zip Code],Table2[County])</f>
        <v>Tooele</v>
      </c>
      <c r="I942" t="str">
        <f>_xlfn.XLOOKUP(Table1[[#This Row],[ZIPCODE]],Table3[zip],Table3[county])</f>
        <v>Tooele County</v>
      </c>
      <c r="J942" t="str">
        <f>IFERROR(Table1[[#This Row],[County (Utah.gov)]], SUBSTITUTE(Table1[[#This Row],[County (WPR)]], " County", ""))</f>
        <v>Tooele</v>
      </c>
    </row>
    <row r="943" spans="1:10">
      <c r="A943" t="s">
        <v>191</v>
      </c>
      <c r="B943" t="s">
        <v>298</v>
      </c>
      <c r="C943">
        <v>2025</v>
      </c>
      <c r="D943">
        <v>2</v>
      </c>
      <c r="E943">
        <v>84040</v>
      </c>
      <c r="F943" t="s">
        <v>291</v>
      </c>
      <c r="G943">
        <v>1</v>
      </c>
      <c r="H943" t="str">
        <f>_xlfn.XLOOKUP(Table1[[#This Row],[ZIPCODE]],Table2[Zip Code],Table2[County])</f>
        <v>Davis</v>
      </c>
      <c r="I943" t="str">
        <f>_xlfn.XLOOKUP(Table1[[#This Row],[ZIPCODE]],Table3[zip],Table3[county])</f>
        <v>Davis County</v>
      </c>
      <c r="J943" t="str">
        <f>IFERROR(Table1[[#This Row],[County (Utah.gov)]], SUBSTITUTE(Table1[[#This Row],[County (WPR)]], " County", ""))</f>
        <v>Davis</v>
      </c>
    </row>
    <row r="944" spans="1:10">
      <c r="A944" t="s">
        <v>191</v>
      </c>
      <c r="B944" t="s">
        <v>298</v>
      </c>
      <c r="C944">
        <v>2025</v>
      </c>
      <c r="D944">
        <v>2</v>
      </c>
      <c r="E944">
        <v>84041</v>
      </c>
      <c r="F944" t="s">
        <v>290</v>
      </c>
      <c r="G944">
        <v>1</v>
      </c>
      <c r="H944" t="str">
        <f>_xlfn.XLOOKUP(Table1[[#This Row],[ZIPCODE]],Table2[Zip Code],Table2[County])</f>
        <v>Davis</v>
      </c>
      <c r="I944" t="str">
        <f>_xlfn.XLOOKUP(Table1[[#This Row],[ZIPCODE]],Table3[zip],Table3[county])</f>
        <v>Davis County</v>
      </c>
      <c r="J944" t="str">
        <f>IFERROR(Table1[[#This Row],[County (Utah.gov)]], SUBSTITUTE(Table1[[#This Row],[County (WPR)]], " County", ""))</f>
        <v>Davis</v>
      </c>
    </row>
    <row r="945" spans="1:10">
      <c r="A945" t="s">
        <v>191</v>
      </c>
      <c r="B945" t="s">
        <v>298</v>
      </c>
      <c r="C945">
        <v>2025</v>
      </c>
      <c r="D945">
        <v>2</v>
      </c>
      <c r="E945">
        <v>84043</v>
      </c>
      <c r="F945" t="s">
        <v>290</v>
      </c>
      <c r="G945">
        <v>5</v>
      </c>
      <c r="H945" t="str">
        <f>_xlfn.XLOOKUP(Table1[[#This Row],[ZIPCODE]],Table2[Zip Code],Table2[County])</f>
        <v>Utah</v>
      </c>
      <c r="I945" t="str">
        <f>_xlfn.XLOOKUP(Table1[[#This Row],[ZIPCODE]],Table3[zip],Table3[county])</f>
        <v>Utah County</v>
      </c>
      <c r="J945" t="str">
        <f>IFERROR(Table1[[#This Row],[County (Utah.gov)]], SUBSTITUTE(Table1[[#This Row],[County (WPR)]], " County", ""))</f>
        <v>Utah</v>
      </c>
    </row>
    <row r="946" spans="1:10">
      <c r="A946" t="s">
        <v>191</v>
      </c>
      <c r="B946" t="s">
        <v>298</v>
      </c>
      <c r="C946">
        <v>2025</v>
      </c>
      <c r="D946">
        <v>2</v>
      </c>
      <c r="E946">
        <v>84043</v>
      </c>
      <c r="F946" t="s">
        <v>291</v>
      </c>
      <c r="G946">
        <v>19</v>
      </c>
      <c r="H946" t="str">
        <f>_xlfn.XLOOKUP(Table1[[#This Row],[ZIPCODE]],Table2[Zip Code],Table2[County])</f>
        <v>Utah</v>
      </c>
      <c r="I946" t="str">
        <f>_xlfn.XLOOKUP(Table1[[#This Row],[ZIPCODE]],Table3[zip],Table3[county])</f>
        <v>Utah County</v>
      </c>
      <c r="J946" t="str">
        <f>IFERROR(Table1[[#This Row],[County (Utah.gov)]], SUBSTITUTE(Table1[[#This Row],[County (WPR)]], " County", ""))</f>
        <v>Utah</v>
      </c>
    </row>
    <row r="947" spans="1:10">
      <c r="A947" t="s">
        <v>191</v>
      </c>
      <c r="B947" t="s">
        <v>298</v>
      </c>
      <c r="C947">
        <v>2025</v>
      </c>
      <c r="D947">
        <v>2</v>
      </c>
      <c r="E947">
        <v>84044</v>
      </c>
      <c r="F947" t="s">
        <v>290</v>
      </c>
      <c r="G947">
        <v>1</v>
      </c>
      <c r="H947" t="str">
        <f>_xlfn.XLOOKUP(Table1[[#This Row],[ZIPCODE]],Table2[Zip Code],Table2[County])</f>
        <v>Salt Lake</v>
      </c>
      <c r="I947" t="str">
        <f>_xlfn.XLOOKUP(Table1[[#This Row],[ZIPCODE]],Table3[zip],Table3[county])</f>
        <v>Salt Lake County</v>
      </c>
      <c r="J947" t="str">
        <f>IFERROR(Table1[[#This Row],[County (Utah.gov)]], SUBSTITUTE(Table1[[#This Row],[County (WPR)]], " County", ""))</f>
        <v>Salt Lake</v>
      </c>
    </row>
    <row r="948" spans="1:10">
      <c r="A948" t="s">
        <v>191</v>
      </c>
      <c r="B948" t="s">
        <v>298</v>
      </c>
      <c r="C948">
        <v>2025</v>
      </c>
      <c r="D948">
        <v>2</v>
      </c>
      <c r="E948">
        <v>84044</v>
      </c>
      <c r="F948" t="s">
        <v>291</v>
      </c>
      <c r="G948">
        <v>11</v>
      </c>
      <c r="H948" t="str">
        <f>_xlfn.XLOOKUP(Table1[[#This Row],[ZIPCODE]],Table2[Zip Code],Table2[County])</f>
        <v>Salt Lake</v>
      </c>
      <c r="I948" t="str">
        <f>_xlfn.XLOOKUP(Table1[[#This Row],[ZIPCODE]],Table3[zip],Table3[county])</f>
        <v>Salt Lake County</v>
      </c>
      <c r="J948" t="str">
        <f>IFERROR(Table1[[#This Row],[County (Utah.gov)]], SUBSTITUTE(Table1[[#This Row],[County (WPR)]], " County", ""))</f>
        <v>Salt Lake</v>
      </c>
    </row>
    <row r="949" spans="1:10">
      <c r="A949" t="s">
        <v>191</v>
      </c>
      <c r="B949" t="s">
        <v>298</v>
      </c>
      <c r="C949">
        <v>2025</v>
      </c>
      <c r="D949">
        <v>2</v>
      </c>
      <c r="E949">
        <v>84045</v>
      </c>
      <c r="F949" t="s">
        <v>290</v>
      </c>
      <c r="G949">
        <v>10</v>
      </c>
      <c r="H949" t="e">
        <f>_xlfn.XLOOKUP(Table1[[#This Row],[ZIPCODE]],Table2[Zip Code],Table2[County])</f>
        <v>#N/A</v>
      </c>
      <c r="I949" t="str">
        <f>_xlfn.XLOOKUP(Table1[[#This Row],[ZIPCODE]],Table3[zip],Table3[county])</f>
        <v>Utah County</v>
      </c>
      <c r="J949" t="str">
        <f>IFERROR(Table1[[#This Row],[County (Utah.gov)]], SUBSTITUTE(Table1[[#This Row],[County (WPR)]], " County", ""))</f>
        <v>Utah</v>
      </c>
    </row>
    <row r="950" spans="1:10">
      <c r="A950" t="s">
        <v>191</v>
      </c>
      <c r="B950" t="s">
        <v>298</v>
      </c>
      <c r="C950">
        <v>2025</v>
      </c>
      <c r="D950">
        <v>2</v>
      </c>
      <c r="E950">
        <v>84045</v>
      </c>
      <c r="F950" t="s">
        <v>291</v>
      </c>
      <c r="G950">
        <v>14</v>
      </c>
      <c r="H950" t="e">
        <f>_xlfn.XLOOKUP(Table1[[#This Row],[ZIPCODE]],Table2[Zip Code],Table2[County])</f>
        <v>#N/A</v>
      </c>
      <c r="I950" t="str">
        <f>_xlfn.XLOOKUP(Table1[[#This Row],[ZIPCODE]],Table3[zip],Table3[county])</f>
        <v>Utah County</v>
      </c>
      <c r="J950" t="str">
        <f>IFERROR(Table1[[#This Row],[County (Utah.gov)]], SUBSTITUTE(Table1[[#This Row],[County (WPR)]], " County", ""))</f>
        <v>Utah</v>
      </c>
    </row>
    <row r="951" spans="1:10">
      <c r="A951" t="s">
        <v>191</v>
      </c>
      <c r="B951" t="s">
        <v>298</v>
      </c>
      <c r="C951">
        <v>2025</v>
      </c>
      <c r="D951">
        <v>2</v>
      </c>
      <c r="E951">
        <v>84047</v>
      </c>
      <c r="F951" t="s">
        <v>290</v>
      </c>
      <c r="G951">
        <v>1</v>
      </c>
      <c r="H951" t="str">
        <f>_xlfn.XLOOKUP(Table1[[#This Row],[ZIPCODE]],Table2[Zip Code],Table2[County])</f>
        <v>Salt Lake</v>
      </c>
      <c r="I951" t="str">
        <f>_xlfn.XLOOKUP(Table1[[#This Row],[ZIPCODE]],Table3[zip],Table3[county])</f>
        <v>Salt Lake County</v>
      </c>
      <c r="J951" t="str">
        <f>IFERROR(Table1[[#This Row],[County (Utah.gov)]], SUBSTITUTE(Table1[[#This Row],[County (WPR)]], " County", ""))</f>
        <v>Salt Lake</v>
      </c>
    </row>
    <row r="952" spans="1:10">
      <c r="A952" t="s">
        <v>191</v>
      </c>
      <c r="B952" t="s">
        <v>298</v>
      </c>
      <c r="C952">
        <v>2025</v>
      </c>
      <c r="D952">
        <v>2</v>
      </c>
      <c r="E952">
        <v>84047</v>
      </c>
      <c r="F952" t="s">
        <v>291</v>
      </c>
      <c r="G952">
        <v>5</v>
      </c>
      <c r="H952" t="str">
        <f>_xlfn.XLOOKUP(Table1[[#This Row],[ZIPCODE]],Table2[Zip Code],Table2[County])</f>
        <v>Salt Lake</v>
      </c>
      <c r="I952" t="str">
        <f>_xlfn.XLOOKUP(Table1[[#This Row],[ZIPCODE]],Table3[zip],Table3[county])</f>
        <v>Salt Lake County</v>
      </c>
      <c r="J952" t="str">
        <f>IFERROR(Table1[[#This Row],[County (Utah.gov)]], SUBSTITUTE(Table1[[#This Row],[County (WPR)]], " County", ""))</f>
        <v>Salt Lake</v>
      </c>
    </row>
    <row r="953" spans="1:10">
      <c r="A953" t="s">
        <v>191</v>
      </c>
      <c r="B953" t="s">
        <v>298</v>
      </c>
      <c r="C953">
        <v>2025</v>
      </c>
      <c r="D953">
        <v>2</v>
      </c>
      <c r="E953">
        <v>84054</v>
      </c>
      <c r="F953" t="s">
        <v>290</v>
      </c>
      <c r="G953">
        <v>2</v>
      </c>
      <c r="H953" t="str">
        <f>_xlfn.XLOOKUP(Table1[[#This Row],[ZIPCODE]],Table2[Zip Code],Table2[County])</f>
        <v>Davis</v>
      </c>
      <c r="I953" t="str">
        <f>_xlfn.XLOOKUP(Table1[[#This Row],[ZIPCODE]],Table3[zip],Table3[county])</f>
        <v>Davis County</v>
      </c>
      <c r="J953" t="str">
        <f>IFERROR(Table1[[#This Row],[County (Utah.gov)]], SUBSTITUTE(Table1[[#This Row],[County (WPR)]], " County", ""))</f>
        <v>Davis</v>
      </c>
    </row>
    <row r="954" spans="1:10">
      <c r="A954" t="s">
        <v>191</v>
      </c>
      <c r="B954" t="s">
        <v>298</v>
      </c>
      <c r="C954">
        <v>2025</v>
      </c>
      <c r="D954">
        <v>2</v>
      </c>
      <c r="E954">
        <v>84057</v>
      </c>
      <c r="F954" t="s">
        <v>290</v>
      </c>
      <c r="G954">
        <v>1</v>
      </c>
      <c r="H954" t="str">
        <f>_xlfn.XLOOKUP(Table1[[#This Row],[ZIPCODE]],Table2[Zip Code],Table2[County])</f>
        <v>Utah</v>
      </c>
      <c r="I954" t="str">
        <f>_xlfn.XLOOKUP(Table1[[#This Row],[ZIPCODE]],Table3[zip],Table3[county])</f>
        <v>Utah County</v>
      </c>
      <c r="J954" t="str">
        <f>IFERROR(Table1[[#This Row],[County (Utah.gov)]], SUBSTITUTE(Table1[[#This Row],[County (WPR)]], " County", ""))</f>
        <v>Utah</v>
      </c>
    </row>
    <row r="955" spans="1:10">
      <c r="A955" t="s">
        <v>191</v>
      </c>
      <c r="B955" t="s">
        <v>298</v>
      </c>
      <c r="C955">
        <v>2025</v>
      </c>
      <c r="D955">
        <v>2</v>
      </c>
      <c r="E955">
        <v>84057</v>
      </c>
      <c r="F955" t="s">
        <v>291</v>
      </c>
      <c r="G955">
        <v>1</v>
      </c>
      <c r="H955" t="str">
        <f>_xlfn.XLOOKUP(Table1[[#This Row],[ZIPCODE]],Table2[Zip Code],Table2[County])</f>
        <v>Utah</v>
      </c>
      <c r="I955" t="str">
        <f>_xlfn.XLOOKUP(Table1[[#This Row],[ZIPCODE]],Table3[zip],Table3[county])</f>
        <v>Utah County</v>
      </c>
      <c r="J955" t="str">
        <f>IFERROR(Table1[[#This Row],[County (Utah.gov)]], SUBSTITUTE(Table1[[#This Row],[County (WPR)]], " County", ""))</f>
        <v>Utah</v>
      </c>
    </row>
    <row r="956" spans="1:10">
      <c r="A956" t="s">
        <v>191</v>
      </c>
      <c r="B956" t="s">
        <v>298</v>
      </c>
      <c r="C956">
        <v>2025</v>
      </c>
      <c r="D956">
        <v>2</v>
      </c>
      <c r="E956">
        <v>84058</v>
      </c>
      <c r="F956" t="s">
        <v>291</v>
      </c>
      <c r="G956">
        <v>2</v>
      </c>
      <c r="H956" t="str">
        <f>_xlfn.XLOOKUP(Table1[[#This Row],[ZIPCODE]],Table2[Zip Code],Table2[County])</f>
        <v>Utah</v>
      </c>
      <c r="I956" t="str">
        <f>_xlfn.XLOOKUP(Table1[[#This Row],[ZIPCODE]],Table3[zip],Table3[county])</f>
        <v>Utah County</v>
      </c>
      <c r="J956" t="str">
        <f>IFERROR(Table1[[#This Row],[County (Utah.gov)]], SUBSTITUTE(Table1[[#This Row],[County (WPR)]], " County", ""))</f>
        <v>Utah</v>
      </c>
    </row>
    <row r="957" spans="1:10">
      <c r="A957" t="s">
        <v>191</v>
      </c>
      <c r="B957" t="s">
        <v>298</v>
      </c>
      <c r="C957">
        <v>2025</v>
      </c>
      <c r="D957">
        <v>2</v>
      </c>
      <c r="E957">
        <v>84062</v>
      </c>
      <c r="F957" t="s">
        <v>290</v>
      </c>
      <c r="G957">
        <v>1</v>
      </c>
      <c r="H957" t="str">
        <f>_xlfn.XLOOKUP(Table1[[#This Row],[ZIPCODE]],Table2[Zip Code],Table2[County])</f>
        <v>Utah</v>
      </c>
      <c r="I957" t="str">
        <f>_xlfn.XLOOKUP(Table1[[#This Row],[ZIPCODE]],Table3[zip],Table3[county])</f>
        <v>Utah County</v>
      </c>
      <c r="J957" t="str">
        <f>IFERROR(Table1[[#This Row],[County (Utah.gov)]], SUBSTITUTE(Table1[[#This Row],[County (WPR)]], " County", ""))</f>
        <v>Utah</v>
      </c>
    </row>
    <row r="958" spans="1:10">
      <c r="A958" t="s">
        <v>191</v>
      </c>
      <c r="B958" t="s">
        <v>298</v>
      </c>
      <c r="C958">
        <v>2025</v>
      </c>
      <c r="D958">
        <v>2</v>
      </c>
      <c r="E958">
        <v>84062</v>
      </c>
      <c r="F958" t="s">
        <v>291</v>
      </c>
      <c r="G958">
        <v>3</v>
      </c>
      <c r="H958" t="str">
        <f>_xlfn.XLOOKUP(Table1[[#This Row],[ZIPCODE]],Table2[Zip Code],Table2[County])</f>
        <v>Utah</v>
      </c>
      <c r="I958" t="str">
        <f>_xlfn.XLOOKUP(Table1[[#This Row],[ZIPCODE]],Table3[zip],Table3[county])</f>
        <v>Utah County</v>
      </c>
      <c r="J958" t="str">
        <f>IFERROR(Table1[[#This Row],[County (Utah.gov)]], SUBSTITUTE(Table1[[#This Row],[County (WPR)]], " County", ""))</f>
        <v>Utah</v>
      </c>
    </row>
    <row r="959" spans="1:10">
      <c r="A959" t="s">
        <v>191</v>
      </c>
      <c r="B959" t="s">
        <v>298</v>
      </c>
      <c r="C959">
        <v>2025</v>
      </c>
      <c r="D959">
        <v>2</v>
      </c>
      <c r="E959">
        <v>84065</v>
      </c>
      <c r="F959" t="s">
        <v>290</v>
      </c>
      <c r="G959">
        <v>25</v>
      </c>
      <c r="H959" t="str">
        <f>_xlfn.XLOOKUP(Table1[[#This Row],[ZIPCODE]],Table2[Zip Code],Table2[County])</f>
        <v>Salt Lake</v>
      </c>
      <c r="I959" t="str">
        <f>_xlfn.XLOOKUP(Table1[[#This Row],[ZIPCODE]],Table3[zip],Table3[county])</f>
        <v>Salt Lake County</v>
      </c>
      <c r="J959" t="str">
        <f>IFERROR(Table1[[#This Row],[County (Utah.gov)]], SUBSTITUTE(Table1[[#This Row],[County (WPR)]], " County", ""))</f>
        <v>Salt Lake</v>
      </c>
    </row>
    <row r="960" spans="1:10">
      <c r="A960" t="s">
        <v>191</v>
      </c>
      <c r="B960" t="s">
        <v>298</v>
      </c>
      <c r="C960">
        <v>2025</v>
      </c>
      <c r="D960">
        <v>2</v>
      </c>
      <c r="E960">
        <v>84065</v>
      </c>
      <c r="F960" t="s">
        <v>291</v>
      </c>
      <c r="G960">
        <v>40</v>
      </c>
      <c r="H960" t="str">
        <f>_xlfn.XLOOKUP(Table1[[#This Row],[ZIPCODE]],Table2[Zip Code],Table2[County])</f>
        <v>Salt Lake</v>
      </c>
      <c r="I960" t="str">
        <f>_xlfn.XLOOKUP(Table1[[#This Row],[ZIPCODE]],Table3[zip],Table3[county])</f>
        <v>Salt Lake County</v>
      </c>
      <c r="J960" t="str">
        <f>IFERROR(Table1[[#This Row],[County (Utah.gov)]], SUBSTITUTE(Table1[[#This Row],[County (WPR)]], " County", ""))</f>
        <v>Salt Lake</v>
      </c>
    </row>
    <row r="961" spans="1:10">
      <c r="A961" t="s">
        <v>191</v>
      </c>
      <c r="B961" t="s">
        <v>298</v>
      </c>
      <c r="C961">
        <v>2025</v>
      </c>
      <c r="D961">
        <v>2</v>
      </c>
      <c r="E961">
        <v>84070</v>
      </c>
      <c r="F961" t="s">
        <v>290</v>
      </c>
      <c r="G961">
        <v>2</v>
      </c>
      <c r="H961" t="str">
        <f>_xlfn.XLOOKUP(Table1[[#This Row],[ZIPCODE]],Table2[Zip Code],Table2[County])</f>
        <v>Salt Lake</v>
      </c>
      <c r="I961" t="str">
        <f>_xlfn.XLOOKUP(Table1[[#This Row],[ZIPCODE]],Table3[zip],Table3[county])</f>
        <v>Salt Lake County</v>
      </c>
      <c r="J961" t="str">
        <f>IFERROR(Table1[[#This Row],[County (Utah.gov)]], SUBSTITUTE(Table1[[#This Row],[County (WPR)]], " County", ""))</f>
        <v>Salt Lake</v>
      </c>
    </row>
    <row r="962" spans="1:10">
      <c r="A962" t="s">
        <v>191</v>
      </c>
      <c r="B962" t="s">
        <v>298</v>
      </c>
      <c r="C962">
        <v>2025</v>
      </c>
      <c r="D962">
        <v>2</v>
      </c>
      <c r="E962">
        <v>84070</v>
      </c>
      <c r="F962" t="s">
        <v>291</v>
      </c>
      <c r="G962">
        <v>5</v>
      </c>
      <c r="H962" t="str">
        <f>_xlfn.XLOOKUP(Table1[[#This Row],[ZIPCODE]],Table2[Zip Code],Table2[County])</f>
        <v>Salt Lake</v>
      </c>
      <c r="I962" t="str">
        <f>_xlfn.XLOOKUP(Table1[[#This Row],[ZIPCODE]],Table3[zip],Table3[county])</f>
        <v>Salt Lake County</v>
      </c>
      <c r="J962" t="str">
        <f>IFERROR(Table1[[#This Row],[County (Utah.gov)]], SUBSTITUTE(Table1[[#This Row],[County (WPR)]], " County", ""))</f>
        <v>Salt Lake</v>
      </c>
    </row>
    <row r="963" spans="1:10">
      <c r="A963" t="s">
        <v>191</v>
      </c>
      <c r="B963" t="s">
        <v>298</v>
      </c>
      <c r="C963">
        <v>2025</v>
      </c>
      <c r="D963">
        <v>2</v>
      </c>
      <c r="E963">
        <v>84074</v>
      </c>
      <c r="F963" t="s">
        <v>290</v>
      </c>
      <c r="G963">
        <v>7</v>
      </c>
      <c r="H963" t="str">
        <f>_xlfn.XLOOKUP(Table1[[#This Row],[ZIPCODE]],Table2[Zip Code],Table2[County])</f>
        <v>Tooele</v>
      </c>
      <c r="I963" t="str">
        <f>_xlfn.XLOOKUP(Table1[[#This Row],[ZIPCODE]],Table3[zip],Table3[county])</f>
        <v>Tooele County</v>
      </c>
      <c r="J963" t="str">
        <f>IFERROR(Table1[[#This Row],[County (Utah.gov)]], SUBSTITUTE(Table1[[#This Row],[County (WPR)]], " County", ""))</f>
        <v>Tooele</v>
      </c>
    </row>
    <row r="964" spans="1:10">
      <c r="A964" t="s">
        <v>191</v>
      </c>
      <c r="B964" t="s">
        <v>298</v>
      </c>
      <c r="C964">
        <v>2025</v>
      </c>
      <c r="D964">
        <v>2</v>
      </c>
      <c r="E964">
        <v>84074</v>
      </c>
      <c r="F964" t="s">
        <v>291</v>
      </c>
      <c r="G964">
        <v>1</v>
      </c>
      <c r="H964" t="str">
        <f>_xlfn.XLOOKUP(Table1[[#This Row],[ZIPCODE]],Table2[Zip Code],Table2[County])</f>
        <v>Tooele</v>
      </c>
      <c r="I964" t="str">
        <f>_xlfn.XLOOKUP(Table1[[#This Row],[ZIPCODE]],Table3[zip],Table3[county])</f>
        <v>Tooele County</v>
      </c>
      <c r="J964" t="str">
        <f>IFERROR(Table1[[#This Row],[County (Utah.gov)]], SUBSTITUTE(Table1[[#This Row],[County (WPR)]], " County", ""))</f>
        <v>Tooele</v>
      </c>
    </row>
    <row r="965" spans="1:10">
      <c r="A965" t="s">
        <v>191</v>
      </c>
      <c r="B965" t="s">
        <v>298</v>
      </c>
      <c r="C965">
        <v>2025</v>
      </c>
      <c r="D965">
        <v>2</v>
      </c>
      <c r="E965">
        <v>84081</v>
      </c>
      <c r="F965" t="s">
        <v>290</v>
      </c>
      <c r="G965">
        <v>12</v>
      </c>
      <c r="H965" t="e">
        <f>_xlfn.XLOOKUP(Table1[[#This Row],[ZIPCODE]],Table2[Zip Code],Table2[County])</f>
        <v>#N/A</v>
      </c>
      <c r="I965" t="str">
        <f>_xlfn.XLOOKUP(Table1[[#This Row],[ZIPCODE]],Table3[zip],Table3[county])</f>
        <v>Salt Lake County</v>
      </c>
      <c r="J965" t="str">
        <f>IFERROR(Table1[[#This Row],[County (Utah.gov)]], SUBSTITUTE(Table1[[#This Row],[County (WPR)]], " County", ""))</f>
        <v>Salt Lake</v>
      </c>
    </row>
    <row r="966" spans="1:10">
      <c r="A966" t="s">
        <v>191</v>
      </c>
      <c r="B966" t="s">
        <v>298</v>
      </c>
      <c r="C966">
        <v>2025</v>
      </c>
      <c r="D966">
        <v>2</v>
      </c>
      <c r="E966">
        <v>84081</v>
      </c>
      <c r="F966" t="s">
        <v>291</v>
      </c>
      <c r="G966">
        <v>28</v>
      </c>
      <c r="H966" t="e">
        <f>_xlfn.XLOOKUP(Table1[[#This Row],[ZIPCODE]],Table2[Zip Code],Table2[County])</f>
        <v>#N/A</v>
      </c>
      <c r="I966" t="str">
        <f>_xlfn.XLOOKUP(Table1[[#This Row],[ZIPCODE]],Table3[zip],Table3[county])</f>
        <v>Salt Lake County</v>
      </c>
      <c r="J966" t="str">
        <f>IFERROR(Table1[[#This Row],[County (Utah.gov)]], SUBSTITUTE(Table1[[#This Row],[County (WPR)]], " County", ""))</f>
        <v>Salt Lake</v>
      </c>
    </row>
    <row r="967" spans="1:10">
      <c r="A967" t="s">
        <v>191</v>
      </c>
      <c r="B967" t="s">
        <v>298</v>
      </c>
      <c r="C967">
        <v>2025</v>
      </c>
      <c r="D967">
        <v>2</v>
      </c>
      <c r="E967">
        <v>84084</v>
      </c>
      <c r="F967" t="s">
        <v>290</v>
      </c>
      <c r="G967">
        <v>4</v>
      </c>
      <c r="H967" t="str">
        <f>_xlfn.XLOOKUP(Table1[[#This Row],[ZIPCODE]],Table2[Zip Code],Table2[County])</f>
        <v>Salt Lake</v>
      </c>
      <c r="I967" t="str">
        <f>_xlfn.XLOOKUP(Table1[[#This Row],[ZIPCODE]],Table3[zip],Table3[county])</f>
        <v>Salt Lake County</v>
      </c>
      <c r="J967" t="str">
        <f>IFERROR(Table1[[#This Row],[County (Utah.gov)]], SUBSTITUTE(Table1[[#This Row],[County (WPR)]], " County", ""))</f>
        <v>Salt Lake</v>
      </c>
    </row>
    <row r="968" spans="1:10">
      <c r="A968" t="s">
        <v>191</v>
      </c>
      <c r="B968" t="s">
        <v>298</v>
      </c>
      <c r="C968">
        <v>2025</v>
      </c>
      <c r="D968">
        <v>2</v>
      </c>
      <c r="E968">
        <v>84084</v>
      </c>
      <c r="F968" t="s">
        <v>291</v>
      </c>
      <c r="G968">
        <v>11</v>
      </c>
      <c r="H968" t="str">
        <f>_xlfn.XLOOKUP(Table1[[#This Row],[ZIPCODE]],Table2[Zip Code],Table2[County])</f>
        <v>Salt Lake</v>
      </c>
      <c r="I968" t="str">
        <f>_xlfn.XLOOKUP(Table1[[#This Row],[ZIPCODE]],Table3[zip],Table3[county])</f>
        <v>Salt Lake County</v>
      </c>
      <c r="J968" t="str">
        <f>IFERROR(Table1[[#This Row],[County (Utah.gov)]], SUBSTITUTE(Table1[[#This Row],[County (WPR)]], " County", ""))</f>
        <v>Salt Lake</v>
      </c>
    </row>
    <row r="969" spans="1:10">
      <c r="A969" t="s">
        <v>191</v>
      </c>
      <c r="B969" t="s">
        <v>298</v>
      </c>
      <c r="C969">
        <v>2025</v>
      </c>
      <c r="D969">
        <v>2</v>
      </c>
      <c r="E969">
        <v>84087</v>
      </c>
      <c r="F969" t="s">
        <v>291</v>
      </c>
      <c r="G969">
        <v>2</v>
      </c>
      <c r="H969" t="str">
        <f>_xlfn.XLOOKUP(Table1[[#This Row],[ZIPCODE]],Table2[Zip Code],Table2[County])</f>
        <v>Davis</v>
      </c>
      <c r="I969" t="str">
        <f>_xlfn.XLOOKUP(Table1[[#This Row],[ZIPCODE]],Table3[zip],Table3[county])</f>
        <v>Davis County</v>
      </c>
      <c r="J969" t="str">
        <f>IFERROR(Table1[[#This Row],[County (Utah.gov)]], SUBSTITUTE(Table1[[#This Row],[County (WPR)]], " County", ""))</f>
        <v>Davis</v>
      </c>
    </row>
    <row r="970" spans="1:10">
      <c r="A970" t="s">
        <v>191</v>
      </c>
      <c r="B970" t="s">
        <v>298</v>
      </c>
      <c r="C970">
        <v>2025</v>
      </c>
      <c r="D970">
        <v>2</v>
      </c>
      <c r="E970">
        <v>84088</v>
      </c>
      <c r="F970" t="s">
        <v>290</v>
      </c>
      <c r="G970">
        <v>6</v>
      </c>
      <c r="H970" t="str">
        <f>_xlfn.XLOOKUP(Table1[[#This Row],[ZIPCODE]],Table2[Zip Code],Table2[County])</f>
        <v>Salt Lake</v>
      </c>
      <c r="I970" t="str">
        <f>_xlfn.XLOOKUP(Table1[[#This Row],[ZIPCODE]],Table3[zip],Table3[county])</f>
        <v>Salt Lake County</v>
      </c>
      <c r="J970" t="str">
        <f>IFERROR(Table1[[#This Row],[County (Utah.gov)]], SUBSTITUTE(Table1[[#This Row],[County (WPR)]], " County", ""))</f>
        <v>Salt Lake</v>
      </c>
    </row>
    <row r="971" spans="1:10">
      <c r="A971" t="s">
        <v>191</v>
      </c>
      <c r="B971" t="s">
        <v>298</v>
      </c>
      <c r="C971">
        <v>2025</v>
      </c>
      <c r="D971">
        <v>2</v>
      </c>
      <c r="E971">
        <v>84088</v>
      </c>
      <c r="F971" t="s">
        <v>291</v>
      </c>
      <c r="G971">
        <v>10</v>
      </c>
      <c r="H971" t="str">
        <f>_xlfn.XLOOKUP(Table1[[#This Row],[ZIPCODE]],Table2[Zip Code],Table2[County])</f>
        <v>Salt Lake</v>
      </c>
      <c r="I971" t="str">
        <f>_xlfn.XLOOKUP(Table1[[#This Row],[ZIPCODE]],Table3[zip],Table3[county])</f>
        <v>Salt Lake County</v>
      </c>
      <c r="J971" t="str">
        <f>IFERROR(Table1[[#This Row],[County (Utah.gov)]], SUBSTITUTE(Table1[[#This Row],[County (WPR)]], " County", ""))</f>
        <v>Salt Lake</v>
      </c>
    </row>
    <row r="972" spans="1:10">
      <c r="A972" t="s">
        <v>191</v>
      </c>
      <c r="B972" t="s">
        <v>298</v>
      </c>
      <c r="C972">
        <v>2025</v>
      </c>
      <c r="D972">
        <v>2</v>
      </c>
      <c r="E972">
        <v>84092</v>
      </c>
      <c r="F972" t="s">
        <v>290</v>
      </c>
      <c r="G972">
        <v>5</v>
      </c>
      <c r="H972" t="str">
        <f>_xlfn.XLOOKUP(Table1[[#This Row],[ZIPCODE]],Table2[Zip Code],Table2[County])</f>
        <v>Salt Lake</v>
      </c>
      <c r="I972" t="str">
        <f>_xlfn.XLOOKUP(Table1[[#This Row],[ZIPCODE]],Table3[zip],Table3[county])</f>
        <v>Salt Lake County</v>
      </c>
      <c r="J972" t="str">
        <f>IFERROR(Table1[[#This Row],[County (Utah.gov)]], SUBSTITUTE(Table1[[#This Row],[County (WPR)]], " County", ""))</f>
        <v>Salt Lake</v>
      </c>
    </row>
    <row r="973" spans="1:10">
      <c r="A973" t="s">
        <v>191</v>
      </c>
      <c r="B973" t="s">
        <v>298</v>
      </c>
      <c r="C973">
        <v>2025</v>
      </c>
      <c r="D973">
        <v>2</v>
      </c>
      <c r="E973">
        <v>84092</v>
      </c>
      <c r="F973" t="s">
        <v>291</v>
      </c>
      <c r="G973">
        <v>3</v>
      </c>
      <c r="H973" t="str">
        <f>_xlfn.XLOOKUP(Table1[[#This Row],[ZIPCODE]],Table2[Zip Code],Table2[County])</f>
        <v>Salt Lake</v>
      </c>
      <c r="I973" t="str">
        <f>_xlfn.XLOOKUP(Table1[[#This Row],[ZIPCODE]],Table3[zip],Table3[county])</f>
        <v>Salt Lake County</v>
      </c>
      <c r="J973" t="str">
        <f>IFERROR(Table1[[#This Row],[County (Utah.gov)]], SUBSTITUTE(Table1[[#This Row],[County (WPR)]], " County", ""))</f>
        <v>Salt Lake</v>
      </c>
    </row>
    <row r="974" spans="1:10">
      <c r="A974" t="s">
        <v>191</v>
      </c>
      <c r="B974" t="s">
        <v>298</v>
      </c>
      <c r="C974">
        <v>2025</v>
      </c>
      <c r="D974">
        <v>2</v>
      </c>
      <c r="E974">
        <v>84093</v>
      </c>
      <c r="F974" t="s">
        <v>290</v>
      </c>
      <c r="G974">
        <v>2</v>
      </c>
      <c r="H974" t="str">
        <f>_xlfn.XLOOKUP(Table1[[#This Row],[ZIPCODE]],Table2[Zip Code],Table2[County])</f>
        <v>Salt Lake</v>
      </c>
      <c r="I974" t="str">
        <f>_xlfn.XLOOKUP(Table1[[#This Row],[ZIPCODE]],Table3[zip],Table3[county])</f>
        <v>Salt Lake County</v>
      </c>
      <c r="J974" t="str">
        <f>IFERROR(Table1[[#This Row],[County (Utah.gov)]], SUBSTITUTE(Table1[[#This Row],[County (WPR)]], " County", ""))</f>
        <v>Salt Lake</v>
      </c>
    </row>
    <row r="975" spans="1:10">
      <c r="A975" t="s">
        <v>191</v>
      </c>
      <c r="B975" t="s">
        <v>298</v>
      </c>
      <c r="C975">
        <v>2025</v>
      </c>
      <c r="D975">
        <v>2</v>
      </c>
      <c r="E975">
        <v>84093</v>
      </c>
      <c r="F975" t="s">
        <v>291</v>
      </c>
      <c r="G975">
        <v>2</v>
      </c>
      <c r="H975" t="str">
        <f>_xlfn.XLOOKUP(Table1[[#This Row],[ZIPCODE]],Table2[Zip Code],Table2[County])</f>
        <v>Salt Lake</v>
      </c>
      <c r="I975" t="str">
        <f>_xlfn.XLOOKUP(Table1[[#This Row],[ZIPCODE]],Table3[zip],Table3[county])</f>
        <v>Salt Lake County</v>
      </c>
      <c r="J975" t="str">
        <f>IFERROR(Table1[[#This Row],[County (Utah.gov)]], SUBSTITUTE(Table1[[#This Row],[County (WPR)]], " County", ""))</f>
        <v>Salt Lake</v>
      </c>
    </row>
    <row r="976" spans="1:10">
      <c r="A976" t="s">
        <v>191</v>
      </c>
      <c r="B976" t="s">
        <v>298</v>
      </c>
      <c r="C976">
        <v>2025</v>
      </c>
      <c r="D976">
        <v>2</v>
      </c>
      <c r="E976">
        <v>84094</v>
      </c>
      <c r="F976" t="s">
        <v>290</v>
      </c>
      <c r="G976">
        <v>3</v>
      </c>
      <c r="H976" t="str">
        <f>_xlfn.XLOOKUP(Table1[[#This Row],[ZIPCODE]],Table2[Zip Code],Table2[County])</f>
        <v>Salt Lake</v>
      </c>
      <c r="I976" t="str">
        <f>_xlfn.XLOOKUP(Table1[[#This Row],[ZIPCODE]],Table3[zip],Table3[county])</f>
        <v>Salt Lake County</v>
      </c>
      <c r="J976" t="str">
        <f>IFERROR(Table1[[#This Row],[County (Utah.gov)]], SUBSTITUTE(Table1[[#This Row],[County (WPR)]], " County", ""))</f>
        <v>Salt Lake</v>
      </c>
    </row>
    <row r="977" spans="1:10">
      <c r="A977" t="s">
        <v>191</v>
      </c>
      <c r="B977" t="s">
        <v>298</v>
      </c>
      <c r="C977">
        <v>2025</v>
      </c>
      <c r="D977">
        <v>2</v>
      </c>
      <c r="E977">
        <v>84094</v>
      </c>
      <c r="F977" t="s">
        <v>291</v>
      </c>
      <c r="G977">
        <v>5</v>
      </c>
      <c r="H977" t="str">
        <f>_xlfn.XLOOKUP(Table1[[#This Row],[ZIPCODE]],Table2[Zip Code],Table2[County])</f>
        <v>Salt Lake</v>
      </c>
      <c r="I977" t="str">
        <f>_xlfn.XLOOKUP(Table1[[#This Row],[ZIPCODE]],Table3[zip],Table3[county])</f>
        <v>Salt Lake County</v>
      </c>
      <c r="J977" t="str">
        <f>IFERROR(Table1[[#This Row],[County (Utah.gov)]], SUBSTITUTE(Table1[[#This Row],[County (WPR)]], " County", ""))</f>
        <v>Salt Lake</v>
      </c>
    </row>
    <row r="978" spans="1:10">
      <c r="A978" t="s">
        <v>191</v>
      </c>
      <c r="B978" t="s">
        <v>298</v>
      </c>
      <c r="C978">
        <v>2025</v>
      </c>
      <c r="D978">
        <v>2</v>
      </c>
      <c r="E978">
        <v>84095</v>
      </c>
      <c r="F978" t="s">
        <v>290</v>
      </c>
      <c r="G978">
        <v>9</v>
      </c>
      <c r="H978" t="str">
        <f>_xlfn.XLOOKUP(Table1[[#This Row],[ZIPCODE]],Table2[Zip Code],Table2[County])</f>
        <v>Salt Lake</v>
      </c>
      <c r="I978" t="str">
        <f>_xlfn.XLOOKUP(Table1[[#This Row],[ZIPCODE]],Table3[zip],Table3[county])</f>
        <v>Salt Lake County</v>
      </c>
      <c r="J978" t="str">
        <f>IFERROR(Table1[[#This Row],[County (Utah.gov)]], SUBSTITUTE(Table1[[#This Row],[County (WPR)]], " County", ""))</f>
        <v>Salt Lake</v>
      </c>
    </row>
    <row r="979" spans="1:10">
      <c r="A979" t="s">
        <v>191</v>
      </c>
      <c r="B979" t="s">
        <v>298</v>
      </c>
      <c r="C979">
        <v>2025</v>
      </c>
      <c r="D979">
        <v>2</v>
      </c>
      <c r="E979">
        <v>84095</v>
      </c>
      <c r="F979" t="s">
        <v>291</v>
      </c>
      <c r="G979">
        <v>14</v>
      </c>
      <c r="H979" t="str">
        <f>_xlfn.XLOOKUP(Table1[[#This Row],[ZIPCODE]],Table2[Zip Code],Table2[County])</f>
        <v>Salt Lake</v>
      </c>
      <c r="I979" t="str">
        <f>_xlfn.XLOOKUP(Table1[[#This Row],[ZIPCODE]],Table3[zip],Table3[county])</f>
        <v>Salt Lake County</v>
      </c>
      <c r="J979" t="str">
        <f>IFERROR(Table1[[#This Row],[County (Utah.gov)]], SUBSTITUTE(Table1[[#This Row],[County (WPR)]], " County", ""))</f>
        <v>Salt Lake</v>
      </c>
    </row>
    <row r="980" spans="1:10">
      <c r="A980" t="s">
        <v>191</v>
      </c>
      <c r="B980" t="s">
        <v>298</v>
      </c>
      <c r="C980">
        <v>2025</v>
      </c>
      <c r="D980">
        <v>2</v>
      </c>
      <c r="E980">
        <v>84096</v>
      </c>
      <c r="F980" t="s">
        <v>290</v>
      </c>
      <c r="G980">
        <v>119</v>
      </c>
      <c r="H980" t="e">
        <f>_xlfn.XLOOKUP(Table1[[#This Row],[ZIPCODE]],Table2[Zip Code],Table2[County])</f>
        <v>#N/A</v>
      </c>
      <c r="I980" t="str">
        <f>_xlfn.XLOOKUP(Table1[[#This Row],[ZIPCODE]],Table3[zip],Table3[county])</f>
        <v>Salt Lake County</v>
      </c>
      <c r="J980" t="str">
        <f>IFERROR(Table1[[#This Row],[County (Utah.gov)]], SUBSTITUTE(Table1[[#This Row],[County (WPR)]], " County", ""))</f>
        <v>Salt Lake</v>
      </c>
    </row>
    <row r="981" spans="1:10">
      <c r="A981" t="s">
        <v>191</v>
      </c>
      <c r="B981" t="s">
        <v>298</v>
      </c>
      <c r="C981">
        <v>2025</v>
      </c>
      <c r="D981">
        <v>2</v>
      </c>
      <c r="E981">
        <v>84096</v>
      </c>
      <c r="F981" t="s">
        <v>291</v>
      </c>
      <c r="G981">
        <v>178</v>
      </c>
      <c r="H981" t="e">
        <f>_xlfn.XLOOKUP(Table1[[#This Row],[ZIPCODE]],Table2[Zip Code],Table2[County])</f>
        <v>#N/A</v>
      </c>
      <c r="I981" t="str">
        <f>_xlfn.XLOOKUP(Table1[[#This Row],[ZIPCODE]],Table3[zip],Table3[county])</f>
        <v>Salt Lake County</v>
      </c>
      <c r="J981" t="str">
        <f>IFERROR(Table1[[#This Row],[County (Utah.gov)]], SUBSTITUTE(Table1[[#This Row],[County (WPR)]], " County", ""))</f>
        <v>Salt Lake</v>
      </c>
    </row>
    <row r="982" spans="1:10">
      <c r="A982" t="s">
        <v>191</v>
      </c>
      <c r="B982" t="s">
        <v>298</v>
      </c>
      <c r="C982">
        <v>2025</v>
      </c>
      <c r="D982">
        <v>2</v>
      </c>
      <c r="E982">
        <v>84097</v>
      </c>
      <c r="F982" t="s">
        <v>290</v>
      </c>
      <c r="G982">
        <v>1</v>
      </c>
      <c r="H982" t="str">
        <f>_xlfn.XLOOKUP(Table1[[#This Row],[ZIPCODE]],Table2[Zip Code],Table2[County])</f>
        <v>Utah</v>
      </c>
      <c r="I982" t="str">
        <f>_xlfn.XLOOKUP(Table1[[#This Row],[ZIPCODE]],Table3[zip],Table3[county])</f>
        <v>Utah County</v>
      </c>
      <c r="J982" t="str">
        <f>IFERROR(Table1[[#This Row],[County (Utah.gov)]], SUBSTITUTE(Table1[[#This Row],[County (WPR)]], " County", ""))</f>
        <v>Utah</v>
      </c>
    </row>
    <row r="983" spans="1:10">
      <c r="A983" t="s">
        <v>191</v>
      </c>
      <c r="B983" t="s">
        <v>298</v>
      </c>
      <c r="C983">
        <v>2025</v>
      </c>
      <c r="D983">
        <v>2</v>
      </c>
      <c r="E983">
        <v>84098</v>
      </c>
      <c r="F983" t="s">
        <v>290</v>
      </c>
      <c r="G983">
        <v>2</v>
      </c>
      <c r="H983" t="str">
        <f>_xlfn.XLOOKUP(Table1[[#This Row],[ZIPCODE]],Table2[Zip Code],Table2[County])</f>
        <v>Summit</v>
      </c>
      <c r="I983" t="str">
        <f>_xlfn.XLOOKUP(Table1[[#This Row],[ZIPCODE]],Table3[zip],Table3[county])</f>
        <v>Summit County</v>
      </c>
      <c r="J983" t="str">
        <f>IFERROR(Table1[[#This Row],[County (Utah.gov)]], SUBSTITUTE(Table1[[#This Row],[County (WPR)]], " County", ""))</f>
        <v>Summit</v>
      </c>
    </row>
    <row r="984" spans="1:10">
      <c r="A984" t="s">
        <v>191</v>
      </c>
      <c r="B984" t="s">
        <v>298</v>
      </c>
      <c r="C984">
        <v>2025</v>
      </c>
      <c r="D984">
        <v>2</v>
      </c>
      <c r="E984">
        <v>84098</v>
      </c>
      <c r="F984" t="s">
        <v>291</v>
      </c>
      <c r="G984">
        <v>1</v>
      </c>
      <c r="H984" t="str">
        <f>_xlfn.XLOOKUP(Table1[[#This Row],[ZIPCODE]],Table2[Zip Code],Table2[County])</f>
        <v>Summit</v>
      </c>
      <c r="I984" t="str">
        <f>_xlfn.XLOOKUP(Table1[[#This Row],[ZIPCODE]],Table3[zip],Table3[county])</f>
        <v>Summit County</v>
      </c>
      <c r="J984" t="str">
        <f>IFERROR(Table1[[#This Row],[County (Utah.gov)]], SUBSTITUTE(Table1[[#This Row],[County (WPR)]], " County", ""))</f>
        <v>Summit</v>
      </c>
    </row>
    <row r="985" spans="1:10">
      <c r="A985" t="s">
        <v>191</v>
      </c>
      <c r="B985" t="s">
        <v>298</v>
      </c>
      <c r="C985">
        <v>2025</v>
      </c>
      <c r="D985">
        <v>2</v>
      </c>
      <c r="E985">
        <v>84101</v>
      </c>
      <c r="F985" t="s">
        <v>291</v>
      </c>
      <c r="G985">
        <v>1</v>
      </c>
      <c r="H985" t="str">
        <f>_xlfn.XLOOKUP(Table1[[#This Row],[ZIPCODE]],Table2[Zip Code],Table2[County])</f>
        <v>Salt Lake</v>
      </c>
      <c r="I985" t="str">
        <f>_xlfn.XLOOKUP(Table1[[#This Row],[ZIPCODE]],Table3[zip],Table3[county])</f>
        <v>Salt Lake County</v>
      </c>
      <c r="J985" t="str">
        <f>IFERROR(Table1[[#This Row],[County (Utah.gov)]], SUBSTITUTE(Table1[[#This Row],[County (WPR)]], " County", ""))</f>
        <v>Salt Lake</v>
      </c>
    </row>
    <row r="986" spans="1:10">
      <c r="A986" t="s">
        <v>191</v>
      </c>
      <c r="B986" t="s">
        <v>298</v>
      </c>
      <c r="C986">
        <v>2025</v>
      </c>
      <c r="D986">
        <v>2</v>
      </c>
      <c r="E986">
        <v>84102</v>
      </c>
      <c r="F986" t="s">
        <v>290</v>
      </c>
      <c r="G986">
        <v>2</v>
      </c>
      <c r="H986" t="str">
        <f>_xlfn.XLOOKUP(Table1[[#This Row],[ZIPCODE]],Table2[Zip Code],Table2[County])</f>
        <v>Salt Lake</v>
      </c>
      <c r="I986" t="str">
        <f>_xlfn.XLOOKUP(Table1[[#This Row],[ZIPCODE]],Table3[zip],Table3[county])</f>
        <v>Salt Lake County</v>
      </c>
      <c r="J986" t="str">
        <f>IFERROR(Table1[[#This Row],[County (Utah.gov)]], SUBSTITUTE(Table1[[#This Row],[County (WPR)]], " County", ""))</f>
        <v>Salt Lake</v>
      </c>
    </row>
    <row r="987" spans="1:10">
      <c r="A987" t="s">
        <v>191</v>
      </c>
      <c r="B987" t="s">
        <v>298</v>
      </c>
      <c r="C987">
        <v>2025</v>
      </c>
      <c r="D987">
        <v>2</v>
      </c>
      <c r="E987">
        <v>84102</v>
      </c>
      <c r="F987" t="s">
        <v>291</v>
      </c>
      <c r="G987">
        <v>1</v>
      </c>
      <c r="H987" t="str">
        <f>_xlfn.XLOOKUP(Table1[[#This Row],[ZIPCODE]],Table2[Zip Code],Table2[County])</f>
        <v>Salt Lake</v>
      </c>
      <c r="I987" t="str">
        <f>_xlfn.XLOOKUP(Table1[[#This Row],[ZIPCODE]],Table3[zip],Table3[county])</f>
        <v>Salt Lake County</v>
      </c>
      <c r="J987" t="str">
        <f>IFERROR(Table1[[#This Row],[County (Utah.gov)]], SUBSTITUTE(Table1[[#This Row],[County (WPR)]], " County", ""))</f>
        <v>Salt Lake</v>
      </c>
    </row>
    <row r="988" spans="1:10">
      <c r="A988" t="s">
        <v>191</v>
      </c>
      <c r="B988" t="s">
        <v>298</v>
      </c>
      <c r="C988">
        <v>2025</v>
      </c>
      <c r="D988">
        <v>2</v>
      </c>
      <c r="E988">
        <v>84103</v>
      </c>
      <c r="F988" t="s">
        <v>290</v>
      </c>
      <c r="G988">
        <v>4</v>
      </c>
      <c r="H988" t="str">
        <f>_xlfn.XLOOKUP(Table1[[#This Row],[ZIPCODE]],Table2[Zip Code],Table2[County])</f>
        <v>Salt Lake</v>
      </c>
      <c r="I988" t="str">
        <f>_xlfn.XLOOKUP(Table1[[#This Row],[ZIPCODE]],Table3[zip],Table3[county])</f>
        <v>Salt Lake County</v>
      </c>
      <c r="J988" t="str">
        <f>IFERROR(Table1[[#This Row],[County (Utah.gov)]], SUBSTITUTE(Table1[[#This Row],[County (WPR)]], " County", ""))</f>
        <v>Salt Lake</v>
      </c>
    </row>
    <row r="989" spans="1:10">
      <c r="A989" t="s">
        <v>191</v>
      </c>
      <c r="B989" t="s">
        <v>298</v>
      </c>
      <c r="C989">
        <v>2025</v>
      </c>
      <c r="D989">
        <v>2</v>
      </c>
      <c r="E989">
        <v>84104</v>
      </c>
      <c r="F989" t="s">
        <v>291</v>
      </c>
      <c r="G989">
        <v>1</v>
      </c>
      <c r="H989" t="str">
        <f>_xlfn.XLOOKUP(Table1[[#This Row],[ZIPCODE]],Table2[Zip Code],Table2[County])</f>
        <v>Salt Lake</v>
      </c>
      <c r="I989" t="str">
        <f>_xlfn.XLOOKUP(Table1[[#This Row],[ZIPCODE]],Table3[zip],Table3[county])</f>
        <v>Salt Lake County</v>
      </c>
      <c r="J989" t="str">
        <f>IFERROR(Table1[[#This Row],[County (Utah.gov)]], SUBSTITUTE(Table1[[#This Row],[County (WPR)]], " County", ""))</f>
        <v>Salt Lake</v>
      </c>
    </row>
    <row r="990" spans="1:10">
      <c r="A990" t="s">
        <v>191</v>
      </c>
      <c r="B990" t="s">
        <v>298</v>
      </c>
      <c r="C990">
        <v>2025</v>
      </c>
      <c r="D990">
        <v>2</v>
      </c>
      <c r="E990">
        <v>84105</v>
      </c>
      <c r="F990" t="s">
        <v>290</v>
      </c>
      <c r="G990">
        <v>2</v>
      </c>
      <c r="H990" t="str">
        <f>_xlfn.XLOOKUP(Table1[[#This Row],[ZIPCODE]],Table2[Zip Code],Table2[County])</f>
        <v>Salt Lake</v>
      </c>
      <c r="I990" t="str">
        <f>_xlfn.XLOOKUP(Table1[[#This Row],[ZIPCODE]],Table3[zip],Table3[county])</f>
        <v>Salt Lake County</v>
      </c>
      <c r="J990" t="str">
        <f>IFERROR(Table1[[#This Row],[County (Utah.gov)]], SUBSTITUTE(Table1[[#This Row],[County (WPR)]], " County", ""))</f>
        <v>Salt Lake</v>
      </c>
    </row>
    <row r="991" spans="1:10">
      <c r="A991" t="s">
        <v>191</v>
      </c>
      <c r="B991" t="s">
        <v>298</v>
      </c>
      <c r="C991">
        <v>2025</v>
      </c>
      <c r="D991">
        <v>2</v>
      </c>
      <c r="E991">
        <v>84105</v>
      </c>
      <c r="F991" t="s">
        <v>291</v>
      </c>
      <c r="G991">
        <v>1</v>
      </c>
      <c r="H991" t="str">
        <f>_xlfn.XLOOKUP(Table1[[#This Row],[ZIPCODE]],Table2[Zip Code],Table2[County])</f>
        <v>Salt Lake</v>
      </c>
      <c r="I991" t="str">
        <f>_xlfn.XLOOKUP(Table1[[#This Row],[ZIPCODE]],Table3[zip],Table3[county])</f>
        <v>Salt Lake County</v>
      </c>
      <c r="J991" t="str">
        <f>IFERROR(Table1[[#This Row],[County (Utah.gov)]], SUBSTITUTE(Table1[[#This Row],[County (WPR)]], " County", ""))</f>
        <v>Salt Lake</v>
      </c>
    </row>
    <row r="992" spans="1:10">
      <c r="A992" t="s">
        <v>191</v>
      </c>
      <c r="B992" t="s">
        <v>298</v>
      </c>
      <c r="C992">
        <v>2025</v>
      </c>
      <c r="D992">
        <v>2</v>
      </c>
      <c r="E992">
        <v>84106</v>
      </c>
      <c r="F992" t="s">
        <v>290</v>
      </c>
      <c r="G992">
        <v>1</v>
      </c>
      <c r="H992" t="str">
        <f>_xlfn.XLOOKUP(Table1[[#This Row],[ZIPCODE]],Table2[Zip Code],Table2[County])</f>
        <v>Salt Lake</v>
      </c>
      <c r="I992" t="str">
        <f>_xlfn.XLOOKUP(Table1[[#This Row],[ZIPCODE]],Table3[zip],Table3[county])</f>
        <v>Salt Lake County</v>
      </c>
      <c r="J992" t="str">
        <f>IFERROR(Table1[[#This Row],[County (Utah.gov)]], SUBSTITUTE(Table1[[#This Row],[County (WPR)]], " County", ""))</f>
        <v>Salt Lake</v>
      </c>
    </row>
    <row r="993" spans="1:10">
      <c r="A993" t="s">
        <v>191</v>
      </c>
      <c r="B993" t="s">
        <v>298</v>
      </c>
      <c r="C993">
        <v>2025</v>
      </c>
      <c r="D993">
        <v>2</v>
      </c>
      <c r="E993">
        <v>84106</v>
      </c>
      <c r="F993" t="s">
        <v>291</v>
      </c>
      <c r="G993">
        <v>2</v>
      </c>
      <c r="H993" t="str">
        <f>_xlfn.XLOOKUP(Table1[[#This Row],[ZIPCODE]],Table2[Zip Code],Table2[County])</f>
        <v>Salt Lake</v>
      </c>
      <c r="I993" t="str">
        <f>_xlfn.XLOOKUP(Table1[[#This Row],[ZIPCODE]],Table3[zip],Table3[county])</f>
        <v>Salt Lake County</v>
      </c>
      <c r="J993" t="str">
        <f>IFERROR(Table1[[#This Row],[County (Utah.gov)]], SUBSTITUTE(Table1[[#This Row],[County (WPR)]], " County", ""))</f>
        <v>Salt Lake</v>
      </c>
    </row>
    <row r="994" spans="1:10">
      <c r="A994" t="s">
        <v>191</v>
      </c>
      <c r="B994" t="s">
        <v>298</v>
      </c>
      <c r="C994">
        <v>2025</v>
      </c>
      <c r="D994">
        <v>2</v>
      </c>
      <c r="E994">
        <v>84107</v>
      </c>
      <c r="F994" t="s">
        <v>290</v>
      </c>
      <c r="G994">
        <v>2</v>
      </c>
      <c r="H994" t="str">
        <f>_xlfn.XLOOKUP(Table1[[#This Row],[ZIPCODE]],Table2[Zip Code],Table2[County])</f>
        <v>Salt Lake</v>
      </c>
      <c r="I994" t="str">
        <f>_xlfn.XLOOKUP(Table1[[#This Row],[ZIPCODE]],Table3[zip],Table3[county])</f>
        <v>Salt Lake County</v>
      </c>
      <c r="J994" t="str">
        <f>IFERROR(Table1[[#This Row],[County (Utah.gov)]], SUBSTITUTE(Table1[[#This Row],[County (WPR)]], " County", ""))</f>
        <v>Salt Lake</v>
      </c>
    </row>
    <row r="995" spans="1:10">
      <c r="A995" t="s">
        <v>191</v>
      </c>
      <c r="B995" t="s">
        <v>298</v>
      </c>
      <c r="C995">
        <v>2025</v>
      </c>
      <c r="D995">
        <v>2</v>
      </c>
      <c r="E995">
        <v>84107</v>
      </c>
      <c r="F995" t="s">
        <v>291</v>
      </c>
      <c r="G995">
        <v>4</v>
      </c>
      <c r="H995" t="str">
        <f>_xlfn.XLOOKUP(Table1[[#This Row],[ZIPCODE]],Table2[Zip Code],Table2[County])</f>
        <v>Salt Lake</v>
      </c>
      <c r="I995" t="str">
        <f>_xlfn.XLOOKUP(Table1[[#This Row],[ZIPCODE]],Table3[zip],Table3[county])</f>
        <v>Salt Lake County</v>
      </c>
      <c r="J995" t="str">
        <f>IFERROR(Table1[[#This Row],[County (Utah.gov)]], SUBSTITUTE(Table1[[#This Row],[County (WPR)]], " County", ""))</f>
        <v>Salt Lake</v>
      </c>
    </row>
    <row r="996" spans="1:10">
      <c r="A996" t="s">
        <v>191</v>
      </c>
      <c r="B996" t="s">
        <v>298</v>
      </c>
      <c r="C996">
        <v>2025</v>
      </c>
      <c r="D996">
        <v>2</v>
      </c>
      <c r="E996">
        <v>84108</v>
      </c>
      <c r="F996" t="s">
        <v>291</v>
      </c>
      <c r="G996">
        <v>1</v>
      </c>
      <c r="H996" t="str">
        <f>_xlfn.XLOOKUP(Table1[[#This Row],[ZIPCODE]],Table2[Zip Code],Table2[County])</f>
        <v>Salt Lake</v>
      </c>
      <c r="I996" t="str">
        <f>_xlfn.XLOOKUP(Table1[[#This Row],[ZIPCODE]],Table3[zip],Table3[county])</f>
        <v>Salt Lake County</v>
      </c>
      <c r="J996" t="str">
        <f>IFERROR(Table1[[#This Row],[County (Utah.gov)]], SUBSTITUTE(Table1[[#This Row],[County (WPR)]], " County", ""))</f>
        <v>Salt Lake</v>
      </c>
    </row>
    <row r="997" spans="1:10">
      <c r="A997" t="s">
        <v>191</v>
      </c>
      <c r="B997" t="s">
        <v>298</v>
      </c>
      <c r="C997">
        <v>2025</v>
      </c>
      <c r="D997">
        <v>2</v>
      </c>
      <c r="E997">
        <v>84109</v>
      </c>
      <c r="F997" t="s">
        <v>290</v>
      </c>
      <c r="G997">
        <v>1</v>
      </c>
      <c r="H997" t="str">
        <f>_xlfn.XLOOKUP(Table1[[#This Row],[ZIPCODE]],Table2[Zip Code],Table2[County])</f>
        <v>Salt Lake</v>
      </c>
      <c r="I997" t="str">
        <f>_xlfn.XLOOKUP(Table1[[#This Row],[ZIPCODE]],Table3[zip],Table3[county])</f>
        <v>Salt Lake County</v>
      </c>
      <c r="J997" t="str">
        <f>IFERROR(Table1[[#This Row],[County (Utah.gov)]], SUBSTITUTE(Table1[[#This Row],[County (WPR)]], " County", ""))</f>
        <v>Salt Lake</v>
      </c>
    </row>
    <row r="998" spans="1:10">
      <c r="A998" t="s">
        <v>191</v>
      </c>
      <c r="B998" t="s">
        <v>298</v>
      </c>
      <c r="C998">
        <v>2025</v>
      </c>
      <c r="D998">
        <v>2</v>
      </c>
      <c r="E998">
        <v>84109</v>
      </c>
      <c r="F998" t="s">
        <v>291</v>
      </c>
      <c r="G998">
        <v>1</v>
      </c>
      <c r="H998" t="str">
        <f>_xlfn.XLOOKUP(Table1[[#This Row],[ZIPCODE]],Table2[Zip Code],Table2[County])</f>
        <v>Salt Lake</v>
      </c>
      <c r="I998" t="str">
        <f>_xlfn.XLOOKUP(Table1[[#This Row],[ZIPCODE]],Table3[zip],Table3[county])</f>
        <v>Salt Lake County</v>
      </c>
      <c r="J998" t="str">
        <f>IFERROR(Table1[[#This Row],[County (Utah.gov)]], SUBSTITUTE(Table1[[#This Row],[County (WPR)]], " County", ""))</f>
        <v>Salt Lake</v>
      </c>
    </row>
    <row r="999" spans="1:10">
      <c r="A999" t="s">
        <v>191</v>
      </c>
      <c r="B999" t="s">
        <v>298</v>
      </c>
      <c r="C999">
        <v>2025</v>
      </c>
      <c r="D999">
        <v>2</v>
      </c>
      <c r="E999">
        <v>84111</v>
      </c>
      <c r="F999" t="s">
        <v>291</v>
      </c>
      <c r="G999">
        <v>3</v>
      </c>
      <c r="H999" t="str">
        <f>_xlfn.XLOOKUP(Table1[[#This Row],[ZIPCODE]],Table2[Zip Code],Table2[County])</f>
        <v>Salt Lake</v>
      </c>
      <c r="I999" t="str">
        <f>_xlfn.XLOOKUP(Table1[[#This Row],[ZIPCODE]],Table3[zip],Table3[county])</f>
        <v>Salt Lake County</v>
      </c>
      <c r="J999" t="str">
        <f>IFERROR(Table1[[#This Row],[County (Utah.gov)]], SUBSTITUTE(Table1[[#This Row],[County (WPR)]], " County", ""))</f>
        <v>Salt Lake</v>
      </c>
    </row>
    <row r="1000" spans="1:10">
      <c r="A1000" t="s">
        <v>191</v>
      </c>
      <c r="B1000" t="s">
        <v>298</v>
      </c>
      <c r="C1000">
        <v>2025</v>
      </c>
      <c r="D1000">
        <v>2</v>
      </c>
      <c r="E1000">
        <v>84115</v>
      </c>
      <c r="F1000" t="s">
        <v>291</v>
      </c>
      <c r="G1000">
        <v>5</v>
      </c>
      <c r="H1000" t="str">
        <f>_xlfn.XLOOKUP(Table1[[#This Row],[ZIPCODE]],Table2[Zip Code],Table2[County])</f>
        <v>Salt Lake</v>
      </c>
      <c r="I1000" t="str">
        <f>_xlfn.XLOOKUP(Table1[[#This Row],[ZIPCODE]],Table3[zip],Table3[county])</f>
        <v>Salt Lake County</v>
      </c>
      <c r="J1000" t="str">
        <f>IFERROR(Table1[[#This Row],[County (Utah.gov)]], SUBSTITUTE(Table1[[#This Row],[County (WPR)]], " County", ""))</f>
        <v>Salt Lake</v>
      </c>
    </row>
    <row r="1001" spans="1:10">
      <c r="A1001" t="s">
        <v>191</v>
      </c>
      <c r="B1001" t="s">
        <v>298</v>
      </c>
      <c r="C1001">
        <v>2025</v>
      </c>
      <c r="D1001">
        <v>2</v>
      </c>
      <c r="E1001">
        <v>84116</v>
      </c>
      <c r="F1001" t="s">
        <v>290</v>
      </c>
      <c r="G1001">
        <v>3</v>
      </c>
      <c r="H1001" t="str">
        <f>_xlfn.XLOOKUP(Table1[[#This Row],[ZIPCODE]],Table2[Zip Code],Table2[County])</f>
        <v>Salt Lake</v>
      </c>
      <c r="I1001" t="str">
        <f>_xlfn.XLOOKUP(Table1[[#This Row],[ZIPCODE]],Table3[zip],Table3[county])</f>
        <v>Salt Lake County</v>
      </c>
      <c r="J1001" t="str">
        <f>IFERROR(Table1[[#This Row],[County (Utah.gov)]], SUBSTITUTE(Table1[[#This Row],[County (WPR)]], " County", ""))</f>
        <v>Salt Lake</v>
      </c>
    </row>
    <row r="1002" spans="1:10">
      <c r="A1002" t="s">
        <v>191</v>
      </c>
      <c r="B1002" t="s">
        <v>298</v>
      </c>
      <c r="C1002">
        <v>2025</v>
      </c>
      <c r="D1002">
        <v>2</v>
      </c>
      <c r="E1002">
        <v>84116</v>
      </c>
      <c r="F1002" t="s">
        <v>291</v>
      </c>
      <c r="G1002">
        <v>2</v>
      </c>
      <c r="H1002" t="str">
        <f>_xlfn.XLOOKUP(Table1[[#This Row],[ZIPCODE]],Table2[Zip Code],Table2[County])</f>
        <v>Salt Lake</v>
      </c>
      <c r="I1002" t="str">
        <f>_xlfn.XLOOKUP(Table1[[#This Row],[ZIPCODE]],Table3[zip],Table3[county])</f>
        <v>Salt Lake County</v>
      </c>
      <c r="J1002" t="str">
        <f>IFERROR(Table1[[#This Row],[County (Utah.gov)]], SUBSTITUTE(Table1[[#This Row],[County (WPR)]], " County", ""))</f>
        <v>Salt Lake</v>
      </c>
    </row>
    <row r="1003" spans="1:10">
      <c r="A1003" t="s">
        <v>191</v>
      </c>
      <c r="B1003" t="s">
        <v>298</v>
      </c>
      <c r="C1003">
        <v>2025</v>
      </c>
      <c r="D1003">
        <v>2</v>
      </c>
      <c r="E1003">
        <v>84117</v>
      </c>
      <c r="F1003" t="s">
        <v>290</v>
      </c>
      <c r="G1003">
        <v>2</v>
      </c>
      <c r="H1003" t="str">
        <f>_xlfn.XLOOKUP(Table1[[#This Row],[ZIPCODE]],Table2[Zip Code],Table2[County])</f>
        <v>Salt Lake</v>
      </c>
      <c r="I1003" t="str">
        <f>_xlfn.XLOOKUP(Table1[[#This Row],[ZIPCODE]],Table3[zip],Table3[county])</f>
        <v>Salt Lake County</v>
      </c>
      <c r="J1003" t="str">
        <f>IFERROR(Table1[[#This Row],[County (Utah.gov)]], SUBSTITUTE(Table1[[#This Row],[County (WPR)]], " County", ""))</f>
        <v>Salt Lake</v>
      </c>
    </row>
    <row r="1004" spans="1:10">
      <c r="A1004" t="s">
        <v>191</v>
      </c>
      <c r="B1004" t="s">
        <v>298</v>
      </c>
      <c r="C1004">
        <v>2025</v>
      </c>
      <c r="D1004">
        <v>2</v>
      </c>
      <c r="E1004">
        <v>84118</v>
      </c>
      <c r="F1004" t="s">
        <v>290</v>
      </c>
      <c r="G1004">
        <v>4</v>
      </c>
      <c r="H1004" t="str">
        <f>_xlfn.XLOOKUP(Table1[[#This Row],[ZIPCODE]],Table2[Zip Code],Table2[County])</f>
        <v>Salt Lake</v>
      </c>
      <c r="I1004" t="str">
        <f>_xlfn.XLOOKUP(Table1[[#This Row],[ZIPCODE]],Table3[zip],Table3[county])</f>
        <v>Salt Lake County</v>
      </c>
      <c r="J1004" t="str">
        <f>IFERROR(Table1[[#This Row],[County (Utah.gov)]], SUBSTITUTE(Table1[[#This Row],[County (WPR)]], " County", ""))</f>
        <v>Salt Lake</v>
      </c>
    </row>
    <row r="1005" spans="1:10">
      <c r="A1005" t="s">
        <v>191</v>
      </c>
      <c r="B1005" t="s">
        <v>298</v>
      </c>
      <c r="C1005">
        <v>2025</v>
      </c>
      <c r="D1005">
        <v>2</v>
      </c>
      <c r="E1005">
        <v>84118</v>
      </c>
      <c r="F1005" t="s">
        <v>291</v>
      </c>
      <c r="G1005">
        <v>9</v>
      </c>
      <c r="H1005" t="str">
        <f>_xlfn.XLOOKUP(Table1[[#This Row],[ZIPCODE]],Table2[Zip Code],Table2[County])</f>
        <v>Salt Lake</v>
      </c>
      <c r="I1005" t="str">
        <f>_xlfn.XLOOKUP(Table1[[#This Row],[ZIPCODE]],Table3[zip],Table3[county])</f>
        <v>Salt Lake County</v>
      </c>
      <c r="J1005" t="str">
        <f>IFERROR(Table1[[#This Row],[County (Utah.gov)]], SUBSTITUTE(Table1[[#This Row],[County (WPR)]], " County", ""))</f>
        <v>Salt Lake</v>
      </c>
    </row>
    <row r="1006" spans="1:10">
      <c r="A1006" t="s">
        <v>191</v>
      </c>
      <c r="B1006" t="s">
        <v>298</v>
      </c>
      <c r="C1006">
        <v>2025</v>
      </c>
      <c r="D1006">
        <v>2</v>
      </c>
      <c r="E1006">
        <v>84119</v>
      </c>
      <c r="F1006" t="s">
        <v>290</v>
      </c>
      <c r="G1006">
        <v>3</v>
      </c>
      <c r="H1006" t="str">
        <f>_xlfn.XLOOKUP(Table1[[#This Row],[ZIPCODE]],Table2[Zip Code],Table2[County])</f>
        <v>Salt Lake</v>
      </c>
      <c r="I1006" t="str">
        <f>_xlfn.XLOOKUP(Table1[[#This Row],[ZIPCODE]],Table3[zip],Table3[county])</f>
        <v>Salt Lake County</v>
      </c>
      <c r="J1006" t="str">
        <f>IFERROR(Table1[[#This Row],[County (Utah.gov)]], SUBSTITUTE(Table1[[#This Row],[County (WPR)]], " County", ""))</f>
        <v>Salt Lake</v>
      </c>
    </row>
    <row r="1007" spans="1:10">
      <c r="A1007" t="s">
        <v>191</v>
      </c>
      <c r="B1007" t="s">
        <v>298</v>
      </c>
      <c r="C1007">
        <v>2025</v>
      </c>
      <c r="D1007">
        <v>2</v>
      </c>
      <c r="E1007">
        <v>84119</v>
      </c>
      <c r="F1007" t="s">
        <v>291</v>
      </c>
      <c r="G1007">
        <v>2</v>
      </c>
      <c r="H1007" t="str">
        <f>_xlfn.XLOOKUP(Table1[[#This Row],[ZIPCODE]],Table2[Zip Code],Table2[County])</f>
        <v>Salt Lake</v>
      </c>
      <c r="I1007" t="str">
        <f>_xlfn.XLOOKUP(Table1[[#This Row],[ZIPCODE]],Table3[zip],Table3[county])</f>
        <v>Salt Lake County</v>
      </c>
      <c r="J1007" t="str">
        <f>IFERROR(Table1[[#This Row],[County (Utah.gov)]], SUBSTITUTE(Table1[[#This Row],[County (WPR)]], " County", ""))</f>
        <v>Salt Lake</v>
      </c>
    </row>
    <row r="1008" spans="1:10">
      <c r="A1008" t="s">
        <v>191</v>
      </c>
      <c r="B1008" t="s">
        <v>298</v>
      </c>
      <c r="C1008">
        <v>2025</v>
      </c>
      <c r="D1008">
        <v>2</v>
      </c>
      <c r="E1008">
        <v>84120</v>
      </c>
      <c r="F1008" t="s">
        <v>290</v>
      </c>
      <c r="G1008">
        <v>10</v>
      </c>
      <c r="H1008" t="str">
        <f>_xlfn.XLOOKUP(Table1[[#This Row],[ZIPCODE]],Table2[Zip Code],Table2[County])</f>
        <v>Salt Lake</v>
      </c>
      <c r="I1008" t="str">
        <f>_xlfn.XLOOKUP(Table1[[#This Row],[ZIPCODE]],Table3[zip],Table3[county])</f>
        <v>Salt Lake County</v>
      </c>
      <c r="J1008" t="str">
        <f>IFERROR(Table1[[#This Row],[County (Utah.gov)]], SUBSTITUTE(Table1[[#This Row],[County (WPR)]], " County", ""))</f>
        <v>Salt Lake</v>
      </c>
    </row>
    <row r="1009" spans="1:10">
      <c r="A1009" t="s">
        <v>191</v>
      </c>
      <c r="B1009" t="s">
        <v>298</v>
      </c>
      <c r="C1009">
        <v>2025</v>
      </c>
      <c r="D1009">
        <v>2</v>
      </c>
      <c r="E1009">
        <v>84120</v>
      </c>
      <c r="F1009" t="s">
        <v>291</v>
      </c>
      <c r="G1009">
        <v>5</v>
      </c>
      <c r="H1009" t="str">
        <f>_xlfn.XLOOKUP(Table1[[#This Row],[ZIPCODE]],Table2[Zip Code],Table2[County])</f>
        <v>Salt Lake</v>
      </c>
      <c r="I1009" t="str">
        <f>_xlfn.XLOOKUP(Table1[[#This Row],[ZIPCODE]],Table3[zip],Table3[county])</f>
        <v>Salt Lake County</v>
      </c>
      <c r="J1009" t="str">
        <f>IFERROR(Table1[[#This Row],[County (Utah.gov)]], SUBSTITUTE(Table1[[#This Row],[County (WPR)]], " County", ""))</f>
        <v>Salt Lake</v>
      </c>
    </row>
    <row r="1010" spans="1:10">
      <c r="A1010" t="s">
        <v>191</v>
      </c>
      <c r="B1010" t="s">
        <v>298</v>
      </c>
      <c r="C1010">
        <v>2025</v>
      </c>
      <c r="D1010">
        <v>2</v>
      </c>
      <c r="E1010">
        <v>84121</v>
      </c>
      <c r="F1010" t="s">
        <v>290</v>
      </c>
      <c r="G1010">
        <v>5</v>
      </c>
      <c r="H1010" t="str">
        <f>_xlfn.XLOOKUP(Table1[[#This Row],[ZIPCODE]],Table2[Zip Code],Table2[County])</f>
        <v>Salt Lake</v>
      </c>
      <c r="I1010" t="str">
        <f>_xlfn.XLOOKUP(Table1[[#This Row],[ZIPCODE]],Table3[zip],Table3[county])</f>
        <v>Salt Lake County</v>
      </c>
      <c r="J1010" t="str">
        <f>IFERROR(Table1[[#This Row],[County (Utah.gov)]], SUBSTITUTE(Table1[[#This Row],[County (WPR)]], " County", ""))</f>
        <v>Salt Lake</v>
      </c>
    </row>
    <row r="1011" spans="1:10">
      <c r="A1011" t="s">
        <v>191</v>
      </c>
      <c r="B1011" t="s">
        <v>298</v>
      </c>
      <c r="C1011">
        <v>2025</v>
      </c>
      <c r="D1011">
        <v>2</v>
      </c>
      <c r="E1011">
        <v>84121</v>
      </c>
      <c r="F1011" t="s">
        <v>291</v>
      </c>
      <c r="G1011">
        <v>6</v>
      </c>
      <c r="H1011" t="str">
        <f>_xlfn.XLOOKUP(Table1[[#This Row],[ZIPCODE]],Table2[Zip Code],Table2[County])</f>
        <v>Salt Lake</v>
      </c>
      <c r="I1011" t="str">
        <f>_xlfn.XLOOKUP(Table1[[#This Row],[ZIPCODE]],Table3[zip],Table3[county])</f>
        <v>Salt Lake County</v>
      </c>
      <c r="J1011" t="str">
        <f>IFERROR(Table1[[#This Row],[County (Utah.gov)]], SUBSTITUTE(Table1[[#This Row],[County (WPR)]], " County", ""))</f>
        <v>Salt Lake</v>
      </c>
    </row>
    <row r="1012" spans="1:10">
      <c r="A1012" t="s">
        <v>191</v>
      </c>
      <c r="B1012" t="s">
        <v>298</v>
      </c>
      <c r="C1012">
        <v>2025</v>
      </c>
      <c r="D1012">
        <v>2</v>
      </c>
      <c r="E1012">
        <v>84123</v>
      </c>
      <c r="F1012" t="s">
        <v>290</v>
      </c>
      <c r="G1012">
        <v>2</v>
      </c>
      <c r="H1012" t="str">
        <f>_xlfn.XLOOKUP(Table1[[#This Row],[ZIPCODE]],Table2[Zip Code],Table2[County])</f>
        <v>Salt Lake</v>
      </c>
      <c r="I1012" t="str">
        <f>_xlfn.XLOOKUP(Table1[[#This Row],[ZIPCODE]],Table3[zip],Table3[county])</f>
        <v>Salt Lake County</v>
      </c>
      <c r="J1012" t="str">
        <f>IFERROR(Table1[[#This Row],[County (Utah.gov)]], SUBSTITUTE(Table1[[#This Row],[County (WPR)]], " County", ""))</f>
        <v>Salt Lake</v>
      </c>
    </row>
    <row r="1013" spans="1:10">
      <c r="A1013" t="s">
        <v>191</v>
      </c>
      <c r="B1013" t="s">
        <v>298</v>
      </c>
      <c r="C1013">
        <v>2025</v>
      </c>
      <c r="D1013">
        <v>2</v>
      </c>
      <c r="E1013">
        <v>84123</v>
      </c>
      <c r="F1013" t="s">
        <v>291</v>
      </c>
      <c r="G1013">
        <v>7</v>
      </c>
      <c r="H1013" t="str">
        <f>_xlfn.XLOOKUP(Table1[[#This Row],[ZIPCODE]],Table2[Zip Code],Table2[County])</f>
        <v>Salt Lake</v>
      </c>
      <c r="I1013" t="str">
        <f>_xlfn.XLOOKUP(Table1[[#This Row],[ZIPCODE]],Table3[zip],Table3[county])</f>
        <v>Salt Lake County</v>
      </c>
      <c r="J1013" t="str">
        <f>IFERROR(Table1[[#This Row],[County (Utah.gov)]], SUBSTITUTE(Table1[[#This Row],[County (WPR)]], " County", ""))</f>
        <v>Salt Lake</v>
      </c>
    </row>
    <row r="1014" spans="1:10">
      <c r="A1014" t="s">
        <v>191</v>
      </c>
      <c r="B1014" t="s">
        <v>298</v>
      </c>
      <c r="C1014">
        <v>2025</v>
      </c>
      <c r="D1014">
        <v>2</v>
      </c>
      <c r="E1014">
        <v>84124</v>
      </c>
      <c r="F1014" t="s">
        <v>290</v>
      </c>
      <c r="G1014">
        <v>1</v>
      </c>
      <c r="H1014" t="str">
        <f>_xlfn.XLOOKUP(Table1[[#This Row],[ZIPCODE]],Table2[Zip Code],Table2[County])</f>
        <v>Salt Lake</v>
      </c>
      <c r="I1014" t="str">
        <f>_xlfn.XLOOKUP(Table1[[#This Row],[ZIPCODE]],Table3[zip],Table3[county])</f>
        <v>Salt Lake County</v>
      </c>
      <c r="J1014" t="str">
        <f>IFERROR(Table1[[#This Row],[County (Utah.gov)]], SUBSTITUTE(Table1[[#This Row],[County (WPR)]], " County", ""))</f>
        <v>Salt Lake</v>
      </c>
    </row>
    <row r="1015" spans="1:10">
      <c r="A1015" t="s">
        <v>191</v>
      </c>
      <c r="B1015" t="s">
        <v>298</v>
      </c>
      <c r="C1015">
        <v>2025</v>
      </c>
      <c r="D1015">
        <v>2</v>
      </c>
      <c r="E1015">
        <v>84124</v>
      </c>
      <c r="F1015" t="s">
        <v>291</v>
      </c>
      <c r="G1015">
        <v>1</v>
      </c>
      <c r="H1015" t="str">
        <f>_xlfn.XLOOKUP(Table1[[#This Row],[ZIPCODE]],Table2[Zip Code],Table2[County])</f>
        <v>Salt Lake</v>
      </c>
      <c r="I1015" t="str">
        <f>_xlfn.XLOOKUP(Table1[[#This Row],[ZIPCODE]],Table3[zip],Table3[county])</f>
        <v>Salt Lake County</v>
      </c>
      <c r="J1015" t="str">
        <f>IFERROR(Table1[[#This Row],[County (Utah.gov)]], SUBSTITUTE(Table1[[#This Row],[County (WPR)]], " County", ""))</f>
        <v>Salt Lake</v>
      </c>
    </row>
    <row r="1016" spans="1:10">
      <c r="A1016" t="s">
        <v>191</v>
      </c>
      <c r="B1016" t="s">
        <v>298</v>
      </c>
      <c r="C1016">
        <v>2025</v>
      </c>
      <c r="D1016">
        <v>2</v>
      </c>
      <c r="E1016">
        <v>84128</v>
      </c>
      <c r="F1016" t="s">
        <v>290</v>
      </c>
      <c r="G1016">
        <v>4</v>
      </c>
      <c r="H1016" t="str">
        <f>_xlfn.XLOOKUP(Table1[[#This Row],[ZIPCODE]],Table2[Zip Code],Table2[County])</f>
        <v>Salt Lake</v>
      </c>
      <c r="I1016" t="str">
        <f>_xlfn.XLOOKUP(Table1[[#This Row],[ZIPCODE]],Table3[zip],Table3[county])</f>
        <v>Salt Lake County</v>
      </c>
      <c r="J1016" t="str">
        <f>IFERROR(Table1[[#This Row],[County (Utah.gov)]], SUBSTITUTE(Table1[[#This Row],[County (WPR)]], " County", ""))</f>
        <v>Salt Lake</v>
      </c>
    </row>
    <row r="1017" spans="1:10">
      <c r="A1017" t="s">
        <v>191</v>
      </c>
      <c r="B1017" t="s">
        <v>298</v>
      </c>
      <c r="C1017">
        <v>2025</v>
      </c>
      <c r="D1017">
        <v>2</v>
      </c>
      <c r="E1017">
        <v>84128</v>
      </c>
      <c r="F1017" t="s">
        <v>291</v>
      </c>
      <c r="G1017">
        <v>5</v>
      </c>
      <c r="H1017" t="str">
        <f>_xlfn.XLOOKUP(Table1[[#This Row],[ZIPCODE]],Table2[Zip Code],Table2[County])</f>
        <v>Salt Lake</v>
      </c>
      <c r="I1017" t="str">
        <f>_xlfn.XLOOKUP(Table1[[#This Row],[ZIPCODE]],Table3[zip],Table3[county])</f>
        <v>Salt Lake County</v>
      </c>
      <c r="J1017" t="str">
        <f>IFERROR(Table1[[#This Row],[County (Utah.gov)]], SUBSTITUTE(Table1[[#This Row],[County (WPR)]], " County", ""))</f>
        <v>Salt Lake</v>
      </c>
    </row>
    <row r="1018" spans="1:10">
      <c r="A1018" t="s">
        <v>191</v>
      </c>
      <c r="B1018" t="s">
        <v>298</v>
      </c>
      <c r="C1018">
        <v>2025</v>
      </c>
      <c r="D1018">
        <v>2</v>
      </c>
      <c r="E1018">
        <v>84129</v>
      </c>
      <c r="F1018" t="s">
        <v>290</v>
      </c>
      <c r="G1018">
        <v>5</v>
      </c>
      <c r="H1018" t="e">
        <f>_xlfn.XLOOKUP(Table1[[#This Row],[ZIPCODE]],Table2[Zip Code],Table2[County])</f>
        <v>#N/A</v>
      </c>
      <c r="I1018" t="str">
        <f>_xlfn.XLOOKUP(Table1[[#This Row],[ZIPCODE]],Table3[zip],Table3[county])</f>
        <v>Salt Lake County</v>
      </c>
      <c r="J1018" t="str">
        <f>IFERROR(Table1[[#This Row],[County (Utah.gov)]], SUBSTITUTE(Table1[[#This Row],[County (WPR)]], " County", ""))</f>
        <v>Salt Lake</v>
      </c>
    </row>
    <row r="1019" spans="1:10">
      <c r="A1019" t="s">
        <v>191</v>
      </c>
      <c r="B1019" t="s">
        <v>298</v>
      </c>
      <c r="C1019">
        <v>2025</v>
      </c>
      <c r="D1019">
        <v>2</v>
      </c>
      <c r="E1019">
        <v>84129</v>
      </c>
      <c r="F1019" t="s">
        <v>291</v>
      </c>
      <c r="G1019">
        <v>4</v>
      </c>
      <c r="H1019" t="e">
        <f>_xlfn.XLOOKUP(Table1[[#This Row],[ZIPCODE]],Table2[Zip Code],Table2[County])</f>
        <v>#N/A</v>
      </c>
      <c r="I1019" t="str">
        <f>_xlfn.XLOOKUP(Table1[[#This Row],[ZIPCODE]],Table3[zip],Table3[county])</f>
        <v>Salt Lake County</v>
      </c>
      <c r="J1019" t="str">
        <f>IFERROR(Table1[[#This Row],[County (Utah.gov)]], SUBSTITUTE(Table1[[#This Row],[County (WPR)]], " County", ""))</f>
        <v>Salt Lake</v>
      </c>
    </row>
    <row r="1020" spans="1:10">
      <c r="A1020" t="s">
        <v>191</v>
      </c>
      <c r="B1020" t="s">
        <v>298</v>
      </c>
      <c r="C1020">
        <v>2025</v>
      </c>
      <c r="D1020">
        <v>2</v>
      </c>
      <c r="E1020">
        <v>84315</v>
      </c>
      <c r="F1020" t="s">
        <v>291</v>
      </c>
      <c r="G1020">
        <v>1</v>
      </c>
      <c r="H1020" t="str">
        <f>_xlfn.XLOOKUP(Table1[[#This Row],[ZIPCODE]],Table2[Zip Code],Table2[County])</f>
        <v>Weber</v>
      </c>
      <c r="I1020" t="str">
        <f>_xlfn.XLOOKUP(Table1[[#This Row],[ZIPCODE]],Table3[zip],Table3[county])</f>
        <v>Weber County</v>
      </c>
      <c r="J1020" t="str">
        <f>IFERROR(Table1[[#This Row],[County (Utah.gov)]], SUBSTITUTE(Table1[[#This Row],[County (WPR)]], " County", ""))</f>
        <v>Weber</v>
      </c>
    </row>
    <row r="1021" spans="1:10">
      <c r="A1021" t="s">
        <v>191</v>
      </c>
      <c r="B1021" t="s">
        <v>298</v>
      </c>
      <c r="C1021">
        <v>2025</v>
      </c>
      <c r="D1021">
        <v>2</v>
      </c>
      <c r="E1021">
        <v>84319</v>
      </c>
      <c r="F1021" t="s">
        <v>291</v>
      </c>
      <c r="G1021">
        <v>1</v>
      </c>
      <c r="H1021" t="str">
        <f>_xlfn.XLOOKUP(Table1[[#This Row],[ZIPCODE]],Table2[Zip Code],Table2[County])</f>
        <v>Cache</v>
      </c>
      <c r="I1021" t="str">
        <f>_xlfn.XLOOKUP(Table1[[#This Row],[ZIPCODE]],Table3[zip],Table3[county])</f>
        <v>Cache County</v>
      </c>
      <c r="J1021" t="str">
        <f>IFERROR(Table1[[#This Row],[County (Utah.gov)]], SUBSTITUTE(Table1[[#This Row],[County (WPR)]], " County", ""))</f>
        <v>Cache</v>
      </c>
    </row>
    <row r="1022" spans="1:10">
      <c r="A1022" t="s">
        <v>191</v>
      </c>
      <c r="B1022" t="s">
        <v>298</v>
      </c>
      <c r="C1022">
        <v>2025</v>
      </c>
      <c r="D1022">
        <v>2</v>
      </c>
      <c r="E1022">
        <v>84341</v>
      </c>
      <c r="F1022" t="s">
        <v>290</v>
      </c>
      <c r="G1022">
        <v>2</v>
      </c>
      <c r="H1022" t="str">
        <f>_xlfn.XLOOKUP(Table1[[#This Row],[ZIPCODE]],Table2[Zip Code],Table2[County])</f>
        <v>Cache</v>
      </c>
      <c r="I1022" t="str">
        <f>_xlfn.XLOOKUP(Table1[[#This Row],[ZIPCODE]],Table3[zip],Table3[county])</f>
        <v>Cache County</v>
      </c>
      <c r="J1022" t="str">
        <f>IFERROR(Table1[[#This Row],[County (Utah.gov)]], SUBSTITUTE(Table1[[#This Row],[County (WPR)]], " County", ""))</f>
        <v>Cache</v>
      </c>
    </row>
    <row r="1023" spans="1:10">
      <c r="A1023" t="s">
        <v>191</v>
      </c>
      <c r="B1023" t="s">
        <v>298</v>
      </c>
      <c r="C1023">
        <v>2025</v>
      </c>
      <c r="D1023">
        <v>2</v>
      </c>
      <c r="E1023">
        <v>84401</v>
      </c>
      <c r="F1023" t="s">
        <v>291</v>
      </c>
      <c r="G1023">
        <v>1</v>
      </c>
      <c r="H1023" t="str">
        <f>_xlfn.XLOOKUP(Table1[[#This Row],[ZIPCODE]],Table2[Zip Code],Table2[County])</f>
        <v>Weber</v>
      </c>
      <c r="I1023" t="str">
        <f>_xlfn.XLOOKUP(Table1[[#This Row],[ZIPCODE]],Table3[zip],Table3[county])</f>
        <v>Weber County</v>
      </c>
      <c r="J1023" t="str">
        <f>IFERROR(Table1[[#This Row],[County (Utah.gov)]], SUBSTITUTE(Table1[[#This Row],[County (WPR)]], " County", ""))</f>
        <v>Weber</v>
      </c>
    </row>
    <row r="1024" spans="1:10">
      <c r="A1024" t="s">
        <v>191</v>
      </c>
      <c r="B1024" t="s">
        <v>298</v>
      </c>
      <c r="C1024">
        <v>2025</v>
      </c>
      <c r="D1024">
        <v>2</v>
      </c>
      <c r="E1024">
        <v>84404</v>
      </c>
      <c r="F1024" t="s">
        <v>291</v>
      </c>
      <c r="G1024">
        <v>1</v>
      </c>
      <c r="H1024" t="str">
        <f>_xlfn.XLOOKUP(Table1[[#This Row],[ZIPCODE]],Table2[Zip Code],Table2[County])</f>
        <v>Weber</v>
      </c>
      <c r="I1024" t="str">
        <f>_xlfn.XLOOKUP(Table1[[#This Row],[ZIPCODE]],Table3[zip],Table3[county])</f>
        <v>Weber County</v>
      </c>
      <c r="J1024" t="str">
        <f>IFERROR(Table1[[#This Row],[County (Utah.gov)]], SUBSTITUTE(Table1[[#This Row],[County (WPR)]], " County", ""))</f>
        <v>Weber</v>
      </c>
    </row>
    <row r="1025" spans="1:10">
      <c r="A1025" t="s">
        <v>191</v>
      </c>
      <c r="B1025" t="s">
        <v>298</v>
      </c>
      <c r="C1025">
        <v>2025</v>
      </c>
      <c r="D1025">
        <v>2</v>
      </c>
      <c r="E1025">
        <v>84601</v>
      </c>
      <c r="F1025" t="s">
        <v>290</v>
      </c>
      <c r="G1025">
        <v>1</v>
      </c>
      <c r="H1025" t="str">
        <f>_xlfn.XLOOKUP(Table1[[#This Row],[ZIPCODE]],Table2[Zip Code],Table2[County])</f>
        <v>Utah</v>
      </c>
      <c r="I1025" t="str">
        <f>_xlfn.XLOOKUP(Table1[[#This Row],[ZIPCODE]],Table3[zip],Table3[county])</f>
        <v>Utah County</v>
      </c>
      <c r="J1025" t="str">
        <f>IFERROR(Table1[[#This Row],[County (Utah.gov)]], SUBSTITUTE(Table1[[#This Row],[County (WPR)]], " County", ""))</f>
        <v>Utah</v>
      </c>
    </row>
    <row r="1026" spans="1:10">
      <c r="A1026" t="s">
        <v>191</v>
      </c>
      <c r="B1026" t="s">
        <v>298</v>
      </c>
      <c r="C1026">
        <v>2025</v>
      </c>
      <c r="D1026">
        <v>2</v>
      </c>
      <c r="E1026">
        <v>84601</v>
      </c>
      <c r="F1026" t="s">
        <v>291</v>
      </c>
      <c r="G1026">
        <v>1</v>
      </c>
      <c r="H1026" t="str">
        <f>_xlfn.XLOOKUP(Table1[[#This Row],[ZIPCODE]],Table2[Zip Code],Table2[County])</f>
        <v>Utah</v>
      </c>
      <c r="I1026" t="str">
        <f>_xlfn.XLOOKUP(Table1[[#This Row],[ZIPCODE]],Table3[zip],Table3[county])</f>
        <v>Utah County</v>
      </c>
      <c r="J1026" t="str">
        <f>IFERROR(Table1[[#This Row],[County (Utah.gov)]], SUBSTITUTE(Table1[[#This Row],[County (WPR)]], " County", ""))</f>
        <v>Utah</v>
      </c>
    </row>
    <row r="1027" spans="1:10">
      <c r="A1027" t="s">
        <v>191</v>
      </c>
      <c r="B1027" t="s">
        <v>298</v>
      </c>
      <c r="C1027">
        <v>2025</v>
      </c>
      <c r="D1027">
        <v>2</v>
      </c>
      <c r="E1027">
        <v>84642</v>
      </c>
      <c r="F1027" t="s">
        <v>291</v>
      </c>
      <c r="G1027">
        <v>1</v>
      </c>
      <c r="H1027" t="str">
        <f>_xlfn.XLOOKUP(Table1[[#This Row],[ZIPCODE]],Table2[Zip Code],Table2[County])</f>
        <v>Sanpete</v>
      </c>
      <c r="I1027" t="str">
        <f>_xlfn.XLOOKUP(Table1[[#This Row],[ZIPCODE]],Table3[zip],Table3[county])</f>
        <v>Sanpete County</v>
      </c>
      <c r="J1027" t="str">
        <f>IFERROR(Table1[[#This Row],[County (Utah.gov)]], SUBSTITUTE(Table1[[#This Row],[County (WPR)]], " County", ""))</f>
        <v>Sanpete</v>
      </c>
    </row>
    <row r="1028" spans="1:10">
      <c r="A1028" t="s">
        <v>191</v>
      </c>
      <c r="B1028" t="s">
        <v>298</v>
      </c>
      <c r="C1028">
        <v>2025</v>
      </c>
      <c r="D1028">
        <v>2</v>
      </c>
      <c r="E1028">
        <v>84651</v>
      </c>
      <c r="F1028" t="s">
        <v>290</v>
      </c>
      <c r="G1028">
        <v>1</v>
      </c>
      <c r="H1028" t="str">
        <f>_xlfn.XLOOKUP(Table1[[#This Row],[ZIPCODE]],Table2[Zip Code],Table2[County])</f>
        <v>Utah</v>
      </c>
      <c r="I1028" t="str">
        <f>_xlfn.XLOOKUP(Table1[[#This Row],[ZIPCODE]],Table3[zip],Table3[county])</f>
        <v>Utah County</v>
      </c>
      <c r="J1028" t="str">
        <f>IFERROR(Table1[[#This Row],[County (Utah.gov)]], SUBSTITUTE(Table1[[#This Row],[County (WPR)]], " County", ""))</f>
        <v>Utah</v>
      </c>
    </row>
    <row r="1029" spans="1:10">
      <c r="A1029" t="s">
        <v>191</v>
      </c>
      <c r="B1029" t="s">
        <v>298</v>
      </c>
      <c r="C1029">
        <v>2025</v>
      </c>
      <c r="D1029">
        <v>2</v>
      </c>
      <c r="E1029">
        <v>84651</v>
      </c>
      <c r="F1029" t="s">
        <v>291</v>
      </c>
      <c r="G1029">
        <v>1</v>
      </c>
      <c r="H1029" t="str">
        <f>_xlfn.XLOOKUP(Table1[[#This Row],[ZIPCODE]],Table2[Zip Code],Table2[County])</f>
        <v>Utah</v>
      </c>
      <c r="I1029" t="str">
        <f>_xlfn.XLOOKUP(Table1[[#This Row],[ZIPCODE]],Table3[zip],Table3[county])</f>
        <v>Utah County</v>
      </c>
      <c r="J1029" t="str">
        <f>IFERROR(Table1[[#This Row],[County (Utah.gov)]], SUBSTITUTE(Table1[[#This Row],[County (WPR)]], " County", ""))</f>
        <v>Utah</v>
      </c>
    </row>
    <row r="1030" spans="1:10">
      <c r="A1030" t="s">
        <v>191</v>
      </c>
      <c r="B1030" t="s">
        <v>298</v>
      </c>
      <c r="C1030">
        <v>2025</v>
      </c>
      <c r="D1030">
        <v>2</v>
      </c>
      <c r="E1030">
        <v>84660</v>
      </c>
      <c r="F1030" t="s">
        <v>291</v>
      </c>
      <c r="G1030">
        <v>2</v>
      </c>
      <c r="H1030" t="str">
        <f>_xlfn.XLOOKUP(Table1[[#This Row],[ZIPCODE]],Table2[Zip Code],Table2[County])</f>
        <v>Utah</v>
      </c>
      <c r="I1030" t="str">
        <f>_xlfn.XLOOKUP(Table1[[#This Row],[ZIPCODE]],Table3[zip],Table3[county])</f>
        <v>Utah County</v>
      </c>
      <c r="J1030" t="str">
        <f>IFERROR(Table1[[#This Row],[County (Utah.gov)]], SUBSTITUTE(Table1[[#This Row],[County (WPR)]], " County", ""))</f>
        <v>Utah</v>
      </c>
    </row>
    <row r="1031" spans="1:10">
      <c r="A1031" t="s">
        <v>191</v>
      </c>
      <c r="B1031" t="s">
        <v>298</v>
      </c>
      <c r="C1031">
        <v>2025</v>
      </c>
      <c r="D1031">
        <v>2</v>
      </c>
      <c r="E1031">
        <v>84663</v>
      </c>
      <c r="F1031" t="s">
        <v>291</v>
      </c>
      <c r="G1031">
        <v>2</v>
      </c>
      <c r="H1031" t="str">
        <f>_xlfn.XLOOKUP(Table1[[#This Row],[ZIPCODE]],Table2[Zip Code],Table2[County])</f>
        <v>Utah</v>
      </c>
      <c r="I1031" t="str">
        <f>_xlfn.XLOOKUP(Table1[[#This Row],[ZIPCODE]],Table3[zip],Table3[county])</f>
        <v>Utah County</v>
      </c>
      <c r="J1031" t="str">
        <f>IFERROR(Table1[[#This Row],[County (Utah.gov)]], SUBSTITUTE(Table1[[#This Row],[County (WPR)]], " County", ""))</f>
        <v>Utah</v>
      </c>
    </row>
    <row r="1032" spans="1:10">
      <c r="A1032" t="s">
        <v>191</v>
      </c>
      <c r="B1032" t="s">
        <v>298</v>
      </c>
      <c r="C1032">
        <v>2025</v>
      </c>
      <c r="D1032">
        <v>2</v>
      </c>
      <c r="E1032">
        <v>84720</v>
      </c>
      <c r="F1032" t="s">
        <v>290</v>
      </c>
      <c r="G1032">
        <v>1</v>
      </c>
      <c r="H1032" t="str">
        <f>_xlfn.XLOOKUP(Table1[[#This Row],[ZIPCODE]],Table2[Zip Code],Table2[County])</f>
        <v>Iron</v>
      </c>
      <c r="I1032" t="str">
        <f>_xlfn.XLOOKUP(Table1[[#This Row],[ZIPCODE]],Table3[zip],Table3[county])</f>
        <v>Iron County</v>
      </c>
      <c r="J1032" t="str">
        <f>IFERROR(Table1[[#This Row],[County (Utah.gov)]], SUBSTITUTE(Table1[[#This Row],[County (WPR)]], " County", ""))</f>
        <v>Iron</v>
      </c>
    </row>
    <row r="1033" spans="1:10">
      <c r="A1033" t="s">
        <v>191</v>
      </c>
      <c r="B1033" t="s">
        <v>299</v>
      </c>
      <c r="C1033">
        <v>2025</v>
      </c>
      <c r="D1033">
        <v>2</v>
      </c>
      <c r="E1033">
        <v>84116</v>
      </c>
      <c r="F1033" t="s">
        <v>290</v>
      </c>
      <c r="G1033">
        <v>21</v>
      </c>
      <c r="H1033" t="str">
        <f>_xlfn.XLOOKUP(Table1[[#This Row],[ZIPCODE]],Table2[Zip Code],Table2[County])</f>
        <v>Salt Lake</v>
      </c>
      <c r="I1033" t="str">
        <f>_xlfn.XLOOKUP(Table1[[#This Row],[ZIPCODE]],Table3[zip],Table3[county])</f>
        <v>Salt Lake County</v>
      </c>
      <c r="J1033" t="str">
        <f>IFERROR(Table1[[#This Row],[County (Utah.gov)]], SUBSTITUTE(Table1[[#This Row],[County (WPR)]], " County", ""))</f>
        <v>Salt Lake</v>
      </c>
    </row>
    <row r="1034" spans="1:10">
      <c r="A1034" t="s">
        <v>191</v>
      </c>
      <c r="B1034" t="s">
        <v>299</v>
      </c>
      <c r="C1034">
        <v>2025</v>
      </c>
      <c r="D1034">
        <v>2</v>
      </c>
      <c r="E1034">
        <v>84116</v>
      </c>
      <c r="F1034" t="s">
        <v>291</v>
      </c>
      <c r="G1034">
        <v>177</v>
      </c>
      <c r="H1034" t="str">
        <f>_xlfn.XLOOKUP(Table1[[#This Row],[ZIPCODE]],Table2[Zip Code],Table2[County])</f>
        <v>Salt Lake</v>
      </c>
      <c r="I1034" t="str">
        <f>_xlfn.XLOOKUP(Table1[[#This Row],[ZIPCODE]],Table3[zip],Table3[county])</f>
        <v>Salt Lake County</v>
      </c>
      <c r="J1034" t="str">
        <f>IFERROR(Table1[[#This Row],[County (Utah.gov)]], SUBSTITUTE(Table1[[#This Row],[County (WPR)]], " County", ""))</f>
        <v>Salt Lake</v>
      </c>
    </row>
    <row r="1035" spans="1:10">
      <c r="A1035" t="s">
        <v>191</v>
      </c>
      <c r="B1035" t="s">
        <v>299</v>
      </c>
      <c r="C1035">
        <v>2025</v>
      </c>
      <c r="D1035">
        <v>2</v>
      </c>
      <c r="E1035">
        <v>84121</v>
      </c>
      <c r="F1035" t="s">
        <v>291</v>
      </c>
      <c r="G1035">
        <v>1</v>
      </c>
      <c r="H1035" t="str">
        <f>_xlfn.XLOOKUP(Table1[[#This Row],[ZIPCODE]],Table2[Zip Code],Table2[County])</f>
        <v>Salt Lake</v>
      </c>
      <c r="I1035" t="str">
        <f>_xlfn.XLOOKUP(Table1[[#This Row],[ZIPCODE]],Table3[zip],Table3[county])</f>
        <v>Salt Lake County</v>
      </c>
      <c r="J1035" t="str">
        <f>IFERROR(Table1[[#This Row],[County (Utah.gov)]], SUBSTITUTE(Table1[[#This Row],[County (WPR)]], " County", ""))</f>
        <v>Salt Lake</v>
      </c>
    </row>
    <row r="1036" spans="1:10">
      <c r="A1036" t="s">
        <v>191</v>
      </c>
      <c r="B1036" t="s">
        <v>299</v>
      </c>
      <c r="C1036">
        <v>2025</v>
      </c>
      <c r="D1036">
        <v>2</v>
      </c>
      <c r="E1036">
        <v>84130</v>
      </c>
      <c r="F1036" t="s">
        <v>291</v>
      </c>
      <c r="G1036">
        <v>1</v>
      </c>
      <c r="H1036" t="str">
        <f>_xlfn.XLOOKUP(Table1[[#This Row],[ZIPCODE]],Table2[Zip Code],Table2[County])</f>
        <v>Salt Lake</v>
      </c>
      <c r="I1036" t="e">
        <f>_xlfn.XLOOKUP(Table1[[#This Row],[ZIPCODE]],Table3[zip],Table3[county])</f>
        <v>#N/A</v>
      </c>
      <c r="J1036" t="str">
        <f>IFERROR(Table1[[#This Row],[County (Utah.gov)]], SUBSTITUTE(Table1[[#This Row],[County (WPR)]], " County", ""))</f>
        <v>Salt Lake</v>
      </c>
    </row>
    <row r="1037" spans="1:10">
      <c r="A1037" t="s">
        <v>191</v>
      </c>
      <c r="B1037" t="s">
        <v>299</v>
      </c>
      <c r="C1037">
        <v>2025</v>
      </c>
      <c r="D1037">
        <v>2</v>
      </c>
      <c r="E1037">
        <v>84634</v>
      </c>
      <c r="F1037" t="s">
        <v>290</v>
      </c>
      <c r="G1037">
        <v>1</v>
      </c>
      <c r="H1037" t="str">
        <f>_xlfn.XLOOKUP(Table1[[#This Row],[ZIPCODE]],Table2[Zip Code],Table2[County])</f>
        <v>Sanpete</v>
      </c>
      <c r="I1037" t="str">
        <f>_xlfn.XLOOKUP(Table1[[#This Row],[ZIPCODE]],Table3[zip],Table3[county])</f>
        <v>Sanpete County</v>
      </c>
      <c r="J1037" t="str">
        <f>IFERROR(Table1[[#This Row],[County (Utah.gov)]], SUBSTITUTE(Table1[[#This Row],[County (WPR)]], " County", ""))</f>
        <v>Sanpete</v>
      </c>
    </row>
    <row r="1038" spans="1:10">
      <c r="A1038" t="s">
        <v>191</v>
      </c>
      <c r="B1038" t="s">
        <v>299</v>
      </c>
      <c r="C1038">
        <v>2025</v>
      </c>
      <c r="D1038">
        <v>2</v>
      </c>
      <c r="E1038">
        <v>84634</v>
      </c>
      <c r="F1038" t="s">
        <v>291</v>
      </c>
      <c r="G1038">
        <v>38</v>
      </c>
      <c r="H1038" t="str">
        <f>_xlfn.XLOOKUP(Table1[[#This Row],[ZIPCODE]],Table2[Zip Code],Table2[County])</f>
        <v>Sanpete</v>
      </c>
      <c r="I1038" t="str">
        <f>_xlfn.XLOOKUP(Table1[[#This Row],[ZIPCODE]],Table3[zip],Table3[county])</f>
        <v>Sanpete County</v>
      </c>
      <c r="J1038" t="str">
        <f>IFERROR(Table1[[#This Row],[County (Utah.gov)]], SUBSTITUTE(Table1[[#This Row],[County (WPR)]], " County", ""))</f>
        <v>Sanpete</v>
      </c>
    </row>
    <row r="1039" spans="1:10">
      <c r="A1039" t="s">
        <v>191</v>
      </c>
      <c r="B1039" t="s">
        <v>300</v>
      </c>
      <c r="C1039">
        <v>2025</v>
      </c>
      <c r="D1039">
        <v>2</v>
      </c>
      <c r="E1039">
        <v>84003</v>
      </c>
      <c r="F1039" t="s">
        <v>290</v>
      </c>
      <c r="G1039">
        <v>3</v>
      </c>
      <c r="H1039" t="str">
        <f>_xlfn.XLOOKUP(Table1[[#This Row],[ZIPCODE]],Table2[Zip Code],Table2[County])</f>
        <v>Utah</v>
      </c>
      <c r="I1039" t="str">
        <f>_xlfn.XLOOKUP(Table1[[#This Row],[ZIPCODE]],Table3[zip],Table3[county])</f>
        <v>Utah County</v>
      </c>
      <c r="J1039" t="str">
        <f>IFERROR(Table1[[#This Row],[County (Utah.gov)]], SUBSTITUTE(Table1[[#This Row],[County (WPR)]], " County", ""))</f>
        <v>Utah</v>
      </c>
    </row>
    <row r="1040" spans="1:10">
      <c r="A1040" t="s">
        <v>191</v>
      </c>
      <c r="B1040" t="s">
        <v>300</v>
      </c>
      <c r="C1040">
        <v>2025</v>
      </c>
      <c r="D1040">
        <v>2</v>
      </c>
      <c r="E1040">
        <v>84005</v>
      </c>
      <c r="F1040" t="s">
        <v>290</v>
      </c>
      <c r="G1040">
        <v>2</v>
      </c>
      <c r="H1040" t="e">
        <f>_xlfn.XLOOKUP(Table1[[#This Row],[ZIPCODE]],Table2[Zip Code],Table2[County])</f>
        <v>#N/A</v>
      </c>
      <c r="I1040" t="str">
        <f>_xlfn.XLOOKUP(Table1[[#This Row],[ZIPCODE]],Table3[zip],Table3[county])</f>
        <v>Utah County</v>
      </c>
      <c r="J1040" t="str">
        <f>IFERROR(Table1[[#This Row],[County (Utah.gov)]], SUBSTITUTE(Table1[[#This Row],[County (WPR)]], " County", ""))</f>
        <v>Utah</v>
      </c>
    </row>
    <row r="1041" spans="1:10">
      <c r="A1041" t="s">
        <v>191</v>
      </c>
      <c r="B1041" t="s">
        <v>300</v>
      </c>
      <c r="C1041">
        <v>2025</v>
      </c>
      <c r="D1041">
        <v>2</v>
      </c>
      <c r="E1041">
        <v>84005</v>
      </c>
      <c r="F1041" t="s">
        <v>291</v>
      </c>
      <c r="G1041">
        <v>11</v>
      </c>
      <c r="H1041" t="e">
        <f>_xlfn.XLOOKUP(Table1[[#This Row],[ZIPCODE]],Table2[Zip Code],Table2[County])</f>
        <v>#N/A</v>
      </c>
      <c r="I1041" t="str">
        <f>_xlfn.XLOOKUP(Table1[[#This Row],[ZIPCODE]],Table3[zip],Table3[county])</f>
        <v>Utah County</v>
      </c>
      <c r="J1041" t="str">
        <f>IFERROR(Table1[[#This Row],[County (Utah.gov)]], SUBSTITUTE(Table1[[#This Row],[County (WPR)]], " County", ""))</f>
        <v>Utah</v>
      </c>
    </row>
    <row r="1042" spans="1:10">
      <c r="A1042" t="s">
        <v>191</v>
      </c>
      <c r="B1042" t="s">
        <v>300</v>
      </c>
      <c r="C1042">
        <v>2025</v>
      </c>
      <c r="D1042">
        <v>2</v>
      </c>
      <c r="E1042">
        <v>84006</v>
      </c>
      <c r="F1042" t="s">
        <v>291</v>
      </c>
      <c r="G1042">
        <v>1</v>
      </c>
      <c r="H1042" t="str">
        <f>_xlfn.XLOOKUP(Table1[[#This Row],[ZIPCODE]],Table2[Zip Code],Table2[County])</f>
        <v>Salt Lake</v>
      </c>
      <c r="I1042" t="str">
        <f>_xlfn.XLOOKUP(Table1[[#This Row],[ZIPCODE]],Table3[zip],Table3[county])</f>
        <v>Salt Lake County</v>
      </c>
      <c r="J1042" t="str">
        <f>IFERROR(Table1[[#This Row],[County (Utah.gov)]], SUBSTITUTE(Table1[[#This Row],[County (WPR)]], " County", ""))</f>
        <v>Salt Lake</v>
      </c>
    </row>
    <row r="1043" spans="1:10">
      <c r="A1043" t="s">
        <v>191</v>
      </c>
      <c r="B1043" t="s">
        <v>300</v>
      </c>
      <c r="C1043">
        <v>2025</v>
      </c>
      <c r="D1043">
        <v>2</v>
      </c>
      <c r="E1043">
        <v>84009</v>
      </c>
      <c r="F1043" t="s">
        <v>290</v>
      </c>
      <c r="G1043">
        <v>6</v>
      </c>
      <c r="H1043" t="e">
        <f>_xlfn.XLOOKUP(Table1[[#This Row],[ZIPCODE]],Table2[Zip Code],Table2[County])</f>
        <v>#N/A</v>
      </c>
      <c r="I1043" t="str">
        <f>_xlfn.XLOOKUP(Table1[[#This Row],[ZIPCODE]],Table3[zip],Table3[county])</f>
        <v>Salt Lake County</v>
      </c>
      <c r="J1043" t="str">
        <f>IFERROR(Table1[[#This Row],[County (Utah.gov)]], SUBSTITUTE(Table1[[#This Row],[County (WPR)]], " County", ""))</f>
        <v>Salt Lake</v>
      </c>
    </row>
    <row r="1044" spans="1:10">
      <c r="A1044" t="s">
        <v>191</v>
      </c>
      <c r="B1044" t="s">
        <v>300</v>
      </c>
      <c r="C1044">
        <v>2025</v>
      </c>
      <c r="D1044">
        <v>2</v>
      </c>
      <c r="E1044">
        <v>84009</v>
      </c>
      <c r="F1044" t="s">
        <v>291</v>
      </c>
      <c r="G1044">
        <v>9</v>
      </c>
      <c r="H1044" t="e">
        <f>_xlfn.XLOOKUP(Table1[[#This Row],[ZIPCODE]],Table2[Zip Code],Table2[County])</f>
        <v>#N/A</v>
      </c>
      <c r="I1044" t="str">
        <f>_xlfn.XLOOKUP(Table1[[#This Row],[ZIPCODE]],Table3[zip],Table3[county])</f>
        <v>Salt Lake County</v>
      </c>
      <c r="J1044" t="str">
        <f>IFERROR(Table1[[#This Row],[County (Utah.gov)]], SUBSTITUTE(Table1[[#This Row],[County (WPR)]], " County", ""))</f>
        <v>Salt Lake</v>
      </c>
    </row>
    <row r="1045" spans="1:10">
      <c r="A1045" t="s">
        <v>191</v>
      </c>
      <c r="B1045" t="s">
        <v>300</v>
      </c>
      <c r="C1045">
        <v>2025</v>
      </c>
      <c r="D1045">
        <v>2</v>
      </c>
      <c r="E1045">
        <v>84010</v>
      </c>
      <c r="F1045" t="s">
        <v>290</v>
      </c>
      <c r="G1045">
        <v>3</v>
      </c>
      <c r="H1045" t="str">
        <f>_xlfn.XLOOKUP(Table1[[#This Row],[ZIPCODE]],Table2[Zip Code],Table2[County])</f>
        <v>Davis</v>
      </c>
      <c r="I1045" t="str">
        <f>_xlfn.XLOOKUP(Table1[[#This Row],[ZIPCODE]],Table3[zip],Table3[county])</f>
        <v>Davis County</v>
      </c>
      <c r="J1045" t="str">
        <f>IFERROR(Table1[[#This Row],[County (Utah.gov)]], SUBSTITUTE(Table1[[#This Row],[County (WPR)]], " County", ""))</f>
        <v>Davis</v>
      </c>
    </row>
    <row r="1046" spans="1:10">
      <c r="A1046" t="s">
        <v>191</v>
      </c>
      <c r="B1046" t="s">
        <v>300</v>
      </c>
      <c r="C1046">
        <v>2025</v>
      </c>
      <c r="D1046">
        <v>2</v>
      </c>
      <c r="E1046">
        <v>84010</v>
      </c>
      <c r="F1046" t="s">
        <v>291</v>
      </c>
      <c r="G1046">
        <v>13</v>
      </c>
      <c r="H1046" t="str">
        <f>_xlfn.XLOOKUP(Table1[[#This Row],[ZIPCODE]],Table2[Zip Code],Table2[County])</f>
        <v>Davis</v>
      </c>
      <c r="I1046" t="str">
        <f>_xlfn.XLOOKUP(Table1[[#This Row],[ZIPCODE]],Table3[zip],Table3[county])</f>
        <v>Davis County</v>
      </c>
      <c r="J1046" t="str">
        <f>IFERROR(Table1[[#This Row],[County (Utah.gov)]], SUBSTITUTE(Table1[[#This Row],[County (WPR)]], " County", ""))</f>
        <v>Davis</v>
      </c>
    </row>
    <row r="1047" spans="1:10">
      <c r="A1047" t="s">
        <v>191</v>
      </c>
      <c r="B1047" t="s">
        <v>300</v>
      </c>
      <c r="C1047">
        <v>2025</v>
      </c>
      <c r="D1047">
        <v>2</v>
      </c>
      <c r="E1047">
        <v>84011</v>
      </c>
      <c r="F1047" t="s">
        <v>291</v>
      </c>
      <c r="G1047">
        <v>1</v>
      </c>
      <c r="H1047" t="str">
        <f>_xlfn.XLOOKUP(Table1[[#This Row],[ZIPCODE]],Table2[Zip Code],Table2[County])</f>
        <v>Davis</v>
      </c>
      <c r="I1047" t="e">
        <f>_xlfn.XLOOKUP(Table1[[#This Row],[ZIPCODE]],Table3[zip],Table3[county])</f>
        <v>#N/A</v>
      </c>
      <c r="J1047" t="str">
        <f>IFERROR(Table1[[#This Row],[County (Utah.gov)]], SUBSTITUTE(Table1[[#This Row],[County (WPR)]], " County", ""))</f>
        <v>Davis</v>
      </c>
    </row>
    <row r="1048" spans="1:10">
      <c r="A1048" t="s">
        <v>191</v>
      </c>
      <c r="B1048" t="s">
        <v>300</v>
      </c>
      <c r="C1048">
        <v>2025</v>
      </c>
      <c r="D1048">
        <v>2</v>
      </c>
      <c r="E1048">
        <v>84013</v>
      </c>
      <c r="F1048" t="s">
        <v>290</v>
      </c>
      <c r="G1048">
        <v>1</v>
      </c>
      <c r="H1048" t="str">
        <f>_xlfn.XLOOKUP(Table1[[#This Row],[ZIPCODE]],Table2[Zip Code],Table2[County])</f>
        <v>Utah</v>
      </c>
      <c r="I1048" t="str">
        <f>_xlfn.XLOOKUP(Table1[[#This Row],[ZIPCODE]],Table3[zip],Table3[county])</f>
        <v>Utah County</v>
      </c>
      <c r="J1048" t="str">
        <f>IFERROR(Table1[[#This Row],[County (Utah.gov)]], SUBSTITUTE(Table1[[#This Row],[County (WPR)]], " County", ""))</f>
        <v>Utah</v>
      </c>
    </row>
    <row r="1049" spans="1:10">
      <c r="A1049" t="s">
        <v>191</v>
      </c>
      <c r="B1049" t="s">
        <v>300</v>
      </c>
      <c r="C1049">
        <v>2025</v>
      </c>
      <c r="D1049">
        <v>2</v>
      </c>
      <c r="E1049">
        <v>84014</v>
      </c>
      <c r="F1049" t="s">
        <v>290</v>
      </c>
      <c r="G1049">
        <v>1</v>
      </c>
      <c r="H1049" t="str">
        <f>_xlfn.XLOOKUP(Table1[[#This Row],[ZIPCODE]],Table2[Zip Code],Table2[County])</f>
        <v>Davis</v>
      </c>
      <c r="I1049" t="str">
        <f>_xlfn.XLOOKUP(Table1[[#This Row],[ZIPCODE]],Table3[zip],Table3[county])</f>
        <v>Davis County</v>
      </c>
      <c r="J1049" t="str">
        <f>IFERROR(Table1[[#This Row],[County (Utah.gov)]], SUBSTITUTE(Table1[[#This Row],[County (WPR)]], " County", ""))</f>
        <v>Davis</v>
      </c>
    </row>
    <row r="1050" spans="1:10">
      <c r="A1050" t="s">
        <v>191</v>
      </c>
      <c r="B1050" t="s">
        <v>300</v>
      </c>
      <c r="C1050">
        <v>2025</v>
      </c>
      <c r="D1050">
        <v>2</v>
      </c>
      <c r="E1050">
        <v>84014</v>
      </c>
      <c r="F1050" t="s">
        <v>291</v>
      </c>
      <c r="G1050">
        <v>4</v>
      </c>
      <c r="H1050" t="str">
        <f>_xlfn.XLOOKUP(Table1[[#This Row],[ZIPCODE]],Table2[Zip Code],Table2[County])</f>
        <v>Davis</v>
      </c>
      <c r="I1050" t="str">
        <f>_xlfn.XLOOKUP(Table1[[#This Row],[ZIPCODE]],Table3[zip],Table3[county])</f>
        <v>Davis County</v>
      </c>
      <c r="J1050" t="str">
        <f>IFERROR(Table1[[#This Row],[County (Utah.gov)]], SUBSTITUTE(Table1[[#This Row],[County (WPR)]], " County", ""))</f>
        <v>Davis</v>
      </c>
    </row>
    <row r="1051" spans="1:10">
      <c r="A1051" t="s">
        <v>191</v>
      </c>
      <c r="B1051" t="s">
        <v>300</v>
      </c>
      <c r="C1051">
        <v>2025</v>
      </c>
      <c r="D1051">
        <v>2</v>
      </c>
      <c r="E1051">
        <v>84015</v>
      </c>
      <c r="F1051" t="s">
        <v>290</v>
      </c>
      <c r="G1051">
        <v>2</v>
      </c>
      <c r="H1051" t="str">
        <f>_xlfn.XLOOKUP(Table1[[#This Row],[ZIPCODE]],Table2[Zip Code],Table2[County])</f>
        <v>Davis</v>
      </c>
      <c r="I1051" t="str">
        <f>_xlfn.XLOOKUP(Table1[[#This Row],[ZIPCODE]],Table3[zip],Table3[county])</f>
        <v>Davis County</v>
      </c>
      <c r="J1051" t="str">
        <f>IFERROR(Table1[[#This Row],[County (Utah.gov)]], SUBSTITUTE(Table1[[#This Row],[County (WPR)]], " County", ""))</f>
        <v>Davis</v>
      </c>
    </row>
    <row r="1052" spans="1:10">
      <c r="A1052" t="s">
        <v>191</v>
      </c>
      <c r="B1052" t="s">
        <v>300</v>
      </c>
      <c r="C1052">
        <v>2025</v>
      </c>
      <c r="D1052">
        <v>2</v>
      </c>
      <c r="E1052">
        <v>84015</v>
      </c>
      <c r="F1052" t="s">
        <v>291</v>
      </c>
      <c r="G1052">
        <v>5</v>
      </c>
      <c r="H1052" t="str">
        <f>_xlfn.XLOOKUP(Table1[[#This Row],[ZIPCODE]],Table2[Zip Code],Table2[County])</f>
        <v>Davis</v>
      </c>
      <c r="I1052" t="str">
        <f>_xlfn.XLOOKUP(Table1[[#This Row],[ZIPCODE]],Table3[zip],Table3[county])</f>
        <v>Davis County</v>
      </c>
      <c r="J1052" t="str">
        <f>IFERROR(Table1[[#This Row],[County (Utah.gov)]], SUBSTITUTE(Table1[[#This Row],[County (WPR)]], " County", ""))</f>
        <v>Davis</v>
      </c>
    </row>
    <row r="1053" spans="1:10">
      <c r="A1053" t="s">
        <v>191</v>
      </c>
      <c r="B1053" t="s">
        <v>300</v>
      </c>
      <c r="C1053">
        <v>2025</v>
      </c>
      <c r="D1053">
        <v>2</v>
      </c>
      <c r="E1053">
        <v>84017</v>
      </c>
      <c r="F1053" t="s">
        <v>291</v>
      </c>
      <c r="G1053">
        <v>2</v>
      </c>
      <c r="H1053" t="str">
        <f>_xlfn.XLOOKUP(Table1[[#This Row],[ZIPCODE]],Table2[Zip Code],Table2[County])</f>
        <v>Summit</v>
      </c>
      <c r="I1053" t="str">
        <f>_xlfn.XLOOKUP(Table1[[#This Row],[ZIPCODE]],Table3[zip],Table3[county])</f>
        <v>Summit County</v>
      </c>
      <c r="J1053" t="str">
        <f>IFERROR(Table1[[#This Row],[County (Utah.gov)]], SUBSTITUTE(Table1[[#This Row],[County (WPR)]], " County", ""))</f>
        <v>Summit</v>
      </c>
    </row>
    <row r="1054" spans="1:10">
      <c r="A1054" t="s">
        <v>191</v>
      </c>
      <c r="B1054" t="s">
        <v>300</v>
      </c>
      <c r="C1054">
        <v>2025</v>
      </c>
      <c r="D1054">
        <v>2</v>
      </c>
      <c r="E1054">
        <v>84020</v>
      </c>
      <c r="F1054" t="s">
        <v>290</v>
      </c>
      <c r="G1054">
        <v>4</v>
      </c>
      <c r="H1054" t="str">
        <f>_xlfn.XLOOKUP(Table1[[#This Row],[ZIPCODE]],Table2[Zip Code],Table2[County])</f>
        <v>Salt Lake</v>
      </c>
      <c r="I1054" t="str">
        <f>_xlfn.XLOOKUP(Table1[[#This Row],[ZIPCODE]],Table3[zip],Table3[county])</f>
        <v>Salt Lake County</v>
      </c>
      <c r="J1054" t="str">
        <f>IFERROR(Table1[[#This Row],[County (Utah.gov)]], SUBSTITUTE(Table1[[#This Row],[County (WPR)]], " County", ""))</f>
        <v>Salt Lake</v>
      </c>
    </row>
    <row r="1055" spans="1:10">
      <c r="A1055" t="s">
        <v>191</v>
      </c>
      <c r="B1055" t="s">
        <v>300</v>
      </c>
      <c r="C1055">
        <v>2025</v>
      </c>
      <c r="D1055">
        <v>2</v>
      </c>
      <c r="E1055">
        <v>84020</v>
      </c>
      <c r="F1055" t="s">
        <v>291</v>
      </c>
      <c r="G1055">
        <v>8</v>
      </c>
      <c r="H1055" t="str">
        <f>_xlfn.XLOOKUP(Table1[[#This Row],[ZIPCODE]],Table2[Zip Code],Table2[County])</f>
        <v>Salt Lake</v>
      </c>
      <c r="I1055" t="str">
        <f>_xlfn.XLOOKUP(Table1[[#This Row],[ZIPCODE]],Table3[zip],Table3[county])</f>
        <v>Salt Lake County</v>
      </c>
      <c r="J1055" t="str">
        <f>IFERROR(Table1[[#This Row],[County (Utah.gov)]], SUBSTITUTE(Table1[[#This Row],[County (WPR)]], " County", ""))</f>
        <v>Salt Lake</v>
      </c>
    </row>
    <row r="1056" spans="1:10">
      <c r="A1056" t="s">
        <v>191</v>
      </c>
      <c r="B1056" t="s">
        <v>300</v>
      </c>
      <c r="C1056">
        <v>2025</v>
      </c>
      <c r="D1056">
        <v>2</v>
      </c>
      <c r="E1056">
        <v>84025</v>
      </c>
      <c r="F1056" t="s">
        <v>290</v>
      </c>
      <c r="G1056">
        <v>2</v>
      </c>
      <c r="H1056" t="str">
        <f>_xlfn.XLOOKUP(Table1[[#This Row],[ZIPCODE]],Table2[Zip Code],Table2[County])</f>
        <v>Davis</v>
      </c>
      <c r="I1056" t="str">
        <f>_xlfn.XLOOKUP(Table1[[#This Row],[ZIPCODE]],Table3[zip],Table3[county])</f>
        <v>Davis County</v>
      </c>
      <c r="J1056" t="str">
        <f>IFERROR(Table1[[#This Row],[County (Utah.gov)]], SUBSTITUTE(Table1[[#This Row],[County (WPR)]], " County", ""))</f>
        <v>Davis</v>
      </c>
    </row>
    <row r="1057" spans="1:10">
      <c r="A1057" t="s">
        <v>191</v>
      </c>
      <c r="B1057" t="s">
        <v>300</v>
      </c>
      <c r="C1057">
        <v>2025</v>
      </c>
      <c r="D1057">
        <v>2</v>
      </c>
      <c r="E1057">
        <v>84025</v>
      </c>
      <c r="F1057" t="s">
        <v>291</v>
      </c>
      <c r="G1057">
        <v>5</v>
      </c>
      <c r="H1057" t="str">
        <f>_xlfn.XLOOKUP(Table1[[#This Row],[ZIPCODE]],Table2[Zip Code],Table2[County])</f>
        <v>Davis</v>
      </c>
      <c r="I1057" t="str">
        <f>_xlfn.XLOOKUP(Table1[[#This Row],[ZIPCODE]],Table3[zip],Table3[county])</f>
        <v>Davis County</v>
      </c>
      <c r="J1057" t="str">
        <f>IFERROR(Table1[[#This Row],[County (Utah.gov)]], SUBSTITUTE(Table1[[#This Row],[County (WPR)]], " County", ""))</f>
        <v>Davis</v>
      </c>
    </row>
    <row r="1058" spans="1:10">
      <c r="A1058" t="s">
        <v>191</v>
      </c>
      <c r="B1058" t="s">
        <v>300</v>
      </c>
      <c r="C1058">
        <v>2025</v>
      </c>
      <c r="D1058">
        <v>2</v>
      </c>
      <c r="E1058">
        <v>84029</v>
      </c>
      <c r="F1058" t="s">
        <v>291</v>
      </c>
      <c r="G1058">
        <v>5</v>
      </c>
      <c r="H1058" t="str">
        <f>_xlfn.XLOOKUP(Table1[[#This Row],[ZIPCODE]],Table2[Zip Code],Table2[County])</f>
        <v>Tooele</v>
      </c>
      <c r="I1058" t="str">
        <f>_xlfn.XLOOKUP(Table1[[#This Row],[ZIPCODE]],Table3[zip],Table3[county])</f>
        <v>Tooele County</v>
      </c>
      <c r="J1058" t="str">
        <f>IFERROR(Table1[[#This Row],[County (Utah.gov)]], SUBSTITUTE(Table1[[#This Row],[County (WPR)]], " County", ""))</f>
        <v>Tooele</v>
      </c>
    </row>
    <row r="1059" spans="1:10">
      <c r="A1059" t="s">
        <v>191</v>
      </c>
      <c r="B1059" t="s">
        <v>300</v>
      </c>
      <c r="C1059">
        <v>2025</v>
      </c>
      <c r="D1059">
        <v>2</v>
      </c>
      <c r="E1059">
        <v>84032</v>
      </c>
      <c r="F1059" t="s">
        <v>290</v>
      </c>
      <c r="G1059">
        <v>1</v>
      </c>
      <c r="H1059" t="str">
        <f>_xlfn.XLOOKUP(Table1[[#This Row],[ZIPCODE]],Table2[Zip Code],Table2[County])</f>
        <v>Wasatch</v>
      </c>
      <c r="I1059" t="str">
        <f>_xlfn.XLOOKUP(Table1[[#This Row],[ZIPCODE]],Table3[zip],Table3[county])</f>
        <v>Wasatch County</v>
      </c>
      <c r="J1059" t="str">
        <f>IFERROR(Table1[[#This Row],[County (Utah.gov)]], SUBSTITUTE(Table1[[#This Row],[County (WPR)]], " County", ""))</f>
        <v>Wasatch</v>
      </c>
    </row>
    <row r="1060" spans="1:10">
      <c r="A1060" t="s">
        <v>191</v>
      </c>
      <c r="B1060" t="s">
        <v>300</v>
      </c>
      <c r="C1060">
        <v>2025</v>
      </c>
      <c r="D1060">
        <v>2</v>
      </c>
      <c r="E1060">
        <v>84032</v>
      </c>
      <c r="F1060" t="s">
        <v>291</v>
      </c>
      <c r="G1060">
        <v>2</v>
      </c>
      <c r="H1060" t="str">
        <f>_xlfn.XLOOKUP(Table1[[#This Row],[ZIPCODE]],Table2[Zip Code],Table2[County])</f>
        <v>Wasatch</v>
      </c>
      <c r="I1060" t="str">
        <f>_xlfn.XLOOKUP(Table1[[#This Row],[ZIPCODE]],Table3[zip],Table3[county])</f>
        <v>Wasatch County</v>
      </c>
      <c r="J1060" t="str">
        <f>IFERROR(Table1[[#This Row],[County (Utah.gov)]], SUBSTITUTE(Table1[[#This Row],[County (WPR)]], " County", ""))</f>
        <v>Wasatch</v>
      </c>
    </row>
    <row r="1061" spans="1:10">
      <c r="A1061" t="s">
        <v>191</v>
      </c>
      <c r="B1061" t="s">
        <v>300</v>
      </c>
      <c r="C1061">
        <v>2025</v>
      </c>
      <c r="D1061">
        <v>2</v>
      </c>
      <c r="E1061">
        <v>84037</v>
      </c>
      <c r="F1061" t="s">
        <v>291</v>
      </c>
      <c r="G1061">
        <v>6</v>
      </c>
      <c r="H1061" t="str">
        <f>_xlfn.XLOOKUP(Table1[[#This Row],[ZIPCODE]],Table2[Zip Code],Table2[County])</f>
        <v>Davis</v>
      </c>
      <c r="I1061" t="str">
        <f>_xlfn.XLOOKUP(Table1[[#This Row],[ZIPCODE]],Table3[zip],Table3[county])</f>
        <v>Davis County</v>
      </c>
      <c r="J1061" t="str">
        <f>IFERROR(Table1[[#This Row],[County (Utah.gov)]], SUBSTITUTE(Table1[[#This Row],[County (WPR)]], " County", ""))</f>
        <v>Davis</v>
      </c>
    </row>
    <row r="1062" spans="1:10">
      <c r="A1062" t="s">
        <v>191</v>
      </c>
      <c r="B1062" t="s">
        <v>300</v>
      </c>
      <c r="C1062">
        <v>2025</v>
      </c>
      <c r="D1062">
        <v>2</v>
      </c>
      <c r="E1062">
        <v>84040</v>
      </c>
      <c r="F1062" t="s">
        <v>290</v>
      </c>
      <c r="G1062">
        <v>2</v>
      </c>
      <c r="H1062" t="str">
        <f>_xlfn.XLOOKUP(Table1[[#This Row],[ZIPCODE]],Table2[Zip Code],Table2[County])</f>
        <v>Davis</v>
      </c>
      <c r="I1062" t="str">
        <f>_xlfn.XLOOKUP(Table1[[#This Row],[ZIPCODE]],Table3[zip],Table3[county])</f>
        <v>Davis County</v>
      </c>
      <c r="J1062" t="str">
        <f>IFERROR(Table1[[#This Row],[County (Utah.gov)]], SUBSTITUTE(Table1[[#This Row],[County (WPR)]], " County", ""))</f>
        <v>Davis</v>
      </c>
    </row>
    <row r="1063" spans="1:10">
      <c r="A1063" t="s">
        <v>191</v>
      </c>
      <c r="B1063" t="s">
        <v>300</v>
      </c>
      <c r="C1063">
        <v>2025</v>
      </c>
      <c r="D1063">
        <v>2</v>
      </c>
      <c r="E1063">
        <v>84041</v>
      </c>
      <c r="F1063" t="s">
        <v>290</v>
      </c>
      <c r="G1063">
        <v>1</v>
      </c>
      <c r="H1063" t="str">
        <f>_xlfn.XLOOKUP(Table1[[#This Row],[ZIPCODE]],Table2[Zip Code],Table2[County])</f>
        <v>Davis</v>
      </c>
      <c r="I1063" t="str">
        <f>_xlfn.XLOOKUP(Table1[[#This Row],[ZIPCODE]],Table3[zip],Table3[county])</f>
        <v>Davis County</v>
      </c>
      <c r="J1063" t="str">
        <f>IFERROR(Table1[[#This Row],[County (Utah.gov)]], SUBSTITUTE(Table1[[#This Row],[County (WPR)]], " County", ""))</f>
        <v>Davis</v>
      </c>
    </row>
    <row r="1064" spans="1:10">
      <c r="A1064" t="s">
        <v>191</v>
      </c>
      <c r="B1064" t="s">
        <v>300</v>
      </c>
      <c r="C1064">
        <v>2025</v>
      </c>
      <c r="D1064">
        <v>2</v>
      </c>
      <c r="E1064">
        <v>84041</v>
      </c>
      <c r="F1064" t="s">
        <v>291</v>
      </c>
      <c r="G1064">
        <v>7</v>
      </c>
      <c r="H1064" t="str">
        <f>_xlfn.XLOOKUP(Table1[[#This Row],[ZIPCODE]],Table2[Zip Code],Table2[County])</f>
        <v>Davis</v>
      </c>
      <c r="I1064" t="str">
        <f>_xlfn.XLOOKUP(Table1[[#This Row],[ZIPCODE]],Table3[zip],Table3[county])</f>
        <v>Davis County</v>
      </c>
      <c r="J1064" t="str">
        <f>IFERROR(Table1[[#This Row],[County (Utah.gov)]], SUBSTITUTE(Table1[[#This Row],[County (WPR)]], " County", ""))</f>
        <v>Davis</v>
      </c>
    </row>
    <row r="1065" spans="1:10">
      <c r="A1065" t="s">
        <v>191</v>
      </c>
      <c r="B1065" t="s">
        <v>300</v>
      </c>
      <c r="C1065">
        <v>2025</v>
      </c>
      <c r="D1065">
        <v>2</v>
      </c>
      <c r="E1065">
        <v>84043</v>
      </c>
      <c r="F1065" t="s">
        <v>290</v>
      </c>
      <c r="G1065">
        <v>1</v>
      </c>
      <c r="H1065" t="str">
        <f>_xlfn.XLOOKUP(Table1[[#This Row],[ZIPCODE]],Table2[Zip Code],Table2[County])</f>
        <v>Utah</v>
      </c>
      <c r="I1065" t="str">
        <f>_xlfn.XLOOKUP(Table1[[#This Row],[ZIPCODE]],Table3[zip],Table3[county])</f>
        <v>Utah County</v>
      </c>
      <c r="J1065" t="str">
        <f>IFERROR(Table1[[#This Row],[County (Utah.gov)]], SUBSTITUTE(Table1[[#This Row],[County (WPR)]], " County", ""))</f>
        <v>Utah</v>
      </c>
    </row>
    <row r="1066" spans="1:10">
      <c r="A1066" t="s">
        <v>191</v>
      </c>
      <c r="B1066" t="s">
        <v>300</v>
      </c>
      <c r="C1066">
        <v>2025</v>
      </c>
      <c r="D1066">
        <v>2</v>
      </c>
      <c r="E1066">
        <v>84043</v>
      </c>
      <c r="F1066" t="s">
        <v>291</v>
      </c>
      <c r="G1066">
        <v>15</v>
      </c>
      <c r="H1066" t="str">
        <f>_xlfn.XLOOKUP(Table1[[#This Row],[ZIPCODE]],Table2[Zip Code],Table2[County])</f>
        <v>Utah</v>
      </c>
      <c r="I1066" t="str">
        <f>_xlfn.XLOOKUP(Table1[[#This Row],[ZIPCODE]],Table3[zip],Table3[county])</f>
        <v>Utah County</v>
      </c>
      <c r="J1066" t="str">
        <f>IFERROR(Table1[[#This Row],[County (Utah.gov)]], SUBSTITUTE(Table1[[#This Row],[County (WPR)]], " County", ""))</f>
        <v>Utah</v>
      </c>
    </row>
    <row r="1067" spans="1:10">
      <c r="A1067" t="s">
        <v>191</v>
      </c>
      <c r="B1067" t="s">
        <v>300</v>
      </c>
      <c r="C1067">
        <v>2025</v>
      </c>
      <c r="D1067">
        <v>2</v>
      </c>
      <c r="E1067">
        <v>84044</v>
      </c>
      <c r="F1067" t="s">
        <v>290</v>
      </c>
      <c r="G1067">
        <v>5</v>
      </c>
      <c r="H1067" t="str">
        <f>_xlfn.XLOOKUP(Table1[[#This Row],[ZIPCODE]],Table2[Zip Code],Table2[County])</f>
        <v>Salt Lake</v>
      </c>
      <c r="I1067" t="str">
        <f>_xlfn.XLOOKUP(Table1[[#This Row],[ZIPCODE]],Table3[zip],Table3[county])</f>
        <v>Salt Lake County</v>
      </c>
      <c r="J1067" t="str">
        <f>IFERROR(Table1[[#This Row],[County (Utah.gov)]], SUBSTITUTE(Table1[[#This Row],[County (WPR)]], " County", ""))</f>
        <v>Salt Lake</v>
      </c>
    </row>
    <row r="1068" spans="1:10">
      <c r="A1068" t="s">
        <v>191</v>
      </c>
      <c r="B1068" t="s">
        <v>300</v>
      </c>
      <c r="C1068">
        <v>2025</v>
      </c>
      <c r="D1068">
        <v>2</v>
      </c>
      <c r="E1068">
        <v>84044</v>
      </c>
      <c r="F1068" t="s">
        <v>291</v>
      </c>
      <c r="G1068">
        <v>20</v>
      </c>
      <c r="H1068" t="str">
        <f>_xlfn.XLOOKUP(Table1[[#This Row],[ZIPCODE]],Table2[Zip Code],Table2[County])</f>
        <v>Salt Lake</v>
      </c>
      <c r="I1068" t="str">
        <f>_xlfn.XLOOKUP(Table1[[#This Row],[ZIPCODE]],Table3[zip],Table3[county])</f>
        <v>Salt Lake County</v>
      </c>
      <c r="J1068" t="str">
        <f>IFERROR(Table1[[#This Row],[County (Utah.gov)]], SUBSTITUTE(Table1[[#This Row],[County (WPR)]], " County", ""))</f>
        <v>Salt Lake</v>
      </c>
    </row>
    <row r="1069" spans="1:10">
      <c r="A1069" t="s">
        <v>191</v>
      </c>
      <c r="B1069" t="s">
        <v>300</v>
      </c>
      <c r="C1069">
        <v>2025</v>
      </c>
      <c r="D1069">
        <v>2</v>
      </c>
      <c r="E1069">
        <v>84045</v>
      </c>
      <c r="F1069" t="s">
        <v>290</v>
      </c>
      <c r="G1069">
        <v>2</v>
      </c>
      <c r="H1069" t="e">
        <f>_xlfn.XLOOKUP(Table1[[#This Row],[ZIPCODE]],Table2[Zip Code],Table2[County])</f>
        <v>#N/A</v>
      </c>
      <c r="I1069" t="str">
        <f>_xlfn.XLOOKUP(Table1[[#This Row],[ZIPCODE]],Table3[zip],Table3[county])</f>
        <v>Utah County</v>
      </c>
      <c r="J1069" t="str">
        <f>IFERROR(Table1[[#This Row],[County (Utah.gov)]], SUBSTITUTE(Table1[[#This Row],[County (WPR)]], " County", ""))</f>
        <v>Utah</v>
      </c>
    </row>
    <row r="1070" spans="1:10">
      <c r="A1070" t="s">
        <v>191</v>
      </c>
      <c r="B1070" t="s">
        <v>300</v>
      </c>
      <c r="C1070">
        <v>2025</v>
      </c>
      <c r="D1070">
        <v>2</v>
      </c>
      <c r="E1070">
        <v>84045</v>
      </c>
      <c r="F1070" t="s">
        <v>291</v>
      </c>
      <c r="G1070">
        <v>3</v>
      </c>
      <c r="H1070" t="e">
        <f>_xlfn.XLOOKUP(Table1[[#This Row],[ZIPCODE]],Table2[Zip Code],Table2[County])</f>
        <v>#N/A</v>
      </c>
      <c r="I1070" t="str">
        <f>_xlfn.XLOOKUP(Table1[[#This Row],[ZIPCODE]],Table3[zip],Table3[county])</f>
        <v>Utah County</v>
      </c>
      <c r="J1070" t="str">
        <f>IFERROR(Table1[[#This Row],[County (Utah.gov)]], SUBSTITUTE(Table1[[#This Row],[County (WPR)]], " County", ""))</f>
        <v>Utah</v>
      </c>
    </row>
    <row r="1071" spans="1:10">
      <c r="A1071" t="s">
        <v>191</v>
      </c>
      <c r="B1071" t="s">
        <v>300</v>
      </c>
      <c r="C1071">
        <v>2025</v>
      </c>
      <c r="D1071">
        <v>2</v>
      </c>
      <c r="E1071">
        <v>84047</v>
      </c>
      <c r="F1071" t="s">
        <v>290</v>
      </c>
      <c r="G1071">
        <v>7</v>
      </c>
      <c r="H1071" t="str">
        <f>_xlfn.XLOOKUP(Table1[[#This Row],[ZIPCODE]],Table2[Zip Code],Table2[County])</f>
        <v>Salt Lake</v>
      </c>
      <c r="I1071" t="str">
        <f>_xlfn.XLOOKUP(Table1[[#This Row],[ZIPCODE]],Table3[zip],Table3[county])</f>
        <v>Salt Lake County</v>
      </c>
      <c r="J1071" t="str">
        <f>IFERROR(Table1[[#This Row],[County (Utah.gov)]], SUBSTITUTE(Table1[[#This Row],[County (WPR)]], " County", ""))</f>
        <v>Salt Lake</v>
      </c>
    </row>
    <row r="1072" spans="1:10">
      <c r="A1072" t="s">
        <v>191</v>
      </c>
      <c r="B1072" t="s">
        <v>300</v>
      </c>
      <c r="C1072">
        <v>2025</v>
      </c>
      <c r="D1072">
        <v>2</v>
      </c>
      <c r="E1072">
        <v>84047</v>
      </c>
      <c r="F1072" t="s">
        <v>291</v>
      </c>
      <c r="G1072">
        <v>21</v>
      </c>
      <c r="H1072" t="str">
        <f>_xlfn.XLOOKUP(Table1[[#This Row],[ZIPCODE]],Table2[Zip Code],Table2[County])</f>
        <v>Salt Lake</v>
      </c>
      <c r="I1072" t="str">
        <f>_xlfn.XLOOKUP(Table1[[#This Row],[ZIPCODE]],Table3[zip],Table3[county])</f>
        <v>Salt Lake County</v>
      </c>
      <c r="J1072" t="str">
        <f>IFERROR(Table1[[#This Row],[County (Utah.gov)]], SUBSTITUTE(Table1[[#This Row],[County (WPR)]], " County", ""))</f>
        <v>Salt Lake</v>
      </c>
    </row>
    <row r="1073" spans="1:10">
      <c r="A1073" t="s">
        <v>191</v>
      </c>
      <c r="B1073" t="s">
        <v>300</v>
      </c>
      <c r="C1073">
        <v>2025</v>
      </c>
      <c r="D1073">
        <v>2</v>
      </c>
      <c r="E1073">
        <v>84050</v>
      </c>
      <c r="F1073" t="s">
        <v>290</v>
      </c>
      <c r="G1073">
        <v>1</v>
      </c>
      <c r="H1073" t="str">
        <f>_xlfn.XLOOKUP(Table1[[#This Row],[ZIPCODE]],Table2[Zip Code],Table2[County])</f>
        <v>Morgan</v>
      </c>
      <c r="I1073" t="str">
        <f>_xlfn.XLOOKUP(Table1[[#This Row],[ZIPCODE]],Table3[zip],Table3[county])</f>
        <v>Morgan County</v>
      </c>
      <c r="J1073" t="str">
        <f>IFERROR(Table1[[#This Row],[County (Utah.gov)]], SUBSTITUTE(Table1[[#This Row],[County (WPR)]], " County", ""))</f>
        <v>Morgan</v>
      </c>
    </row>
    <row r="1074" spans="1:10">
      <c r="A1074" t="s">
        <v>191</v>
      </c>
      <c r="B1074" t="s">
        <v>300</v>
      </c>
      <c r="C1074">
        <v>2025</v>
      </c>
      <c r="D1074">
        <v>2</v>
      </c>
      <c r="E1074">
        <v>84050</v>
      </c>
      <c r="F1074" t="s">
        <v>291</v>
      </c>
      <c r="G1074">
        <v>1</v>
      </c>
      <c r="H1074" t="str">
        <f>_xlfn.XLOOKUP(Table1[[#This Row],[ZIPCODE]],Table2[Zip Code],Table2[County])</f>
        <v>Morgan</v>
      </c>
      <c r="I1074" t="str">
        <f>_xlfn.XLOOKUP(Table1[[#This Row],[ZIPCODE]],Table3[zip],Table3[county])</f>
        <v>Morgan County</v>
      </c>
      <c r="J1074" t="str">
        <f>IFERROR(Table1[[#This Row],[County (Utah.gov)]], SUBSTITUTE(Table1[[#This Row],[County (WPR)]], " County", ""))</f>
        <v>Morgan</v>
      </c>
    </row>
    <row r="1075" spans="1:10">
      <c r="A1075" t="s">
        <v>191</v>
      </c>
      <c r="B1075" t="s">
        <v>300</v>
      </c>
      <c r="C1075">
        <v>2025</v>
      </c>
      <c r="D1075">
        <v>2</v>
      </c>
      <c r="E1075">
        <v>84054</v>
      </c>
      <c r="F1075" t="s">
        <v>290</v>
      </c>
      <c r="G1075">
        <v>4</v>
      </c>
      <c r="H1075" t="str">
        <f>_xlfn.XLOOKUP(Table1[[#This Row],[ZIPCODE]],Table2[Zip Code],Table2[County])</f>
        <v>Davis</v>
      </c>
      <c r="I1075" t="str">
        <f>_xlfn.XLOOKUP(Table1[[#This Row],[ZIPCODE]],Table3[zip],Table3[county])</f>
        <v>Davis County</v>
      </c>
      <c r="J1075" t="str">
        <f>IFERROR(Table1[[#This Row],[County (Utah.gov)]], SUBSTITUTE(Table1[[#This Row],[County (WPR)]], " County", ""))</f>
        <v>Davis</v>
      </c>
    </row>
    <row r="1076" spans="1:10">
      <c r="A1076" t="s">
        <v>191</v>
      </c>
      <c r="B1076" t="s">
        <v>300</v>
      </c>
      <c r="C1076">
        <v>2025</v>
      </c>
      <c r="D1076">
        <v>2</v>
      </c>
      <c r="E1076">
        <v>84054</v>
      </c>
      <c r="F1076" t="s">
        <v>291</v>
      </c>
      <c r="G1076">
        <v>4</v>
      </c>
      <c r="H1076" t="str">
        <f>_xlfn.XLOOKUP(Table1[[#This Row],[ZIPCODE]],Table2[Zip Code],Table2[County])</f>
        <v>Davis</v>
      </c>
      <c r="I1076" t="str">
        <f>_xlfn.XLOOKUP(Table1[[#This Row],[ZIPCODE]],Table3[zip],Table3[county])</f>
        <v>Davis County</v>
      </c>
      <c r="J1076" t="str">
        <f>IFERROR(Table1[[#This Row],[County (Utah.gov)]], SUBSTITUTE(Table1[[#This Row],[County (WPR)]], " County", ""))</f>
        <v>Davis</v>
      </c>
    </row>
    <row r="1077" spans="1:10">
      <c r="A1077" t="s">
        <v>191</v>
      </c>
      <c r="B1077" t="s">
        <v>300</v>
      </c>
      <c r="C1077">
        <v>2025</v>
      </c>
      <c r="D1077">
        <v>2</v>
      </c>
      <c r="E1077">
        <v>84057</v>
      </c>
      <c r="F1077" t="s">
        <v>290</v>
      </c>
      <c r="G1077">
        <v>1</v>
      </c>
      <c r="H1077" t="str">
        <f>_xlfn.XLOOKUP(Table1[[#This Row],[ZIPCODE]],Table2[Zip Code],Table2[County])</f>
        <v>Utah</v>
      </c>
      <c r="I1077" t="str">
        <f>_xlfn.XLOOKUP(Table1[[#This Row],[ZIPCODE]],Table3[zip],Table3[county])</f>
        <v>Utah County</v>
      </c>
      <c r="J1077" t="str">
        <f>IFERROR(Table1[[#This Row],[County (Utah.gov)]], SUBSTITUTE(Table1[[#This Row],[County (WPR)]], " County", ""))</f>
        <v>Utah</v>
      </c>
    </row>
    <row r="1078" spans="1:10">
      <c r="A1078" t="s">
        <v>191</v>
      </c>
      <c r="B1078" t="s">
        <v>300</v>
      </c>
      <c r="C1078">
        <v>2025</v>
      </c>
      <c r="D1078">
        <v>2</v>
      </c>
      <c r="E1078">
        <v>84057</v>
      </c>
      <c r="F1078" t="s">
        <v>291</v>
      </c>
      <c r="G1078">
        <v>3</v>
      </c>
      <c r="H1078" t="str">
        <f>_xlfn.XLOOKUP(Table1[[#This Row],[ZIPCODE]],Table2[Zip Code],Table2[County])</f>
        <v>Utah</v>
      </c>
      <c r="I1078" t="str">
        <f>_xlfn.XLOOKUP(Table1[[#This Row],[ZIPCODE]],Table3[zip],Table3[county])</f>
        <v>Utah County</v>
      </c>
      <c r="J1078" t="str">
        <f>IFERROR(Table1[[#This Row],[County (Utah.gov)]], SUBSTITUTE(Table1[[#This Row],[County (WPR)]], " County", ""))</f>
        <v>Utah</v>
      </c>
    </row>
    <row r="1079" spans="1:10">
      <c r="A1079" t="s">
        <v>191</v>
      </c>
      <c r="B1079" t="s">
        <v>300</v>
      </c>
      <c r="C1079">
        <v>2025</v>
      </c>
      <c r="D1079">
        <v>2</v>
      </c>
      <c r="E1079">
        <v>84058</v>
      </c>
      <c r="F1079" t="s">
        <v>290</v>
      </c>
      <c r="G1079">
        <v>1</v>
      </c>
      <c r="H1079" t="str">
        <f>_xlfn.XLOOKUP(Table1[[#This Row],[ZIPCODE]],Table2[Zip Code],Table2[County])</f>
        <v>Utah</v>
      </c>
      <c r="I1079" t="str">
        <f>_xlfn.XLOOKUP(Table1[[#This Row],[ZIPCODE]],Table3[zip],Table3[county])</f>
        <v>Utah County</v>
      </c>
      <c r="J1079" t="str">
        <f>IFERROR(Table1[[#This Row],[County (Utah.gov)]], SUBSTITUTE(Table1[[#This Row],[County (WPR)]], " County", ""))</f>
        <v>Utah</v>
      </c>
    </row>
    <row r="1080" spans="1:10">
      <c r="A1080" t="s">
        <v>191</v>
      </c>
      <c r="B1080" t="s">
        <v>300</v>
      </c>
      <c r="C1080">
        <v>2025</v>
      </c>
      <c r="D1080">
        <v>2</v>
      </c>
      <c r="E1080">
        <v>84058</v>
      </c>
      <c r="F1080" t="s">
        <v>291</v>
      </c>
      <c r="G1080">
        <v>4</v>
      </c>
      <c r="H1080" t="str">
        <f>_xlfn.XLOOKUP(Table1[[#This Row],[ZIPCODE]],Table2[Zip Code],Table2[County])</f>
        <v>Utah</v>
      </c>
      <c r="I1080" t="str">
        <f>_xlfn.XLOOKUP(Table1[[#This Row],[ZIPCODE]],Table3[zip],Table3[county])</f>
        <v>Utah County</v>
      </c>
      <c r="J1080" t="str">
        <f>IFERROR(Table1[[#This Row],[County (Utah.gov)]], SUBSTITUTE(Table1[[#This Row],[County (WPR)]], " County", ""))</f>
        <v>Utah</v>
      </c>
    </row>
    <row r="1081" spans="1:10">
      <c r="A1081" t="s">
        <v>191</v>
      </c>
      <c r="B1081" t="s">
        <v>300</v>
      </c>
      <c r="C1081">
        <v>2025</v>
      </c>
      <c r="D1081">
        <v>2</v>
      </c>
      <c r="E1081">
        <v>84059</v>
      </c>
      <c r="F1081" t="s">
        <v>291</v>
      </c>
      <c r="G1081">
        <v>3</v>
      </c>
      <c r="H1081" t="str">
        <f>_xlfn.XLOOKUP(Table1[[#This Row],[ZIPCODE]],Table2[Zip Code],Table2[County])</f>
        <v>Utah</v>
      </c>
      <c r="I1081" t="str">
        <f>_xlfn.XLOOKUP(Table1[[#This Row],[ZIPCODE]],Table3[zip],Table3[county])</f>
        <v>Utah County</v>
      </c>
      <c r="J1081" t="str">
        <f>IFERROR(Table1[[#This Row],[County (Utah.gov)]], SUBSTITUTE(Table1[[#This Row],[County (WPR)]], " County", ""))</f>
        <v>Utah</v>
      </c>
    </row>
    <row r="1082" spans="1:10">
      <c r="A1082" t="s">
        <v>191</v>
      </c>
      <c r="B1082" t="s">
        <v>300</v>
      </c>
      <c r="C1082">
        <v>2025</v>
      </c>
      <c r="D1082">
        <v>2</v>
      </c>
      <c r="E1082">
        <v>84060</v>
      </c>
      <c r="F1082" t="s">
        <v>291</v>
      </c>
      <c r="G1082">
        <v>2</v>
      </c>
      <c r="H1082" t="str">
        <f>_xlfn.XLOOKUP(Table1[[#This Row],[ZIPCODE]],Table2[Zip Code],Table2[County])</f>
        <v>Summit</v>
      </c>
      <c r="I1082" t="str">
        <f>_xlfn.XLOOKUP(Table1[[#This Row],[ZIPCODE]],Table3[zip],Table3[county])</f>
        <v>Summit County</v>
      </c>
      <c r="J1082" t="str">
        <f>IFERROR(Table1[[#This Row],[County (Utah.gov)]], SUBSTITUTE(Table1[[#This Row],[County (WPR)]], " County", ""))</f>
        <v>Summit</v>
      </c>
    </row>
    <row r="1083" spans="1:10">
      <c r="A1083" t="s">
        <v>191</v>
      </c>
      <c r="B1083" t="s">
        <v>300</v>
      </c>
      <c r="C1083">
        <v>2025</v>
      </c>
      <c r="D1083">
        <v>2</v>
      </c>
      <c r="E1083">
        <v>84062</v>
      </c>
      <c r="F1083" t="s">
        <v>290</v>
      </c>
      <c r="G1083">
        <v>2</v>
      </c>
      <c r="H1083" t="str">
        <f>_xlfn.XLOOKUP(Table1[[#This Row],[ZIPCODE]],Table2[Zip Code],Table2[County])</f>
        <v>Utah</v>
      </c>
      <c r="I1083" t="str">
        <f>_xlfn.XLOOKUP(Table1[[#This Row],[ZIPCODE]],Table3[zip],Table3[county])</f>
        <v>Utah County</v>
      </c>
      <c r="J1083" t="str">
        <f>IFERROR(Table1[[#This Row],[County (Utah.gov)]], SUBSTITUTE(Table1[[#This Row],[County (WPR)]], " County", ""))</f>
        <v>Utah</v>
      </c>
    </row>
    <row r="1084" spans="1:10">
      <c r="A1084" t="s">
        <v>191</v>
      </c>
      <c r="B1084" t="s">
        <v>300</v>
      </c>
      <c r="C1084">
        <v>2025</v>
      </c>
      <c r="D1084">
        <v>2</v>
      </c>
      <c r="E1084">
        <v>84062</v>
      </c>
      <c r="F1084" t="s">
        <v>291</v>
      </c>
      <c r="G1084">
        <v>3</v>
      </c>
      <c r="H1084" t="str">
        <f>_xlfn.XLOOKUP(Table1[[#This Row],[ZIPCODE]],Table2[Zip Code],Table2[County])</f>
        <v>Utah</v>
      </c>
      <c r="I1084" t="str">
        <f>_xlfn.XLOOKUP(Table1[[#This Row],[ZIPCODE]],Table3[zip],Table3[county])</f>
        <v>Utah County</v>
      </c>
      <c r="J1084" t="str">
        <f>IFERROR(Table1[[#This Row],[County (Utah.gov)]], SUBSTITUTE(Table1[[#This Row],[County (WPR)]], " County", ""))</f>
        <v>Utah</v>
      </c>
    </row>
    <row r="1085" spans="1:10">
      <c r="A1085" t="s">
        <v>191</v>
      </c>
      <c r="B1085" t="s">
        <v>300</v>
      </c>
      <c r="C1085">
        <v>2025</v>
      </c>
      <c r="D1085">
        <v>2</v>
      </c>
      <c r="E1085">
        <v>84065</v>
      </c>
      <c r="F1085" t="s">
        <v>290</v>
      </c>
      <c r="G1085">
        <v>6</v>
      </c>
      <c r="H1085" t="str">
        <f>_xlfn.XLOOKUP(Table1[[#This Row],[ZIPCODE]],Table2[Zip Code],Table2[County])</f>
        <v>Salt Lake</v>
      </c>
      <c r="I1085" t="str">
        <f>_xlfn.XLOOKUP(Table1[[#This Row],[ZIPCODE]],Table3[zip],Table3[county])</f>
        <v>Salt Lake County</v>
      </c>
      <c r="J1085" t="str">
        <f>IFERROR(Table1[[#This Row],[County (Utah.gov)]], SUBSTITUTE(Table1[[#This Row],[County (WPR)]], " County", ""))</f>
        <v>Salt Lake</v>
      </c>
    </row>
    <row r="1086" spans="1:10">
      <c r="A1086" t="s">
        <v>191</v>
      </c>
      <c r="B1086" t="s">
        <v>300</v>
      </c>
      <c r="C1086">
        <v>2025</v>
      </c>
      <c r="D1086">
        <v>2</v>
      </c>
      <c r="E1086">
        <v>84065</v>
      </c>
      <c r="F1086" t="s">
        <v>291</v>
      </c>
      <c r="G1086">
        <v>20</v>
      </c>
      <c r="H1086" t="str">
        <f>_xlfn.XLOOKUP(Table1[[#This Row],[ZIPCODE]],Table2[Zip Code],Table2[County])</f>
        <v>Salt Lake</v>
      </c>
      <c r="I1086" t="str">
        <f>_xlfn.XLOOKUP(Table1[[#This Row],[ZIPCODE]],Table3[zip],Table3[county])</f>
        <v>Salt Lake County</v>
      </c>
      <c r="J1086" t="str">
        <f>IFERROR(Table1[[#This Row],[County (Utah.gov)]], SUBSTITUTE(Table1[[#This Row],[County (WPR)]], " County", ""))</f>
        <v>Salt Lake</v>
      </c>
    </row>
    <row r="1087" spans="1:10">
      <c r="A1087" t="s">
        <v>191</v>
      </c>
      <c r="B1087" t="s">
        <v>300</v>
      </c>
      <c r="C1087">
        <v>2025</v>
      </c>
      <c r="D1087">
        <v>2</v>
      </c>
      <c r="E1087">
        <v>84066</v>
      </c>
      <c r="F1087" t="s">
        <v>291</v>
      </c>
      <c r="G1087">
        <v>1</v>
      </c>
      <c r="H1087" t="str">
        <f>_xlfn.XLOOKUP(Table1[[#This Row],[ZIPCODE]],Table2[Zip Code],Table2[County])</f>
        <v>Duchesne</v>
      </c>
      <c r="I1087" t="str">
        <f>_xlfn.XLOOKUP(Table1[[#This Row],[ZIPCODE]],Table3[zip],Table3[county])</f>
        <v>Duchesne County</v>
      </c>
      <c r="J1087" t="str">
        <f>IFERROR(Table1[[#This Row],[County (Utah.gov)]], SUBSTITUTE(Table1[[#This Row],[County (WPR)]], " County", ""))</f>
        <v>Duchesne</v>
      </c>
    </row>
    <row r="1088" spans="1:10">
      <c r="A1088" t="s">
        <v>191</v>
      </c>
      <c r="B1088" t="s">
        <v>300</v>
      </c>
      <c r="C1088">
        <v>2025</v>
      </c>
      <c r="D1088">
        <v>2</v>
      </c>
      <c r="E1088">
        <v>84067</v>
      </c>
      <c r="F1088" t="s">
        <v>290</v>
      </c>
      <c r="G1088">
        <v>1</v>
      </c>
      <c r="H1088" t="str">
        <f>_xlfn.XLOOKUP(Table1[[#This Row],[ZIPCODE]],Table2[Zip Code],Table2[County])</f>
        <v>Weber</v>
      </c>
      <c r="I1088" t="str">
        <f>_xlfn.XLOOKUP(Table1[[#This Row],[ZIPCODE]],Table3[zip],Table3[county])</f>
        <v>Weber County</v>
      </c>
      <c r="J1088" t="str">
        <f>IFERROR(Table1[[#This Row],[County (Utah.gov)]], SUBSTITUTE(Table1[[#This Row],[County (WPR)]], " County", ""))</f>
        <v>Weber</v>
      </c>
    </row>
    <row r="1089" spans="1:10">
      <c r="A1089" t="s">
        <v>191</v>
      </c>
      <c r="B1089" t="s">
        <v>300</v>
      </c>
      <c r="C1089">
        <v>2025</v>
      </c>
      <c r="D1089">
        <v>2</v>
      </c>
      <c r="E1089">
        <v>84067</v>
      </c>
      <c r="F1089" t="s">
        <v>291</v>
      </c>
      <c r="G1089">
        <v>4</v>
      </c>
      <c r="H1089" t="str">
        <f>_xlfn.XLOOKUP(Table1[[#This Row],[ZIPCODE]],Table2[Zip Code],Table2[County])</f>
        <v>Weber</v>
      </c>
      <c r="I1089" t="str">
        <f>_xlfn.XLOOKUP(Table1[[#This Row],[ZIPCODE]],Table3[zip],Table3[county])</f>
        <v>Weber County</v>
      </c>
      <c r="J1089" t="str">
        <f>IFERROR(Table1[[#This Row],[County (Utah.gov)]], SUBSTITUTE(Table1[[#This Row],[County (WPR)]], " County", ""))</f>
        <v>Weber</v>
      </c>
    </row>
    <row r="1090" spans="1:10">
      <c r="A1090" t="s">
        <v>191</v>
      </c>
      <c r="B1090" t="s">
        <v>300</v>
      </c>
      <c r="C1090">
        <v>2025</v>
      </c>
      <c r="D1090">
        <v>2</v>
      </c>
      <c r="E1090">
        <v>84070</v>
      </c>
      <c r="F1090" t="s">
        <v>290</v>
      </c>
      <c r="G1090">
        <v>1</v>
      </c>
      <c r="H1090" t="str">
        <f>_xlfn.XLOOKUP(Table1[[#This Row],[ZIPCODE]],Table2[Zip Code],Table2[County])</f>
        <v>Salt Lake</v>
      </c>
      <c r="I1090" t="str">
        <f>_xlfn.XLOOKUP(Table1[[#This Row],[ZIPCODE]],Table3[zip],Table3[county])</f>
        <v>Salt Lake County</v>
      </c>
      <c r="J1090" t="str">
        <f>IFERROR(Table1[[#This Row],[County (Utah.gov)]], SUBSTITUTE(Table1[[#This Row],[County (WPR)]], " County", ""))</f>
        <v>Salt Lake</v>
      </c>
    </row>
    <row r="1091" spans="1:10">
      <c r="A1091" t="s">
        <v>191</v>
      </c>
      <c r="B1091" t="s">
        <v>300</v>
      </c>
      <c r="C1091">
        <v>2025</v>
      </c>
      <c r="D1091">
        <v>2</v>
      </c>
      <c r="E1091">
        <v>84070</v>
      </c>
      <c r="F1091" t="s">
        <v>291</v>
      </c>
      <c r="G1091">
        <v>5</v>
      </c>
      <c r="H1091" t="str">
        <f>_xlfn.XLOOKUP(Table1[[#This Row],[ZIPCODE]],Table2[Zip Code],Table2[County])</f>
        <v>Salt Lake</v>
      </c>
      <c r="I1091" t="str">
        <f>_xlfn.XLOOKUP(Table1[[#This Row],[ZIPCODE]],Table3[zip],Table3[county])</f>
        <v>Salt Lake County</v>
      </c>
      <c r="J1091" t="str">
        <f>IFERROR(Table1[[#This Row],[County (Utah.gov)]], SUBSTITUTE(Table1[[#This Row],[County (WPR)]], " County", ""))</f>
        <v>Salt Lake</v>
      </c>
    </row>
    <row r="1092" spans="1:10">
      <c r="A1092" t="s">
        <v>191</v>
      </c>
      <c r="B1092" t="s">
        <v>300</v>
      </c>
      <c r="C1092">
        <v>2025</v>
      </c>
      <c r="D1092">
        <v>2</v>
      </c>
      <c r="E1092">
        <v>84074</v>
      </c>
      <c r="F1092" t="s">
        <v>290</v>
      </c>
      <c r="G1092">
        <v>5</v>
      </c>
      <c r="H1092" t="str">
        <f>_xlfn.XLOOKUP(Table1[[#This Row],[ZIPCODE]],Table2[Zip Code],Table2[County])</f>
        <v>Tooele</v>
      </c>
      <c r="I1092" t="str">
        <f>_xlfn.XLOOKUP(Table1[[#This Row],[ZIPCODE]],Table3[zip],Table3[county])</f>
        <v>Tooele County</v>
      </c>
      <c r="J1092" t="str">
        <f>IFERROR(Table1[[#This Row],[County (Utah.gov)]], SUBSTITUTE(Table1[[#This Row],[County (WPR)]], " County", ""))</f>
        <v>Tooele</v>
      </c>
    </row>
    <row r="1093" spans="1:10">
      <c r="A1093" t="s">
        <v>191</v>
      </c>
      <c r="B1093" t="s">
        <v>300</v>
      </c>
      <c r="C1093">
        <v>2025</v>
      </c>
      <c r="D1093">
        <v>2</v>
      </c>
      <c r="E1093">
        <v>84074</v>
      </c>
      <c r="F1093" t="s">
        <v>291</v>
      </c>
      <c r="G1093">
        <v>19</v>
      </c>
      <c r="H1093" t="str">
        <f>_xlfn.XLOOKUP(Table1[[#This Row],[ZIPCODE]],Table2[Zip Code],Table2[County])</f>
        <v>Tooele</v>
      </c>
      <c r="I1093" t="str">
        <f>_xlfn.XLOOKUP(Table1[[#This Row],[ZIPCODE]],Table3[zip],Table3[county])</f>
        <v>Tooele County</v>
      </c>
      <c r="J1093" t="str">
        <f>IFERROR(Table1[[#This Row],[County (Utah.gov)]], SUBSTITUTE(Table1[[#This Row],[County (WPR)]], " County", ""))</f>
        <v>Tooele</v>
      </c>
    </row>
    <row r="1094" spans="1:10">
      <c r="A1094" t="s">
        <v>191</v>
      </c>
      <c r="B1094" t="s">
        <v>300</v>
      </c>
      <c r="C1094">
        <v>2025</v>
      </c>
      <c r="D1094">
        <v>2</v>
      </c>
      <c r="E1094">
        <v>84078</v>
      </c>
      <c r="F1094" t="s">
        <v>291</v>
      </c>
      <c r="G1094">
        <v>3</v>
      </c>
      <c r="H1094" t="str">
        <f>_xlfn.XLOOKUP(Table1[[#This Row],[ZIPCODE]],Table2[Zip Code],Table2[County])</f>
        <v>Uintah</v>
      </c>
      <c r="I1094" t="str">
        <f>_xlfn.XLOOKUP(Table1[[#This Row],[ZIPCODE]],Table3[zip],Table3[county])</f>
        <v>Uintah County</v>
      </c>
      <c r="J1094" t="str">
        <f>IFERROR(Table1[[#This Row],[County (Utah.gov)]], SUBSTITUTE(Table1[[#This Row],[County (WPR)]], " County", ""))</f>
        <v>Uintah</v>
      </c>
    </row>
    <row r="1095" spans="1:10">
      <c r="A1095" t="s">
        <v>191</v>
      </c>
      <c r="B1095" t="s">
        <v>300</v>
      </c>
      <c r="C1095">
        <v>2025</v>
      </c>
      <c r="D1095">
        <v>2</v>
      </c>
      <c r="E1095">
        <v>84081</v>
      </c>
      <c r="F1095" t="s">
        <v>290</v>
      </c>
      <c r="G1095">
        <v>7</v>
      </c>
      <c r="H1095" t="e">
        <f>_xlfn.XLOOKUP(Table1[[#This Row],[ZIPCODE]],Table2[Zip Code],Table2[County])</f>
        <v>#N/A</v>
      </c>
      <c r="I1095" t="str">
        <f>_xlfn.XLOOKUP(Table1[[#This Row],[ZIPCODE]],Table3[zip],Table3[county])</f>
        <v>Salt Lake County</v>
      </c>
      <c r="J1095" t="str">
        <f>IFERROR(Table1[[#This Row],[County (Utah.gov)]], SUBSTITUTE(Table1[[#This Row],[County (WPR)]], " County", ""))</f>
        <v>Salt Lake</v>
      </c>
    </row>
    <row r="1096" spans="1:10">
      <c r="A1096" t="s">
        <v>191</v>
      </c>
      <c r="B1096" t="s">
        <v>300</v>
      </c>
      <c r="C1096">
        <v>2025</v>
      </c>
      <c r="D1096">
        <v>2</v>
      </c>
      <c r="E1096">
        <v>84081</v>
      </c>
      <c r="F1096" t="s">
        <v>291</v>
      </c>
      <c r="G1096">
        <v>19</v>
      </c>
      <c r="H1096" t="e">
        <f>_xlfn.XLOOKUP(Table1[[#This Row],[ZIPCODE]],Table2[Zip Code],Table2[County])</f>
        <v>#N/A</v>
      </c>
      <c r="I1096" t="str">
        <f>_xlfn.XLOOKUP(Table1[[#This Row],[ZIPCODE]],Table3[zip],Table3[county])</f>
        <v>Salt Lake County</v>
      </c>
      <c r="J1096" t="str">
        <f>IFERROR(Table1[[#This Row],[County (Utah.gov)]], SUBSTITUTE(Table1[[#This Row],[County (WPR)]], " County", ""))</f>
        <v>Salt Lake</v>
      </c>
    </row>
    <row r="1097" spans="1:10">
      <c r="A1097" t="s">
        <v>191</v>
      </c>
      <c r="B1097" t="s">
        <v>300</v>
      </c>
      <c r="C1097">
        <v>2025</v>
      </c>
      <c r="D1097">
        <v>2</v>
      </c>
      <c r="E1097">
        <v>84084</v>
      </c>
      <c r="F1097" t="s">
        <v>290</v>
      </c>
      <c r="G1097">
        <v>7</v>
      </c>
      <c r="H1097" t="str">
        <f>_xlfn.XLOOKUP(Table1[[#This Row],[ZIPCODE]],Table2[Zip Code],Table2[County])</f>
        <v>Salt Lake</v>
      </c>
      <c r="I1097" t="str">
        <f>_xlfn.XLOOKUP(Table1[[#This Row],[ZIPCODE]],Table3[zip],Table3[county])</f>
        <v>Salt Lake County</v>
      </c>
      <c r="J1097" t="str">
        <f>IFERROR(Table1[[#This Row],[County (Utah.gov)]], SUBSTITUTE(Table1[[#This Row],[County (WPR)]], " County", ""))</f>
        <v>Salt Lake</v>
      </c>
    </row>
    <row r="1098" spans="1:10">
      <c r="A1098" t="s">
        <v>191</v>
      </c>
      <c r="B1098" t="s">
        <v>300</v>
      </c>
      <c r="C1098">
        <v>2025</v>
      </c>
      <c r="D1098">
        <v>2</v>
      </c>
      <c r="E1098">
        <v>84084</v>
      </c>
      <c r="F1098" t="s">
        <v>291</v>
      </c>
      <c r="G1098">
        <v>16</v>
      </c>
      <c r="H1098" t="str">
        <f>_xlfn.XLOOKUP(Table1[[#This Row],[ZIPCODE]],Table2[Zip Code],Table2[County])</f>
        <v>Salt Lake</v>
      </c>
      <c r="I1098" t="str">
        <f>_xlfn.XLOOKUP(Table1[[#This Row],[ZIPCODE]],Table3[zip],Table3[county])</f>
        <v>Salt Lake County</v>
      </c>
      <c r="J1098" t="str">
        <f>IFERROR(Table1[[#This Row],[County (Utah.gov)]], SUBSTITUTE(Table1[[#This Row],[County (WPR)]], " County", ""))</f>
        <v>Salt Lake</v>
      </c>
    </row>
    <row r="1099" spans="1:10">
      <c r="A1099" t="s">
        <v>191</v>
      </c>
      <c r="B1099" t="s">
        <v>300</v>
      </c>
      <c r="C1099">
        <v>2025</v>
      </c>
      <c r="D1099">
        <v>2</v>
      </c>
      <c r="E1099">
        <v>84087</v>
      </c>
      <c r="F1099" t="s">
        <v>291</v>
      </c>
      <c r="G1099">
        <v>5</v>
      </c>
      <c r="H1099" t="str">
        <f>_xlfn.XLOOKUP(Table1[[#This Row],[ZIPCODE]],Table2[Zip Code],Table2[County])</f>
        <v>Davis</v>
      </c>
      <c r="I1099" t="str">
        <f>_xlfn.XLOOKUP(Table1[[#This Row],[ZIPCODE]],Table3[zip],Table3[county])</f>
        <v>Davis County</v>
      </c>
      <c r="J1099" t="str">
        <f>IFERROR(Table1[[#This Row],[County (Utah.gov)]], SUBSTITUTE(Table1[[#This Row],[County (WPR)]], " County", ""))</f>
        <v>Davis</v>
      </c>
    </row>
    <row r="1100" spans="1:10">
      <c r="A1100" t="s">
        <v>191</v>
      </c>
      <c r="B1100" t="s">
        <v>300</v>
      </c>
      <c r="C1100">
        <v>2025</v>
      </c>
      <c r="D1100">
        <v>2</v>
      </c>
      <c r="E1100">
        <v>84088</v>
      </c>
      <c r="F1100" t="s">
        <v>290</v>
      </c>
      <c r="G1100">
        <v>6</v>
      </c>
      <c r="H1100" t="str">
        <f>_xlfn.XLOOKUP(Table1[[#This Row],[ZIPCODE]],Table2[Zip Code],Table2[County])</f>
        <v>Salt Lake</v>
      </c>
      <c r="I1100" t="str">
        <f>_xlfn.XLOOKUP(Table1[[#This Row],[ZIPCODE]],Table3[zip],Table3[county])</f>
        <v>Salt Lake County</v>
      </c>
      <c r="J1100" t="str">
        <f>IFERROR(Table1[[#This Row],[County (Utah.gov)]], SUBSTITUTE(Table1[[#This Row],[County (WPR)]], " County", ""))</f>
        <v>Salt Lake</v>
      </c>
    </row>
    <row r="1101" spans="1:10">
      <c r="A1101" t="s">
        <v>191</v>
      </c>
      <c r="B1101" t="s">
        <v>300</v>
      </c>
      <c r="C1101">
        <v>2025</v>
      </c>
      <c r="D1101">
        <v>2</v>
      </c>
      <c r="E1101">
        <v>84088</v>
      </c>
      <c r="F1101" t="s">
        <v>291</v>
      </c>
      <c r="G1101">
        <v>15</v>
      </c>
      <c r="H1101" t="str">
        <f>_xlfn.XLOOKUP(Table1[[#This Row],[ZIPCODE]],Table2[Zip Code],Table2[County])</f>
        <v>Salt Lake</v>
      </c>
      <c r="I1101" t="str">
        <f>_xlfn.XLOOKUP(Table1[[#This Row],[ZIPCODE]],Table3[zip],Table3[county])</f>
        <v>Salt Lake County</v>
      </c>
      <c r="J1101" t="str">
        <f>IFERROR(Table1[[#This Row],[County (Utah.gov)]], SUBSTITUTE(Table1[[#This Row],[County (WPR)]], " County", ""))</f>
        <v>Salt Lake</v>
      </c>
    </row>
    <row r="1102" spans="1:10">
      <c r="A1102" t="s">
        <v>191</v>
      </c>
      <c r="B1102" t="s">
        <v>300</v>
      </c>
      <c r="C1102">
        <v>2025</v>
      </c>
      <c r="D1102">
        <v>2</v>
      </c>
      <c r="E1102">
        <v>84092</v>
      </c>
      <c r="F1102" t="s">
        <v>290</v>
      </c>
      <c r="G1102">
        <v>3</v>
      </c>
      <c r="H1102" t="str">
        <f>_xlfn.XLOOKUP(Table1[[#This Row],[ZIPCODE]],Table2[Zip Code],Table2[County])</f>
        <v>Salt Lake</v>
      </c>
      <c r="I1102" t="str">
        <f>_xlfn.XLOOKUP(Table1[[#This Row],[ZIPCODE]],Table3[zip],Table3[county])</f>
        <v>Salt Lake County</v>
      </c>
      <c r="J1102" t="str">
        <f>IFERROR(Table1[[#This Row],[County (Utah.gov)]], SUBSTITUTE(Table1[[#This Row],[County (WPR)]], " County", ""))</f>
        <v>Salt Lake</v>
      </c>
    </row>
    <row r="1103" spans="1:10">
      <c r="A1103" t="s">
        <v>191</v>
      </c>
      <c r="B1103" t="s">
        <v>300</v>
      </c>
      <c r="C1103">
        <v>2025</v>
      </c>
      <c r="D1103">
        <v>2</v>
      </c>
      <c r="E1103">
        <v>84092</v>
      </c>
      <c r="F1103" t="s">
        <v>291</v>
      </c>
      <c r="G1103">
        <v>6</v>
      </c>
      <c r="H1103" t="str">
        <f>_xlfn.XLOOKUP(Table1[[#This Row],[ZIPCODE]],Table2[Zip Code],Table2[County])</f>
        <v>Salt Lake</v>
      </c>
      <c r="I1103" t="str">
        <f>_xlfn.XLOOKUP(Table1[[#This Row],[ZIPCODE]],Table3[zip],Table3[county])</f>
        <v>Salt Lake County</v>
      </c>
      <c r="J1103" t="str">
        <f>IFERROR(Table1[[#This Row],[County (Utah.gov)]], SUBSTITUTE(Table1[[#This Row],[County (WPR)]], " County", ""))</f>
        <v>Salt Lake</v>
      </c>
    </row>
    <row r="1104" spans="1:10">
      <c r="A1104" t="s">
        <v>191</v>
      </c>
      <c r="B1104" t="s">
        <v>300</v>
      </c>
      <c r="C1104">
        <v>2025</v>
      </c>
      <c r="D1104">
        <v>2</v>
      </c>
      <c r="E1104">
        <v>84093</v>
      </c>
      <c r="F1104" t="s">
        <v>290</v>
      </c>
      <c r="G1104">
        <v>3</v>
      </c>
      <c r="H1104" t="str">
        <f>_xlfn.XLOOKUP(Table1[[#This Row],[ZIPCODE]],Table2[Zip Code],Table2[County])</f>
        <v>Salt Lake</v>
      </c>
      <c r="I1104" t="str">
        <f>_xlfn.XLOOKUP(Table1[[#This Row],[ZIPCODE]],Table3[zip],Table3[county])</f>
        <v>Salt Lake County</v>
      </c>
      <c r="J1104" t="str">
        <f>IFERROR(Table1[[#This Row],[County (Utah.gov)]], SUBSTITUTE(Table1[[#This Row],[County (WPR)]], " County", ""))</f>
        <v>Salt Lake</v>
      </c>
    </row>
    <row r="1105" spans="1:10">
      <c r="A1105" t="s">
        <v>191</v>
      </c>
      <c r="B1105" t="s">
        <v>300</v>
      </c>
      <c r="C1105">
        <v>2025</v>
      </c>
      <c r="D1105">
        <v>2</v>
      </c>
      <c r="E1105">
        <v>84093</v>
      </c>
      <c r="F1105" t="s">
        <v>291</v>
      </c>
      <c r="G1105">
        <v>7</v>
      </c>
      <c r="H1105" t="str">
        <f>_xlfn.XLOOKUP(Table1[[#This Row],[ZIPCODE]],Table2[Zip Code],Table2[County])</f>
        <v>Salt Lake</v>
      </c>
      <c r="I1105" t="str">
        <f>_xlfn.XLOOKUP(Table1[[#This Row],[ZIPCODE]],Table3[zip],Table3[county])</f>
        <v>Salt Lake County</v>
      </c>
      <c r="J1105" t="str">
        <f>IFERROR(Table1[[#This Row],[County (Utah.gov)]], SUBSTITUTE(Table1[[#This Row],[County (WPR)]], " County", ""))</f>
        <v>Salt Lake</v>
      </c>
    </row>
    <row r="1106" spans="1:10">
      <c r="A1106" t="s">
        <v>191</v>
      </c>
      <c r="B1106" t="s">
        <v>300</v>
      </c>
      <c r="C1106">
        <v>2025</v>
      </c>
      <c r="D1106">
        <v>2</v>
      </c>
      <c r="E1106">
        <v>84094</v>
      </c>
      <c r="F1106" t="s">
        <v>290</v>
      </c>
      <c r="G1106">
        <v>3</v>
      </c>
      <c r="H1106" t="str">
        <f>_xlfn.XLOOKUP(Table1[[#This Row],[ZIPCODE]],Table2[Zip Code],Table2[County])</f>
        <v>Salt Lake</v>
      </c>
      <c r="I1106" t="str">
        <f>_xlfn.XLOOKUP(Table1[[#This Row],[ZIPCODE]],Table3[zip],Table3[county])</f>
        <v>Salt Lake County</v>
      </c>
      <c r="J1106" t="str">
        <f>IFERROR(Table1[[#This Row],[County (Utah.gov)]], SUBSTITUTE(Table1[[#This Row],[County (WPR)]], " County", ""))</f>
        <v>Salt Lake</v>
      </c>
    </row>
    <row r="1107" spans="1:10">
      <c r="A1107" t="s">
        <v>191</v>
      </c>
      <c r="B1107" t="s">
        <v>300</v>
      </c>
      <c r="C1107">
        <v>2025</v>
      </c>
      <c r="D1107">
        <v>2</v>
      </c>
      <c r="E1107">
        <v>84094</v>
      </c>
      <c r="F1107" t="s">
        <v>291</v>
      </c>
      <c r="G1107">
        <v>18</v>
      </c>
      <c r="H1107" t="str">
        <f>_xlfn.XLOOKUP(Table1[[#This Row],[ZIPCODE]],Table2[Zip Code],Table2[County])</f>
        <v>Salt Lake</v>
      </c>
      <c r="I1107" t="str">
        <f>_xlfn.XLOOKUP(Table1[[#This Row],[ZIPCODE]],Table3[zip],Table3[county])</f>
        <v>Salt Lake County</v>
      </c>
      <c r="J1107" t="str">
        <f>IFERROR(Table1[[#This Row],[County (Utah.gov)]], SUBSTITUTE(Table1[[#This Row],[County (WPR)]], " County", ""))</f>
        <v>Salt Lake</v>
      </c>
    </row>
    <row r="1108" spans="1:10">
      <c r="A1108" t="s">
        <v>191</v>
      </c>
      <c r="B1108" t="s">
        <v>300</v>
      </c>
      <c r="C1108">
        <v>2025</v>
      </c>
      <c r="D1108">
        <v>2</v>
      </c>
      <c r="E1108">
        <v>84095</v>
      </c>
      <c r="F1108" t="s">
        <v>290</v>
      </c>
      <c r="G1108">
        <v>2</v>
      </c>
      <c r="H1108" t="str">
        <f>_xlfn.XLOOKUP(Table1[[#This Row],[ZIPCODE]],Table2[Zip Code],Table2[County])</f>
        <v>Salt Lake</v>
      </c>
      <c r="I1108" t="str">
        <f>_xlfn.XLOOKUP(Table1[[#This Row],[ZIPCODE]],Table3[zip],Table3[county])</f>
        <v>Salt Lake County</v>
      </c>
      <c r="J1108" t="str">
        <f>IFERROR(Table1[[#This Row],[County (Utah.gov)]], SUBSTITUTE(Table1[[#This Row],[County (WPR)]], " County", ""))</f>
        <v>Salt Lake</v>
      </c>
    </row>
    <row r="1109" spans="1:10">
      <c r="A1109" t="s">
        <v>191</v>
      </c>
      <c r="B1109" t="s">
        <v>300</v>
      </c>
      <c r="C1109">
        <v>2025</v>
      </c>
      <c r="D1109">
        <v>2</v>
      </c>
      <c r="E1109">
        <v>84095</v>
      </c>
      <c r="F1109" t="s">
        <v>291</v>
      </c>
      <c r="G1109">
        <v>17</v>
      </c>
      <c r="H1109" t="str">
        <f>_xlfn.XLOOKUP(Table1[[#This Row],[ZIPCODE]],Table2[Zip Code],Table2[County])</f>
        <v>Salt Lake</v>
      </c>
      <c r="I1109" t="str">
        <f>_xlfn.XLOOKUP(Table1[[#This Row],[ZIPCODE]],Table3[zip],Table3[county])</f>
        <v>Salt Lake County</v>
      </c>
      <c r="J1109" t="str">
        <f>IFERROR(Table1[[#This Row],[County (Utah.gov)]], SUBSTITUTE(Table1[[#This Row],[County (WPR)]], " County", ""))</f>
        <v>Salt Lake</v>
      </c>
    </row>
    <row r="1110" spans="1:10">
      <c r="A1110" t="s">
        <v>191</v>
      </c>
      <c r="B1110" t="s">
        <v>300</v>
      </c>
      <c r="C1110">
        <v>2025</v>
      </c>
      <c r="D1110">
        <v>2</v>
      </c>
      <c r="E1110">
        <v>84096</v>
      </c>
      <c r="F1110" t="s">
        <v>290</v>
      </c>
      <c r="G1110">
        <v>9</v>
      </c>
      <c r="H1110" t="e">
        <f>_xlfn.XLOOKUP(Table1[[#This Row],[ZIPCODE]],Table2[Zip Code],Table2[County])</f>
        <v>#N/A</v>
      </c>
      <c r="I1110" t="str">
        <f>_xlfn.XLOOKUP(Table1[[#This Row],[ZIPCODE]],Table3[zip],Table3[county])</f>
        <v>Salt Lake County</v>
      </c>
      <c r="J1110" t="str">
        <f>IFERROR(Table1[[#This Row],[County (Utah.gov)]], SUBSTITUTE(Table1[[#This Row],[County (WPR)]], " County", ""))</f>
        <v>Salt Lake</v>
      </c>
    </row>
    <row r="1111" spans="1:10">
      <c r="A1111" t="s">
        <v>191</v>
      </c>
      <c r="B1111" t="s">
        <v>300</v>
      </c>
      <c r="C1111">
        <v>2025</v>
      </c>
      <c r="D1111">
        <v>2</v>
      </c>
      <c r="E1111">
        <v>84096</v>
      </c>
      <c r="F1111" t="s">
        <v>291</v>
      </c>
      <c r="G1111">
        <v>24</v>
      </c>
      <c r="H1111" t="e">
        <f>_xlfn.XLOOKUP(Table1[[#This Row],[ZIPCODE]],Table2[Zip Code],Table2[County])</f>
        <v>#N/A</v>
      </c>
      <c r="I1111" t="str">
        <f>_xlfn.XLOOKUP(Table1[[#This Row],[ZIPCODE]],Table3[zip],Table3[county])</f>
        <v>Salt Lake County</v>
      </c>
      <c r="J1111" t="str">
        <f>IFERROR(Table1[[#This Row],[County (Utah.gov)]], SUBSTITUTE(Table1[[#This Row],[County (WPR)]], " County", ""))</f>
        <v>Salt Lake</v>
      </c>
    </row>
    <row r="1112" spans="1:10">
      <c r="A1112" t="s">
        <v>191</v>
      </c>
      <c r="B1112" t="s">
        <v>300</v>
      </c>
      <c r="C1112">
        <v>2025</v>
      </c>
      <c r="D1112">
        <v>2</v>
      </c>
      <c r="E1112">
        <v>84097</v>
      </c>
      <c r="F1112" t="s">
        <v>290</v>
      </c>
      <c r="G1112">
        <v>1</v>
      </c>
      <c r="H1112" t="str">
        <f>_xlfn.XLOOKUP(Table1[[#This Row],[ZIPCODE]],Table2[Zip Code],Table2[County])</f>
        <v>Utah</v>
      </c>
      <c r="I1112" t="str">
        <f>_xlfn.XLOOKUP(Table1[[#This Row],[ZIPCODE]],Table3[zip],Table3[county])</f>
        <v>Utah County</v>
      </c>
      <c r="J1112" t="str">
        <f>IFERROR(Table1[[#This Row],[County (Utah.gov)]], SUBSTITUTE(Table1[[#This Row],[County (WPR)]], " County", ""))</f>
        <v>Utah</v>
      </c>
    </row>
    <row r="1113" spans="1:10">
      <c r="A1113" t="s">
        <v>191</v>
      </c>
      <c r="B1113" t="s">
        <v>300</v>
      </c>
      <c r="C1113">
        <v>2025</v>
      </c>
      <c r="D1113">
        <v>2</v>
      </c>
      <c r="E1113">
        <v>84097</v>
      </c>
      <c r="F1113" t="s">
        <v>291</v>
      </c>
      <c r="G1113">
        <v>2</v>
      </c>
      <c r="H1113" t="str">
        <f>_xlfn.XLOOKUP(Table1[[#This Row],[ZIPCODE]],Table2[Zip Code],Table2[County])</f>
        <v>Utah</v>
      </c>
      <c r="I1113" t="str">
        <f>_xlfn.XLOOKUP(Table1[[#This Row],[ZIPCODE]],Table3[zip],Table3[county])</f>
        <v>Utah County</v>
      </c>
      <c r="J1113" t="str">
        <f>IFERROR(Table1[[#This Row],[County (Utah.gov)]], SUBSTITUTE(Table1[[#This Row],[County (WPR)]], " County", ""))</f>
        <v>Utah</v>
      </c>
    </row>
    <row r="1114" spans="1:10">
      <c r="A1114" t="s">
        <v>191</v>
      </c>
      <c r="B1114" t="s">
        <v>300</v>
      </c>
      <c r="C1114">
        <v>2025</v>
      </c>
      <c r="D1114">
        <v>2</v>
      </c>
      <c r="E1114">
        <v>84098</v>
      </c>
      <c r="F1114" t="s">
        <v>290</v>
      </c>
      <c r="G1114">
        <v>1</v>
      </c>
      <c r="H1114" t="str">
        <f>_xlfn.XLOOKUP(Table1[[#This Row],[ZIPCODE]],Table2[Zip Code],Table2[County])</f>
        <v>Summit</v>
      </c>
      <c r="I1114" t="str">
        <f>_xlfn.XLOOKUP(Table1[[#This Row],[ZIPCODE]],Table3[zip],Table3[county])</f>
        <v>Summit County</v>
      </c>
      <c r="J1114" t="str">
        <f>IFERROR(Table1[[#This Row],[County (Utah.gov)]], SUBSTITUTE(Table1[[#This Row],[County (WPR)]], " County", ""))</f>
        <v>Summit</v>
      </c>
    </row>
    <row r="1115" spans="1:10">
      <c r="A1115" t="s">
        <v>191</v>
      </c>
      <c r="B1115" t="s">
        <v>300</v>
      </c>
      <c r="C1115">
        <v>2025</v>
      </c>
      <c r="D1115">
        <v>2</v>
      </c>
      <c r="E1115">
        <v>84098</v>
      </c>
      <c r="F1115" t="s">
        <v>291</v>
      </c>
      <c r="G1115">
        <v>3</v>
      </c>
      <c r="H1115" t="str">
        <f>_xlfn.XLOOKUP(Table1[[#This Row],[ZIPCODE]],Table2[Zip Code],Table2[County])</f>
        <v>Summit</v>
      </c>
      <c r="I1115" t="str">
        <f>_xlfn.XLOOKUP(Table1[[#This Row],[ZIPCODE]],Table3[zip],Table3[county])</f>
        <v>Summit County</v>
      </c>
      <c r="J1115" t="str">
        <f>IFERROR(Table1[[#This Row],[County (Utah.gov)]], SUBSTITUTE(Table1[[#This Row],[County (WPR)]], " County", ""))</f>
        <v>Summit</v>
      </c>
    </row>
    <row r="1116" spans="1:10">
      <c r="A1116" t="s">
        <v>191</v>
      </c>
      <c r="B1116" t="s">
        <v>300</v>
      </c>
      <c r="C1116">
        <v>2025</v>
      </c>
      <c r="D1116">
        <v>2</v>
      </c>
      <c r="E1116">
        <v>84101</v>
      </c>
      <c r="F1116" t="s">
        <v>291</v>
      </c>
      <c r="G1116">
        <v>4</v>
      </c>
      <c r="H1116" t="str">
        <f>_xlfn.XLOOKUP(Table1[[#This Row],[ZIPCODE]],Table2[Zip Code],Table2[County])</f>
        <v>Salt Lake</v>
      </c>
      <c r="I1116" t="str">
        <f>_xlfn.XLOOKUP(Table1[[#This Row],[ZIPCODE]],Table3[zip],Table3[county])</f>
        <v>Salt Lake County</v>
      </c>
      <c r="J1116" t="str">
        <f>IFERROR(Table1[[#This Row],[County (Utah.gov)]], SUBSTITUTE(Table1[[#This Row],[County (WPR)]], " County", ""))</f>
        <v>Salt Lake</v>
      </c>
    </row>
    <row r="1117" spans="1:10">
      <c r="A1117" t="s">
        <v>191</v>
      </c>
      <c r="B1117" t="s">
        <v>300</v>
      </c>
      <c r="C1117">
        <v>2025</v>
      </c>
      <c r="D1117">
        <v>2</v>
      </c>
      <c r="E1117">
        <v>84102</v>
      </c>
      <c r="F1117" t="s">
        <v>290</v>
      </c>
      <c r="G1117">
        <v>1</v>
      </c>
      <c r="H1117" t="str">
        <f>_xlfn.XLOOKUP(Table1[[#This Row],[ZIPCODE]],Table2[Zip Code],Table2[County])</f>
        <v>Salt Lake</v>
      </c>
      <c r="I1117" t="str">
        <f>_xlfn.XLOOKUP(Table1[[#This Row],[ZIPCODE]],Table3[zip],Table3[county])</f>
        <v>Salt Lake County</v>
      </c>
      <c r="J1117" t="str">
        <f>IFERROR(Table1[[#This Row],[County (Utah.gov)]], SUBSTITUTE(Table1[[#This Row],[County (WPR)]], " County", ""))</f>
        <v>Salt Lake</v>
      </c>
    </row>
    <row r="1118" spans="1:10">
      <c r="A1118" t="s">
        <v>191</v>
      </c>
      <c r="B1118" t="s">
        <v>300</v>
      </c>
      <c r="C1118">
        <v>2025</v>
      </c>
      <c r="D1118">
        <v>2</v>
      </c>
      <c r="E1118">
        <v>84102</v>
      </c>
      <c r="F1118" t="s">
        <v>291</v>
      </c>
      <c r="G1118">
        <v>3</v>
      </c>
      <c r="H1118" t="str">
        <f>_xlfn.XLOOKUP(Table1[[#This Row],[ZIPCODE]],Table2[Zip Code],Table2[County])</f>
        <v>Salt Lake</v>
      </c>
      <c r="I1118" t="str">
        <f>_xlfn.XLOOKUP(Table1[[#This Row],[ZIPCODE]],Table3[zip],Table3[county])</f>
        <v>Salt Lake County</v>
      </c>
      <c r="J1118" t="str">
        <f>IFERROR(Table1[[#This Row],[County (Utah.gov)]], SUBSTITUTE(Table1[[#This Row],[County (WPR)]], " County", ""))</f>
        <v>Salt Lake</v>
      </c>
    </row>
    <row r="1119" spans="1:10">
      <c r="A1119" t="s">
        <v>191</v>
      </c>
      <c r="B1119" t="s">
        <v>300</v>
      </c>
      <c r="C1119">
        <v>2025</v>
      </c>
      <c r="D1119">
        <v>2</v>
      </c>
      <c r="E1119">
        <v>84103</v>
      </c>
      <c r="F1119" t="s">
        <v>291</v>
      </c>
      <c r="G1119">
        <v>3</v>
      </c>
      <c r="H1119" t="str">
        <f>_xlfn.XLOOKUP(Table1[[#This Row],[ZIPCODE]],Table2[Zip Code],Table2[County])</f>
        <v>Salt Lake</v>
      </c>
      <c r="I1119" t="str">
        <f>_xlfn.XLOOKUP(Table1[[#This Row],[ZIPCODE]],Table3[zip],Table3[county])</f>
        <v>Salt Lake County</v>
      </c>
      <c r="J1119" t="str">
        <f>IFERROR(Table1[[#This Row],[County (Utah.gov)]], SUBSTITUTE(Table1[[#This Row],[County (WPR)]], " County", ""))</f>
        <v>Salt Lake</v>
      </c>
    </row>
    <row r="1120" spans="1:10">
      <c r="A1120" t="s">
        <v>191</v>
      </c>
      <c r="B1120" t="s">
        <v>300</v>
      </c>
      <c r="C1120">
        <v>2025</v>
      </c>
      <c r="D1120">
        <v>2</v>
      </c>
      <c r="E1120">
        <v>84104</v>
      </c>
      <c r="F1120" t="s">
        <v>291</v>
      </c>
      <c r="G1120">
        <v>7</v>
      </c>
      <c r="H1120" t="str">
        <f>_xlfn.XLOOKUP(Table1[[#This Row],[ZIPCODE]],Table2[Zip Code],Table2[County])</f>
        <v>Salt Lake</v>
      </c>
      <c r="I1120" t="str">
        <f>_xlfn.XLOOKUP(Table1[[#This Row],[ZIPCODE]],Table3[zip],Table3[county])</f>
        <v>Salt Lake County</v>
      </c>
      <c r="J1120" t="str">
        <f>IFERROR(Table1[[#This Row],[County (Utah.gov)]], SUBSTITUTE(Table1[[#This Row],[County (WPR)]], " County", ""))</f>
        <v>Salt Lake</v>
      </c>
    </row>
    <row r="1121" spans="1:10">
      <c r="A1121" t="s">
        <v>191</v>
      </c>
      <c r="B1121" t="s">
        <v>300</v>
      </c>
      <c r="C1121">
        <v>2025</v>
      </c>
      <c r="D1121">
        <v>2</v>
      </c>
      <c r="E1121">
        <v>84105</v>
      </c>
      <c r="F1121" t="s">
        <v>290</v>
      </c>
      <c r="G1121">
        <v>1</v>
      </c>
      <c r="H1121" t="str">
        <f>_xlfn.XLOOKUP(Table1[[#This Row],[ZIPCODE]],Table2[Zip Code],Table2[County])</f>
        <v>Salt Lake</v>
      </c>
      <c r="I1121" t="str">
        <f>_xlfn.XLOOKUP(Table1[[#This Row],[ZIPCODE]],Table3[zip],Table3[county])</f>
        <v>Salt Lake County</v>
      </c>
      <c r="J1121" t="str">
        <f>IFERROR(Table1[[#This Row],[County (Utah.gov)]], SUBSTITUTE(Table1[[#This Row],[County (WPR)]], " County", ""))</f>
        <v>Salt Lake</v>
      </c>
    </row>
    <row r="1122" spans="1:10">
      <c r="A1122" t="s">
        <v>191</v>
      </c>
      <c r="B1122" t="s">
        <v>300</v>
      </c>
      <c r="C1122">
        <v>2025</v>
      </c>
      <c r="D1122">
        <v>2</v>
      </c>
      <c r="E1122">
        <v>84105</v>
      </c>
      <c r="F1122" t="s">
        <v>291</v>
      </c>
      <c r="G1122">
        <v>3</v>
      </c>
      <c r="H1122" t="str">
        <f>_xlfn.XLOOKUP(Table1[[#This Row],[ZIPCODE]],Table2[Zip Code],Table2[County])</f>
        <v>Salt Lake</v>
      </c>
      <c r="I1122" t="str">
        <f>_xlfn.XLOOKUP(Table1[[#This Row],[ZIPCODE]],Table3[zip],Table3[county])</f>
        <v>Salt Lake County</v>
      </c>
      <c r="J1122" t="str">
        <f>IFERROR(Table1[[#This Row],[County (Utah.gov)]], SUBSTITUTE(Table1[[#This Row],[County (WPR)]], " County", ""))</f>
        <v>Salt Lake</v>
      </c>
    </row>
    <row r="1123" spans="1:10">
      <c r="A1123" t="s">
        <v>191</v>
      </c>
      <c r="B1123" t="s">
        <v>300</v>
      </c>
      <c r="C1123">
        <v>2025</v>
      </c>
      <c r="D1123">
        <v>2</v>
      </c>
      <c r="E1123">
        <v>84106</v>
      </c>
      <c r="F1123" t="s">
        <v>290</v>
      </c>
      <c r="G1123">
        <v>3</v>
      </c>
      <c r="H1123" t="str">
        <f>_xlfn.XLOOKUP(Table1[[#This Row],[ZIPCODE]],Table2[Zip Code],Table2[County])</f>
        <v>Salt Lake</v>
      </c>
      <c r="I1123" t="str">
        <f>_xlfn.XLOOKUP(Table1[[#This Row],[ZIPCODE]],Table3[zip],Table3[county])</f>
        <v>Salt Lake County</v>
      </c>
      <c r="J1123" t="str">
        <f>IFERROR(Table1[[#This Row],[County (Utah.gov)]], SUBSTITUTE(Table1[[#This Row],[County (WPR)]], " County", ""))</f>
        <v>Salt Lake</v>
      </c>
    </row>
    <row r="1124" spans="1:10">
      <c r="A1124" t="s">
        <v>191</v>
      </c>
      <c r="B1124" t="s">
        <v>300</v>
      </c>
      <c r="C1124">
        <v>2025</v>
      </c>
      <c r="D1124">
        <v>2</v>
      </c>
      <c r="E1124">
        <v>84106</v>
      </c>
      <c r="F1124" t="s">
        <v>291</v>
      </c>
      <c r="G1124">
        <v>13</v>
      </c>
      <c r="H1124" t="str">
        <f>_xlfn.XLOOKUP(Table1[[#This Row],[ZIPCODE]],Table2[Zip Code],Table2[County])</f>
        <v>Salt Lake</v>
      </c>
      <c r="I1124" t="str">
        <f>_xlfn.XLOOKUP(Table1[[#This Row],[ZIPCODE]],Table3[zip],Table3[county])</f>
        <v>Salt Lake County</v>
      </c>
      <c r="J1124" t="str">
        <f>IFERROR(Table1[[#This Row],[County (Utah.gov)]], SUBSTITUTE(Table1[[#This Row],[County (WPR)]], " County", ""))</f>
        <v>Salt Lake</v>
      </c>
    </row>
    <row r="1125" spans="1:10">
      <c r="A1125" t="s">
        <v>191</v>
      </c>
      <c r="B1125" t="s">
        <v>300</v>
      </c>
      <c r="C1125">
        <v>2025</v>
      </c>
      <c r="D1125">
        <v>2</v>
      </c>
      <c r="E1125">
        <v>84107</v>
      </c>
      <c r="F1125" t="s">
        <v>290</v>
      </c>
      <c r="G1125">
        <v>6</v>
      </c>
      <c r="H1125" t="str">
        <f>_xlfn.XLOOKUP(Table1[[#This Row],[ZIPCODE]],Table2[Zip Code],Table2[County])</f>
        <v>Salt Lake</v>
      </c>
      <c r="I1125" t="str">
        <f>_xlfn.XLOOKUP(Table1[[#This Row],[ZIPCODE]],Table3[zip],Table3[county])</f>
        <v>Salt Lake County</v>
      </c>
      <c r="J1125" t="str">
        <f>IFERROR(Table1[[#This Row],[County (Utah.gov)]], SUBSTITUTE(Table1[[#This Row],[County (WPR)]], " County", ""))</f>
        <v>Salt Lake</v>
      </c>
    </row>
    <row r="1126" spans="1:10">
      <c r="A1126" t="s">
        <v>191</v>
      </c>
      <c r="B1126" t="s">
        <v>300</v>
      </c>
      <c r="C1126">
        <v>2025</v>
      </c>
      <c r="D1126">
        <v>2</v>
      </c>
      <c r="E1126">
        <v>84107</v>
      </c>
      <c r="F1126" t="s">
        <v>291</v>
      </c>
      <c r="G1126">
        <v>11</v>
      </c>
      <c r="H1126" t="str">
        <f>_xlfn.XLOOKUP(Table1[[#This Row],[ZIPCODE]],Table2[Zip Code],Table2[County])</f>
        <v>Salt Lake</v>
      </c>
      <c r="I1126" t="str">
        <f>_xlfn.XLOOKUP(Table1[[#This Row],[ZIPCODE]],Table3[zip],Table3[county])</f>
        <v>Salt Lake County</v>
      </c>
      <c r="J1126" t="str">
        <f>IFERROR(Table1[[#This Row],[County (Utah.gov)]], SUBSTITUTE(Table1[[#This Row],[County (WPR)]], " County", ""))</f>
        <v>Salt Lake</v>
      </c>
    </row>
    <row r="1127" spans="1:10">
      <c r="A1127" t="s">
        <v>191</v>
      </c>
      <c r="B1127" t="s">
        <v>300</v>
      </c>
      <c r="C1127">
        <v>2025</v>
      </c>
      <c r="D1127">
        <v>2</v>
      </c>
      <c r="E1127">
        <v>84108</v>
      </c>
      <c r="F1127" t="s">
        <v>291</v>
      </c>
      <c r="G1127">
        <v>3</v>
      </c>
      <c r="H1127" t="str">
        <f>_xlfn.XLOOKUP(Table1[[#This Row],[ZIPCODE]],Table2[Zip Code],Table2[County])</f>
        <v>Salt Lake</v>
      </c>
      <c r="I1127" t="str">
        <f>_xlfn.XLOOKUP(Table1[[#This Row],[ZIPCODE]],Table3[zip],Table3[county])</f>
        <v>Salt Lake County</v>
      </c>
      <c r="J1127" t="str">
        <f>IFERROR(Table1[[#This Row],[County (Utah.gov)]], SUBSTITUTE(Table1[[#This Row],[County (WPR)]], " County", ""))</f>
        <v>Salt Lake</v>
      </c>
    </row>
    <row r="1128" spans="1:10">
      <c r="A1128" t="s">
        <v>191</v>
      </c>
      <c r="B1128" t="s">
        <v>300</v>
      </c>
      <c r="C1128">
        <v>2025</v>
      </c>
      <c r="D1128">
        <v>2</v>
      </c>
      <c r="E1128">
        <v>84109</v>
      </c>
      <c r="F1128" t="s">
        <v>290</v>
      </c>
      <c r="G1128">
        <v>5</v>
      </c>
      <c r="H1128" t="str">
        <f>_xlfn.XLOOKUP(Table1[[#This Row],[ZIPCODE]],Table2[Zip Code],Table2[County])</f>
        <v>Salt Lake</v>
      </c>
      <c r="I1128" t="str">
        <f>_xlfn.XLOOKUP(Table1[[#This Row],[ZIPCODE]],Table3[zip],Table3[county])</f>
        <v>Salt Lake County</v>
      </c>
      <c r="J1128" t="str">
        <f>IFERROR(Table1[[#This Row],[County (Utah.gov)]], SUBSTITUTE(Table1[[#This Row],[County (WPR)]], " County", ""))</f>
        <v>Salt Lake</v>
      </c>
    </row>
    <row r="1129" spans="1:10">
      <c r="A1129" t="s">
        <v>191</v>
      </c>
      <c r="B1129" t="s">
        <v>300</v>
      </c>
      <c r="C1129">
        <v>2025</v>
      </c>
      <c r="D1129">
        <v>2</v>
      </c>
      <c r="E1129">
        <v>84109</v>
      </c>
      <c r="F1129" t="s">
        <v>291</v>
      </c>
      <c r="G1129">
        <v>6</v>
      </c>
      <c r="H1129" t="str">
        <f>_xlfn.XLOOKUP(Table1[[#This Row],[ZIPCODE]],Table2[Zip Code],Table2[County])</f>
        <v>Salt Lake</v>
      </c>
      <c r="I1129" t="str">
        <f>_xlfn.XLOOKUP(Table1[[#This Row],[ZIPCODE]],Table3[zip],Table3[county])</f>
        <v>Salt Lake County</v>
      </c>
      <c r="J1129" t="str">
        <f>IFERROR(Table1[[#This Row],[County (Utah.gov)]], SUBSTITUTE(Table1[[#This Row],[County (WPR)]], " County", ""))</f>
        <v>Salt Lake</v>
      </c>
    </row>
    <row r="1130" spans="1:10">
      <c r="A1130" t="s">
        <v>191</v>
      </c>
      <c r="B1130" t="s">
        <v>300</v>
      </c>
      <c r="C1130">
        <v>2025</v>
      </c>
      <c r="D1130">
        <v>2</v>
      </c>
      <c r="E1130">
        <v>84111</v>
      </c>
      <c r="F1130" t="s">
        <v>291</v>
      </c>
      <c r="G1130">
        <v>6</v>
      </c>
      <c r="H1130" t="str">
        <f>_xlfn.XLOOKUP(Table1[[#This Row],[ZIPCODE]],Table2[Zip Code],Table2[County])</f>
        <v>Salt Lake</v>
      </c>
      <c r="I1130" t="str">
        <f>_xlfn.XLOOKUP(Table1[[#This Row],[ZIPCODE]],Table3[zip],Table3[county])</f>
        <v>Salt Lake County</v>
      </c>
      <c r="J1130" t="str">
        <f>IFERROR(Table1[[#This Row],[County (Utah.gov)]], SUBSTITUTE(Table1[[#This Row],[County (WPR)]], " County", ""))</f>
        <v>Salt Lake</v>
      </c>
    </row>
    <row r="1131" spans="1:10">
      <c r="A1131" t="s">
        <v>191</v>
      </c>
      <c r="B1131" t="s">
        <v>300</v>
      </c>
      <c r="C1131">
        <v>2025</v>
      </c>
      <c r="D1131">
        <v>2</v>
      </c>
      <c r="E1131">
        <v>84115</v>
      </c>
      <c r="F1131" t="s">
        <v>290</v>
      </c>
      <c r="G1131">
        <v>4</v>
      </c>
      <c r="H1131" t="str">
        <f>_xlfn.XLOOKUP(Table1[[#This Row],[ZIPCODE]],Table2[Zip Code],Table2[County])</f>
        <v>Salt Lake</v>
      </c>
      <c r="I1131" t="str">
        <f>_xlfn.XLOOKUP(Table1[[#This Row],[ZIPCODE]],Table3[zip],Table3[county])</f>
        <v>Salt Lake County</v>
      </c>
      <c r="J1131" t="str">
        <f>IFERROR(Table1[[#This Row],[County (Utah.gov)]], SUBSTITUTE(Table1[[#This Row],[County (WPR)]], " County", ""))</f>
        <v>Salt Lake</v>
      </c>
    </row>
    <row r="1132" spans="1:10">
      <c r="A1132" t="s">
        <v>191</v>
      </c>
      <c r="B1132" t="s">
        <v>300</v>
      </c>
      <c r="C1132">
        <v>2025</v>
      </c>
      <c r="D1132">
        <v>2</v>
      </c>
      <c r="E1132">
        <v>84115</v>
      </c>
      <c r="F1132" t="s">
        <v>291</v>
      </c>
      <c r="G1132">
        <v>15</v>
      </c>
      <c r="H1132" t="str">
        <f>_xlfn.XLOOKUP(Table1[[#This Row],[ZIPCODE]],Table2[Zip Code],Table2[County])</f>
        <v>Salt Lake</v>
      </c>
      <c r="I1132" t="str">
        <f>_xlfn.XLOOKUP(Table1[[#This Row],[ZIPCODE]],Table3[zip],Table3[county])</f>
        <v>Salt Lake County</v>
      </c>
      <c r="J1132" t="str">
        <f>IFERROR(Table1[[#This Row],[County (Utah.gov)]], SUBSTITUTE(Table1[[#This Row],[County (WPR)]], " County", ""))</f>
        <v>Salt Lake</v>
      </c>
    </row>
    <row r="1133" spans="1:10">
      <c r="A1133" t="s">
        <v>191</v>
      </c>
      <c r="B1133" t="s">
        <v>300</v>
      </c>
      <c r="C1133">
        <v>2025</v>
      </c>
      <c r="D1133">
        <v>2</v>
      </c>
      <c r="E1133">
        <v>84116</v>
      </c>
      <c r="F1133" t="s">
        <v>290</v>
      </c>
      <c r="G1133">
        <v>2</v>
      </c>
      <c r="H1133" t="str">
        <f>_xlfn.XLOOKUP(Table1[[#This Row],[ZIPCODE]],Table2[Zip Code],Table2[County])</f>
        <v>Salt Lake</v>
      </c>
      <c r="I1133" t="str">
        <f>_xlfn.XLOOKUP(Table1[[#This Row],[ZIPCODE]],Table3[zip],Table3[county])</f>
        <v>Salt Lake County</v>
      </c>
      <c r="J1133" t="str">
        <f>IFERROR(Table1[[#This Row],[County (Utah.gov)]], SUBSTITUTE(Table1[[#This Row],[County (WPR)]], " County", ""))</f>
        <v>Salt Lake</v>
      </c>
    </row>
    <row r="1134" spans="1:10">
      <c r="A1134" t="s">
        <v>191</v>
      </c>
      <c r="B1134" t="s">
        <v>300</v>
      </c>
      <c r="C1134">
        <v>2025</v>
      </c>
      <c r="D1134">
        <v>2</v>
      </c>
      <c r="E1134">
        <v>84116</v>
      </c>
      <c r="F1134" t="s">
        <v>291</v>
      </c>
      <c r="G1134">
        <v>10</v>
      </c>
      <c r="H1134" t="str">
        <f>_xlfn.XLOOKUP(Table1[[#This Row],[ZIPCODE]],Table2[Zip Code],Table2[County])</f>
        <v>Salt Lake</v>
      </c>
      <c r="I1134" t="str">
        <f>_xlfn.XLOOKUP(Table1[[#This Row],[ZIPCODE]],Table3[zip],Table3[county])</f>
        <v>Salt Lake County</v>
      </c>
      <c r="J1134" t="str">
        <f>IFERROR(Table1[[#This Row],[County (Utah.gov)]], SUBSTITUTE(Table1[[#This Row],[County (WPR)]], " County", ""))</f>
        <v>Salt Lake</v>
      </c>
    </row>
    <row r="1135" spans="1:10">
      <c r="A1135" t="s">
        <v>191</v>
      </c>
      <c r="B1135" t="s">
        <v>300</v>
      </c>
      <c r="C1135">
        <v>2025</v>
      </c>
      <c r="D1135">
        <v>2</v>
      </c>
      <c r="E1135">
        <v>84117</v>
      </c>
      <c r="F1135" t="s">
        <v>290</v>
      </c>
      <c r="G1135">
        <v>2</v>
      </c>
      <c r="H1135" t="str">
        <f>_xlfn.XLOOKUP(Table1[[#This Row],[ZIPCODE]],Table2[Zip Code],Table2[County])</f>
        <v>Salt Lake</v>
      </c>
      <c r="I1135" t="str">
        <f>_xlfn.XLOOKUP(Table1[[#This Row],[ZIPCODE]],Table3[zip],Table3[county])</f>
        <v>Salt Lake County</v>
      </c>
      <c r="J1135" t="str">
        <f>IFERROR(Table1[[#This Row],[County (Utah.gov)]], SUBSTITUTE(Table1[[#This Row],[County (WPR)]], " County", ""))</f>
        <v>Salt Lake</v>
      </c>
    </row>
    <row r="1136" spans="1:10">
      <c r="A1136" t="s">
        <v>191</v>
      </c>
      <c r="B1136" t="s">
        <v>300</v>
      </c>
      <c r="C1136">
        <v>2025</v>
      </c>
      <c r="D1136">
        <v>2</v>
      </c>
      <c r="E1136">
        <v>84117</v>
      </c>
      <c r="F1136" t="s">
        <v>291</v>
      </c>
      <c r="G1136">
        <v>4</v>
      </c>
      <c r="H1136" t="str">
        <f>_xlfn.XLOOKUP(Table1[[#This Row],[ZIPCODE]],Table2[Zip Code],Table2[County])</f>
        <v>Salt Lake</v>
      </c>
      <c r="I1136" t="str">
        <f>_xlfn.XLOOKUP(Table1[[#This Row],[ZIPCODE]],Table3[zip],Table3[county])</f>
        <v>Salt Lake County</v>
      </c>
      <c r="J1136" t="str">
        <f>IFERROR(Table1[[#This Row],[County (Utah.gov)]], SUBSTITUTE(Table1[[#This Row],[County (WPR)]], " County", ""))</f>
        <v>Salt Lake</v>
      </c>
    </row>
    <row r="1137" spans="1:10">
      <c r="A1137" t="s">
        <v>191</v>
      </c>
      <c r="B1137" t="s">
        <v>300</v>
      </c>
      <c r="C1137">
        <v>2025</v>
      </c>
      <c r="D1137">
        <v>2</v>
      </c>
      <c r="E1137">
        <v>84118</v>
      </c>
      <c r="F1137" t="s">
        <v>290</v>
      </c>
      <c r="G1137">
        <v>6</v>
      </c>
      <c r="H1137" t="str">
        <f>_xlfn.XLOOKUP(Table1[[#This Row],[ZIPCODE]],Table2[Zip Code],Table2[County])</f>
        <v>Salt Lake</v>
      </c>
      <c r="I1137" t="str">
        <f>_xlfn.XLOOKUP(Table1[[#This Row],[ZIPCODE]],Table3[zip],Table3[county])</f>
        <v>Salt Lake County</v>
      </c>
      <c r="J1137" t="str">
        <f>IFERROR(Table1[[#This Row],[County (Utah.gov)]], SUBSTITUTE(Table1[[#This Row],[County (WPR)]], " County", ""))</f>
        <v>Salt Lake</v>
      </c>
    </row>
    <row r="1138" spans="1:10">
      <c r="A1138" t="s">
        <v>191</v>
      </c>
      <c r="B1138" t="s">
        <v>300</v>
      </c>
      <c r="C1138">
        <v>2025</v>
      </c>
      <c r="D1138">
        <v>2</v>
      </c>
      <c r="E1138">
        <v>84118</v>
      </c>
      <c r="F1138" t="s">
        <v>291</v>
      </c>
      <c r="G1138">
        <v>12</v>
      </c>
      <c r="H1138" t="str">
        <f>_xlfn.XLOOKUP(Table1[[#This Row],[ZIPCODE]],Table2[Zip Code],Table2[County])</f>
        <v>Salt Lake</v>
      </c>
      <c r="I1138" t="str">
        <f>_xlfn.XLOOKUP(Table1[[#This Row],[ZIPCODE]],Table3[zip],Table3[county])</f>
        <v>Salt Lake County</v>
      </c>
      <c r="J1138" t="str">
        <f>IFERROR(Table1[[#This Row],[County (Utah.gov)]], SUBSTITUTE(Table1[[#This Row],[County (WPR)]], " County", ""))</f>
        <v>Salt Lake</v>
      </c>
    </row>
    <row r="1139" spans="1:10">
      <c r="A1139" t="s">
        <v>191</v>
      </c>
      <c r="B1139" t="s">
        <v>300</v>
      </c>
      <c r="C1139">
        <v>2025</v>
      </c>
      <c r="D1139">
        <v>2</v>
      </c>
      <c r="E1139">
        <v>84119</v>
      </c>
      <c r="F1139" t="s">
        <v>290</v>
      </c>
      <c r="G1139">
        <v>4</v>
      </c>
      <c r="H1139" t="str">
        <f>_xlfn.XLOOKUP(Table1[[#This Row],[ZIPCODE]],Table2[Zip Code],Table2[County])</f>
        <v>Salt Lake</v>
      </c>
      <c r="I1139" t="str">
        <f>_xlfn.XLOOKUP(Table1[[#This Row],[ZIPCODE]],Table3[zip],Table3[county])</f>
        <v>Salt Lake County</v>
      </c>
      <c r="J1139" t="str">
        <f>IFERROR(Table1[[#This Row],[County (Utah.gov)]], SUBSTITUTE(Table1[[#This Row],[County (WPR)]], " County", ""))</f>
        <v>Salt Lake</v>
      </c>
    </row>
    <row r="1140" spans="1:10">
      <c r="A1140" t="s">
        <v>191</v>
      </c>
      <c r="B1140" t="s">
        <v>300</v>
      </c>
      <c r="C1140">
        <v>2025</v>
      </c>
      <c r="D1140">
        <v>2</v>
      </c>
      <c r="E1140">
        <v>84119</v>
      </c>
      <c r="F1140" t="s">
        <v>291</v>
      </c>
      <c r="G1140">
        <v>20</v>
      </c>
      <c r="H1140" t="str">
        <f>_xlfn.XLOOKUP(Table1[[#This Row],[ZIPCODE]],Table2[Zip Code],Table2[County])</f>
        <v>Salt Lake</v>
      </c>
      <c r="I1140" t="str">
        <f>_xlfn.XLOOKUP(Table1[[#This Row],[ZIPCODE]],Table3[zip],Table3[county])</f>
        <v>Salt Lake County</v>
      </c>
      <c r="J1140" t="str">
        <f>IFERROR(Table1[[#This Row],[County (Utah.gov)]], SUBSTITUTE(Table1[[#This Row],[County (WPR)]], " County", ""))</f>
        <v>Salt Lake</v>
      </c>
    </row>
    <row r="1141" spans="1:10">
      <c r="A1141" t="s">
        <v>191</v>
      </c>
      <c r="B1141" t="s">
        <v>300</v>
      </c>
      <c r="C1141">
        <v>2025</v>
      </c>
      <c r="D1141">
        <v>2</v>
      </c>
      <c r="E1141">
        <v>84120</v>
      </c>
      <c r="F1141" t="s">
        <v>290</v>
      </c>
      <c r="G1141">
        <v>3</v>
      </c>
      <c r="H1141" t="str">
        <f>_xlfn.XLOOKUP(Table1[[#This Row],[ZIPCODE]],Table2[Zip Code],Table2[County])</f>
        <v>Salt Lake</v>
      </c>
      <c r="I1141" t="str">
        <f>_xlfn.XLOOKUP(Table1[[#This Row],[ZIPCODE]],Table3[zip],Table3[county])</f>
        <v>Salt Lake County</v>
      </c>
      <c r="J1141" t="str">
        <f>IFERROR(Table1[[#This Row],[County (Utah.gov)]], SUBSTITUTE(Table1[[#This Row],[County (WPR)]], " County", ""))</f>
        <v>Salt Lake</v>
      </c>
    </row>
    <row r="1142" spans="1:10">
      <c r="A1142" t="s">
        <v>191</v>
      </c>
      <c r="B1142" t="s">
        <v>300</v>
      </c>
      <c r="C1142">
        <v>2025</v>
      </c>
      <c r="D1142">
        <v>2</v>
      </c>
      <c r="E1142">
        <v>84120</v>
      </c>
      <c r="F1142" t="s">
        <v>291</v>
      </c>
      <c r="G1142">
        <v>17</v>
      </c>
      <c r="H1142" t="str">
        <f>_xlfn.XLOOKUP(Table1[[#This Row],[ZIPCODE]],Table2[Zip Code],Table2[County])</f>
        <v>Salt Lake</v>
      </c>
      <c r="I1142" t="str">
        <f>_xlfn.XLOOKUP(Table1[[#This Row],[ZIPCODE]],Table3[zip],Table3[county])</f>
        <v>Salt Lake County</v>
      </c>
      <c r="J1142" t="str">
        <f>IFERROR(Table1[[#This Row],[County (Utah.gov)]], SUBSTITUTE(Table1[[#This Row],[County (WPR)]], " County", ""))</f>
        <v>Salt Lake</v>
      </c>
    </row>
    <row r="1143" spans="1:10">
      <c r="A1143" t="s">
        <v>191</v>
      </c>
      <c r="B1143" t="s">
        <v>300</v>
      </c>
      <c r="C1143">
        <v>2025</v>
      </c>
      <c r="D1143">
        <v>2</v>
      </c>
      <c r="E1143">
        <v>84121</v>
      </c>
      <c r="F1143" t="s">
        <v>290</v>
      </c>
      <c r="G1143">
        <v>3</v>
      </c>
      <c r="H1143" t="str">
        <f>_xlfn.XLOOKUP(Table1[[#This Row],[ZIPCODE]],Table2[Zip Code],Table2[County])</f>
        <v>Salt Lake</v>
      </c>
      <c r="I1143" t="str">
        <f>_xlfn.XLOOKUP(Table1[[#This Row],[ZIPCODE]],Table3[zip],Table3[county])</f>
        <v>Salt Lake County</v>
      </c>
      <c r="J1143" t="str">
        <f>IFERROR(Table1[[#This Row],[County (Utah.gov)]], SUBSTITUTE(Table1[[#This Row],[County (WPR)]], " County", ""))</f>
        <v>Salt Lake</v>
      </c>
    </row>
    <row r="1144" spans="1:10">
      <c r="A1144" t="s">
        <v>191</v>
      </c>
      <c r="B1144" t="s">
        <v>300</v>
      </c>
      <c r="C1144">
        <v>2025</v>
      </c>
      <c r="D1144">
        <v>2</v>
      </c>
      <c r="E1144">
        <v>84121</v>
      </c>
      <c r="F1144" t="s">
        <v>291</v>
      </c>
      <c r="G1144">
        <v>16</v>
      </c>
      <c r="H1144" t="str">
        <f>_xlfn.XLOOKUP(Table1[[#This Row],[ZIPCODE]],Table2[Zip Code],Table2[County])</f>
        <v>Salt Lake</v>
      </c>
      <c r="I1144" t="str">
        <f>_xlfn.XLOOKUP(Table1[[#This Row],[ZIPCODE]],Table3[zip],Table3[county])</f>
        <v>Salt Lake County</v>
      </c>
      <c r="J1144" t="str">
        <f>IFERROR(Table1[[#This Row],[County (Utah.gov)]], SUBSTITUTE(Table1[[#This Row],[County (WPR)]], " County", ""))</f>
        <v>Salt Lake</v>
      </c>
    </row>
    <row r="1145" spans="1:10">
      <c r="A1145" t="s">
        <v>191</v>
      </c>
      <c r="B1145" t="s">
        <v>300</v>
      </c>
      <c r="C1145">
        <v>2025</v>
      </c>
      <c r="D1145">
        <v>2</v>
      </c>
      <c r="E1145">
        <v>84123</v>
      </c>
      <c r="F1145" t="s">
        <v>290</v>
      </c>
      <c r="G1145">
        <v>3</v>
      </c>
      <c r="H1145" t="str">
        <f>_xlfn.XLOOKUP(Table1[[#This Row],[ZIPCODE]],Table2[Zip Code],Table2[County])</f>
        <v>Salt Lake</v>
      </c>
      <c r="I1145" t="str">
        <f>_xlfn.XLOOKUP(Table1[[#This Row],[ZIPCODE]],Table3[zip],Table3[county])</f>
        <v>Salt Lake County</v>
      </c>
      <c r="J1145" t="str">
        <f>IFERROR(Table1[[#This Row],[County (Utah.gov)]], SUBSTITUTE(Table1[[#This Row],[County (WPR)]], " County", ""))</f>
        <v>Salt Lake</v>
      </c>
    </row>
    <row r="1146" spans="1:10">
      <c r="A1146" t="s">
        <v>191</v>
      </c>
      <c r="B1146" t="s">
        <v>300</v>
      </c>
      <c r="C1146">
        <v>2025</v>
      </c>
      <c r="D1146">
        <v>2</v>
      </c>
      <c r="E1146">
        <v>84123</v>
      </c>
      <c r="F1146" t="s">
        <v>291</v>
      </c>
      <c r="G1146">
        <v>15</v>
      </c>
      <c r="H1146" t="str">
        <f>_xlfn.XLOOKUP(Table1[[#This Row],[ZIPCODE]],Table2[Zip Code],Table2[County])</f>
        <v>Salt Lake</v>
      </c>
      <c r="I1146" t="str">
        <f>_xlfn.XLOOKUP(Table1[[#This Row],[ZIPCODE]],Table3[zip],Table3[county])</f>
        <v>Salt Lake County</v>
      </c>
      <c r="J1146" t="str">
        <f>IFERROR(Table1[[#This Row],[County (Utah.gov)]], SUBSTITUTE(Table1[[#This Row],[County (WPR)]], " County", ""))</f>
        <v>Salt Lake</v>
      </c>
    </row>
    <row r="1147" spans="1:10">
      <c r="A1147" t="s">
        <v>191</v>
      </c>
      <c r="B1147" t="s">
        <v>300</v>
      </c>
      <c r="C1147">
        <v>2025</v>
      </c>
      <c r="D1147">
        <v>2</v>
      </c>
      <c r="E1147">
        <v>84124</v>
      </c>
      <c r="F1147" t="s">
        <v>290</v>
      </c>
      <c r="G1147">
        <v>5</v>
      </c>
      <c r="H1147" t="str">
        <f>_xlfn.XLOOKUP(Table1[[#This Row],[ZIPCODE]],Table2[Zip Code],Table2[County])</f>
        <v>Salt Lake</v>
      </c>
      <c r="I1147" t="str">
        <f>_xlfn.XLOOKUP(Table1[[#This Row],[ZIPCODE]],Table3[zip],Table3[county])</f>
        <v>Salt Lake County</v>
      </c>
      <c r="J1147" t="str">
        <f>IFERROR(Table1[[#This Row],[County (Utah.gov)]], SUBSTITUTE(Table1[[#This Row],[County (WPR)]], " County", ""))</f>
        <v>Salt Lake</v>
      </c>
    </row>
    <row r="1148" spans="1:10">
      <c r="A1148" t="s">
        <v>191</v>
      </c>
      <c r="B1148" t="s">
        <v>300</v>
      </c>
      <c r="C1148">
        <v>2025</v>
      </c>
      <c r="D1148">
        <v>2</v>
      </c>
      <c r="E1148">
        <v>84124</v>
      </c>
      <c r="F1148" t="s">
        <v>291</v>
      </c>
      <c r="G1148">
        <v>6</v>
      </c>
      <c r="H1148" t="str">
        <f>_xlfn.XLOOKUP(Table1[[#This Row],[ZIPCODE]],Table2[Zip Code],Table2[County])</f>
        <v>Salt Lake</v>
      </c>
      <c r="I1148" t="str">
        <f>_xlfn.XLOOKUP(Table1[[#This Row],[ZIPCODE]],Table3[zip],Table3[county])</f>
        <v>Salt Lake County</v>
      </c>
      <c r="J1148" t="str">
        <f>IFERROR(Table1[[#This Row],[County (Utah.gov)]], SUBSTITUTE(Table1[[#This Row],[County (WPR)]], " County", ""))</f>
        <v>Salt Lake</v>
      </c>
    </row>
    <row r="1149" spans="1:10">
      <c r="A1149" t="s">
        <v>191</v>
      </c>
      <c r="B1149" t="s">
        <v>300</v>
      </c>
      <c r="C1149">
        <v>2025</v>
      </c>
      <c r="D1149">
        <v>2</v>
      </c>
      <c r="E1149">
        <v>84128</v>
      </c>
      <c r="F1149" t="s">
        <v>290</v>
      </c>
      <c r="G1149">
        <v>2</v>
      </c>
      <c r="H1149" t="str">
        <f>_xlfn.XLOOKUP(Table1[[#This Row],[ZIPCODE]],Table2[Zip Code],Table2[County])</f>
        <v>Salt Lake</v>
      </c>
      <c r="I1149" t="str">
        <f>_xlfn.XLOOKUP(Table1[[#This Row],[ZIPCODE]],Table3[zip],Table3[county])</f>
        <v>Salt Lake County</v>
      </c>
      <c r="J1149" t="str">
        <f>IFERROR(Table1[[#This Row],[County (Utah.gov)]], SUBSTITUTE(Table1[[#This Row],[County (WPR)]], " County", ""))</f>
        <v>Salt Lake</v>
      </c>
    </row>
    <row r="1150" spans="1:10">
      <c r="A1150" t="s">
        <v>191</v>
      </c>
      <c r="B1150" t="s">
        <v>300</v>
      </c>
      <c r="C1150">
        <v>2025</v>
      </c>
      <c r="D1150">
        <v>2</v>
      </c>
      <c r="E1150">
        <v>84128</v>
      </c>
      <c r="F1150" t="s">
        <v>291</v>
      </c>
      <c r="G1150">
        <v>16</v>
      </c>
      <c r="H1150" t="str">
        <f>_xlfn.XLOOKUP(Table1[[#This Row],[ZIPCODE]],Table2[Zip Code],Table2[County])</f>
        <v>Salt Lake</v>
      </c>
      <c r="I1150" t="str">
        <f>_xlfn.XLOOKUP(Table1[[#This Row],[ZIPCODE]],Table3[zip],Table3[county])</f>
        <v>Salt Lake County</v>
      </c>
      <c r="J1150" t="str">
        <f>IFERROR(Table1[[#This Row],[County (Utah.gov)]], SUBSTITUTE(Table1[[#This Row],[County (WPR)]], " County", ""))</f>
        <v>Salt Lake</v>
      </c>
    </row>
    <row r="1151" spans="1:10">
      <c r="A1151" t="s">
        <v>191</v>
      </c>
      <c r="B1151" t="s">
        <v>300</v>
      </c>
      <c r="C1151">
        <v>2025</v>
      </c>
      <c r="D1151">
        <v>2</v>
      </c>
      <c r="E1151">
        <v>84129</v>
      </c>
      <c r="F1151" t="s">
        <v>290</v>
      </c>
      <c r="G1151">
        <v>6</v>
      </c>
      <c r="H1151" t="e">
        <f>_xlfn.XLOOKUP(Table1[[#This Row],[ZIPCODE]],Table2[Zip Code],Table2[County])</f>
        <v>#N/A</v>
      </c>
      <c r="I1151" t="str">
        <f>_xlfn.XLOOKUP(Table1[[#This Row],[ZIPCODE]],Table3[zip],Table3[county])</f>
        <v>Salt Lake County</v>
      </c>
      <c r="J1151" t="str">
        <f>IFERROR(Table1[[#This Row],[County (Utah.gov)]], SUBSTITUTE(Table1[[#This Row],[County (WPR)]], " County", ""))</f>
        <v>Salt Lake</v>
      </c>
    </row>
    <row r="1152" spans="1:10">
      <c r="A1152" t="s">
        <v>191</v>
      </c>
      <c r="B1152" t="s">
        <v>300</v>
      </c>
      <c r="C1152">
        <v>2025</v>
      </c>
      <c r="D1152">
        <v>2</v>
      </c>
      <c r="E1152">
        <v>84129</v>
      </c>
      <c r="F1152" t="s">
        <v>291</v>
      </c>
      <c r="G1152">
        <v>18</v>
      </c>
      <c r="H1152" t="e">
        <f>_xlfn.XLOOKUP(Table1[[#This Row],[ZIPCODE]],Table2[Zip Code],Table2[County])</f>
        <v>#N/A</v>
      </c>
      <c r="I1152" t="str">
        <f>_xlfn.XLOOKUP(Table1[[#This Row],[ZIPCODE]],Table3[zip],Table3[county])</f>
        <v>Salt Lake County</v>
      </c>
      <c r="J1152" t="str">
        <f>IFERROR(Table1[[#This Row],[County (Utah.gov)]], SUBSTITUTE(Table1[[#This Row],[County (WPR)]], " County", ""))</f>
        <v>Salt Lake</v>
      </c>
    </row>
    <row r="1153" spans="1:10">
      <c r="A1153" t="s">
        <v>191</v>
      </c>
      <c r="B1153" t="s">
        <v>300</v>
      </c>
      <c r="C1153">
        <v>2025</v>
      </c>
      <c r="D1153">
        <v>2</v>
      </c>
      <c r="E1153">
        <v>84302</v>
      </c>
      <c r="F1153" t="s">
        <v>290</v>
      </c>
      <c r="G1153">
        <v>1</v>
      </c>
      <c r="H1153" t="str">
        <f>_xlfn.XLOOKUP(Table1[[#This Row],[ZIPCODE]],Table2[Zip Code],Table2[County])</f>
        <v>Box Elder</v>
      </c>
      <c r="I1153" t="str">
        <f>_xlfn.XLOOKUP(Table1[[#This Row],[ZIPCODE]],Table3[zip],Table3[county])</f>
        <v>Box Elder County</v>
      </c>
      <c r="J1153" t="str">
        <f>IFERROR(Table1[[#This Row],[County (Utah.gov)]], SUBSTITUTE(Table1[[#This Row],[County (WPR)]], " County", ""))</f>
        <v>Box Elder</v>
      </c>
    </row>
    <row r="1154" spans="1:10">
      <c r="A1154" t="s">
        <v>191</v>
      </c>
      <c r="B1154" t="s">
        <v>300</v>
      </c>
      <c r="C1154">
        <v>2025</v>
      </c>
      <c r="D1154">
        <v>2</v>
      </c>
      <c r="E1154">
        <v>84302</v>
      </c>
      <c r="F1154" t="s">
        <v>291</v>
      </c>
      <c r="G1154">
        <v>3</v>
      </c>
      <c r="H1154" t="str">
        <f>_xlfn.XLOOKUP(Table1[[#This Row],[ZIPCODE]],Table2[Zip Code],Table2[County])</f>
        <v>Box Elder</v>
      </c>
      <c r="I1154" t="str">
        <f>_xlfn.XLOOKUP(Table1[[#This Row],[ZIPCODE]],Table3[zip],Table3[county])</f>
        <v>Box Elder County</v>
      </c>
      <c r="J1154" t="str">
        <f>IFERROR(Table1[[#This Row],[County (Utah.gov)]], SUBSTITUTE(Table1[[#This Row],[County (WPR)]], " County", ""))</f>
        <v>Box Elder</v>
      </c>
    </row>
    <row r="1155" spans="1:10">
      <c r="A1155" t="s">
        <v>191</v>
      </c>
      <c r="B1155" t="s">
        <v>300</v>
      </c>
      <c r="C1155">
        <v>2025</v>
      </c>
      <c r="D1155">
        <v>2</v>
      </c>
      <c r="E1155">
        <v>84308</v>
      </c>
      <c r="F1155" t="s">
        <v>291</v>
      </c>
      <c r="G1155">
        <v>1</v>
      </c>
      <c r="H1155" t="str">
        <f>_xlfn.XLOOKUP(Table1[[#This Row],[ZIPCODE]],Table2[Zip Code],Table2[County])</f>
        <v>Cache</v>
      </c>
      <c r="I1155" t="str">
        <f>_xlfn.XLOOKUP(Table1[[#This Row],[ZIPCODE]],Table3[zip],Table3[county])</f>
        <v>Cache County</v>
      </c>
      <c r="J1155" t="str">
        <f>IFERROR(Table1[[#This Row],[County (Utah.gov)]], SUBSTITUTE(Table1[[#This Row],[County (WPR)]], " County", ""))</f>
        <v>Cache</v>
      </c>
    </row>
    <row r="1156" spans="1:10">
      <c r="A1156" t="s">
        <v>191</v>
      </c>
      <c r="B1156" t="s">
        <v>300</v>
      </c>
      <c r="C1156">
        <v>2025</v>
      </c>
      <c r="D1156">
        <v>2</v>
      </c>
      <c r="E1156">
        <v>84315</v>
      </c>
      <c r="F1156" t="s">
        <v>291</v>
      </c>
      <c r="G1156">
        <v>2</v>
      </c>
      <c r="H1156" t="str">
        <f>_xlfn.XLOOKUP(Table1[[#This Row],[ZIPCODE]],Table2[Zip Code],Table2[County])</f>
        <v>Weber</v>
      </c>
      <c r="I1156" t="str">
        <f>_xlfn.XLOOKUP(Table1[[#This Row],[ZIPCODE]],Table3[zip],Table3[county])</f>
        <v>Weber County</v>
      </c>
      <c r="J1156" t="str">
        <f>IFERROR(Table1[[#This Row],[County (Utah.gov)]], SUBSTITUTE(Table1[[#This Row],[County (WPR)]], " County", ""))</f>
        <v>Weber</v>
      </c>
    </row>
    <row r="1157" spans="1:10">
      <c r="A1157" t="s">
        <v>191</v>
      </c>
      <c r="B1157" t="s">
        <v>300</v>
      </c>
      <c r="C1157">
        <v>2025</v>
      </c>
      <c r="D1157">
        <v>2</v>
      </c>
      <c r="E1157">
        <v>84317</v>
      </c>
      <c r="F1157" t="s">
        <v>291</v>
      </c>
      <c r="G1157">
        <v>1</v>
      </c>
      <c r="H1157" t="str">
        <f>_xlfn.XLOOKUP(Table1[[#This Row],[ZIPCODE]],Table2[Zip Code],Table2[County])</f>
        <v>Weber</v>
      </c>
      <c r="I1157" t="str">
        <f>_xlfn.XLOOKUP(Table1[[#This Row],[ZIPCODE]],Table3[zip],Table3[county])</f>
        <v>Weber County</v>
      </c>
      <c r="J1157" t="str">
        <f>IFERROR(Table1[[#This Row],[County (Utah.gov)]], SUBSTITUTE(Table1[[#This Row],[County (WPR)]], " County", ""))</f>
        <v>Weber</v>
      </c>
    </row>
    <row r="1158" spans="1:10">
      <c r="A1158" t="s">
        <v>191</v>
      </c>
      <c r="B1158" t="s">
        <v>300</v>
      </c>
      <c r="C1158">
        <v>2025</v>
      </c>
      <c r="D1158">
        <v>2</v>
      </c>
      <c r="E1158">
        <v>84321</v>
      </c>
      <c r="F1158" t="s">
        <v>291</v>
      </c>
      <c r="G1158">
        <v>4</v>
      </c>
      <c r="H1158" t="str">
        <f>_xlfn.XLOOKUP(Table1[[#This Row],[ZIPCODE]],Table2[Zip Code],Table2[County])</f>
        <v>Cache</v>
      </c>
      <c r="I1158" t="str">
        <f>_xlfn.XLOOKUP(Table1[[#This Row],[ZIPCODE]],Table3[zip],Table3[county])</f>
        <v>Cache County</v>
      </c>
      <c r="J1158" t="str">
        <f>IFERROR(Table1[[#This Row],[County (Utah.gov)]], SUBSTITUTE(Table1[[#This Row],[County (WPR)]], " County", ""))</f>
        <v>Cache</v>
      </c>
    </row>
    <row r="1159" spans="1:10">
      <c r="A1159" t="s">
        <v>191</v>
      </c>
      <c r="B1159" t="s">
        <v>300</v>
      </c>
      <c r="C1159">
        <v>2025</v>
      </c>
      <c r="D1159">
        <v>2</v>
      </c>
      <c r="E1159">
        <v>84332</v>
      </c>
      <c r="F1159" t="s">
        <v>291</v>
      </c>
      <c r="G1159">
        <v>2</v>
      </c>
      <c r="H1159" t="str">
        <f>_xlfn.XLOOKUP(Table1[[#This Row],[ZIPCODE]],Table2[Zip Code],Table2[County])</f>
        <v>Cache</v>
      </c>
      <c r="I1159" t="str">
        <f>_xlfn.XLOOKUP(Table1[[#This Row],[ZIPCODE]],Table3[zip],Table3[county])</f>
        <v>Cache County</v>
      </c>
      <c r="J1159" t="str">
        <f>IFERROR(Table1[[#This Row],[County (Utah.gov)]], SUBSTITUTE(Table1[[#This Row],[County (WPR)]], " County", ""))</f>
        <v>Cache</v>
      </c>
    </row>
    <row r="1160" spans="1:10">
      <c r="A1160" t="s">
        <v>191</v>
      </c>
      <c r="B1160" t="s">
        <v>300</v>
      </c>
      <c r="C1160">
        <v>2025</v>
      </c>
      <c r="D1160">
        <v>2</v>
      </c>
      <c r="E1160">
        <v>84335</v>
      </c>
      <c r="F1160" t="s">
        <v>291</v>
      </c>
      <c r="G1160">
        <v>1</v>
      </c>
      <c r="H1160" t="str">
        <f>_xlfn.XLOOKUP(Table1[[#This Row],[ZIPCODE]],Table2[Zip Code],Table2[County])</f>
        <v>Cache</v>
      </c>
      <c r="I1160" t="str">
        <f>_xlfn.XLOOKUP(Table1[[#This Row],[ZIPCODE]],Table3[zip],Table3[county])</f>
        <v>Cache County</v>
      </c>
      <c r="J1160" t="str">
        <f>IFERROR(Table1[[#This Row],[County (Utah.gov)]], SUBSTITUTE(Table1[[#This Row],[County (WPR)]], " County", ""))</f>
        <v>Cache</v>
      </c>
    </row>
    <row r="1161" spans="1:10">
      <c r="A1161" t="s">
        <v>191</v>
      </c>
      <c r="B1161" t="s">
        <v>300</v>
      </c>
      <c r="C1161">
        <v>2025</v>
      </c>
      <c r="D1161">
        <v>2</v>
      </c>
      <c r="E1161">
        <v>84401</v>
      </c>
      <c r="F1161" t="s">
        <v>290</v>
      </c>
      <c r="G1161">
        <v>1</v>
      </c>
      <c r="H1161" t="str">
        <f>_xlfn.XLOOKUP(Table1[[#This Row],[ZIPCODE]],Table2[Zip Code],Table2[County])</f>
        <v>Weber</v>
      </c>
      <c r="I1161" t="str">
        <f>_xlfn.XLOOKUP(Table1[[#This Row],[ZIPCODE]],Table3[zip],Table3[county])</f>
        <v>Weber County</v>
      </c>
      <c r="J1161" t="str">
        <f>IFERROR(Table1[[#This Row],[County (Utah.gov)]], SUBSTITUTE(Table1[[#This Row],[County (WPR)]], " County", ""))</f>
        <v>Weber</v>
      </c>
    </row>
    <row r="1162" spans="1:10">
      <c r="A1162" t="s">
        <v>191</v>
      </c>
      <c r="B1162" t="s">
        <v>300</v>
      </c>
      <c r="C1162">
        <v>2025</v>
      </c>
      <c r="D1162">
        <v>2</v>
      </c>
      <c r="E1162">
        <v>84401</v>
      </c>
      <c r="F1162" t="s">
        <v>291</v>
      </c>
      <c r="G1162">
        <v>3</v>
      </c>
      <c r="H1162" t="str">
        <f>_xlfn.XLOOKUP(Table1[[#This Row],[ZIPCODE]],Table2[Zip Code],Table2[County])</f>
        <v>Weber</v>
      </c>
      <c r="I1162" t="str">
        <f>_xlfn.XLOOKUP(Table1[[#This Row],[ZIPCODE]],Table3[zip],Table3[county])</f>
        <v>Weber County</v>
      </c>
      <c r="J1162" t="str">
        <f>IFERROR(Table1[[#This Row],[County (Utah.gov)]], SUBSTITUTE(Table1[[#This Row],[County (WPR)]], " County", ""))</f>
        <v>Weber</v>
      </c>
    </row>
    <row r="1163" spans="1:10">
      <c r="A1163" t="s">
        <v>191</v>
      </c>
      <c r="B1163" t="s">
        <v>300</v>
      </c>
      <c r="C1163">
        <v>2025</v>
      </c>
      <c r="D1163">
        <v>2</v>
      </c>
      <c r="E1163">
        <v>84403</v>
      </c>
      <c r="F1163" t="s">
        <v>291</v>
      </c>
      <c r="G1163">
        <v>6</v>
      </c>
      <c r="H1163" t="str">
        <f>_xlfn.XLOOKUP(Table1[[#This Row],[ZIPCODE]],Table2[Zip Code],Table2[County])</f>
        <v>Weber</v>
      </c>
      <c r="I1163" t="str">
        <f>_xlfn.XLOOKUP(Table1[[#This Row],[ZIPCODE]],Table3[zip],Table3[county])</f>
        <v>Weber County</v>
      </c>
      <c r="J1163" t="str">
        <f>IFERROR(Table1[[#This Row],[County (Utah.gov)]], SUBSTITUTE(Table1[[#This Row],[County (WPR)]], " County", ""))</f>
        <v>Weber</v>
      </c>
    </row>
    <row r="1164" spans="1:10">
      <c r="A1164" t="s">
        <v>191</v>
      </c>
      <c r="B1164" t="s">
        <v>300</v>
      </c>
      <c r="C1164">
        <v>2025</v>
      </c>
      <c r="D1164">
        <v>2</v>
      </c>
      <c r="E1164">
        <v>84404</v>
      </c>
      <c r="F1164" t="s">
        <v>290</v>
      </c>
      <c r="G1164">
        <v>5</v>
      </c>
      <c r="H1164" t="str">
        <f>_xlfn.XLOOKUP(Table1[[#This Row],[ZIPCODE]],Table2[Zip Code],Table2[County])</f>
        <v>Weber</v>
      </c>
      <c r="I1164" t="str">
        <f>_xlfn.XLOOKUP(Table1[[#This Row],[ZIPCODE]],Table3[zip],Table3[county])</f>
        <v>Weber County</v>
      </c>
      <c r="J1164" t="str">
        <f>IFERROR(Table1[[#This Row],[County (Utah.gov)]], SUBSTITUTE(Table1[[#This Row],[County (WPR)]], " County", ""))</f>
        <v>Weber</v>
      </c>
    </row>
    <row r="1165" spans="1:10">
      <c r="A1165" t="s">
        <v>191</v>
      </c>
      <c r="B1165" t="s">
        <v>300</v>
      </c>
      <c r="C1165">
        <v>2025</v>
      </c>
      <c r="D1165">
        <v>2</v>
      </c>
      <c r="E1165">
        <v>84404</v>
      </c>
      <c r="F1165" t="s">
        <v>291</v>
      </c>
      <c r="G1165">
        <v>6</v>
      </c>
      <c r="H1165" t="str">
        <f>_xlfn.XLOOKUP(Table1[[#This Row],[ZIPCODE]],Table2[Zip Code],Table2[County])</f>
        <v>Weber</v>
      </c>
      <c r="I1165" t="str">
        <f>_xlfn.XLOOKUP(Table1[[#This Row],[ZIPCODE]],Table3[zip],Table3[county])</f>
        <v>Weber County</v>
      </c>
      <c r="J1165" t="str">
        <f>IFERROR(Table1[[#This Row],[County (Utah.gov)]], SUBSTITUTE(Table1[[#This Row],[County (WPR)]], " County", ""))</f>
        <v>Weber</v>
      </c>
    </row>
    <row r="1166" spans="1:10">
      <c r="A1166" t="s">
        <v>191</v>
      </c>
      <c r="B1166" t="s">
        <v>300</v>
      </c>
      <c r="C1166">
        <v>2025</v>
      </c>
      <c r="D1166">
        <v>2</v>
      </c>
      <c r="E1166">
        <v>84405</v>
      </c>
      <c r="F1166" t="s">
        <v>291</v>
      </c>
      <c r="G1166">
        <v>3</v>
      </c>
      <c r="H1166" t="str">
        <f>_xlfn.XLOOKUP(Table1[[#This Row],[ZIPCODE]],Table2[Zip Code],Table2[County])</f>
        <v>Weber</v>
      </c>
      <c r="I1166" t="str">
        <f>_xlfn.XLOOKUP(Table1[[#This Row],[ZIPCODE]],Table3[zip],Table3[county])</f>
        <v>Weber County</v>
      </c>
      <c r="J1166" t="str">
        <f>IFERROR(Table1[[#This Row],[County (Utah.gov)]], SUBSTITUTE(Table1[[#This Row],[County (WPR)]], " County", ""))</f>
        <v>Weber</v>
      </c>
    </row>
    <row r="1167" spans="1:10">
      <c r="A1167" t="s">
        <v>191</v>
      </c>
      <c r="B1167" t="s">
        <v>300</v>
      </c>
      <c r="C1167">
        <v>2025</v>
      </c>
      <c r="D1167">
        <v>2</v>
      </c>
      <c r="E1167">
        <v>84414</v>
      </c>
      <c r="F1167" t="s">
        <v>291</v>
      </c>
      <c r="G1167">
        <v>3</v>
      </c>
      <c r="H1167" t="str">
        <f>_xlfn.XLOOKUP(Table1[[#This Row],[ZIPCODE]],Table2[Zip Code],Table2[County])</f>
        <v>Weber</v>
      </c>
      <c r="I1167" t="str">
        <f>_xlfn.XLOOKUP(Table1[[#This Row],[ZIPCODE]],Table3[zip],Table3[county])</f>
        <v>Weber County</v>
      </c>
      <c r="J1167" t="str">
        <f>IFERROR(Table1[[#This Row],[County (Utah.gov)]], SUBSTITUTE(Table1[[#This Row],[County (WPR)]], " County", ""))</f>
        <v>Weber</v>
      </c>
    </row>
    <row r="1168" spans="1:10">
      <c r="A1168" t="s">
        <v>191</v>
      </c>
      <c r="B1168" t="s">
        <v>300</v>
      </c>
      <c r="C1168">
        <v>2025</v>
      </c>
      <c r="D1168">
        <v>2</v>
      </c>
      <c r="E1168">
        <v>84501</v>
      </c>
      <c r="F1168" t="s">
        <v>290</v>
      </c>
      <c r="G1168">
        <v>1</v>
      </c>
      <c r="H1168" t="str">
        <f>_xlfn.XLOOKUP(Table1[[#This Row],[ZIPCODE]],Table2[Zip Code],Table2[County])</f>
        <v>Carbon</v>
      </c>
      <c r="I1168" t="str">
        <f>_xlfn.XLOOKUP(Table1[[#This Row],[ZIPCODE]],Table3[zip],Table3[county])</f>
        <v>Carbon County</v>
      </c>
      <c r="J1168" t="str">
        <f>IFERROR(Table1[[#This Row],[County (Utah.gov)]], SUBSTITUTE(Table1[[#This Row],[County (WPR)]], " County", ""))</f>
        <v>Carbon</v>
      </c>
    </row>
    <row r="1169" spans="1:10">
      <c r="A1169" t="s">
        <v>191</v>
      </c>
      <c r="B1169" t="s">
        <v>300</v>
      </c>
      <c r="C1169">
        <v>2025</v>
      </c>
      <c r="D1169">
        <v>2</v>
      </c>
      <c r="E1169">
        <v>84511</v>
      </c>
      <c r="F1169" t="s">
        <v>291</v>
      </c>
      <c r="G1169">
        <v>1</v>
      </c>
      <c r="H1169" t="str">
        <f>_xlfn.XLOOKUP(Table1[[#This Row],[ZIPCODE]],Table2[Zip Code],Table2[County])</f>
        <v>San Juan</v>
      </c>
      <c r="I1169" t="str">
        <f>_xlfn.XLOOKUP(Table1[[#This Row],[ZIPCODE]],Table3[zip],Table3[county])</f>
        <v>San Juan County</v>
      </c>
      <c r="J1169" t="str">
        <f>IFERROR(Table1[[#This Row],[County (Utah.gov)]], SUBSTITUTE(Table1[[#This Row],[County (WPR)]], " County", ""))</f>
        <v>San Juan</v>
      </c>
    </row>
    <row r="1170" spans="1:10">
      <c r="A1170" t="s">
        <v>191</v>
      </c>
      <c r="B1170" t="s">
        <v>300</v>
      </c>
      <c r="C1170">
        <v>2025</v>
      </c>
      <c r="D1170">
        <v>2</v>
      </c>
      <c r="E1170">
        <v>84532</v>
      </c>
      <c r="F1170" t="s">
        <v>291</v>
      </c>
      <c r="G1170">
        <v>1</v>
      </c>
      <c r="H1170" t="str">
        <f>_xlfn.XLOOKUP(Table1[[#This Row],[ZIPCODE]],Table2[Zip Code],Table2[County])</f>
        <v>Grand</v>
      </c>
      <c r="I1170" t="str">
        <f>_xlfn.XLOOKUP(Table1[[#This Row],[ZIPCODE]],Table3[zip],Table3[county])</f>
        <v>Grand County</v>
      </c>
      <c r="J1170" t="str">
        <f>IFERROR(Table1[[#This Row],[County (Utah.gov)]], SUBSTITUTE(Table1[[#This Row],[County (WPR)]], " County", ""))</f>
        <v>Grand</v>
      </c>
    </row>
    <row r="1171" spans="1:10">
      <c r="A1171" t="s">
        <v>191</v>
      </c>
      <c r="B1171" t="s">
        <v>300</v>
      </c>
      <c r="C1171">
        <v>2025</v>
      </c>
      <c r="D1171">
        <v>2</v>
      </c>
      <c r="E1171">
        <v>84601</v>
      </c>
      <c r="F1171" t="s">
        <v>290</v>
      </c>
      <c r="G1171">
        <v>1</v>
      </c>
      <c r="H1171" t="str">
        <f>_xlfn.XLOOKUP(Table1[[#This Row],[ZIPCODE]],Table2[Zip Code],Table2[County])</f>
        <v>Utah</v>
      </c>
      <c r="I1171" t="str">
        <f>_xlfn.XLOOKUP(Table1[[#This Row],[ZIPCODE]],Table3[zip],Table3[county])</f>
        <v>Utah County</v>
      </c>
      <c r="J1171" t="str">
        <f>IFERROR(Table1[[#This Row],[County (Utah.gov)]], SUBSTITUTE(Table1[[#This Row],[County (WPR)]], " County", ""))</f>
        <v>Utah</v>
      </c>
    </row>
    <row r="1172" spans="1:10">
      <c r="A1172" t="s">
        <v>191</v>
      </c>
      <c r="B1172" t="s">
        <v>300</v>
      </c>
      <c r="C1172">
        <v>2025</v>
      </c>
      <c r="D1172">
        <v>2</v>
      </c>
      <c r="E1172">
        <v>84601</v>
      </c>
      <c r="F1172" t="s">
        <v>291</v>
      </c>
      <c r="G1172">
        <v>1</v>
      </c>
      <c r="H1172" t="str">
        <f>_xlfn.XLOOKUP(Table1[[#This Row],[ZIPCODE]],Table2[Zip Code],Table2[County])</f>
        <v>Utah</v>
      </c>
      <c r="I1172" t="str">
        <f>_xlfn.XLOOKUP(Table1[[#This Row],[ZIPCODE]],Table3[zip],Table3[county])</f>
        <v>Utah County</v>
      </c>
      <c r="J1172" t="str">
        <f>IFERROR(Table1[[#This Row],[County (Utah.gov)]], SUBSTITUTE(Table1[[#This Row],[County (WPR)]], " County", ""))</f>
        <v>Utah</v>
      </c>
    </row>
    <row r="1173" spans="1:10">
      <c r="A1173" t="s">
        <v>191</v>
      </c>
      <c r="B1173" t="s">
        <v>300</v>
      </c>
      <c r="C1173">
        <v>2025</v>
      </c>
      <c r="D1173">
        <v>2</v>
      </c>
      <c r="E1173">
        <v>84604</v>
      </c>
      <c r="F1173" t="s">
        <v>290</v>
      </c>
      <c r="G1173">
        <v>1</v>
      </c>
      <c r="H1173" t="str">
        <f>_xlfn.XLOOKUP(Table1[[#This Row],[ZIPCODE]],Table2[Zip Code],Table2[County])</f>
        <v>Utah</v>
      </c>
      <c r="I1173" t="str">
        <f>_xlfn.XLOOKUP(Table1[[#This Row],[ZIPCODE]],Table3[zip],Table3[county])</f>
        <v>Utah County</v>
      </c>
      <c r="J1173" t="str">
        <f>IFERROR(Table1[[#This Row],[County (Utah.gov)]], SUBSTITUTE(Table1[[#This Row],[County (WPR)]], " County", ""))</f>
        <v>Utah</v>
      </c>
    </row>
    <row r="1174" spans="1:10">
      <c r="A1174" t="s">
        <v>191</v>
      </c>
      <c r="B1174" t="s">
        <v>300</v>
      </c>
      <c r="C1174">
        <v>2025</v>
      </c>
      <c r="D1174">
        <v>2</v>
      </c>
      <c r="E1174">
        <v>84604</v>
      </c>
      <c r="F1174" t="s">
        <v>291</v>
      </c>
      <c r="G1174">
        <v>1</v>
      </c>
      <c r="H1174" t="str">
        <f>_xlfn.XLOOKUP(Table1[[#This Row],[ZIPCODE]],Table2[Zip Code],Table2[County])</f>
        <v>Utah</v>
      </c>
      <c r="I1174" t="str">
        <f>_xlfn.XLOOKUP(Table1[[#This Row],[ZIPCODE]],Table3[zip],Table3[county])</f>
        <v>Utah County</v>
      </c>
      <c r="J1174" t="str">
        <f>IFERROR(Table1[[#This Row],[County (Utah.gov)]], SUBSTITUTE(Table1[[#This Row],[County (WPR)]], " County", ""))</f>
        <v>Utah</v>
      </c>
    </row>
    <row r="1175" spans="1:10">
      <c r="A1175" t="s">
        <v>191</v>
      </c>
      <c r="B1175" t="s">
        <v>300</v>
      </c>
      <c r="C1175">
        <v>2025</v>
      </c>
      <c r="D1175">
        <v>2</v>
      </c>
      <c r="E1175">
        <v>84606</v>
      </c>
      <c r="F1175" t="s">
        <v>290</v>
      </c>
      <c r="G1175">
        <v>1</v>
      </c>
      <c r="H1175" t="str">
        <f>_xlfn.XLOOKUP(Table1[[#This Row],[ZIPCODE]],Table2[Zip Code],Table2[County])</f>
        <v>Utah</v>
      </c>
      <c r="I1175" t="str">
        <f>_xlfn.XLOOKUP(Table1[[#This Row],[ZIPCODE]],Table3[zip],Table3[county])</f>
        <v>Utah County</v>
      </c>
      <c r="J1175" t="str">
        <f>IFERROR(Table1[[#This Row],[County (Utah.gov)]], SUBSTITUTE(Table1[[#This Row],[County (WPR)]], " County", ""))</f>
        <v>Utah</v>
      </c>
    </row>
    <row r="1176" spans="1:10">
      <c r="A1176" t="s">
        <v>191</v>
      </c>
      <c r="B1176" t="s">
        <v>300</v>
      </c>
      <c r="C1176">
        <v>2025</v>
      </c>
      <c r="D1176">
        <v>2</v>
      </c>
      <c r="E1176">
        <v>84622</v>
      </c>
      <c r="F1176" t="s">
        <v>291</v>
      </c>
      <c r="G1176">
        <v>1</v>
      </c>
      <c r="H1176" t="str">
        <f>_xlfn.XLOOKUP(Table1[[#This Row],[ZIPCODE]],Table2[Zip Code],Table2[County])</f>
        <v>Sanpete</v>
      </c>
      <c r="I1176" t="str">
        <f>_xlfn.XLOOKUP(Table1[[#This Row],[ZIPCODE]],Table3[zip],Table3[county])</f>
        <v>Sanpete County</v>
      </c>
      <c r="J1176" t="str">
        <f>IFERROR(Table1[[#This Row],[County (Utah.gov)]], SUBSTITUTE(Table1[[#This Row],[County (WPR)]], " County", ""))</f>
        <v>Sanpete</v>
      </c>
    </row>
    <row r="1177" spans="1:10">
      <c r="A1177" t="s">
        <v>191</v>
      </c>
      <c r="B1177" t="s">
        <v>300</v>
      </c>
      <c r="C1177">
        <v>2025</v>
      </c>
      <c r="D1177">
        <v>2</v>
      </c>
      <c r="E1177">
        <v>84627</v>
      </c>
      <c r="F1177" t="s">
        <v>291</v>
      </c>
      <c r="G1177">
        <v>1</v>
      </c>
      <c r="H1177" t="str">
        <f>_xlfn.XLOOKUP(Table1[[#This Row],[ZIPCODE]],Table2[Zip Code],Table2[County])</f>
        <v>Sanpete</v>
      </c>
      <c r="I1177" t="str">
        <f>_xlfn.XLOOKUP(Table1[[#This Row],[ZIPCODE]],Table3[zip],Table3[county])</f>
        <v>Sanpete County</v>
      </c>
      <c r="J1177" t="str">
        <f>IFERROR(Table1[[#This Row],[County (Utah.gov)]], SUBSTITUTE(Table1[[#This Row],[County (WPR)]], " County", ""))</f>
        <v>Sanpete</v>
      </c>
    </row>
    <row r="1178" spans="1:10">
      <c r="A1178" t="s">
        <v>191</v>
      </c>
      <c r="B1178" t="s">
        <v>300</v>
      </c>
      <c r="C1178">
        <v>2025</v>
      </c>
      <c r="D1178">
        <v>2</v>
      </c>
      <c r="E1178">
        <v>84631</v>
      </c>
      <c r="F1178" t="s">
        <v>291</v>
      </c>
      <c r="G1178">
        <v>1</v>
      </c>
      <c r="H1178" t="str">
        <f>_xlfn.XLOOKUP(Table1[[#This Row],[ZIPCODE]],Table2[Zip Code],Table2[County])</f>
        <v>Millard</v>
      </c>
      <c r="I1178" t="str">
        <f>_xlfn.XLOOKUP(Table1[[#This Row],[ZIPCODE]],Table3[zip],Table3[county])</f>
        <v>Millard County</v>
      </c>
      <c r="J1178" t="str">
        <f>IFERROR(Table1[[#This Row],[County (Utah.gov)]], SUBSTITUTE(Table1[[#This Row],[County (WPR)]], " County", ""))</f>
        <v>Millard</v>
      </c>
    </row>
    <row r="1179" spans="1:10">
      <c r="A1179" t="s">
        <v>191</v>
      </c>
      <c r="B1179" t="s">
        <v>300</v>
      </c>
      <c r="C1179">
        <v>2025</v>
      </c>
      <c r="D1179">
        <v>2</v>
      </c>
      <c r="E1179">
        <v>84642</v>
      </c>
      <c r="F1179" t="s">
        <v>291</v>
      </c>
      <c r="G1179">
        <v>1</v>
      </c>
      <c r="H1179" t="str">
        <f>_xlfn.XLOOKUP(Table1[[#This Row],[ZIPCODE]],Table2[Zip Code],Table2[County])</f>
        <v>Sanpete</v>
      </c>
      <c r="I1179" t="str">
        <f>_xlfn.XLOOKUP(Table1[[#This Row],[ZIPCODE]],Table3[zip],Table3[county])</f>
        <v>Sanpete County</v>
      </c>
      <c r="J1179" t="str">
        <f>IFERROR(Table1[[#This Row],[County (Utah.gov)]], SUBSTITUTE(Table1[[#This Row],[County (WPR)]], " County", ""))</f>
        <v>Sanpete</v>
      </c>
    </row>
    <row r="1180" spans="1:10">
      <c r="A1180" t="s">
        <v>191</v>
      </c>
      <c r="B1180" t="s">
        <v>300</v>
      </c>
      <c r="C1180">
        <v>2025</v>
      </c>
      <c r="D1180">
        <v>2</v>
      </c>
      <c r="E1180">
        <v>84648</v>
      </c>
      <c r="F1180" t="s">
        <v>291</v>
      </c>
      <c r="G1180">
        <v>2</v>
      </c>
      <c r="H1180" t="str">
        <f>_xlfn.XLOOKUP(Table1[[#This Row],[ZIPCODE]],Table2[Zip Code],Table2[County])</f>
        <v>Juab</v>
      </c>
      <c r="I1180" t="str">
        <f>_xlfn.XLOOKUP(Table1[[#This Row],[ZIPCODE]],Table3[zip],Table3[county])</f>
        <v>Juab County</v>
      </c>
      <c r="J1180" t="str">
        <f>IFERROR(Table1[[#This Row],[County (Utah.gov)]], SUBSTITUTE(Table1[[#This Row],[County (WPR)]], " County", ""))</f>
        <v>Juab</v>
      </c>
    </row>
    <row r="1181" spans="1:10">
      <c r="A1181" t="s">
        <v>191</v>
      </c>
      <c r="B1181" t="s">
        <v>300</v>
      </c>
      <c r="C1181">
        <v>2025</v>
      </c>
      <c r="D1181">
        <v>2</v>
      </c>
      <c r="E1181">
        <v>84651</v>
      </c>
      <c r="F1181" t="s">
        <v>291</v>
      </c>
      <c r="G1181">
        <v>2</v>
      </c>
      <c r="H1181" t="str">
        <f>_xlfn.XLOOKUP(Table1[[#This Row],[ZIPCODE]],Table2[Zip Code],Table2[County])</f>
        <v>Utah</v>
      </c>
      <c r="I1181" t="str">
        <f>_xlfn.XLOOKUP(Table1[[#This Row],[ZIPCODE]],Table3[zip],Table3[county])</f>
        <v>Utah County</v>
      </c>
      <c r="J1181" t="str">
        <f>IFERROR(Table1[[#This Row],[County (Utah.gov)]], SUBSTITUTE(Table1[[#This Row],[County (WPR)]], " County", ""))</f>
        <v>Utah</v>
      </c>
    </row>
    <row r="1182" spans="1:10">
      <c r="A1182" t="s">
        <v>191</v>
      </c>
      <c r="B1182" t="s">
        <v>300</v>
      </c>
      <c r="C1182">
        <v>2025</v>
      </c>
      <c r="D1182">
        <v>2</v>
      </c>
      <c r="E1182">
        <v>84652</v>
      </c>
      <c r="F1182" t="s">
        <v>291</v>
      </c>
      <c r="G1182">
        <v>1</v>
      </c>
      <c r="H1182" t="str">
        <f>_xlfn.XLOOKUP(Table1[[#This Row],[ZIPCODE]],Table2[Zip Code],Table2[County])</f>
        <v>Sevier</v>
      </c>
      <c r="I1182" t="str">
        <f>_xlfn.XLOOKUP(Table1[[#This Row],[ZIPCODE]],Table3[zip],Table3[county])</f>
        <v>Sevier County</v>
      </c>
      <c r="J1182" t="str">
        <f>IFERROR(Table1[[#This Row],[County (Utah.gov)]], SUBSTITUTE(Table1[[#This Row],[County (WPR)]], " County", ""))</f>
        <v>Sevier</v>
      </c>
    </row>
    <row r="1183" spans="1:10">
      <c r="A1183" t="s">
        <v>191</v>
      </c>
      <c r="B1183" t="s">
        <v>300</v>
      </c>
      <c r="C1183">
        <v>2025</v>
      </c>
      <c r="D1183">
        <v>2</v>
      </c>
      <c r="E1183">
        <v>84654</v>
      </c>
      <c r="F1183" t="s">
        <v>291</v>
      </c>
      <c r="G1183">
        <v>1</v>
      </c>
      <c r="H1183" t="str">
        <f>_xlfn.XLOOKUP(Table1[[#This Row],[ZIPCODE]],Table2[Zip Code],Table2[County])</f>
        <v>Sevier</v>
      </c>
      <c r="I1183" t="str">
        <f>_xlfn.XLOOKUP(Table1[[#This Row],[ZIPCODE]],Table3[zip],Table3[county])</f>
        <v>Sevier County</v>
      </c>
      <c r="J1183" t="str">
        <f>IFERROR(Table1[[#This Row],[County (Utah.gov)]], SUBSTITUTE(Table1[[#This Row],[County (WPR)]], " County", ""))</f>
        <v>Sevier</v>
      </c>
    </row>
    <row r="1184" spans="1:10">
      <c r="A1184" t="s">
        <v>191</v>
      </c>
      <c r="B1184" t="s">
        <v>300</v>
      </c>
      <c r="C1184">
        <v>2025</v>
      </c>
      <c r="D1184">
        <v>2</v>
      </c>
      <c r="E1184">
        <v>84660</v>
      </c>
      <c r="F1184" t="s">
        <v>291</v>
      </c>
      <c r="G1184">
        <v>7</v>
      </c>
      <c r="H1184" t="str">
        <f>_xlfn.XLOOKUP(Table1[[#This Row],[ZIPCODE]],Table2[Zip Code],Table2[County])</f>
        <v>Utah</v>
      </c>
      <c r="I1184" t="str">
        <f>_xlfn.XLOOKUP(Table1[[#This Row],[ZIPCODE]],Table3[zip],Table3[county])</f>
        <v>Utah County</v>
      </c>
      <c r="J1184" t="str">
        <f>IFERROR(Table1[[#This Row],[County (Utah.gov)]], SUBSTITUTE(Table1[[#This Row],[County (WPR)]], " County", ""))</f>
        <v>Utah</v>
      </c>
    </row>
    <row r="1185" spans="1:10">
      <c r="A1185" t="s">
        <v>191</v>
      </c>
      <c r="B1185" t="s">
        <v>300</v>
      </c>
      <c r="C1185">
        <v>2025</v>
      </c>
      <c r="D1185">
        <v>2</v>
      </c>
      <c r="E1185">
        <v>84663</v>
      </c>
      <c r="F1185" t="s">
        <v>291</v>
      </c>
      <c r="G1185">
        <v>2</v>
      </c>
      <c r="H1185" t="str">
        <f>_xlfn.XLOOKUP(Table1[[#This Row],[ZIPCODE]],Table2[Zip Code],Table2[County])</f>
        <v>Utah</v>
      </c>
      <c r="I1185" t="str">
        <f>_xlfn.XLOOKUP(Table1[[#This Row],[ZIPCODE]],Table3[zip],Table3[county])</f>
        <v>Utah County</v>
      </c>
      <c r="J1185" t="str">
        <f>IFERROR(Table1[[#This Row],[County (Utah.gov)]], SUBSTITUTE(Table1[[#This Row],[County (WPR)]], " County", ""))</f>
        <v>Utah</v>
      </c>
    </row>
    <row r="1186" spans="1:10">
      <c r="A1186" t="s">
        <v>191</v>
      </c>
      <c r="B1186" t="s">
        <v>300</v>
      </c>
      <c r="C1186">
        <v>2025</v>
      </c>
      <c r="D1186">
        <v>2</v>
      </c>
      <c r="E1186">
        <v>84701</v>
      </c>
      <c r="F1186" t="s">
        <v>291</v>
      </c>
      <c r="G1186">
        <v>1</v>
      </c>
      <c r="H1186" t="str">
        <f>_xlfn.XLOOKUP(Table1[[#This Row],[ZIPCODE]],Table2[Zip Code],Table2[County])</f>
        <v>Sevier</v>
      </c>
      <c r="I1186" t="str">
        <f>_xlfn.XLOOKUP(Table1[[#This Row],[ZIPCODE]],Table3[zip],Table3[county])</f>
        <v>Sevier County</v>
      </c>
      <c r="J1186" t="str">
        <f>IFERROR(Table1[[#This Row],[County (Utah.gov)]], SUBSTITUTE(Table1[[#This Row],[County (WPR)]], " County", ""))</f>
        <v>Sevier</v>
      </c>
    </row>
    <row r="1187" spans="1:10">
      <c r="A1187" t="s">
        <v>301</v>
      </c>
      <c r="B1187" t="s">
        <v>20</v>
      </c>
      <c r="C1187">
        <v>2025</v>
      </c>
      <c r="D1187">
        <v>2</v>
      </c>
      <c r="E1187">
        <v>84003</v>
      </c>
      <c r="F1187" t="s">
        <v>290</v>
      </c>
      <c r="G1187">
        <v>243</v>
      </c>
      <c r="H1187" t="str">
        <f>_xlfn.XLOOKUP(Table1[[#This Row],[ZIPCODE]],Table2[Zip Code],Table2[County])</f>
        <v>Utah</v>
      </c>
      <c r="I1187" t="str">
        <f>_xlfn.XLOOKUP(Table1[[#This Row],[ZIPCODE]],Table3[zip],Table3[county])</f>
        <v>Utah County</v>
      </c>
      <c r="J1187" t="str">
        <f>IFERROR(Table1[[#This Row],[County (Utah.gov)]], SUBSTITUTE(Table1[[#This Row],[County (WPR)]], " County", ""))</f>
        <v>Utah</v>
      </c>
    </row>
    <row r="1188" spans="1:10">
      <c r="A1188" t="s">
        <v>301</v>
      </c>
      <c r="B1188" t="s">
        <v>20</v>
      </c>
      <c r="C1188">
        <v>2025</v>
      </c>
      <c r="D1188">
        <v>2</v>
      </c>
      <c r="E1188">
        <v>84003</v>
      </c>
      <c r="F1188" t="s">
        <v>291</v>
      </c>
      <c r="G1188">
        <v>33</v>
      </c>
      <c r="H1188" t="str">
        <f>_xlfn.XLOOKUP(Table1[[#This Row],[ZIPCODE]],Table2[Zip Code],Table2[County])</f>
        <v>Utah</v>
      </c>
      <c r="I1188" t="str">
        <f>_xlfn.XLOOKUP(Table1[[#This Row],[ZIPCODE]],Table3[zip],Table3[county])</f>
        <v>Utah County</v>
      </c>
      <c r="J1188" t="str">
        <f>IFERROR(Table1[[#This Row],[County (Utah.gov)]], SUBSTITUTE(Table1[[#This Row],[County (WPR)]], " County", ""))</f>
        <v>Utah</v>
      </c>
    </row>
    <row r="1189" spans="1:10">
      <c r="A1189" t="s">
        <v>301</v>
      </c>
      <c r="B1189" t="s">
        <v>20</v>
      </c>
      <c r="C1189">
        <v>2025</v>
      </c>
      <c r="D1189">
        <v>2</v>
      </c>
      <c r="E1189">
        <v>84004</v>
      </c>
      <c r="F1189" t="s">
        <v>290</v>
      </c>
      <c r="G1189">
        <v>58</v>
      </c>
      <c r="H1189" t="str">
        <f>_xlfn.XLOOKUP(Table1[[#This Row],[ZIPCODE]],Table2[Zip Code],Table2[County])</f>
        <v>Utah</v>
      </c>
      <c r="I1189" t="str">
        <f>_xlfn.XLOOKUP(Table1[[#This Row],[ZIPCODE]],Table3[zip],Table3[county])</f>
        <v>Utah County</v>
      </c>
      <c r="J1189" t="str">
        <f>IFERROR(Table1[[#This Row],[County (Utah.gov)]], SUBSTITUTE(Table1[[#This Row],[County (WPR)]], " County", ""))</f>
        <v>Utah</v>
      </c>
    </row>
    <row r="1190" spans="1:10">
      <c r="A1190" t="s">
        <v>301</v>
      </c>
      <c r="B1190" t="s">
        <v>20</v>
      </c>
      <c r="C1190">
        <v>2025</v>
      </c>
      <c r="D1190">
        <v>2</v>
      </c>
      <c r="E1190">
        <v>84004</v>
      </c>
      <c r="F1190" t="s">
        <v>291</v>
      </c>
      <c r="G1190">
        <v>12</v>
      </c>
      <c r="H1190" t="str">
        <f>_xlfn.XLOOKUP(Table1[[#This Row],[ZIPCODE]],Table2[Zip Code],Table2[County])</f>
        <v>Utah</v>
      </c>
      <c r="I1190" t="str">
        <f>_xlfn.XLOOKUP(Table1[[#This Row],[ZIPCODE]],Table3[zip],Table3[county])</f>
        <v>Utah County</v>
      </c>
      <c r="J1190" t="str">
        <f>IFERROR(Table1[[#This Row],[County (Utah.gov)]], SUBSTITUTE(Table1[[#This Row],[County (WPR)]], " County", ""))</f>
        <v>Utah</v>
      </c>
    </row>
    <row r="1191" spans="1:10">
      <c r="A1191" t="s">
        <v>301</v>
      </c>
      <c r="B1191" t="s">
        <v>20</v>
      </c>
      <c r="C1191">
        <v>2025</v>
      </c>
      <c r="D1191">
        <v>2</v>
      </c>
      <c r="E1191">
        <v>84005</v>
      </c>
      <c r="F1191" t="s">
        <v>290</v>
      </c>
      <c r="G1191">
        <v>108</v>
      </c>
      <c r="H1191" t="e">
        <f>_xlfn.XLOOKUP(Table1[[#This Row],[ZIPCODE]],Table2[Zip Code],Table2[County])</f>
        <v>#N/A</v>
      </c>
      <c r="I1191" t="str">
        <f>_xlfn.XLOOKUP(Table1[[#This Row],[ZIPCODE]],Table3[zip],Table3[county])</f>
        <v>Utah County</v>
      </c>
      <c r="J1191" t="str">
        <f>IFERROR(Table1[[#This Row],[County (Utah.gov)]], SUBSTITUTE(Table1[[#This Row],[County (WPR)]], " County", ""))</f>
        <v>Utah</v>
      </c>
    </row>
    <row r="1192" spans="1:10">
      <c r="A1192" t="s">
        <v>301</v>
      </c>
      <c r="B1192" t="s">
        <v>20</v>
      </c>
      <c r="C1192">
        <v>2025</v>
      </c>
      <c r="D1192">
        <v>2</v>
      </c>
      <c r="E1192">
        <v>84005</v>
      </c>
      <c r="F1192" t="s">
        <v>291</v>
      </c>
      <c r="G1192">
        <v>20</v>
      </c>
      <c r="H1192" t="e">
        <f>_xlfn.XLOOKUP(Table1[[#This Row],[ZIPCODE]],Table2[Zip Code],Table2[County])</f>
        <v>#N/A</v>
      </c>
      <c r="I1192" t="str">
        <f>_xlfn.XLOOKUP(Table1[[#This Row],[ZIPCODE]],Table3[zip],Table3[county])</f>
        <v>Utah County</v>
      </c>
      <c r="J1192" t="str">
        <f>IFERROR(Table1[[#This Row],[County (Utah.gov)]], SUBSTITUTE(Table1[[#This Row],[County (WPR)]], " County", ""))</f>
        <v>Utah</v>
      </c>
    </row>
    <row r="1193" spans="1:10">
      <c r="A1193" t="s">
        <v>301</v>
      </c>
      <c r="B1193" t="s">
        <v>20</v>
      </c>
      <c r="C1193">
        <v>2025</v>
      </c>
      <c r="D1193">
        <v>2</v>
      </c>
      <c r="E1193">
        <v>84006</v>
      </c>
      <c r="F1193" t="s">
        <v>290</v>
      </c>
      <c r="G1193">
        <v>1</v>
      </c>
      <c r="H1193" t="str">
        <f>_xlfn.XLOOKUP(Table1[[#This Row],[ZIPCODE]],Table2[Zip Code],Table2[County])</f>
        <v>Salt Lake</v>
      </c>
      <c r="I1193" t="str">
        <f>_xlfn.XLOOKUP(Table1[[#This Row],[ZIPCODE]],Table3[zip],Table3[county])</f>
        <v>Salt Lake County</v>
      </c>
      <c r="J1193" t="str">
        <f>IFERROR(Table1[[#This Row],[County (Utah.gov)]], SUBSTITUTE(Table1[[#This Row],[County (WPR)]], " County", ""))</f>
        <v>Salt Lake</v>
      </c>
    </row>
    <row r="1194" spans="1:10">
      <c r="A1194" t="s">
        <v>301</v>
      </c>
      <c r="B1194" t="s">
        <v>20</v>
      </c>
      <c r="C1194">
        <v>2025</v>
      </c>
      <c r="D1194">
        <v>2</v>
      </c>
      <c r="E1194">
        <v>84009</v>
      </c>
      <c r="F1194" t="s">
        <v>290</v>
      </c>
      <c r="G1194">
        <v>322</v>
      </c>
      <c r="H1194" t="e">
        <f>_xlfn.XLOOKUP(Table1[[#This Row],[ZIPCODE]],Table2[Zip Code],Table2[County])</f>
        <v>#N/A</v>
      </c>
      <c r="I1194" t="str">
        <f>_xlfn.XLOOKUP(Table1[[#This Row],[ZIPCODE]],Table3[zip],Table3[county])</f>
        <v>Salt Lake County</v>
      </c>
      <c r="J1194" t="str">
        <f>IFERROR(Table1[[#This Row],[County (Utah.gov)]], SUBSTITUTE(Table1[[#This Row],[County (WPR)]], " County", ""))</f>
        <v>Salt Lake</v>
      </c>
    </row>
    <row r="1195" spans="1:10">
      <c r="A1195" t="s">
        <v>301</v>
      </c>
      <c r="B1195" t="s">
        <v>20</v>
      </c>
      <c r="C1195">
        <v>2025</v>
      </c>
      <c r="D1195">
        <v>2</v>
      </c>
      <c r="E1195">
        <v>84009</v>
      </c>
      <c r="F1195" t="s">
        <v>291</v>
      </c>
      <c r="G1195">
        <v>86</v>
      </c>
      <c r="H1195" t="e">
        <f>_xlfn.XLOOKUP(Table1[[#This Row],[ZIPCODE]],Table2[Zip Code],Table2[County])</f>
        <v>#N/A</v>
      </c>
      <c r="I1195" t="str">
        <f>_xlfn.XLOOKUP(Table1[[#This Row],[ZIPCODE]],Table3[zip],Table3[county])</f>
        <v>Salt Lake County</v>
      </c>
      <c r="J1195" t="str">
        <f>IFERROR(Table1[[#This Row],[County (Utah.gov)]], SUBSTITUTE(Table1[[#This Row],[County (WPR)]], " County", ""))</f>
        <v>Salt Lake</v>
      </c>
    </row>
    <row r="1196" spans="1:10">
      <c r="A1196" t="s">
        <v>301</v>
      </c>
      <c r="B1196" t="s">
        <v>20</v>
      </c>
      <c r="C1196">
        <v>2025</v>
      </c>
      <c r="D1196">
        <v>2</v>
      </c>
      <c r="E1196">
        <v>84010</v>
      </c>
      <c r="F1196" t="s">
        <v>290</v>
      </c>
      <c r="G1196">
        <v>367</v>
      </c>
      <c r="H1196" t="str">
        <f>_xlfn.XLOOKUP(Table1[[#This Row],[ZIPCODE]],Table2[Zip Code],Table2[County])</f>
        <v>Davis</v>
      </c>
      <c r="I1196" t="str">
        <f>_xlfn.XLOOKUP(Table1[[#This Row],[ZIPCODE]],Table3[zip],Table3[county])</f>
        <v>Davis County</v>
      </c>
      <c r="J1196" t="str">
        <f>IFERROR(Table1[[#This Row],[County (Utah.gov)]], SUBSTITUTE(Table1[[#This Row],[County (WPR)]], " County", ""))</f>
        <v>Davis</v>
      </c>
    </row>
    <row r="1197" spans="1:10">
      <c r="A1197" t="s">
        <v>301</v>
      </c>
      <c r="B1197" t="s">
        <v>20</v>
      </c>
      <c r="C1197">
        <v>2025</v>
      </c>
      <c r="D1197">
        <v>2</v>
      </c>
      <c r="E1197">
        <v>84010</v>
      </c>
      <c r="F1197" t="s">
        <v>291</v>
      </c>
      <c r="G1197">
        <v>104</v>
      </c>
      <c r="H1197" t="str">
        <f>_xlfn.XLOOKUP(Table1[[#This Row],[ZIPCODE]],Table2[Zip Code],Table2[County])</f>
        <v>Davis</v>
      </c>
      <c r="I1197" t="str">
        <f>_xlfn.XLOOKUP(Table1[[#This Row],[ZIPCODE]],Table3[zip],Table3[county])</f>
        <v>Davis County</v>
      </c>
      <c r="J1197" t="str">
        <f>IFERROR(Table1[[#This Row],[County (Utah.gov)]], SUBSTITUTE(Table1[[#This Row],[County (WPR)]], " County", ""))</f>
        <v>Davis</v>
      </c>
    </row>
    <row r="1198" spans="1:10">
      <c r="A1198" t="s">
        <v>301</v>
      </c>
      <c r="B1198" t="s">
        <v>20</v>
      </c>
      <c r="C1198">
        <v>2025</v>
      </c>
      <c r="D1198">
        <v>2</v>
      </c>
      <c r="E1198">
        <v>84012</v>
      </c>
      <c r="F1198" t="s">
        <v>290</v>
      </c>
      <c r="G1198">
        <v>6</v>
      </c>
      <c r="H1198" t="e">
        <f>_xlfn.XLOOKUP(Table1[[#This Row],[ZIPCODE]],Table2[Zip Code],Table2[County])</f>
        <v>#N/A</v>
      </c>
      <c r="I1198" t="e">
        <f>_xlfn.XLOOKUP(Table1[[#This Row],[ZIPCODE]],Table3[zip],Table3[county])</f>
        <v>#N/A</v>
      </c>
      <c r="J1198" t="e">
        <f>IFERROR(Table1[[#This Row],[County (Utah.gov)]], SUBSTITUTE(Table1[[#This Row],[County (WPR)]], " County", ""))</f>
        <v>#N/A</v>
      </c>
    </row>
    <row r="1199" spans="1:10">
      <c r="A1199" t="s">
        <v>301</v>
      </c>
      <c r="B1199" t="s">
        <v>20</v>
      </c>
      <c r="C1199">
        <v>2025</v>
      </c>
      <c r="D1199">
        <v>2</v>
      </c>
      <c r="E1199">
        <v>84012</v>
      </c>
      <c r="F1199" t="s">
        <v>291</v>
      </c>
      <c r="G1199">
        <v>1</v>
      </c>
      <c r="H1199" t="e">
        <f>_xlfn.XLOOKUP(Table1[[#This Row],[ZIPCODE]],Table2[Zip Code],Table2[County])</f>
        <v>#N/A</v>
      </c>
      <c r="I1199" t="e">
        <f>_xlfn.XLOOKUP(Table1[[#This Row],[ZIPCODE]],Table3[zip],Table3[county])</f>
        <v>#N/A</v>
      </c>
      <c r="J1199" t="e">
        <f>IFERROR(Table1[[#This Row],[County (Utah.gov)]], SUBSTITUTE(Table1[[#This Row],[County (WPR)]], " County", ""))</f>
        <v>#N/A</v>
      </c>
    </row>
    <row r="1200" spans="1:10">
      <c r="A1200" t="s">
        <v>301</v>
      </c>
      <c r="B1200" t="s">
        <v>20</v>
      </c>
      <c r="C1200">
        <v>2025</v>
      </c>
      <c r="D1200">
        <v>2</v>
      </c>
      <c r="E1200">
        <v>84013</v>
      </c>
      <c r="F1200" t="s">
        <v>290</v>
      </c>
      <c r="G1200">
        <v>2</v>
      </c>
      <c r="H1200" t="str">
        <f>_xlfn.XLOOKUP(Table1[[#This Row],[ZIPCODE]],Table2[Zip Code],Table2[County])</f>
        <v>Utah</v>
      </c>
      <c r="I1200" t="str">
        <f>_xlfn.XLOOKUP(Table1[[#This Row],[ZIPCODE]],Table3[zip],Table3[county])</f>
        <v>Utah County</v>
      </c>
      <c r="J1200" t="str">
        <f>IFERROR(Table1[[#This Row],[County (Utah.gov)]], SUBSTITUTE(Table1[[#This Row],[County (WPR)]], " County", ""))</f>
        <v>Utah</v>
      </c>
    </row>
    <row r="1201" spans="1:10">
      <c r="A1201" t="s">
        <v>301</v>
      </c>
      <c r="B1201" t="s">
        <v>20</v>
      </c>
      <c r="C1201">
        <v>2025</v>
      </c>
      <c r="D1201">
        <v>2</v>
      </c>
      <c r="E1201">
        <v>84014</v>
      </c>
      <c r="F1201" t="s">
        <v>290</v>
      </c>
      <c r="G1201">
        <v>110</v>
      </c>
      <c r="H1201" t="str">
        <f>_xlfn.XLOOKUP(Table1[[#This Row],[ZIPCODE]],Table2[Zip Code],Table2[County])</f>
        <v>Davis</v>
      </c>
      <c r="I1201" t="str">
        <f>_xlfn.XLOOKUP(Table1[[#This Row],[ZIPCODE]],Table3[zip],Table3[county])</f>
        <v>Davis County</v>
      </c>
      <c r="J1201" t="str">
        <f>IFERROR(Table1[[#This Row],[County (Utah.gov)]], SUBSTITUTE(Table1[[#This Row],[County (WPR)]], " County", ""))</f>
        <v>Davis</v>
      </c>
    </row>
    <row r="1202" spans="1:10">
      <c r="A1202" t="s">
        <v>301</v>
      </c>
      <c r="B1202" t="s">
        <v>20</v>
      </c>
      <c r="C1202">
        <v>2025</v>
      </c>
      <c r="D1202">
        <v>2</v>
      </c>
      <c r="E1202">
        <v>84014</v>
      </c>
      <c r="F1202" t="s">
        <v>291</v>
      </c>
      <c r="G1202">
        <v>27</v>
      </c>
      <c r="H1202" t="str">
        <f>_xlfn.XLOOKUP(Table1[[#This Row],[ZIPCODE]],Table2[Zip Code],Table2[County])</f>
        <v>Davis</v>
      </c>
      <c r="I1202" t="str">
        <f>_xlfn.XLOOKUP(Table1[[#This Row],[ZIPCODE]],Table3[zip],Table3[county])</f>
        <v>Davis County</v>
      </c>
      <c r="J1202" t="str">
        <f>IFERROR(Table1[[#This Row],[County (Utah.gov)]], SUBSTITUTE(Table1[[#This Row],[County (WPR)]], " County", ""))</f>
        <v>Davis</v>
      </c>
    </row>
    <row r="1203" spans="1:10">
      <c r="A1203" t="s">
        <v>301</v>
      </c>
      <c r="B1203" t="s">
        <v>20</v>
      </c>
      <c r="C1203">
        <v>2025</v>
      </c>
      <c r="D1203">
        <v>2</v>
      </c>
      <c r="E1203">
        <v>84015</v>
      </c>
      <c r="F1203" t="s">
        <v>290</v>
      </c>
      <c r="G1203">
        <v>114</v>
      </c>
      <c r="H1203" t="str">
        <f>_xlfn.XLOOKUP(Table1[[#This Row],[ZIPCODE]],Table2[Zip Code],Table2[County])</f>
        <v>Davis</v>
      </c>
      <c r="I1203" t="str">
        <f>_xlfn.XLOOKUP(Table1[[#This Row],[ZIPCODE]],Table3[zip],Table3[county])</f>
        <v>Davis County</v>
      </c>
      <c r="J1203" t="str">
        <f>IFERROR(Table1[[#This Row],[County (Utah.gov)]], SUBSTITUTE(Table1[[#This Row],[County (WPR)]], " County", ""))</f>
        <v>Davis</v>
      </c>
    </row>
    <row r="1204" spans="1:10">
      <c r="A1204" t="s">
        <v>301</v>
      </c>
      <c r="B1204" t="s">
        <v>20</v>
      </c>
      <c r="C1204">
        <v>2025</v>
      </c>
      <c r="D1204">
        <v>2</v>
      </c>
      <c r="E1204">
        <v>84015</v>
      </c>
      <c r="F1204" t="s">
        <v>291</v>
      </c>
      <c r="G1204">
        <v>30</v>
      </c>
      <c r="H1204" t="str">
        <f>_xlfn.XLOOKUP(Table1[[#This Row],[ZIPCODE]],Table2[Zip Code],Table2[County])</f>
        <v>Davis</v>
      </c>
      <c r="I1204" t="str">
        <f>_xlfn.XLOOKUP(Table1[[#This Row],[ZIPCODE]],Table3[zip],Table3[county])</f>
        <v>Davis County</v>
      </c>
      <c r="J1204" t="str">
        <f>IFERROR(Table1[[#This Row],[County (Utah.gov)]], SUBSTITUTE(Table1[[#This Row],[County (WPR)]], " County", ""))</f>
        <v>Davis</v>
      </c>
    </row>
    <row r="1205" spans="1:10">
      <c r="A1205" t="s">
        <v>301</v>
      </c>
      <c r="B1205" t="s">
        <v>20</v>
      </c>
      <c r="C1205">
        <v>2025</v>
      </c>
      <c r="D1205">
        <v>2</v>
      </c>
      <c r="E1205">
        <v>84016</v>
      </c>
      <c r="F1205" t="s">
        <v>290</v>
      </c>
      <c r="G1205">
        <v>1</v>
      </c>
      <c r="H1205" t="str">
        <f>_xlfn.XLOOKUP(Table1[[#This Row],[ZIPCODE]],Table2[Zip Code],Table2[County])</f>
        <v>Davis</v>
      </c>
      <c r="I1205" t="e">
        <f>_xlfn.XLOOKUP(Table1[[#This Row],[ZIPCODE]],Table3[zip],Table3[county])</f>
        <v>#N/A</v>
      </c>
      <c r="J1205" t="str">
        <f>IFERROR(Table1[[#This Row],[County (Utah.gov)]], SUBSTITUTE(Table1[[#This Row],[County (WPR)]], " County", ""))</f>
        <v>Davis</v>
      </c>
    </row>
    <row r="1206" spans="1:10">
      <c r="A1206" t="s">
        <v>301</v>
      </c>
      <c r="B1206" t="s">
        <v>20</v>
      </c>
      <c r="C1206">
        <v>2025</v>
      </c>
      <c r="D1206">
        <v>2</v>
      </c>
      <c r="E1206">
        <v>84017</v>
      </c>
      <c r="F1206" t="s">
        <v>290</v>
      </c>
      <c r="G1206">
        <v>16</v>
      </c>
      <c r="H1206" t="str">
        <f>_xlfn.XLOOKUP(Table1[[#This Row],[ZIPCODE]],Table2[Zip Code],Table2[County])</f>
        <v>Summit</v>
      </c>
      <c r="I1206" t="str">
        <f>_xlfn.XLOOKUP(Table1[[#This Row],[ZIPCODE]],Table3[zip],Table3[county])</f>
        <v>Summit County</v>
      </c>
      <c r="J1206" t="str">
        <f>IFERROR(Table1[[#This Row],[County (Utah.gov)]], SUBSTITUTE(Table1[[#This Row],[County (WPR)]], " County", ""))</f>
        <v>Summit</v>
      </c>
    </row>
    <row r="1207" spans="1:10">
      <c r="A1207" t="s">
        <v>301</v>
      </c>
      <c r="B1207" t="s">
        <v>20</v>
      </c>
      <c r="C1207">
        <v>2025</v>
      </c>
      <c r="D1207">
        <v>2</v>
      </c>
      <c r="E1207">
        <v>84017</v>
      </c>
      <c r="F1207" t="s">
        <v>291</v>
      </c>
      <c r="G1207">
        <v>2</v>
      </c>
      <c r="H1207" t="str">
        <f>_xlfn.XLOOKUP(Table1[[#This Row],[ZIPCODE]],Table2[Zip Code],Table2[County])</f>
        <v>Summit</v>
      </c>
      <c r="I1207" t="str">
        <f>_xlfn.XLOOKUP(Table1[[#This Row],[ZIPCODE]],Table3[zip],Table3[county])</f>
        <v>Summit County</v>
      </c>
      <c r="J1207" t="str">
        <f>IFERROR(Table1[[#This Row],[County (Utah.gov)]], SUBSTITUTE(Table1[[#This Row],[County (WPR)]], " County", ""))</f>
        <v>Summit</v>
      </c>
    </row>
    <row r="1208" spans="1:10">
      <c r="A1208" t="s">
        <v>301</v>
      </c>
      <c r="B1208" t="s">
        <v>20</v>
      </c>
      <c r="C1208">
        <v>2025</v>
      </c>
      <c r="D1208">
        <v>2</v>
      </c>
      <c r="E1208">
        <v>84018</v>
      </c>
      <c r="F1208" t="s">
        <v>290</v>
      </c>
      <c r="G1208">
        <v>3</v>
      </c>
      <c r="H1208" t="str">
        <f>_xlfn.XLOOKUP(Table1[[#This Row],[ZIPCODE]],Table2[Zip Code],Table2[County])</f>
        <v>Morgan</v>
      </c>
      <c r="I1208" t="str">
        <f>_xlfn.XLOOKUP(Table1[[#This Row],[ZIPCODE]],Table3[zip],Table3[county])</f>
        <v>Morgan County</v>
      </c>
      <c r="J1208" t="str">
        <f>IFERROR(Table1[[#This Row],[County (Utah.gov)]], SUBSTITUTE(Table1[[#This Row],[County (WPR)]], " County", ""))</f>
        <v>Morgan</v>
      </c>
    </row>
    <row r="1209" spans="1:10">
      <c r="A1209" t="s">
        <v>301</v>
      </c>
      <c r="B1209" t="s">
        <v>20</v>
      </c>
      <c r="C1209">
        <v>2025</v>
      </c>
      <c r="D1209">
        <v>2</v>
      </c>
      <c r="E1209">
        <v>84018</v>
      </c>
      <c r="F1209" t="s">
        <v>291</v>
      </c>
      <c r="G1209">
        <v>1</v>
      </c>
      <c r="H1209" t="str">
        <f>_xlfn.XLOOKUP(Table1[[#This Row],[ZIPCODE]],Table2[Zip Code],Table2[County])</f>
        <v>Morgan</v>
      </c>
      <c r="I1209" t="str">
        <f>_xlfn.XLOOKUP(Table1[[#This Row],[ZIPCODE]],Table3[zip],Table3[county])</f>
        <v>Morgan County</v>
      </c>
      <c r="J1209" t="str">
        <f>IFERROR(Table1[[#This Row],[County (Utah.gov)]], SUBSTITUTE(Table1[[#This Row],[County (WPR)]], " County", ""))</f>
        <v>Morgan</v>
      </c>
    </row>
    <row r="1210" spans="1:10">
      <c r="A1210" t="s">
        <v>301</v>
      </c>
      <c r="B1210" t="s">
        <v>20</v>
      </c>
      <c r="C1210">
        <v>2025</v>
      </c>
      <c r="D1210">
        <v>2</v>
      </c>
      <c r="E1210">
        <v>84020</v>
      </c>
      <c r="F1210" t="s">
        <v>290</v>
      </c>
      <c r="G1210">
        <v>537</v>
      </c>
      <c r="H1210" t="str">
        <f>_xlfn.XLOOKUP(Table1[[#This Row],[ZIPCODE]],Table2[Zip Code],Table2[County])</f>
        <v>Salt Lake</v>
      </c>
      <c r="I1210" t="str">
        <f>_xlfn.XLOOKUP(Table1[[#This Row],[ZIPCODE]],Table3[zip],Table3[county])</f>
        <v>Salt Lake County</v>
      </c>
      <c r="J1210" t="str">
        <f>IFERROR(Table1[[#This Row],[County (Utah.gov)]], SUBSTITUTE(Table1[[#This Row],[County (WPR)]], " County", ""))</f>
        <v>Salt Lake</v>
      </c>
    </row>
    <row r="1211" spans="1:10">
      <c r="A1211" t="s">
        <v>301</v>
      </c>
      <c r="B1211" t="s">
        <v>20</v>
      </c>
      <c r="C1211">
        <v>2025</v>
      </c>
      <c r="D1211">
        <v>2</v>
      </c>
      <c r="E1211">
        <v>84020</v>
      </c>
      <c r="F1211" t="s">
        <v>291</v>
      </c>
      <c r="G1211">
        <v>113</v>
      </c>
      <c r="H1211" t="str">
        <f>_xlfn.XLOOKUP(Table1[[#This Row],[ZIPCODE]],Table2[Zip Code],Table2[County])</f>
        <v>Salt Lake</v>
      </c>
      <c r="I1211" t="str">
        <f>_xlfn.XLOOKUP(Table1[[#This Row],[ZIPCODE]],Table3[zip],Table3[county])</f>
        <v>Salt Lake County</v>
      </c>
      <c r="J1211" t="str">
        <f>IFERROR(Table1[[#This Row],[County (Utah.gov)]], SUBSTITUTE(Table1[[#This Row],[County (WPR)]], " County", ""))</f>
        <v>Salt Lake</v>
      </c>
    </row>
    <row r="1212" spans="1:10">
      <c r="A1212" t="s">
        <v>301</v>
      </c>
      <c r="B1212" t="s">
        <v>20</v>
      </c>
      <c r="C1212">
        <v>2025</v>
      </c>
      <c r="D1212">
        <v>2</v>
      </c>
      <c r="E1212">
        <v>84025</v>
      </c>
      <c r="F1212" t="s">
        <v>290</v>
      </c>
      <c r="G1212">
        <v>177</v>
      </c>
      <c r="H1212" t="str">
        <f>_xlfn.XLOOKUP(Table1[[#This Row],[ZIPCODE]],Table2[Zip Code],Table2[County])</f>
        <v>Davis</v>
      </c>
      <c r="I1212" t="str">
        <f>_xlfn.XLOOKUP(Table1[[#This Row],[ZIPCODE]],Table3[zip],Table3[county])</f>
        <v>Davis County</v>
      </c>
      <c r="J1212" t="str">
        <f>IFERROR(Table1[[#This Row],[County (Utah.gov)]], SUBSTITUTE(Table1[[#This Row],[County (WPR)]], " County", ""))</f>
        <v>Davis</v>
      </c>
    </row>
    <row r="1213" spans="1:10">
      <c r="A1213" t="s">
        <v>301</v>
      </c>
      <c r="B1213" t="s">
        <v>20</v>
      </c>
      <c r="C1213">
        <v>2025</v>
      </c>
      <c r="D1213">
        <v>2</v>
      </c>
      <c r="E1213">
        <v>84025</v>
      </c>
      <c r="F1213" t="s">
        <v>291</v>
      </c>
      <c r="G1213">
        <v>37</v>
      </c>
      <c r="H1213" t="str">
        <f>_xlfn.XLOOKUP(Table1[[#This Row],[ZIPCODE]],Table2[Zip Code],Table2[County])</f>
        <v>Davis</v>
      </c>
      <c r="I1213" t="str">
        <f>_xlfn.XLOOKUP(Table1[[#This Row],[ZIPCODE]],Table3[zip],Table3[county])</f>
        <v>Davis County</v>
      </c>
      <c r="J1213" t="str">
        <f>IFERROR(Table1[[#This Row],[County (Utah.gov)]], SUBSTITUTE(Table1[[#This Row],[County (WPR)]], " County", ""))</f>
        <v>Davis</v>
      </c>
    </row>
    <row r="1214" spans="1:10">
      <c r="A1214" t="s">
        <v>301</v>
      </c>
      <c r="B1214" t="s">
        <v>20</v>
      </c>
      <c r="C1214">
        <v>2025</v>
      </c>
      <c r="D1214">
        <v>2</v>
      </c>
      <c r="E1214">
        <v>84026</v>
      </c>
      <c r="F1214" t="s">
        <v>290</v>
      </c>
      <c r="G1214">
        <v>2</v>
      </c>
      <c r="H1214" t="str">
        <f>_xlfn.XLOOKUP(Table1[[#This Row],[ZIPCODE]],Table2[Zip Code],Table2[County])</f>
        <v>Uintah</v>
      </c>
      <c r="I1214" t="str">
        <f>_xlfn.XLOOKUP(Table1[[#This Row],[ZIPCODE]],Table3[zip],Table3[county])</f>
        <v>Uintah County</v>
      </c>
      <c r="J1214" t="str">
        <f>IFERROR(Table1[[#This Row],[County (Utah.gov)]], SUBSTITUTE(Table1[[#This Row],[County (WPR)]], " County", ""))</f>
        <v>Uintah</v>
      </c>
    </row>
    <row r="1215" spans="1:10">
      <c r="A1215" t="s">
        <v>301</v>
      </c>
      <c r="B1215" t="s">
        <v>20</v>
      </c>
      <c r="C1215">
        <v>2025</v>
      </c>
      <c r="D1215">
        <v>2</v>
      </c>
      <c r="E1215">
        <v>84028</v>
      </c>
      <c r="F1215" t="s">
        <v>290</v>
      </c>
      <c r="G1215">
        <v>3</v>
      </c>
      <c r="H1215" t="str">
        <f>_xlfn.XLOOKUP(Table1[[#This Row],[ZIPCODE]],Table2[Zip Code],Table2[County])</f>
        <v>Rich</v>
      </c>
      <c r="I1215" t="str">
        <f>_xlfn.XLOOKUP(Table1[[#This Row],[ZIPCODE]],Table3[zip],Table3[county])</f>
        <v>Rich County</v>
      </c>
      <c r="J1215" t="str">
        <f>IFERROR(Table1[[#This Row],[County (Utah.gov)]], SUBSTITUTE(Table1[[#This Row],[County (WPR)]], " County", ""))</f>
        <v>Rich</v>
      </c>
    </row>
    <row r="1216" spans="1:10">
      <c r="A1216" t="s">
        <v>301</v>
      </c>
      <c r="B1216" t="s">
        <v>20</v>
      </c>
      <c r="C1216">
        <v>2025</v>
      </c>
      <c r="D1216">
        <v>2</v>
      </c>
      <c r="E1216">
        <v>84029</v>
      </c>
      <c r="F1216" t="s">
        <v>290</v>
      </c>
      <c r="G1216">
        <v>37</v>
      </c>
      <c r="H1216" t="str">
        <f>_xlfn.XLOOKUP(Table1[[#This Row],[ZIPCODE]],Table2[Zip Code],Table2[County])</f>
        <v>Tooele</v>
      </c>
      <c r="I1216" t="str">
        <f>_xlfn.XLOOKUP(Table1[[#This Row],[ZIPCODE]],Table3[zip],Table3[county])</f>
        <v>Tooele County</v>
      </c>
      <c r="J1216" t="str">
        <f>IFERROR(Table1[[#This Row],[County (Utah.gov)]], SUBSTITUTE(Table1[[#This Row],[County (WPR)]], " County", ""))</f>
        <v>Tooele</v>
      </c>
    </row>
    <row r="1217" spans="1:10">
      <c r="A1217" t="s">
        <v>301</v>
      </c>
      <c r="B1217" t="s">
        <v>20</v>
      </c>
      <c r="C1217">
        <v>2025</v>
      </c>
      <c r="D1217">
        <v>2</v>
      </c>
      <c r="E1217">
        <v>84029</v>
      </c>
      <c r="F1217" t="s">
        <v>291</v>
      </c>
      <c r="G1217">
        <v>9</v>
      </c>
      <c r="H1217" t="str">
        <f>_xlfn.XLOOKUP(Table1[[#This Row],[ZIPCODE]],Table2[Zip Code],Table2[County])</f>
        <v>Tooele</v>
      </c>
      <c r="I1217" t="str">
        <f>_xlfn.XLOOKUP(Table1[[#This Row],[ZIPCODE]],Table3[zip],Table3[county])</f>
        <v>Tooele County</v>
      </c>
      <c r="J1217" t="str">
        <f>IFERROR(Table1[[#This Row],[County (Utah.gov)]], SUBSTITUTE(Table1[[#This Row],[County (WPR)]], " County", ""))</f>
        <v>Tooele</v>
      </c>
    </row>
    <row r="1218" spans="1:10">
      <c r="A1218" t="s">
        <v>301</v>
      </c>
      <c r="B1218" t="s">
        <v>20</v>
      </c>
      <c r="C1218">
        <v>2025</v>
      </c>
      <c r="D1218">
        <v>2</v>
      </c>
      <c r="E1218">
        <v>84032</v>
      </c>
      <c r="F1218" t="s">
        <v>290</v>
      </c>
      <c r="G1218">
        <v>112</v>
      </c>
      <c r="H1218" t="str">
        <f>_xlfn.XLOOKUP(Table1[[#This Row],[ZIPCODE]],Table2[Zip Code],Table2[County])</f>
        <v>Wasatch</v>
      </c>
      <c r="I1218" t="str">
        <f>_xlfn.XLOOKUP(Table1[[#This Row],[ZIPCODE]],Table3[zip],Table3[county])</f>
        <v>Wasatch County</v>
      </c>
      <c r="J1218" t="str">
        <f>IFERROR(Table1[[#This Row],[County (Utah.gov)]], SUBSTITUTE(Table1[[#This Row],[County (WPR)]], " County", ""))</f>
        <v>Wasatch</v>
      </c>
    </row>
    <row r="1219" spans="1:10">
      <c r="A1219" t="s">
        <v>301</v>
      </c>
      <c r="B1219" t="s">
        <v>20</v>
      </c>
      <c r="C1219">
        <v>2025</v>
      </c>
      <c r="D1219">
        <v>2</v>
      </c>
      <c r="E1219">
        <v>84032</v>
      </c>
      <c r="F1219" t="s">
        <v>291</v>
      </c>
      <c r="G1219">
        <v>13</v>
      </c>
      <c r="H1219" t="str">
        <f>_xlfn.XLOOKUP(Table1[[#This Row],[ZIPCODE]],Table2[Zip Code],Table2[County])</f>
        <v>Wasatch</v>
      </c>
      <c r="I1219" t="str">
        <f>_xlfn.XLOOKUP(Table1[[#This Row],[ZIPCODE]],Table3[zip],Table3[county])</f>
        <v>Wasatch County</v>
      </c>
      <c r="J1219" t="str">
        <f>IFERROR(Table1[[#This Row],[County (Utah.gov)]], SUBSTITUTE(Table1[[#This Row],[County (WPR)]], " County", ""))</f>
        <v>Wasatch</v>
      </c>
    </row>
    <row r="1220" spans="1:10">
      <c r="A1220" t="s">
        <v>301</v>
      </c>
      <c r="B1220" t="s">
        <v>20</v>
      </c>
      <c r="C1220">
        <v>2025</v>
      </c>
      <c r="D1220">
        <v>2</v>
      </c>
      <c r="E1220">
        <v>84033</v>
      </c>
      <c r="F1220" t="s">
        <v>290</v>
      </c>
      <c r="G1220">
        <v>6</v>
      </c>
      <c r="H1220" t="str">
        <f>_xlfn.XLOOKUP(Table1[[#This Row],[ZIPCODE]],Table2[Zip Code],Table2[County])</f>
        <v>Summit</v>
      </c>
      <c r="I1220" t="str">
        <f>_xlfn.XLOOKUP(Table1[[#This Row],[ZIPCODE]],Table3[zip],Table3[county])</f>
        <v>Summit County</v>
      </c>
      <c r="J1220" t="str">
        <f>IFERROR(Table1[[#This Row],[County (Utah.gov)]], SUBSTITUTE(Table1[[#This Row],[County (WPR)]], " County", ""))</f>
        <v>Summit</v>
      </c>
    </row>
    <row r="1221" spans="1:10">
      <c r="A1221" t="s">
        <v>301</v>
      </c>
      <c r="B1221" t="s">
        <v>20</v>
      </c>
      <c r="C1221">
        <v>2025</v>
      </c>
      <c r="D1221">
        <v>2</v>
      </c>
      <c r="E1221">
        <v>84034</v>
      </c>
      <c r="F1221" t="s">
        <v>290</v>
      </c>
      <c r="G1221">
        <v>1</v>
      </c>
      <c r="H1221" t="str">
        <f>_xlfn.XLOOKUP(Table1[[#This Row],[ZIPCODE]],Table2[Zip Code],Table2[County])</f>
        <v>Tooele</v>
      </c>
      <c r="I1221" t="str">
        <f>_xlfn.XLOOKUP(Table1[[#This Row],[ZIPCODE]],Table3[zip],Table3[county])</f>
        <v>Tooele County</v>
      </c>
      <c r="J1221" t="str">
        <f>IFERROR(Table1[[#This Row],[County (Utah.gov)]], SUBSTITUTE(Table1[[#This Row],[County (WPR)]], " County", ""))</f>
        <v>Tooele</v>
      </c>
    </row>
    <row r="1222" spans="1:10">
      <c r="A1222" t="s">
        <v>301</v>
      </c>
      <c r="B1222" t="s">
        <v>20</v>
      </c>
      <c r="C1222">
        <v>2025</v>
      </c>
      <c r="D1222">
        <v>2</v>
      </c>
      <c r="E1222">
        <v>84036</v>
      </c>
      <c r="F1222" t="s">
        <v>290</v>
      </c>
      <c r="G1222">
        <v>68</v>
      </c>
      <c r="H1222" t="str">
        <f>_xlfn.XLOOKUP(Table1[[#This Row],[ZIPCODE]],Table2[Zip Code],Table2[County])</f>
        <v>Summit</v>
      </c>
      <c r="I1222" t="str">
        <f>_xlfn.XLOOKUP(Table1[[#This Row],[ZIPCODE]],Table3[zip],Table3[county])</f>
        <v>Summit County</v>
      </c>
      <c r="J1222" t="str">
        <f>IFERROR(Table1[[#This Row],[County (Utah.gov)]], SUBSTITUTE(Table1[[#This Row],[County (WPR)]], " County", ""))</f>
        <v>Summit</v>
      </c>
    </row>
    <row r="1223" spans="1:10">
      <c r="A1223" t="s">
        <v>301</v>
      </c>
      <c r="B1223" t="s">
        <v>20</v>
      </c>
      <c r="C1223">
        <v>2025</v>
      </c>
      <c r="D1223">
        <v>2</v>
      </c>
      <c r="E1223">
        <v>84036</v>
      </c>
      <c r="F1223" t="s">
        <v>291</v>
      </c>
      <c r="G1223">
        <v>10</v>
      </c>
      <c r="H1223" t="str">
        <f>_xlfn.XLOOKUP(Table1[[#This Row],[ZIPCODE]],Table2[Zip Code],Table2[County])</f>
        <v>Summit</v>
      </c>
      <c r="I1223" t="str">
        <f>_xlfn.XLOOKUP(Table1[[#This Row],[ZIPCODE]],Table3[zip],Table3[county])</f>
        <v>Summit County</v>
      </c>
      <c r="J1223" t="str">
        <f>IFERROR(Table1[[#This Row],[County (Utah.gov)]], SUBSTITUTE(Table1[[#This Row],[County (WPR)]], " County", ""))</f>
        <v>Summit</v>
      </c>
    </row>
    <row r="1224" spans="1:10">
      <c r="A1224" t="s">
        <v>301</v>
      </c>
      <c r="B1224" t="s">
        <v>20</v>
      </c>
      <c r="C1224">
        <v>2025</v>
      </c>
      <c r="D1224">
        <v>2</v>
      </c>
      <c r="E1224">
        <v>84037</v>
      </c>
      <c r="F1224" t="s">
        <v>290</v>
      </c>
      <c r="G1224">
        <v>259</v>
      </c>
      <c r="H1224" t="str">
        <f>_xlfn.XLOOKUP(Table1[[#This Row],[ZIPCODE]],Table2[Zip Code],Table2[County])</f>
        <v>Davis</v>
      </c>
      <c r="I1224" t="str">
        <f>_xlfn.XLOOKUP(Table1[[#This Row],[ZIPCODE]],Table3[zip],Table3[county])</f>
        <v>Davis County</v>
      </c>
      <c r="J1224" t="str">
        <f>IFERROR(Table1[[#This Row],[County (Utah.gov)]], SUBSTITUTE(Table1[[#This Row],[County (WPR)]], " County", ""))</f>
        <v>Davis</v>
      </c>
    </row>
    <row r="1225" spans="1:10">
      <c r="A1225" t="s">
        <v>301</v>
      </c>
      <c r="B1225" t="s">
        <v>20</v>
      </c>
      <c r="C1225">
        <v>2025</v>
      </c>
      <c r="D1225">
        <v>2</v>
      </c>
      <c r="E1225">
        <v>84037</v>
      </c>
      <c r="F1225" t="s">
        <v>291</v>
      </c>
      <c r="G1225">
        <v>44</v>
      </c>
      <c r="H1225" t="str">
        <f>_xlfn.XLOOKUP(Table1[[#This Row],[ZIPCODE]],Table2[Zip Code],Table2[County])</f>
        <v>Davis</v>
      </c>
      <c r="I1225" t="str">
        <f>_xlfn.XLOOKUP(Table1[[#This Row],[ZIPCODE]],Table3[zip],Table3[county])</f>
        <v>Davis County</v>
      </c>
      <c r="J1225" t="str">
        <f>IFERROR(Table1[[#This Row],[County (Utah.gov)]], SUBSTITUTE(Table1[[#This Row],[County (WPR)]], " County", ""))</f>
        <v>Davis</v>
      </c>
    </row>
    <row r="1226" spans="1:10">
      <c r="A1226" t="s">
        <v>301</v>
      </c>
      <c r="B1226" t="s">
        <v>20</v>
      </c>
      <c r="C1226">
        <v>2025</v>
      </c>
      <c r="D1226">
        <v>2</v>
      </c>
      <c r="E1226">
        <v>84039</v>
      </c>
      <c r="F1226" t="s">
        <v>290</v>
      </c>
      <c r="G1226">
        <v>1</v>
      </c>
      <c r="H1226" t="str">
        <f>_xlfn.XLOOKUP(Table1[[#This Row],[ZIPCODE]],Table2[Zip Code],Table2[County])</f>
        <v>Uintah</v>
      </c>
      <c r="I1226" t="str">
        <f>_xlfn.XLOOKUP(Table1[[#This Row],[ZIPCODE]],Table3[zip],Table3[county])</f>
        <v>Uintah County</v>
      </c>
      <c r="J1226" t="str">
        <f>IFERROR(Table1[[#This Row],[County (Utah.gov)]], SUBSTITUTE(Table1[[#This Row],[County (WPR)]], " County", ""))</f>
        <v>Uintah</v>
      </c>
    </row>
    <row r="1227" spans="1:10">
      <c r="A1227" t="s">
        <v>301</v>
      </c>
      <c r="B1227" t="s">
        <v>20</v>
      </c>
      <c r="C1227">
        <v>2025</v>
      </c>
      <c r="D1227">
        <v>2</v>
      </c>
      <c r="E1227">
        <v>84040</v>
      </c>
      <c r="F1227" t="s">
        <v>290</v>
      </c>
      <c r="G1227">
        <v>131</v>
      </c>
      <c r="H1227" t="str">
        <f>_xlfn.XLOOKUP(Table1[[#This Row],[ZIPCODE]],Table2[Zip Code],Table2[County])</f>
        <v>Davis</v>
      </c>
      <c r="I1227" t="str">
        <f>_xlfn.XLOOKUP(Table1[[#This Row],[ZIPCODE]],Table3[zip],Table3[county])</f>
        <v>Davis County</v>
      </c>
      <c r="J1227" t="str">
        <f>IFERROR(Table1[[#This Row],[County (Utah.gov)]], SUBSTITUTE(Table1[[#This Row],[County (WPR)]], " County", ""))</f>
        <v>Davis</v>
      </c>
    </row>
    <row r="1228" spans="1:10">
      <c r="A1228" t="s">
        <v>301</v>
      </c>
      <c r="B1228" t="s">
        <v>20</v>
      </c>
      <c r="C1228">
        <v>2025</v>
      </c>
      <c r="D1228">
        <v>2</v>
      </c>
      <c r="E1228">
        <v>84040</v>
      </c>
      <c r="F1228" t="s">
        <v>291</v>
      </c>
      <c r="G1228">
        <v>20</v>
      </c>
      <c r="H1228" t="str">
        <f>_xlfn.XLOOKUP(Table1[[#This Row],[ZIPCODE]],Table2[Zip Code],Table2[County])</f>
        <v>Davis</v>
      </c>
      <c r="I1228" t="str">
        <f>_xlfn.XLOOKUP(Table1[[#This Row],[ZIPCODE]],Table3[zip],Table3[county])</f>
        <v>Davis County</v>
      </c>
      <c r="J1228" t="str">
        <f>IFERROR(Table1[[#This Row],[County (Utah.gov)]], SUBSTITUTE(Table1[[#This Row],[County (WPR)]], " County", ""))</f>
        <v>Davis</v>
      </c>
    </row>
    <row r="1229" spans="1:10">
      <c r="A1229" t="s">
        <v>301</v>
      </c>
      <c r="B1229" t="s">
        <v>20</v>
      </c>
      <c r="C1229">
        <v>2025</v>
      </c>
      <c r="D1229">
        <v>2</v>
      </c>
      <c r="E1229">
        <v>84041</v>
      </c>
      <c r="F1229" t="s">
        <v>290</v>
      </c>
      <c r="G1229">
        <v>171</v>
      </c>
      <c r="H1229" t="str">
        <f>_xlfn.XLOOKUP(Table1[[#This Row],[ZIPCODE]],Table2[Zip Code],Table2[County])</f>
        <v>Davis</v>
      </c>
      <c r="I1229" t="str">
        <f>_xlfn.XLOOKUP(Table1[[#This Row],[ZIPCODE]],Table3[zip],Table3[county])</f>
        <v>Davis County</v>
      </c>
      <c r="J1229" t="str">
        <f>IFERROR(Table1[[#This Row],[County (Utah.gov)]], SUBSTITUTE(Table1[[#This Row],[County (WPR)]], " County", ""))</f>
        <v>Davis</v>
      </c>
    </row>
    <row r="1230" spans="1:10">
      <c r="A1230" t="s">
        <v>301</v>
      </c>
      <c r="B1230" t="s">
        <v>20</v>
      </c>
      <c r="C1230">
        <v>2025</v>
      </c>
      <c r="D1230">
        <v>2</v>
      </c>
      <c r="E1230">
        <v>84041</v>
      </c>
      <c r="F1230" t="s">
        <v>291</v>
      </c>
      <c r="G1230">
        <v>34</v>
      </c>
      <c r="H1230" t="str">
        <f>_xlfn.XLOOKUP(Table1[[#This Row],[ZIPCODE]],Table2[Zip Code],Table2[County])</f>
        <v>Davis</v>
      </c>
      <c r="I1230" t="str">
        <f>_xlfn.XLOOKUP(Table1[[#This Row],[ZIPCODE]],Table3[zip],Table3[county])</f>
        <v>Davis County</v>
      </c>
      <c r="J1230" t="str">
        <f>IFERROR(Table1[[#This Row],[County (Utah.gov)]], SUBSTITUTE(Table1[[#This Row],[County (WPR)]], " County", ""))</f>
        <v>Davis</v>
      </c>
    </row>
    <row r="1231" spans="1:10">
      <c r="A1231" t="s">
        <v>301</v>
      </c>
      <c r="B1231" t="s">
        <v>20</v>
      </c>
      <c r="C1231">
        <v>2025</v>
      </c>
      <c r="D1231">
        <v>2</v>
      </c>
      <c r="E1231">
        <v>84042</v>
      </c>
      <c r="F1231" t="s">
        <v>290</v>
      </c>
      <c r="G1231">
        <v>31</v>
      </c>
      <c r="H1231" t="str">
        <f>_xlfn.XLOOKUP(Table1[[#This Row],[ZIPCODE]],Table2[Zip Code],Table2[County])</f>
        <v>Utah</v>
      </c>
      <c r="I1231" t="str">
        <f>_xlfn.XLOOKUP(Table1[[#This Row],[ZIPCODE]],Table3[zip],Table3[county])</f>
        <v>Utah County</v>
      </c>
      <c r="J1231" t="str">
        <f>IFERROR(Table1[[#This Row],[County (Utah.gov)]], SUBSTITUTE(Table1[[#This Row],[County (WPR)]], " County", ""))</f>
        <v>Utah</v>
      </c>
    </row>
    <row r="1232" spans="1:10">
      <c r="A1232" t="s">
        <v>301</v>
      </c>
      <c r="B1232" t="s">
        <v>20</v>
      </c>
      <c r="C1232">
        <v>2025</v>
      </c>
      <c r="D1232">
        <v>2</v>
      </c>
      <c r="E1232">
        <v>84042</v>
      </c>
      <c r="F1232" t="s">
        <v>291</v>
      </c>
      <c r="G1232">
        <v>9</v>
      </c>
      <c r="H1232" t="str">
        <f>_xlfn.XLOOKUP(Table1[[#This Row],[ZIPCODE]],Table2[Zip Code],Table2[County])</f>
        <v>Utah</v>
      </c>
      <c r="I1232" t="str">
        <f>_xlfn.XLOOKUP(Table1[[#This Row],[ZIPCODE]],Table3[zip],Table3[county])</f>
        <v>Utah County</v>
      </c>
      <c r="J1232" t="str">
        <f>IFERROR(Table1[[#This Row],[County (Utah.gov)]], SUBSTITUTE(Table1[[#This Row],[County (WPR)]], " County", ""))</f>
        <v>Utah</v>
      </c>
    </row>
    <row r="1233" spans="1:10">
      <c r="A1233" t="s">
        <v>301</v>
      </c>
      <c r="B1233" t="s">
        <v>20</v>
      </c>
      <c r="C1233">
        <v>2025</v>
      </c>
      <c r="D1233">
        <v>2</v>
      </c>
      <c r="E1233">
        <v>84043</v>
      </c>
      <c r="F1233" t="s">
        <v>290</v>
      </c>
      <c r="G1233">
        <v>329</v>
      </c>
      <c r="H1233" t="str">
        <f>_xlfn.XLOOKUP(Table1[[#This Row],[ZIPCODE]],Table2[Zip Code],Table2[County])</f>
        <v>Utah</v>
      </c>
      <c r="I1233" t="str">
        <f>_xlfn.XLOOKUP(Table1[[#This Row],[ZIPCODE]],Table3[zip],Table3[county])</f>
        <v>Utah County</v>
      </c>
      <c r="J1233" t="str">
        <f>IFERROR(Table1[[#This Row],[County (Utah.gov)]], SUBSTITUTE(Table1[[#This Row],[County (WPR)]], " County", ""))</f>
        <v>Utah</v>
      </c>
    </row>
    <row r="1234" spans="1:10">
      <c r="A1234" t="s">
        <v>301</v>
      </c>
      <c r="B1234" t="s">
        <v>20</v>
      </c>
      <c r="C1234">
        <v>2025</v>
      </c>
      <c r="D1234">
        <v>2</v>
      </c>
      <c r="E1234">
        <v>84043</v>
      </c>
      <c r="F1234" t="s">
        <v>291</v>
      </c>
      <c r="G1234">
        <v>51</v>
      </c>
      <c r="H1234" t="str">
        <f>_xlfn.XLOOKUP(Table1[[#This Row],[ZIPCODE]],Table2[Zip Code],Table2[County])</f>
        <v>Utah</v>
      </c>
      <c r="I1234" t="str">
        <f>_xlfn.XLOOKUP(Table1[[#This Row],[ZIPCODE]],Table3[zip],Table3[county])</f>
        <v>Utah County</v>
      </c>
      <c r="J1234" t="str">
        <f>IFERROR(Table1[[#This Row],[County (Utah.gov)]], SUBSTITUTE(Table1[[#This Row],[County (WPR)]], " County", ""))</f>
        <v>Utah</v>
      </c>
    </row>
    <row r="1235" spans="1:10">
      <c r="A1235" t="s">
        <v>301</v>
      </c>
      <c r="B1235" t="s">
        <v>20</v>
      </c>
      <c r="C1235">
        <v>2025</v>
      </c>
      <c r="D1235">
        <v>2</v>
      </c>
      <c r="E1235">
        <v>84044</v>
      </c>
      <c r="F1235" t="s">
        <v>290</v>
      </c>
      <c r="G1235">
        <v>135</v>
      </c>
      <c r="H1235" t="str">
        <f>_xlfn.XLOOKUP(Table1[[#This Row],[ZIPCODE]],Table2[Zip Code],Table2[County])</f>
        <v>Salt Lake</v>
      </c>
      <c r="I1235" t="str">
        <f>_xlfn.XLOOKUP(Table1[[#This Row],[ZIPCODE]],Table3[zip],Table3[county])</f>
        <v>Salt Lake County</v>
      </c>
      <c r="J1235" t="str">
        <f>IFERROR(Table1[[#This Row],[County (Utah.gov)]], SUBSTITUTE(Table1[[#This Row],[County (WPR)]], " County", ""))</f>
        <v>Salt Lake</v>
      </c>
    </row>
    <row r="1236" spans="1:10">
      <c r="A1236" t="s">
        <v>301</v>
      </c>
      <c r="B1236" t="s">
        <v>20</v>
      </c>
      <c r="C1236">
        <v>2025</v>
      </c>
      <c r="D1236">
        <v>2</v>
      </c>
      <c r="E1236">
        <v>84044</v>
      </c>
      <c r="F1236" t="s">
        <v>291</v>
      </c>
      <c r="G1236">
        <v>34</v>
      </c>
      <c r="H1236" t="str">
        <f>_xlfn.XLOOKUP(Table1[[#This Row],[ZIPCODE]],Table2[Zip Code],Table2[County])</f>
        <v>Salt Lake</v>
      </c>
      <c r="I1236" t="str">
        <f>_xlfn.XLOOKUP(Table1[[#This Row],[ZIPCODE]],Table3[zip],Table3[county])</f>
        <v>Salt Lake County</v>
      </c>
      <c r="J1236" t="str">
        <f>IFERROR(Table1[[#This Row],[County (Utah.gov)]], SUBSTITUTE(Table1[[#This Row],[County (WPR)]], " County", ""))</f>
        <v>Salt Lake</v>
      </c>
    </row>
    <row r="1237" spans="1:10">
      <c r="A1237" t="s">
        <v>301</v>
      </c>
      <c r="B1237" t="s">
        <v>20</v>
      </c>
      <c r="C1237">
        <v>2025</v>
      </c>
      <c r="D1237">
        <v>2</v>
      </c>
      <c r="E1237">
        <v>84045</v>
      </c>
      <c r="F1237" t="s">
        <v>290</v>
      </c>
      <c r="G1237">
        <v>144</v>
      </c>
      <c r="H1237" t="e">
        <f>_xlfn.XLOOKUP(Table1[[#This Row],[ZIPCODE]],Table2[Zip Code],Table2[County])</f>
        <v>#N/A</v>
      </c>
      <c r="I1237" t="str">
        <f>_xlfn.XLOOKUP(Table1[[#This Row],[ZIPCODE]],Table3[zip],Table3[county])</f>
        <v>Utah County</v>
      </c>
      <c r="J1237" t="str">
        <f>IFERROR(Table1[[#This Row],[County (Utah.gov)]], SUBSTITUTE(Table1[[#This Row],[County (WPR)]], " County", ""))</f>
        <v>Utah</v>
      </c>
    </row>
    <row r="1238" spans="1:10">
      <c r="A1238" t="s">
        <v>301</v>
      </c>
      <c r="B1238" t="s">
        <v>20</v>
      </c>
      <c r="C1238">
        <v>2025</v>
      </c>
      <c r="D1238">
        <v>2</v>
      </c>
      <c r="E1238">
        <v>84045</v>
      </c>
      <c r="F1238" t="s">
        <v>291</v>
      </c>
      <c r="G1238">
        <v>27</v>
      </c>
      <c r="H1238" t="e">
        <f>_xlfn.XLOOKUP(Table1[[#This Row],[ZIPCODE]],Table2[Zip Code],Table2[County])</f>
        <v>#N/A</v>
      </c>
      <c r="I1238" t="str">
        <f>_xlfn.XLOOKUP(Table1[[#This Row],[ZIPCODE]],Table3[zip],Table3[county])</f>
        <v>Utah County</v>
      </c>
      <c r="J1238" t="str">
        <f>IFERROR(Table1[[#This Row],[County (Utah.gov)]], SUBSTITUTE(Table1[[#This Row],[County (WPR)]], " County", ""))</f>
        <v>Utah</v>
      </c>
    </row>
    <row r="1239" spans="1:10">
      <c r="A1239" t="s">
        <v>301</v>
      </c>
      <c r="B1239" t="s">
        <v>20</v>
      </c>
      <c r="C1239">
        <v>2025</v>
      </c>
      <c r="D1239">
        <v>2</v>
      </c>
      <c r="E1239">
        <v>84046</v>
      </c>
      <c r="F1239" t="s">
        <v>291</v>
      </c>
      <c r="G1239">
        <v>1</v>
      </c>
      <c r="H1239" t="str">
        <f>_xlfn.XLOOKUP(Table1[[#This Row],[ZIPCODE]],Table2[Zip Code],Table2[County])</f>
        <v>Daggett</v>
      </c>
      <c r="I1239" t="str">
        <f>_xlfn.XLOOKUP(Table1[[#This Row],[ZIPCODE]],Table3[zip],Table3[county])</f>
        <v>Daggett County</v>
      </c>
      <c r="J1239" t="str">
        <f>IFERROR(Table1[[#This Row],[County (Utah.gov)]], SUBSTITUTE(Table1[[#This Row],[County (WPR)]], " County", ""))</f>
        <v>Daggett</v>
      </c>
    </row>
    <row r="1240" spans="1:10">
      <c r="A1240" t="s">
        <v>301</v>
      </c>
      <c r="B1240" t="s">
        <v>20</v>
      </c>
      <c r="C1240">
        <v>2025</v>
      </c>
      <c r="D1240">
        <v>2</v>
      </c>
      <c r="E1240">
        <v>84047</v>
      </c>
      <c r="F1240" t="s">
        <v>290</v>
      </c>
      <c r="G1240">
        <v>225</v>
      </c>
      <c r="H1240" t="str">
        <f>_xlfn.XLOOKUP(Table1[[#This Row],[ZIPCODE]],Table2[Zip Code],Table2[County])</f>
        <v>Salt Lake</v>
      </c>
      <c r="I1240" t="str">
        <f>_xlfn.XLOOKUP(Table1[[#This Row],[ZIPCODE]],Table3[zip],Table3[county])</f>
        <v>Salt Lake County</v>
      </c>
      <c r="J1240" t="str">
        <f>IFERROR(Table1[[#This Row],[County (Utah.gov)]], SUBSTITUTE(Table1[[#This Row],[County (WPR)]], " County", ""))</f>
        <v>Salt Lake</v>
      </c>
    </row>
    <row r="1241" spans="1:10">
      <c r="A1241" t="s">
        <v>301</v>
      </c>
      <c r="B1241" t="s">
        <v>20</v>
      </c>
      <c r="C1241">
        <v>2025</v>
      </c>
      <c r="D1241">
        <v>2</v>
      </c>
      <c r="E1241">
        <v>84047</v>
      </c>
      <c r="F1241" t="s">
        <v>291</v>
      </c>
      <c r="G1241">
        <v>90</v>
      </c>
      <c r="H1241" t="str">
        <f>_xlfn.XLOOKUP(Table1[[#This Row],[ZIPCODE]],Table2[Zip Code],Table2[County])</f>
        <v>Salt Lake</v>
      </c>
      <c r="I1241" t="str">
        <f>_xlfn.XLOOKUP(Table1[[#This Row],[ZIPCODE]],Table3[zip],Table3[county])</f>
        <v>Salt Lake County</v>
      </c>
      <c r="J1241" t="str">
        <f>IFERROR(Table1[[#This Row],[County (Utah.gov)]], SUBSTITUTE(Table1[[#This Row],[County (WPR)]], " County", ""))</f>
        <v>Salt Lake</v>
      </c>
    </row>
    <row r="1242" spans="1:10">
      <c r="A1242" t="s">
        <v>301</v>
      </c>
      <c r="B1242" t="s">
        <v>20</v>
      </c>
      <c r="C1242">
        <v>2025</v>
      </c>
      <c r="D1242">
        <v>2</v>
      </c>
      <c r="E1242">
        <v>84049</v>
      </c>
      <c r="F1242" t="s">
        <v>290</v>
      </c>
      <c r="G1242">
        <v>60</v>
      </c>
      <c r="H1242" t="str">
        <f>_xlfn.XLOOKUP(Table1[[#This Row],[ZIPCODE]],Table2[Zip Code],Table2[County])</f>
        <v>Wasatch</v>
      </c>
      <c r="I1242" t="str">
        <f>_xlfn.XLOOKUP(Table1[[#This Row],[ZIPCODE]],Table3[zip],Table3[county])</f>
        <v>Wasatch County</v>
      </c>
      <c r="J1242" t="str">
        <f>IFERROR(Table1[[#This Row],[County (Utah.gov)]], SUBSTITUTE(Table1[[#This Row],[County (WPR)]], " County", ""))</f>
        <v>Wasatch</v>
      </c>
    </row>
    <row r="1243" spans="1:10">
      <c r="A1243" t="s">
        <v>301</v>
      </c>
      <c r="B1243" t="s">
        <v>20</v>
      </c>
      <c r="C1243">
        <v>2025</v>
      </c>
      <c r="D1243">
        <v>2</v>
      </c>
      <c r="E1243">
        <v>84049</v>
      </c>
      <c r="F1243" t="s">
        <v>291</v>
      </c>
      <c r="G1243">
        <v>13</v>
      </c>
      <c r="H1243" t="str">
        <f>_xlfn.XLOOKUP(Table1[[#This Row],[ZIPCODE]],Table2[Zip Code],Table2[County])</f>
        <v>Wasatch</v>
      </c>
      <c r="I1243" t="str">
        <f>_xlfn.XLOOKUP(Table1[[#This Row],[ZIPCODE]],Table3[zip],Table3[county])</f>
        <v>Wasatch County</v>
      </c>
      <c r="J1243" t="str">
        <f>IFERROR(Table1[[#This Row],[County (Utah.gov)]], SUBSTITUTE(Table1[[#This Row],[County (WPR)]], " County", ""))</f>
        <v>Wasatch</v>
      </c>
    </row>
    <row r="1244" spans="1:10">
      <c r="A1244" t="s">
        <v>301</v>
      </c>
      <c r="B1244" t="s">
        <v>20</v>
      </c>
      <c r="C1244">
        <v>2025</v>
      </c>
      <c r="D1244">
        <v>2</v>
      </c>
      <c r="E1244">
        <v>84050</v>
      </c>
      <c r="F1244" t="s">
        <v>290</v>
      </c>
      <c r="G1244">
        <v>39</v>
      </c>
      <c r="H1244" t="str">
        <f>_xlfn.XLOOKUP(Table1[[#This Row],[ZIPCODE]],Table2[Zip Code],Table2[County])</f>
        <v>Morgan</v>
      </c>
      <c r="I1244" t="str">
        <f>_xlfn.XLOOKUP(Table1[[#This Row],[ZIPCODE]],Table3[zip],Table3[county])</f>
        <v>Morgan County</v>
      </c>
      <c r="J1244" t="str">
        <f>IFERROR(Table1[[#This Row],[County (Utah.gov)]], SUBSTITUTE(Table1[[#This Row],[County (WPR)]], " County", ""))</f>
        <v>Morgan</v>
      </c>
    </row>
    <row r="1245" spans="1:10">
      <c r="A1245" t="s">
        <v>301</v>
      </c>
      <c r="B1245" t="s">
        <v>20</v>
      </c>
      <c r="C1245">
        <v>2025</v>
      </c>
      <c r="D1245">
        <v>2</v>
      </c>
      <c r="E1245">
        <v>84050</v>
      </c>
      <c r="F1245" t="s">
        <v>291</v>
      </c>
      <c r="G1245">
        <v>7</v>
      </c>
      <c r="H1245" t="str">
        <f>_xlfn.XLOOKUP(Table1[[#This Row],[ZIPCODE]],Table2[Zip Code],Table2[County])</f>
        <v>Morgan</v>
      </c>
      <c r="I1245" t="str">
        <f>_xlfn.XLOOKUP(Table1[[#This Row],[ZIPCODE]],Table3[zip],Table3[county])</f>
        <v>Morgan County</v>
      </c>
      <c r="J1245" t="str">
        <f>IFERROR(Table1[[#This Row],[County (Utah.gov)]], SUBSTITUTE(Table1[[#This Row],[County (WPR)]], " County", ""))</f>
        <v>Morgan</v>
      </c>
    </row>
    <row r="1246" spans="1:10">
      <c r="A1246" t="s">
        <v>301</v>
      </c>
      <c r="B1246" t="s">
        <v>20</v>
      </c>
      <c r="C1246">
        <v>2025</v>
      </c>
      <c r="D1246">
        <v>2</v>
      </c>
      <c r="E1246">
        <v>84053</v>
      </c>
      <c r="F1246" t="s">
        <v>290</v>
      </c>
      <c r="G1246">
        <v>2</v>
      </c>
      <c r="H1246" t="str">
        <f>_xlfn.XLOOKUP(Table1[[#This Row],[ZIPCODE]],Table2[Zip Code],Table2[County])</f>
        <v>Duchesne</v>
      </c>
      <c r="I1246" t="str">
        <f>_xlfn.XLOOKUP(Table1[[#This Row],[ZIPCODE]],Table3[zip],Table3[county])</f>
        <v>Duchesne County</v>
      </c>
      <c r="J1246" t="str">
        <f>IFERROR(Table1[[#This Row],[County (Utah.gov)]], SUBSTITUTE(Table1[[#This Row],[County (WPR)]], " County", ""))</f>
        <v>Duchesne</v>
      </c>
    </row>
    <row r="1247" spans="1:10">
      <c r="A1247" t="s">
        <v>301</v>
      </c>
      <c r="B1247" t="s">
        <v>20</v>
      </c>
      <c r="C1247">
        <v>2025</v>
      </c>
      <c r="D1247">
        <v>2</v>
      </c>
      <c r="E1247">
        <v>84054</v>
      </c>
      <c r="F1247" t="s">
        <v>290</v>
      </c>
      <c r="G1247">
        <v>228</v>
      </c>
      <c r="H1247" t="str">
        <f>_xlfn.XLOOKUP(Table1[[#This Row],[ZIPCODE]],Table2[Zip Code],Table2[County])</f>
        <v>Davis</v>
      </c>
      <c r="I1247" t="str">
        <f>_xlfn.XLOOKUP(Table1[[#This Row],[ZIPCODE]],Table3[zip],Table3[county])</f>
        <v>Davis County</v>
      </c>
      <c r="J1247" t="str">
        <f>IFERROR(Table1[[#This Row],[County (Utah.gov)]], SUBSTITUTE(Table1[[#This Row],[County (WPR)]], " County", ""))</f>
        <v>Davis</v>
      </c>
    </row>
    <row r="1248" spans="1:10">
      <c r="A1248" t="s">
        <v>301</v>
      </c>
      <c r="B1248" t="s">
        <v>20</v>
      </c>
      <c r="C1248">
        <v>2025</v>
      </c>
      <c r="D1248">
        <v>2</v>
      </c>
      <c r="E1248">
        <v>84054</v>
      </c>
      <c r="F1248" t="s">
        <v>291</v>
      </c>
      <c r="G1248">
        <v>52</v>
      </c>
      <c r="H1248" t="str">
        <f>_xlfn.XLOOKUP(Table1[[#This Row],[ZIPCODE]],Table2[Zip Code],Table2[County])</f>
        <v>Davis</v>
      </c>
      <c r="I1248" t="str">
        <f>_xlfn.XLOOKUP(Table1[[#This Row],[ZIPCODE]],Table3[zip],Table3[county])</f>
        <v>Davis County</v>
      </c>
      <c r="J1248" t="str">
        <f>IFERROR(Table1[[#This Row],[County (Utah.gov)]], SUBSTITUTE(Table1[[#This Row],[County (WPR)]], " County", ""))</f>
        <v>Davis</v>
      </c>
    </row>
    <row r="1249" spans="1:10">
      <c r="A1249" t="s">
        <v>301</v>
      </c>
      <c r="B1249" t="s">
        <v>20</v>
      </c>
      <c r="C1249">
        <v>2025</v>
      </c>
      <c r="D1249">
        <v>2</v>
      </c>
      <c r="E1249">
        <v>84055</v>
      </c>
      <c r="F1249" t="s">
        <v>290</v>
      </c>
      <c r="G1249">
        <v>7</v>
      </c>
      <c r="H1249" t="str">
        <f>_xlfn.XLOOKUP(Table1[[#This Row],[ZIPCODE]],Table2[Zip Code],Table2[County])</f>
        <v>Summit</v>
      </c>
      <c r="I1249" t="str">
        <f>_xlfn.XLOOKUP(Table1[[#This Row],[ZIPCODE]],Table3[zip],Table3[county])</f>
        <v>Summit County</v>
      </c>
      <c r="J1249" t="str">
        <f>IFERROR(Table1[[#This Row],[County (Utah.gov)]], SUBSTITUTE(Table1[[#This Row],[County (WPR)]], " County", ""))</f>
        <v>Summit</v>
      </c>
    </row>
    <row r="1250" spans="1:10">
      <c r="A1250" t="s">
        <v>301</v>
      </c>
      <c r="B1250" t="s">
        <v>20</v>
      </c>
      <c r="C1250">
        <v>2025</v>
      </c>
      <c r="D1250">
        <v>2</v>
      </c>
      <c r="E1250">
        <v>84055</v>
      </c>
      <c r="F1250" t="s">
        <v>291</v>
      </c>
      <c r="G1250">
        <v>2</v>
      </c>
      <c r="H1250" t="str">
        <f>_xlfn.XLOOKUP(Table1[[#This Row],[ZIPCODE]],Table2[Zip Code],Table2[County])</f>
        <v>Summit</v>
      </c>
      <c r="I1250" t="str">
        <f>_xlfn.XLOOKUP(Table1[[#This Row],[ZIPCODE]],Table3[zip],Table3[county])</f>
        <v>Summit County</v>
      </c>
      <c r="J1250" t="str">
        <f>IFERROR(Table1[[#This Row],[County (Utah.gov)]], SUBSTITUTE(Table1[[#This Row],[County (WPR)]], " County", ""))</f>
        <v>Summit</v>
      </c>
    </row>
    <row r="1251" spans="1:10">
      <c r="A1251" t="s">
        <v>301</v>
      </c>
      <c r="B1251" t="s">
        <v>20</v>
      </c>
      <c r="C1251">
        <v>2025</v>
      </c>
      <c r="D1251">
        <v>2</v>
      </c>
      <c r="E1251">
        <v>84056</v>
      </c>
      <c r="F1251" t="s">
        <v>290</v>
      </c>
      <c r="G1251">
        <v>8</v>
      </c>
      <c r="H1251" t="str">
        <f>_xlfn.XLOOKUP(Table1[[#This Row],[ZIPCODE]],Table2[Zip Code],Table2[County])</f>
        <v>Weber</v>
      </c>
      <c r="I1251" t="str">
        <f>_xlfn.XLOOKUP(Table1[[#This Row],[ZIPCODE]],Table3[zip],Table3[county])</f>
        <v>Davis County</v>
      </c>
      <c r="J1251" t="str">
        <f>IFERROR(Table1[[#This Row],[County (Utah.gov)]], SUBSTITUTE(Table1[[#This Row],[County (WPR)]], " County", ""))</f>
        <v>Weber</v>
      </c>
    </row>
    <row r="1252" spans="1:10">
      <c r="A1252" t="s">
        <v>301</v>
      </c>
      <c r="B1252" t="s">
        <v>20</v>
      </c>
      <c r="C1252">
        <v>2025</v>
      </c>
      <c r="D1252">
        <v>2</v>
      </c>
      <c r="E1252">
        <v>84057</v>
      </c>
      <c r="F1252" t="s">
        <v>290</v>
      </c>
      <c r="G1252">
        <v>80</v>
      </c>
      <c r="H1252" t="str">
        <f>_xlfn.XLOOKUP(Table1[[#This Row],[ZIPCODE]],Table2[Zip Code],Table2[County])</f>
        <v>Utah</v>
      </c>
      <c r="I1252" t="str">
        <f>_xlfn.XLOOKUP(Table1[[#This Row],[ZIPCODE]],Table3[zip],Table3[county])</f>
        <v>Utah County</v>
      </c>
      <c r="J1252" t="str">
        <f>IFERROR(Table1[[#This Row],[County (Utah.gov)]], SUBSTITUTE(Table1[[#This Row],[County (WPR)]], " County", ""))</f>
        <v>Utah</v>
      </c>
    </row>
    <row r="1253" spans="1:10">
      <c r="A1253" t="s">
        <v>301</v>
      </c>
      <c r="B1253" t="s">
        <v>20</v>
      </c>
      <c r="C1253">
        <v>2025</v>
      </c>
      <c r="D1253">
        <v>2</v>
      </c>
      <c r="E1253">
        <v>84057</v>
      </c>
      <c r="F1253" t="s">
        <v>291</v>
      </c>
      <c r="G1253">
        <v>8</v>
      </c>
      <c r="H1253" t="str">
        <f>_xlfn.XLOOKUP(Table1[[#This Row],[ZIPCODE]],Table2[Zip Code],Table2[County])</f>
        <v>Utah</v>
      </c>
      <c r="I1253" t="str">
        <f>_xlfn.XLOOKUP(Table1[[#This Row],[ZIPCODE]],Table3[zip],Table3[county])</f>
        <v>Utah County</v>
      </c>
      <c r="J1253" t="str">
        <f>IFERROR(Table1[[#This Row],[County (Utah.gov)]], SUBSTITUTE(Table1[[#This Row],[County (WPR)]], " County", ""))</f>
        <v>Utah</v>
      </c>
    </row>
    <row r="1254" spans="1:10">
      <c r="A1254" t="s">
        <v>301</v>
      </c>
      <c r="B1254" t="s">
        <v>20</v>
      </c>
      <c r="C1254">
        <v>2025</v>
      </c>
      <c r="D1254">
        <v>2</v>
      </c>
      <c r="E1254">
        <v>84058</v>
      </c>
      <c r="F1254" t="s">
        <v>290</v>
      </c>
      <c r="G1254">
        <v>62</v>
      </c>
      <c r="H1254" t="str">
        <f>_xlfn.XLOOKUP(Table1[[#This Row],[ZIPCODE]],Table2[Zip Code],Table2[County])</f>
        <v>Utah</v>
      </c>
      <c r="I1254" t="str">
        <f>_xlfn.XLOOKUP(Table1[[#This Row],[ZIPCODE]],Table3[zip],Table3[county])</f>
        <v>Utah County</v>
      </c>
      <c r="J1254" t="str">
        <f>IFERROR(Table1[[#This Row],[County (Utah.gov)]], SUBSTITUTE(Table1[[#This Row],[County (WPR)]], " County", ""))</f>
        <v>Utah</v>
      </c>
    </row>
    <row r="1255" spans="1:10">
      <c r="A1255" t="s">
        <v>301</v>
      </c>
      <c r="B1255" t="s">
        <v>20</v>
      </c>
      <c r="C1255">
        <v>2025</v>
      </c>
      <c r="D1255">
        <v>2</v>
      </c>
      <c r="E1255">
        <v>84058</v>
      </c>
      <c r="F1255" t="s">
        <v>291</v>
      </c>
      <c r="G1255">
        <v>14</v>
      </c>
      <c r="H1255" t="str">
        <f>_xlfn.XLOOKUP(Table1[[#This Row],[ZIPCODE]],Table2[Zip Code],Table2[County])</f>
        <v>Utah</v>
      </c>
      <c r="I1255" t="str">
        <f>_xlfn.XLOOKUP(Table1[[#This Row],[ZIPCODE]],Table3[zip],Table3[county])</f>
        <v>Utah County</v>
      </c>
      <c r="J1255" t="str">
        <f>IFERROR(Table1[[#This Row],[County (Utah.gov)]], SUBSTITUTE(Table1[[#This Row],[County (WPR)]], " County", ""))</f>
        <v>Utah</v>
      </c>
    </row>
    <row r="1256" spans="1:10">
      <c r="A1256" t="s">
        <v>301</v>
      </c>
      <c r="B1256" t="s">
        <v>20</v>
      </c>
      <c r="C1256">
        <v>2025</v>
      </c>
      <c r="D1256">
        <v>2</v>
      </c>
      <c r="E1256">
        <v>84059</v>
      </c>
      <c r="F1256" t="s">
        <v>290</v>
      </c>
      <c r="G1256">
        <v>51</v>
      </c>
      <c r="H1256" t="str">
        <f>_xlfn.XLOOKUP(Table1[[#This Row],[ZIPCODE]],Table2[Zip Code],Table2[County])</f>
        <v>Utah</v>
      </c>
      <c r="I1256" t="str">
        <f>_xlfn.XLOOKUP(Table1[[#This Row],[ZIPCODE]],Table3[zip],Table3[county])</f>
        <v>Utah County</v>
      </c>
      <c r="J1256" t="str">
        <f>IFERROR(Table1[[#This Row],[County (Utah.gov)]], SUBSTITUTE(Table1[[#This Row],[County (WPR)]], " County", ""))</f>
        <v>Utah</v>
      </c>
    </row>
    <row r="1257" spans="1:10">
      <c r="A1257" t="s">
        <v>301</v>
      </c>
      <c r="B1257" t="s">
        <v>20</v>
      </c>
      <c r="C1257">
        <v>2025</v>
      </c>
      <c r="D1257">
        <v>2</v>
      </c>
      <c r="E1257">
        <v>84059</v>
      </c>
      <c r="F1257" t="s">
        <v>291</v>
      </c>
      <c r="G1257">
        <v>12</v>
      </c>
      <c r="H1257" t="str">
        <f>_xlfn.XLOOKUP(Table1[[#This Row],[ZIPCODE]],Table2[Zip Code],Table2[County])</f>
        <v>Utah</v>
      </c>
      <c r="I1257" t="str">
        <f>_xlfn.XLOOKUP(Table1[[#This Row],[ZIPCODE]],Table3[zip],Table3[county])</f>
        <v>Utah County</v>
      </c>
      <c r="J1257" t="str">
        <f>IFERROR(Table1[[#This Row],[County (Utah.gov)]], SUBSTITUTE(Table1[[#This Row],[County (WPR)]], " County", ""))</f>
        <v>Utah</v>
      </c>
    </row>
    <row r="1258" spans="1:10">
      <c r="A1258" t="s">
        <v>301</v>
      </c>
      <c r="B1258" t="s">
        <v>20</v>
      </c>
      <c r="C1258">
        <v>2025</v>
      </c>
      <c r="D1258">
        <v>2</v>
      </c>
      <c r="E1258">
        <v>84060</v>
      </c>
      <c r="F1258" t="s">
        <v>290</v>
      </c>
      <c r="G1258">
        <v>91</v>
      </c>
      <c r="H1258" t="str">
        <f>_xlfn.XLOOKUP(Table1[[#This Row],[ZIPCODE]],Table2[Zip Code],Table2[County])</f>
        <v>Summit</v>
      </c>
      <c r="I1258" t="str">
        <f>_xlfn.XLOOKUP(Table1[[#This Row],[ZIPCODE]],Table3[zip],Table3[county])</f>
        <v>Summit County</v>
      </c>
      <c r="J1258" t="str">
        <f>IFERROR(Table1[[#This Row],[County (Utah.gov)]], SUBSTITUTE(Table1[[#This Row],[County (WPR)]], " County", ""))</f>
        <v>Summit</v>
      </c>
    </row>
    <row r="1259" spans="1:10">
      <c r="A1259" t="s">
        <v>301</v>
      </c>
      <c r="B1259" t="s">
        <v>20</v>
      </c>
      <c r="C1259">
        <v>2025</v>
      </c>
      <c r="D1259">
        <v>2</v>
      </c>
      <c r="E1259">
        <v>84060</v>
      </c>
      <c r="F1259" t="s">
        <v>291</v>
      </c>
      <c r="G1259">
        <v>19</v>
      </c>
      <c r="H1259" t="str">
        <f>_xlfn.XLOOKUP(Table1[[#This Row],[ZIPCODE]],Table2[Zip Code],Table2[County])</f>
        <v>Summit</v>
      </c>
      <c r="I1259" t="str">
        <f>_xlfn.XLOOKUP(Table1[[#This Row],[ZIPCODE]],Table3[zip],Table3[county])</f>
        <v>Summit County</v>
      </c>
      <c r="J1259" t="str">
        <f>IFERROR(Table1[[#This Row],[County (Utah.gov)]], SUBSTITUTE(Table1[[#This Row],[County (WPR)]], " County", ""))</f>
        <v>Summit</v>
      </c>
    </row>
    <row r="1260" spans="1:10">
      <c r="A1260" t="s">
        <v>301</v>
      </c>
      <c r="B1260" t="s">
        <v>20</v>
      </c>
      <c r="C1260">
        <v>2025</v>
      </c>
      <c r="D1260">
        <v>2</v>
      </c>
      <c r="E1260">
        <v>84061</v>
      </c>
      <c r="F1260" t="s">
        <v>290</v>
      </c>
      <c r="G1260">
        <v>3</v>
      </c>
      <c r="H1260" t="str">
        <f>_xlfn.XLOOKUP(Table1[[#This Row],[ZIPCODE]],Table2[Zip Code],Table2[County])</f>
        <v>Summit</v>
      </c>
      <c r="I1260" t="str">
        <f>_xlfn.XLOOKUP(Table1[[#This Row],[ZIPCODE]],Table3[zip],Table3[county])</f>
        <v>Summit County</v>
      </c>
      <c r="J1260" t="str">
        <f>IFERROR(Table1[[#This Row],[County (Utah.gov)]], SUBSTITUTE(Table1[[#This Row],[County (WPR)]], " County", ""))</f>
        <v>Summit</v>
      </c>
    </row>
    <row r="1261" spans="1:10">
      <c r="A1261" t="s">
        <v>301</v>
      </c>
      <c r="B1261" t="s">
        <v>20</v>
      </c>
      <c r="C1261">
        <v>2025</v>
      </c>
      <c r="D1261">
        <v>2</v>
      </c>
      <c r="E1261">
        <v>84062</v>
      </c>
      <c r="F1261" t="s">
        <v>290</v>
      </c>
      <c r="G1261">
        <v>121</v>
      </c>
      <c r="H1261" t="str">
        <f>_xlfn.XLOOKUP(Table1[[#This Row],[ZIPCODE]],Table2[Zip Code],Table2[County])</f>
        <v>Utah</v>
      </c>
      <c r="I1261" t="str">
        <f>_xlfn.XLOOKUP(Table1[[#This Row],[ZIPCODE]],Table3[zip],Table3[county])</f>
        <v>Utah County</v>
      </c>
      <c r="J1261" t="str">
        <f>IFERROR(Table1[[#This Row],[County (Utah.gov)]], SUBSTITUTE(Table1[[#This Row],[County (WPR)]], " County", ""))</f>
        <v>Utah</v>
      </c>
    </row>
    <row r="1262" spans="1:10">
      <c r="A1262" t="s">
        <v>301</v>
      </c>
      <c r="B1262" t="s">
        <v>20</v>
      </c>
      <c r="C1262">
        <v>2025</v>
      </c>
      <c r="D1262">
        <v>2</v>
      </c>
      <c r="E1262">
        <v>84062</v>
      </c>
      <c r="F1262" t="s">
        <v>291</v>
      </c>
      <c r="G1262">
        <v>18</v>
      </c>
      <c r="H1262" t="str">
        <f>_xlfn.XLOOKUP(Table1[[#This Row],[ZIPCODE]],Table2[Zip Code],Table2[County])</f>
        <v>Utah</v>
      </c>
      <c r="I1262" t="str">
        <f>_xlfn.XLOOKUP(Table1[[#This Row],[ZIPCODE]],Table3[zip],Table3[county])</f>
        <v>Utah County</v>
      </c>
      <c r="J1262" t="str">
        <f>IFERROR(Table1[[#This Row],[County (Utah.gov)]], SUBSTITUTE(Table1[[#This Row],[County (WPR)]], " County", ""))</f>
        <v>Utah</v>
      </c>
    </row>
    <row r="1263" spans="1:10">
      <c r="A1263" t="s">
        <v>301</v>
      </c>
      <c r="B1263" t="s">
        <v>20</v>
      </c>
      <c r="C1263">
        <v>2025</v>
      </c>
      <c r="D1263">
        <v>2</v>
      </c>
      <c r="E1263">
        <v>84064</v>
      </c>
      <c r="F1263" t="s">
        <v>290</v>
      </c>
      <c r="G1263">
        <v>1</v>
      </c>
      <c r="H1263" t="str">
        <f>_xlfn.XLOOKUP(Table1[[#This Row],[ZIPCODE]],Table2[Zip Code],Table2[County])</f>
        <v>Rich</v>
      </c>
      <c r="I1263" t="str">
        <f>_xlfn.XLOOKUP(Table1[[#This Row],[ZIPCODE]],Table3[zip],Table3[county])</f>
        <v>Rich County</v>
      </c>
      <c r="J1263" t="str">
        <f>IFERROR(Table1[[#This Row],[County (Utah.gov)]], SUBSTITUTE(Table1[[#This Row],[County (WPR)]], " County", ""))</f>
        <v>Rich</v>
      </c>
    </row>
    <row r="1264" spans="1:10">
      <c r="A1264" t="s">
        <v>301</v>
      </c>
      <c r="B1264" t="s">
        <v>20</v>
      </c>
      <c r="C1264">
        <v>2025</v>
      </c>
      <c r="D1264">
        <v>2</v>
      </c>
      <c r="E1264">
        <v>84065</v>
      </c>
      <c r="F1264" t="s">
        <v>290</v>
      </c>
      <c r="G1264">
        <v>306</v>
      </c>
      <c r="H1264" t="str">
        <f>_xlfn.XLOOKUP(Table1[[#This Row],[ZIPCODE]],Table2[Zip Code],Table2[County])</f>
        <v>Salt Lake</v>
      </c>
      <c r="I1264" t="str">
        <f>_xlfn.XLOOKUP(Table1[[#This Row],[ZIPCODE]],Table3[zip],Table3[county])</f>
        <v>Salt Lake County</v>
      </c>
      <c r="J1264" t="str">
        <f>IFERROR(Table1[[#This Row],[County (Utah.gov)]], SUBSTITUTE(Table1[[#This Row],[County (WPR)]], " County", ""))</f>
        <v>Salt Lake</v>
      </c>
    </row>
    <row r="1265" spans="1:10">
      <c r="A1265" t="s">
        <v>301</v>
      </c>
      <c r="B1265" t="s">
        <v>20</v>
      </c>
      <c r="C1265">
        <v>2025</v>
      </c>
      <c r="D1265">
        <v>2</v>
      </c>
      <c r="E1265">
        <v>84065</v>
      </c>
      <c r="F1265" t="s">
        <v>291</v>
      </c>
      <c r="G1265">
        <v>54</v>
      </c>
      <c r="H1265" t="str">
        <f>_xlfn.XLOOKUP(Table1[[#This Row],[ZIPCODE]],Table2[Zip Code],Table2[County])</f>
        <v>Salt Lake</v>
      </c>
      <c r="I1265" t="str">
        <f>_xlfn.XLOOKUP(Table1[[#This Row],[ZIPCODE]],Table3[zip],Table3[county])</f>
        <v>Salt Lake County</v>
      </c>
      <c r="J1265" t="str">
        <f>IFERROR(Table1[[#This Row],[County (Utah.gov)]], SUBSTITUTE(Table1[[#This Row],[County (WPR)]], " County", ""))</f>
        <v>Salt Lake</v>
      </c>
    </row>
    <row r="1266" spans="1:10">
      <c r="A1266" t="s">
        <v>301</v>
      </c>
      <c r="B1266" t="s">
        <v>20</v>
      </c>
      <c r="C1266">
        <v>2025</v>
      </c>
      <c r="D1266">
        <v>2</v>
      </c>
      <c r="E1266">
        <v>84066</v>
      </c>
      <c r="F1266" t="s">
        <v>290</v>
      </c>
      <c r="G1266">
        <v>9</v>
      </c>
      <c r="H1266" t="str">
        <f>_xlfn.XLOOKUP(Table1[[#This Row],[ZIPCODE]],Table2[Zip Code],Table2[County])</f>
        <v>Duchesne</v>
      </c>
      <c r="I1266" t="str">
        <f>_xlfn.XLOOKUP(Table1[[#This Row],[ZIPCODE]],Table3[zip],Table3[county])</f>
        <v>Duchesne County</v>
      </c>
      <c r="J1266" t="str">
        <f>IFERROR(Table1[[#This Row],[County (Utah.gov)]], SUBSTITUTE(Table1[[#This Row],[County (WPR)]], " County", ""))</f>
        <v>Duchesne</v>
      </c>
    </row>
    <row r="1267" spans="1:10">
      <c r="A1267" t="s">
        <v>301</v>
      </c>
      <c r="B1267" t="s">
        <v>20</v>
      </c>
      <c r="C1267">
        <v>2025</v>
      </c>
      <c r="D1267">
        <v>2</v>
      </c>
      <c r="E1267">
        <v>84067</v>
      </c>
      <c r="F1267" t="s">
        <v>290</v>
      </c>
      <c r="G1267">
        <v>45</v>
      </c>
      <c r="H1267" t="str">
        <f>_xlfn.XLOOKUP(Table1[[#This Row],[ZIPCODE]],Table2[Zip Code],Table2[County])</f>
        <v>Weber</v>
      </c>
      <c r="I1267" t="str">
        <f>_xlfn.XLOOKUP(Table1[[#This Row],[ZIPCODE]],Table3[zip],Table3[county])</f>
        <v>Weber County</v>
      </c>
      <c r="J1267" t="str">
        <f>IFERROR(Table1[[#This Row],[County (Utah.gov)]], SUBSTITUTE(Table1[[#This Row],[County (WPR)]], " County", ""))</f>
        <v>Weber</v>
      </c>
    </row>
    <row r="1268" spans="1:10">
      <c r="A1268" t="s">
        <v>301</v>
      </c>
      <c r="B1268" t="s">
        <v>20</v>
      </c>
      <c r="C1268">
        <v>2025</v>
      </c>
      <c r="D1268">
        <v>2</v>
      </c>
      <c r="E1268">
        <v>84067</v>
      </c>
      <c r="F1268" t="s">
        <v>291</v>
      </c>
      <c r="G1268">
        <v>13</v>
      </c>
      <c r="H1268" t="str">
        <f>_xlfn.XLOOKUP(Table1[[#This Row],[ZIPCODE]],Table2[Zip Code],Table2[County])</f>
        <v>Weber</v>
      </c>
      <c r="I1268" t="str">
        <f>_xlfn.XLOOKUP(Table1[[#This Row],[ZIPCODE]],Table3[zip],Table3[county])</f>
        <v>Weber County</v>
      </c>
      <c r="J1268" t="str">
        <f>IFERROR(Table1[[#This Row],[County (Utah.gov)]], SUBSTITUTE(Table1[[#This Row],[County (WPR)]], " County", ""))</f>
        <v>Weber</v>
      </c>
    </row>
    <row r="1269" spans="1:10">
      <c r="A1269" t="s">
        <v>301</v>
      </c>
      <c r="B1269" t="s">
        <v>20</v>
      </c>
      <c r="C1269">
        <v>2025</v>
      </c>
      <c r="D1269">
        <v>2</v>
      </c>
      <c r="E1269">
        <v>84068</v>
      </c>
      <c r="F1269" t="s">
        <v>290</v>
      </c>
      <c r="G1269">
        <v>12</v>
      </c>
      <c r="H1269" t="str">
        <f>_xlfn.XLOOKUP(Table1[[#This Row],[ZIPCODE]],Table2[Zip Code],Table2[County])</f>
        <v>Summit</v>
      </c>
      <c r="I1269" t="e">
        <f>_xlfn.XLOOKUP(Table1[[#This Row],[ZIPCODE]],Table3[zip],Table3[county])</f>
        <v>#N/A</v>
      </c>
      <c r="J1269" t="str">
        <f>IFERROR(Table1[[#This Row],[County (Utah.gov)]], SUBSTITUTE(Table1[[#This Row],[County (WPR)]], " County", ""))</f>
        <v>Summit</v>
      </c>
    </row>
    <row r="1270" spans="1:10">
      <c r="A1270" t="s">
        <v>301</v>
      </c>
      <c r="B1270" t="s">
        <v>20</v>
      </c>
      <c r="C1270">
        <v>2025</v>
      </c>
      <c r="D1270">
        <v>2</v>
      </c>
      <c r="E1270">
        <v>84068</v>
      </c>
      <c r="F1270" t="s">
        <v>291</v>
      </c>
      <c r="G1270">
        <v>1</v>
      </c>
      <c r="H1270" t="str">
        <f>_xlfn.XLOOKUP(Table1[[#This Row],[ZIPCODE]],Table2[Zip Code],Table2[County])</f>
        <v>Summit</v>
      </c>
      <c r="I1270" t="e">
        <f>_xlfn.XLOOKUP(Table1[[#This Row],[ZIPCODE]],Table3[zip],Table3[county])</f>
        <v>#N/A</v>
      </c>
      <c r="J1270" t="str">
        <f>IFERROR(Table1[[#This Row],[County (Utah.gov)]], SUBSTITUTE(Table1[[#This Row],[County (WPR)]], " County", ""))</f>
        <v>Summit</v>
      </c>
    </row>
    <row r="1271" spans="1:10">
      <c r="A1271" t="s">
        <v>301</v>
      </c>
      <c r="B1271" t="s">
        <v>20</v>
      </c>
      <c r="C1271">
        <v>2025</v>
      </c>
      <c r="D1271">
        <v>2</v>
      </c>
      <c r="E1271">
        <v>84070</v>
      </c>
      <c r="F1271" t="s">
        <v>290</v>
      </c>
      <c r="G1271">
        <v>215</v>
      </c>
      <c r="H1271" t="str">
        <f>_xlfn.XLOOKUP(Table1[[#This Row],[ZIPCODE]],Table2[Zip Code],Table2[County])</f>
        <v>Salt Lake</v>
      </c>
      <c r="I1271" t="str">
        <f>_xlfn.XLOOKUP(Table1[[#This Row],[ZIPCODE]],Table3[zip],Table3[county])</f>
        <v>Salt Lake County</v>
      </c>
      <c r="J1271" t="str">
        <f>IFERROR(Table1[[#This Row],[County (Utah.gov)]], SUBSTITUTE(Table1[[#This Row],[County (WPR)]], " County", ""))</f>
        <v>Salt Lake</v>
      </c>
    </row>
    <row r="1272" spans="1:10">
      <c r="A1272" t="s">
        <v>301</v>
      </c>
      <c r="B1272" t="s">
        <v>20</v>
      </c>
      <c r="C1272">
        <v>2025</v>
      </c>
      <c r="D1272">
        <v>2</v>
      </c>
      <c r="E1272">
        <v>84070</v>
      </c>
      <c r="F1272" t="s">
        <v>291</v>
      </c>
      <c r="G1272">
        <v>41</v>
      </c>
      <c r="H1272" t="str">
        <f>_xlfn.XLOOKUP(Table1[[#This Row],[ZIPCODE]],Table2[Zip Code],Table2[County])</f>
        <v>Salt Lake</v>
      </c>
      <c r="I1272" t="str">
        <f>_xlfn.XLOOKUP(Table1[[#This Row],[ZIPCODE]],Table3[zip],Table3[county])</f>
        <v>Salt Lake County</v>
      </c>
      <c r="J1272" t="str">
        <f>IFERROR(Table1[[#This Row],[County (Utah.gov)]], SUBSTITUTE(Table1[[#This Row],[County (WPR)]], " County", ""))</f>
        <v>Salt Lake</v>
      </c>
    </row>
    <row r="1273" spans="1:10">
      <c r="A1273" t="s">
        <v>301</v>
      </c>
      <c r="B1273" t="s">
        <v>20</v>
      </c>
      <c r="C1273">
        <v>2025</v>
      </c>
      <c r="D1273">
        <v>2</v>
      </c>
      <c r="E1273">
        <v>84071</v>
      </c>
      <c r="F1273" t="s">
        <v>290</v>
      </c>
      <c r="G1273">
        <v>3</v>
      </c>
      <c r="H1273" t="str">
        <f>_xlfn.XLOOKUP(Table1[[#This Row],[ZIPCODE]],Table2[Zip Code],Table2[County])</f>
        <v>Tooele</v>
      </c>
      <c r="I1273" t="str">
        <f>_xlfn.XLOOKUP(Table1[[#This Row],[ZIPCODE]],Table3[zip],Table3[county])</f>
        <v>Tooele County</v>
      </c>
      <c r="J1273" t="str">
        <f>IFERROR(Table1[[#This Row],[County (Utah.gov)]], SUBSTITUTE(Table1[[#This Row],[County (WPR)]], " County", ""))</f>
        <v>Tooele</v>
      </c>
    </row>
    <row r="1274" spans="1:10">
      <c r="A1274" t="s">
        <v>301</v>
      </c>
      <c r="B1274" t="s">
        <v>20</v>
      </c>
      <c r="C1274">
        <v>2025</v>
      </c>
      <c r="D1274">
        <v>2</v>
      </c>
      <c r="E1274">
        <v>84072</v>
      </c>
      <c r="F1274" t="s">
        <v>290</v>
      </c>
      <c r="G1274">
        <v>1</v>
      </c>
      <c r="H1274" t="str">
        <f>_xlfn.XLOOKUP(Table1[[#This Row],[ZIPCODE]],Table2[Zip Code],Table2[County])</f>
        <v>Duchesne</v>
      </c>
      <c r="I1274" t="str">
        <f>_xlfn.XLOOKUP(Table1[[#This Row],[ZIPCODE]],Table3[zip],Table3[county])</f>
        <v>Duchesne County</v>
      </c>
      <c r="J1274" t="str">
        <f>IFERROR(Table1[[#This Row],[County (Utah.gov)]], SUBSTITUTE(Table1[[#This Row],[County (WPR)]], " County", ""))</f>
        <v>Duchesne</v>
      </c>
    </row>
    <row r="1275" spans="1:10">
      <c r="A1275" t="s">
        <v>301</v>
      </c>
      <c r="B1275" t="s">
        <v>20</v>
      </c>
      <c r="C1275">
        <v>2025</v>
      </c>
      <c r="D1275">
        <v>2</v>
      </c>
      <c r="E1275">
        <v>84074</v>
      </c>
      <c r="F1275" t="s">
        <v>290</v>
      </c>
      <c r="G1275">
        <v>166</v>
      </c>
      <c r="H1275" t="str">
        <f>_xlfn.XLOOKUP(Table1[[#This Row],[ZIPCODE]],Table2[Zip Code],Table2[County])</f>
        <v>Tooele</v>
      </c>
      <c r="I1275" t="str">
        <f>_xlfn.XLOOKUP(Table1[[#This Row],[ZIPCODE]],Table3[zip],Table3[county])</f>
        <v>Tooele County</v>
      </c>
      <c r="J1275" t="str">
        <f>IFERROR(Table1[[#This Row],[County (Utah.gov)]], SUBSTITUTE(Table1[[#This Row],[County (WPR)]], " County", ""))</f>
        <v>Tooele</v>
      </c>
    </row>
    <row r="1276" spans="1:10">
      <c r="A1276" t="s">
        <v>301</v>
      </c>
      <c r="B1276" t="s">
        <v>20</v>
      </c>
      <c r="C1276">
        <v>2025</v>
      </c>
      <c r="D1276">
        <v>2</v>
      </c>
      <c r="E1276">
        <v>84074</v>
      </c>
      <c r="F1276" t="s">
        <v>291</v>
      </c>
      <c r="G1276">
        <v>37</v>
      </c>
      <c r="H1276" t="str">
        <f>_xlfn.XLOOKUP(Table1[[#This Row],[ZIPCODE]],Table2[Zip Code],Table2[County])</f>
        <v>Tooele</v>
      </c>
      <c r="I1276" t="str">
        <f>_xlfn.XLOOKUP(Table1[[#This Row],[ZIPCODE]],Table3[zip],Table3[county])</f>
        <v>Tooele County</v>
      </c>
      <c r="J1276" t="str">
        <f>IFERROR(Table1[[#This Row],[County (Utah.gov)]], SUBSTITUTE(Table1[[#This Row],[County (WPR)]], " County", ""))</f>
        <v>Tooele</v>
      </c>
    </row>
    <row r="1277" spans="1:10">
      <c r="A1277" t="s">
        <v>301</v>
      </c>
      <c r="B1277" t="s">
        <v>20</v>
      </c>
      <c r="C1277">
        <v>2025</v>
      </c>
      <c r="D1277">
        <v>2</v>
      </c>
      <c r="E1277">
        <v>84075</v>
      </c>
      <c r="F1277" t="s">
        <v>290</v>
      </c>
      <c r="G1277">
        <v>106</v>
      </c>
      <c r="H1277" t="str">
        <f>_xlfn.XLOOKUP(Table1[[#This Row],[ZIPCODE]],Table2[Zip Code],Table2[County])</f>
        <v>Davis</v>
      </c>
      <c r="I1277" t="str">
        <f>_xlfn.XLOOKUP(Table1[[#This Row],[ZIPCODE]],Table3[zip],Table3[county])</f>
        <v>Davis County</v>
      </c>
      <c r="J1277" t="str">
        <f>IFERROR(Table1[[#This Row],[County (Utah.gov)]], SUBSTITUTE(Table1[[#This Row],[County (WPR)]], " County", ""))</f>
        <v>Davis</v>
      </c>
    </row>
    <row r="1278" spans="1:10">
      <c r="A1278" t="s">
        <v>301</v>
      </c>
      <c r="B1278" t="s">
        <v>20</v>
      </c>
      <c r="C1278">
        <v>2025</v>
      </c>
      <c r="D1278">
        <v>2</v>
      </c>
      <c r="E1278">
        <v>84075</v>
      </c>
      <c r="F1278" t="s">
        <v>291</v>
      </c>
      <c r="G1278">
        <v>30</v>
      </c>
      <c r="H1278" t="str">
        <f>_xlfn.XLOOKUP(Table1[[#This Row],[ZIPCODE]],Table2[Zip Code],Table2[County])</f>
        <v>Davis</v>
      </c>
      <c r="I1278" t="str">
        <f>_xlfn.XLOOKUP(Table1[[#This Row],[ZIPCODE]],Table3[zip],Table3[county])</f>
        <v>Davis County</v>
      </c>
      <c r="J1278" t="str">
        <f>IFERROR(Table1[[#This Row],[County (Utah.gov)]], SUBSTITUTE(Table1[[#This Row],[County (WPR)]], " County", ""))</f>
        <v>Davis</v>
      </c>
    </row>
    <row r="1279" spans="1:10">
      <c r="A1279" t="s">
        <v>301</v>
      </c>
      <c r="B1279" t="s">
        <v>20</v>
      </c>
      <c r="C1279">
        <v>2025</v>
      </c>
      <c r="D1279">
        <v>2</v>
      </c>
      <c r="E1279">
        <v>84076</v>
      </c>
      <c r="F1279" t="s">
        <v>290</v>
      </c>
      <c r="G1279">
        <v>1</v>
      </c>
      <c r="H1279" t="str">
        <f>_xlfn.XLOOKUP(Table1[[#This Row],[ZIPCODE]],Table2[Zip Code],Table2[County])</f>
        <v>Uintah</v>
      </c>
      <c r="I1279" t="str">
        <f>_xlfn.XLOOKUP(Table1[[#This Row],[ZIPCODE]],Table3[zip],Table3[county])</f>
        <v>Uintah County</v>
      </c>
      <c r="J1279" t="str">
        <f>IFERROR(Table1[[#This Row],[County (Utah.gov)]], SUBSTITUTE(Table1[[#This Row],[County (WPR)]], " County", ""))</f>
        <v>Uintah</v>
      </c>
    </row>
    <row r="1280" spans="1:10">
      <c r="A1280" t="s">
        <v>301</v>
      </c>
      <c r="B1280" t="s">
        <v>20</v>
      </c>
      <c r="C1280">
        <v>2025</v>
      </c>
      <c r="D1280">
        <v>2</v>
      </c>
      <c r="E1280">
        <v>84078</v>
      </c>
      <c r="F1280" t="s">
        <v>290</v>
      </c>
      <c r="G1280">
        <v>17</v>
      </c>
      <c r="H1280" t="str">
        <f>_xlfn.XLOOKUP(Table1[[#This Row],[ZIPCODE]],Table2[Zip Code],Table2[County])</f>
        <v>Uintah</v>
      </c>
      <c r="I1280" t="str">
        <f>_xlfn.XLOOKUP(Table1[[#This Row],[ZIPCODE]],Table3[zip],Table3[county])</f>
        <v>Uintah County</v>
      </c>
      <c r="J1280" t="str">
        <f>IFERROR(Table1[[#This Row],[County (Utah.gov)]], SUBSTITUTE(Table1[[#This Row],[County (WPR)]], " County", ""))</f>
        <v>Uintah</v>
      </c>
    </row>
    <row r="1281" spans="1:10">
      <c r="A1281" t="s">
        <v>301</v>
      </c>
      <c r="B1281" t="s">
        <v>20</v>
      </c>
      <c r="C1281">
        <v>2025</v>
      </c>
      <c r="D1281">
        <v>2</v>
      </c>
      <c r="E1281">
        <v>84078</v>
      </c>
      <c r="F1281" t="s">
        <v>291</v>
      </c>
      <c r="G1281">
        <v>1</v>
      </c>
      <c r="H1281" t="str">
        <f>_xlfn.XLOOKUP(Table1[[#This Row],[ZIPCODE]],Table2[Zip Code],Table2[County])</f>
        <v>Uintah</v>
      </c>
      <c r="I1281" t="str">
        <f>_xlfn.XLOOKUP(Table1[[#This Row],[ZIPCODE]],Table3[zip],Table3[county])</f>
        <v>Uintah County</v>
      </c>
      <c r="J1281" t="str">
        <f>IFERROR(Table1[[#This Row],[County (Utah.gov)]], SUBSTITUTE(Table1[[#This Row],[County (WPR)]], " County", ""))</f>
        <v>Uintah</v>
      </c>
    </row>
    <row r="1282" spans="1:10">
      <c r="A1282" t="s">
        <v>301</v>
      </c>
      <c r="B1282" t="s">
        <v>20</v>
      </c>
      <c r="C1282">
        <v>2025</v>
      </c>
      <c r="D1282">
        <v>2</v>
      </c>
      <c r="E1282">
        <v>84079</v>
      </c>
      <c r="F1282" t="s">
        <v>290</v>
      </c>
      <c r="G1282">
        <v>1</v>
      </c>
      <c r="H1282" t="str">
        <f>_xlfn.XLOOKUP(Table1[[#This Row],[ZIPCODE]],Table2[Zip Code],Table2[County])</f>
        <v>Uintah</v>
      </c>
      <c r="I1282" t="e">
        <f>_xlfn.XLOOKUP(Table1[[#This Row],[ZIPCODE]],Table3[zip],Table3[county])</f>
        <v>#N/A</v>
      </c>
      <c r="J1282" t="str">
        <f>IFERROR(Table1[[#This Row],[County (Utah.gov)]], SUBSTITUTE(Table1[[#This Row],[County (WPR)]], " County", ""))</f>
        <v>Uintah</v>
      </c>
    </row>
    <row r="1283" spans="1:10">
      <c r="A1283" t="s">
        <v>301</v>
      </c>
      <c r="B1283" t="s">
        <v>20</v>
      </c>
      <c r="C1283">
        <v>2025</v>
      </c>
      <c r="D1283">
        <v>2</v>
      </c>
      <c r="E1283">
        <v>84081</v>
      </c>
      <c r="F1283" t="s">
        <v>290</v>
      </c>
      <c r="G1283">
        <v>335</v>
      </c>
      <c r="H1283" t="e">
        <f>_xlfn.XLOOKUP(Table1[[#This Row],[ZIPCODE]],Table2[Zip Code],Table2[County])</f>
        <v>#N/A</v>
      </c>
      <c r="I1283" t="str">
        <f>_xlfn.XLOOKUP(Table1[[#This Row],[ZIPCODE]],Table3[zip],Table3[county])</f>
        <v>Salt Lake County</v>
      </c>
      <c r="J1283" t="str">
        <f>IFERROR(Table1[[#This Row],[County (Utah.gov)]], SUBSTITUTE(Table1[[#This Row],[County (WPR)]], " County", ""))</f>
        <v>Salt Lake</v>
      </c>
    </row>
    <row r="1284" spans="1:10">
      <c r="A1284" t="s">
        <v>301</v>
      </c>
      <c r="B1284" t="s">
        <v>20</v>
      </c>
      <c r="C1284">
        <v>2025</v>
      </c>
      <c r="D1284">
        <v>2</v>
      </c>
      <c r="E1284">
        <v>84081</v>
      </c>
      <c r="F1284" t="s">
        <v>291</v>
      </c>
      <c r="G1284">
        <v>91</v>
      </c>
      <c r="H1284" t="e">
        <f>_xlfn.XLOOKUP(Table1[[#This Row],[ZIPCODE]],Table2[Zip Code],Table2[County])</f>
        <v>#N/A</v>
      </c>
      <c r="I1284" t="str">
        <f>_xlfn.XLOOKUP(Table1[[#This Row],[ZIPCODE]],Table3[zip],Table3[county])</f>
        <v>Salt Lake County</v>
      </c>
      <c r="J1284" t="str">
        <f>IFERROR(Table1[[#This Row],[County (Utah.gov)]], SUBSTITUTE(Table1[[#This Row],[County (WPR)]], " County", ""))</f>
        <v>Salt Lake</v>
      </c>
    </row>
    <row r="1285" spans="1:10">
      <c r="A1285" t="s">
        <v>301</v>
      </c>
      <c r="B1285" t="s">
        <v>20</v>
      </c>
      <c r="C1285">
        <v>2025</v>
      </c>
      <c r="D1285">
        <v>2</v>
      </c>
      <c r="E1285">
        <v>84084</v>
      </c>
      <c r="F1285" t="s">
        <v>290</v>
      </c>
      <c r="G1285">
        <v>156</v>
      </c>
      <c r="H1285" t="str">
        <f>_xlfn.XLOOKUP(Table1[[#This Row],[ZIPCODE]],Table2[Zip Code],Table2[County])</f>
        <v>Salt Lake</v>
      </c>
      <c r="I1285" t="str">
        <f>_xlfn.XLOOKUP(Table1[[#This Row],[ZIPCODE]],Table3[zip],Table3[county])</f>
        <v>Salt Lake County</v>
      </c>
      <c r="J1285" t="str">
        <f>IFERROR(Table1[[#This Row],[County (Utah.gov)]], SUBSTITUTE(Table1[[#This Row],[County (WPR)]], " County", ""))</f>
        <v>Salt Lake</v>
      </c>
    </row>
    <row r="1286" spans="1:10">
      <c r="A1286" t="s">
        <v>301</v>
      </c>
      <c r="B1286" t="s">
        <v>20</v>
      </c>
      <c r="C1286">
        <v>2025</v>
      </c>
      <c r="D1286">
        <v>2</v>
      </c>
      <c r="E1286">
        <v>84084</v>
      </c>
      <c r="F1286" t="s">
        <v>291</v>
      </c>
      <c r="G1286">
        <v>32</v>
      </c>
      <c r="H1286" t="str">
        <f>_xlfn.XLOOKUP(Table1[[#This Row],[ZIPCODE]],Table2[Zip Code],Table2[County])</f>
        <v>Salt Lake</v>
      </c>
      <c r="I1286" t="str">
        <f>_xlfn.XLOOKUP(Table1[[#This Row],[ZIPCODE]],Table3[zip],Table3[county])</f>
        <v>Salt Lake County</v>
      </c>
      <c r="J1286" t="str">
        <f>IFERROR(Table1[[#This Row],[County (Utah.gov)]], SUBSTITUTE(Table1[[#This Row],[County (WPR)]], " County", ""))</f>
        <v>Salt Lake</v>
      </c>
    </row>
    <row r="1287" spans="1:10">
      <c r="A1287" t="s">
        <v>301</v>
      </c>
      <c r="B1287" t="s">
        <v>20</v>
      </c>
      <c r="C1287">
        <v>2025</v>
      </c>
      <c r="D1287">
        <v>2</v>
      </c>
      <c r="E1287">
        <v>84087</v>
      </c>
      <c r="F1287" t="s">
        <v>290</v>
      </c>
      <c r="G1287">
        <v>92</v>
      </c>
      <c r="H1287" t="str">
        <f>_xlfn.XLOOKUP(Table1[[#This Row],[ZIPCODE]],Table2[Zip Code],Table2[County])</f>
        <v>Davis</v>
      </c>
      <c r="I1287" t="str">
        <f>_xlfn.XLOOKUP(Table1[[#This Row],[ZIPCODE]],Table3[zip],Table3[county])</f>
        <v>Davis County</v>
      </c>
      <c r="J1287" t="str">
        <f>IFERROR(Table1[[#This Row],[County (Utah.gov)]], SUBSTITUTE(Table1[[#This Row],[County (WPR)]], " County", ""))</f>
        <v>Davis</v>
      </c>
    </row>
    <row r="1288" spans="1:10">
      <c r="A1288" t="s">
        <v>301</v>
      </c>
      <c r="B1288" t="s">
        <v>20</v>
      </c>
      <c r="C1288">
        <v>2025</v>
      </c>
      <c r="D1288">
        <v>2</v>
      </c>
      <c r="E1288">
        <v>84087</v>
      </c>
      <c r="F1288" t="s">
        <v>291</v>
      </c>
      <c r="G1288">
        <v>23</v>
      </c>
      <c r="H1288" t="str">
        <f>_xlfn.XLOOKUP(Table1[[#This Row],[ZIPCODE]],Table2[Zip Code],Table2[County])</f>
        <v>Davis</v>
      </c>
      <c r="I1288" t="str">
        <f>_xlfn.XLOOKUP(Table1[[#This Row],[ZIPCODE]],Table3[zip],Table3[county])</f>
        <v>Davis County</v>
      </c>
      <c r="J1288" t="str">
        <f>IFERROR(Table1[[#This Row],[County (Utah.gov)]], SUBSTITUTE(Table1[[#This Row],[County (WPR)]], " County", ""))</f>
        <v>Davis</v>
      </c>
    </row>
    <row r="1289" spans="1:10">
      <c r="A1289" t="s">
        <v>301</v>
      </c>
      <c r="B1289" t="s">
        <v>20</v>
      </c>
      <c r="C1289">
        <v>2025</v>
      </c>
      <c r="D1289">
        <v>2</v>
      </c>
      <c r="E1289">
        <v>84088</v>
      </c>
      <c r="F1289" t="s">
        <v>290</v>
      </c>
      <c r="G1289">
        <v>197</v>
      </c>
      <c r="H1289" t="str">
        <f>_xlfn.XLOOKUP(Table1[[#This Row],[ZIPCODE]],Table2[Zip Code],Table2[County])</f>
        <v>Salt Lake</v>
      </c>
      <c r="I1289" t="str">
        <f>_xlfn.XLOOKUP(Table1[[#This Row],[ZIPCODE]],Table3[zip],Table3[county])</f>
        <v>Salt Lake County</v>
      </c>
      <c r="J1289" t="str">
        <f>IFERROR(Table1[[#This Row],[County (Utah.gov)]], SUBSTITUTE(Table1[[#This Row],[County (WPR)]], " County", ""))</f>
        <v>Salt Lake</v>
      </c>
    </row>
    <row r="1290" spans="1:10">
      <c r="A1290" t="s">
        <v>301</v>
      </c>
      <c r="B1290" t="s">
        <v>20</v>
      </c>
      <c r="C1290">
        <v>2025</v>
      </c>
      <c r="D1290">
        <v>2</v>
      </c>
      <c r="E1290">
        <v>84088</v>
      </c>
      <c r="F1290" t="s">
        <v>291</v>
      </c>
      <c r="G1290">
        <v>43</v>
      </c>
      <c r="H1290" t="str">
        <f>_xlfn.XLOOKUP(Table1[[#This Row],[ZIPCODE]],Table2[Zip Code],Table2[County])</f>
        <v>Salt Lake</v>
      </c>
      <c r="I1290" t="str">
        <f>_xlfn.XLOOKUP(Table1[[#This Row],[ZIPCODE]],Table3[zip],Table3[county])</f>
        <v>Salt Lake County</v>
      </c>
      <c r="J1290" t="str">
        <f>IFERROR(Table1[[#This Row],[County (Utah.gov)]], SUBSTITUTE(Table1[[#This Row],[County (WPR)]], " County", ""))</f>
        <v>Salt Lake</v>
      </c>
    </row>
    <row r="1291" spans="1:10">
      <c r="A1291" t="s">
        <v>301</v>
      </c>
      <c r="B1291" t="s">
        <v>20</v>
      </c>
      <c r="C1291">
        <v>2025</v>
      </c>
      <c r="D1291">
        <v>2</v>
      </c>
      <c r="E1291">
        <v>84091</v>
      </c>
      <c r="F1291" t="s">
        <v>290</v>
      </c>
      <c r="G1291">
        <v>1</v>
      </c>
      <c r="H1291" t="str">
        <f>_xlfn.XLOOKUP(Table1[[#This Row],[ZIPCODE]],Table2[Zip Code],Table2[County])</f>
        <v>Salt Lake</v>
      </c>
      <c r="I1291" t="e">
        <f>_xlfn.XLOOKUP(Table1[[#This Row],[ZIPCODE]],Table3[zip],Table3[county])</f>
        <v>#N/A</v>
      </c>
      <c r="J1291" t="str">
        <f>IFERROR(Table1[[#This Row],[County (Utah.gov)]], SUBSTITUTE(Table1[[#This Row],[County (WPR)]], " County", ""))</f>
        <v>Salt Lake</v>
      </c>
    </row>
    <row r="1292" spans="1:10">
      <c r="A1292" t="s">
        <v>301</v>
      </c>
      <c r="B1292" t="s">
        <v>20</v>
      </c>
      <c r="C1292">
        <v>2025</v>
      </c>
      <c r="D1292">
        <v>2</v>
      </c>
      <c r="E1292">
        <v>84091</v>
      </c>
      <c r="F1292" t="s">
        <v>291</v>
      </c>
      <c r="G1292">
        <v>1</v>
      </c>
      <c r="H1292" t="str">
        <f>_xlfn.XLOOKUP(Table1[[#This Row],[ZIPCODE]],Table2[Zip Code],Table2[County])</f>
        <v>Salt Lake</v>
      </c>
      <c r="I1292" t="e">
        <f>_xlfn.XLOOKUP(Table1[[#This Row],[ZIPCODE]],Table3[zip],Table3[county])</f>
        <v>#N/A</v>
      </c>
      <c r="J1292" t="str">
        <f>IFERROR(Table1[[#This Row],[County (Utah.gov)]], SUBSTITUTE(Table1[[#This Row],[County (WPR)]], " County", ""))</f>
        <v>Salt Lake</v>
      </c>
    </row>
    <row r="1293" spans="1:10">
      <c r="A1293" t="s">
        <v>301</v>
      </c>
      <c r="B1293" t="s">
        <v>20</v>
      </c>
      <c r="C1293">
        <v>2025</v>
      </c>
      <c r="D1293">
        <v>2</v>
      </c>
      <c r="E1293">
        <v>84092</v>
      </c>
      <c r="F1293" t="s">
        <v>290</v>
      </c>
      <c r="G1293">
        <v>409</v>
      </c>
      <c r="H1293" t="str">
        <f>_xlfn.XLOOKUP(Table1[[#This Row],[ZIPCODE]],Table2[Zip Code],Table2[County])</f>
        <v>Salt Lake</v>
      </c>
      <c r="I1293" t="str">
        <f>_xlfn.XLOOKUP(Table1[[#This Row],[ZIPCODE]],Table3[zip],Table3[county])</f>
        <v>Salt Lake County</v>
      </c>
      <c r="J1293" t="str">
        <f>IFERROR(Table1[[#This Row],[County (Utah.gov)]], SUBSTITUTE(Table1[[#This Row],[County (WPR)]], " County", ""))</f>
        <v>Salt Lake</v>
      </c>
    </row>
    <row r="1294" spans="1:10">
      <c r="A1294" t="s">
        <v>301</v>
      </c>
      <c r="B1294" t="s">
        <v>20</v>
      </c>
      <c r="C1294">
        <v>2025</v>
      </c>
      <c r="D1294">
        <v>2</v>
      </c>
      <c r="E1294">
        <v>84092</v>
      </c>
      <c r="F1294" t="s">
        <v>291</v>
      </c>
      <c r="G1294">
        <v>82</v>
      </c>
      <c r="H1294" t="str">
        <f>_xlfn.XLOOKUP(Table1[[#This Row],[ZIPCODE]],Table2[Zip Code],Table2[County])</f>
        <v>Salt Lake</v>
      </c>
      <c r="I1294" t="str">
        <f>_xlfn.XLOOKUP(Table1[[#This Row],[ZIPCODE]],Table3[zip],Table3[county])</f>
        <v>Salt Lake County</v>
      </c>
      <c r="J1294" t="str">
        <f>IFERROR(Table1[[#This Row],[County (Utah.gov)]], SUBSTITUTE(Table1[[#This Row],[County (WPR)]], " County", ""))</f>
        <v>Salt Lake</v>
      </c>
    </row>
    <row r="1295" spans="1:10">
      <c r="A1295" t="s">
        <v>301</v>
      </c>
      <c r="B1295" t="s">
        <v>20</v>
      </c>
      <c r="C1295">
        <v>2025</v>
      </c>
      <c r="D1295">
        <v>2</v>
      </c>
      <c r="E1295">
        <v>84093</v>
      </c>
      <c r="F1295" t="s">
        <v>290</v>
      </c>
      <c r="G1295">
        <v>305</v>
      </c>
      <c r="H1295" t="str">
        <f>_xlfn.XLOOKUP(Table1[[#This Row],[ZIPCODE]],Table2[Zip Code],Table2[County])</f>
        <v>Salt Lake</v>
      </c>
      <c r="I1295" t="str">
        <f>_xlfn.XLOOKUP(Table1[[#This Row],[ZIPCODE]],Table3[zip],Table3[county])</f>
        <v>Salt Lake County</v>
      </c>
      <c r="J1295" t="str">
        <f>IFERROR(Table1[[#This Row],[County (Utah.gov)]], SUBSTITUTE(Table1[[#This Row],[County (WPR)]], " County", ""))</f>
        <v>Salt Lake</v>
      </c>
    </row>
    <row r="1296" spans="1:10">
      <c r="A1296" t="s">
        <v>301</v>
      </c>
      <c r="B1296" t="s">
        <v>20</v>
      </c>
      <c r="C1296">
        <v>2025</v>
      </c>
      <c r="D1296">
        <v>2</v>
      </c>
      <c r="E1296">
        <v>84093</v>
      </c>
      <c r="F1296" t="s">
        <v>291</v>
      </c>
      <c r="G1296">
        <v>64</v>
      </c>
      <c r="H1296" t="str">
        <f>_xlfn.XLOOKUP(Table1[[#This Row],[ZIPCODE]],Table2[Zip Code],Table2[County])</f>
        <v>Salt Lake</v>
      </c>
      <c r="I1296" t="str">
        <f>_xlfn.XLOOKUP(Table1[[#This Row],[ZIPCODE]],Table3[zip],Table3[county])</f>
        <v>Salt Lake County</v>
      </c>
      <c r="J1296" t="str">
        <f>IFERROR(Table1[[#This Row],[County (Utah.gov)]], SUBSTITUTE(Table1[[#This Row],[County (WPR)]], " County", ""))</f>
        <v>Salt Lake</v>
      </c>
    </row>
    <row r="1297" spans="1:10">
      <c r="A1297" t="s">
        <v>301</v>
      </c>
      <c r="B1297" t="s">
        <v>20</v>
      </c>
      <c r="C1297">
        <v>2025</v>
      </c>
      <c r="D1297">
        <v>2</v>
      </c>
      <c r="E1297">
        <v>84094</v>
      </c>
      <c r="F1297" t="s">
        <v>290</v>
      </c>
      <c r="G1297">
        <v>204</v>
      </c>
      <c r="H1297" t="str">
        <f>_xlfn.XLOOKUP(Table1[[#This Row],[ZIPCODE]],Table2[Zip Code],Table2[County])</f>
        <v>Salt Lake</v>
      </c>
      <c r="I1297" t="str">
        <f>_xlfn.XLOOKUP(Table1[[#This Row],[ZIPCODE]],Table3[zip],Table3[county])</f>
        <v>Salt Lake County</v>
      </c>
      <c r="J1297" t="str">
        <f>IFERROR(Table1[[#This Row],[County (Utah.gov)]], SUBSTITUTE(Table1[[#This Row],[County (WPR)]], " County", ""))</f>
        <v>Salt Lake</v>
      </c>
    </row>
    <row r="1298" spans="1:10">
      <c r="A1298" t="s">
        <v>301</v>
      </c>
      <c r="B1298" t="s">
        <v>20</v>
      </c>
      <c r="C1298">
        <v>2025</v>
      </c>
      <c r="D1298">
        <v>2</v>
      </c>
      <c r="E1298">
        <v>84094</v>
      </c>
      <c r="F1298" t="s">
        <v>291</v>
      </c>
      <c r="G1298">
        <v>39</v>
      </c>
      <c r="H1298" t="str">
        <f>_xlfn.XLOOKUP(Table1[[#This Row],[ZIPCODE]],Table2[Zip Code],Table2[County])</f>
        <v>Salt Lake</v>
      </c>
      <c r="I1298" t="str">
        <f>_xlfn.XLOOKUP(Table1[[#This Row],[ZIPCODE]],Table3[zip],Table3[county])</f>
        <v>Salt Lake County</v>
      </c>
      <c r="J1298" t="str">
        <f>IFERROR(Table1[[#This Row],[County (Utah.gov)]], SUBSTITUTE(Table1[[#This Row],[County (WPR)]], " County", ""))</f>
        <v>Salt Lake</v>
      </c>
    </row>
    <row r="1299" spans="1:10">
      <c r="A1299" t="s">
        <v>301</v>
      </c>
      <c r="B1299" t="s">
        <v>20</v>
      </c>
      <c r="C1299">
        <v>2025</v>
      </c>
      <c r="D1299">
        <v>2</v>
      </c>
      <c r="E1299">
        <v>84095</v>
      </c>
      <c r="F1299" t="s">
        <v>290</v>
      </c>
      <c r="G1299">
        <v>316</v>
      </c>
      <c r="H1299" t="str">
        <f>_xlfn.XLOOKUP(Table1[[#This Row],[ZIPCODE]],Table2[Zip Code],Table2[County])</f>
        <v>Salt Lake</v>
      </c>
      <c r="I1299" t="str">
        <f>_xlfn.XLOOKUP(Table1[[#This Row],[ZIPCODE]],Table3[zip],Table3[county])</f>
        <v>Salt Lake County</v>
      </c>
      <c r="J1299" t="str">
        <f>IFERROR(Table1[[#This Row],[County (Utah.gov)]], SUBSTITUTE(Table1[[#This Row],[County (WPR)]], " County", ""))</f>
        <v>Salt Lake</v>
      </c>
    </row>
    <row r="1300" spans="1:10">
      <c r="A1300" t="s">
        <v>301</v>
      </c>
      <c r="B1300" t="s">
        <v>20</v>
      </c>
      <c r="C1300">
        <v>2025</v>
      </c>
      <c r="D1300">
        <v>2</v>
      </c>
      <c r="E1300">
        <v>84095</v>
      </c>
      <c r="F1300" t="s">
        <v>291</v>
      </c>
      <c r="G1300">
        <v>69</v>
      </c>
      <c r="H1300" t="str">
        <f>_xlfn.XLOOKUP(Table1[[#This Row],[ZIPCODE]],Table2[Zip Code],Table2[County])</f>
        <v>Salt Lake</v>
      </c>
      <c r="I1300" t="str">
        <f>_xlfn.XLOOKUP(Table1[[#This Row],[ZIPCODE]],Table3[zip],Table3[county])</f>
        <v>Salt Lake County</v>
      </c>
      <c r="J1300" t="str">
        <f>IFERROR(Table1[[#This Row],[County (Utah.gov)]], SUBSTITUTE(Table1[[#This Row],[County (WPR)]], " County", ""))</f>
        <v>Salt Lake</v>
      </c>
    </row>
    <row r="1301" spans="1:10">
      <c r="A1301" t="s">
        <v>301</v>
      </c>
      <c r="B1301" t="s">
        <v>20</v>
      </c>
      <c r="C1301">
        <v>2025</v>
      </c>
      <c r="D1301">
        <v>2</v>
      </c>
      <c r="E1301">
        <v>84096</v>
      </c>
      <c r="F1301" t="s">
        <v>290</v>
      </c>
      <c r="G1301">
        <v>390</v>
      </c>
      <c r="H1301" t="e">
        <f>_xlfn.XLOOKUP(Table1[[#This Row],[ZIPCODE]],Table2[Zip Code],Table2[County])</f>
        <v>#N/A</v>
      </c>
      <c r="I1301" t="str">
        <f>_xlfn.XLOOKUP(Table1[[#This Row],[ZIPCODE]],Table3[zip],Table3[county])</f>
        <v>Salt Lake County</v>
      </c>
      <c r="J1301" t="str">
        <f>IFERROR(Table1[[#This Row],[County (Utah.gov)]], SUBSTITUTE(Table1[[#This Row],[County (WPR)]], " County", ""))</f>
        <v>Salt Lake</v>
      </c>
    </row>
    <row r="1302" spans="1:10">
      <c r="A1302" t="s">
        <v>301</v>
      </c>
      <c r="B1302" t="s">
        <v>20</v>
      </c>
      <c r="C1302">
        <v>2025</v>
      </c>
      <c r="D1302">
        <v>2</v>
      </c>
      <c r="E1302">
        <v>84096</v>
      </c>
      <c r="F1302" t="s">
        <v>291</v>
      </c>
      <c r="G1302">
        <v>87</v>
      </c>
      <c r="H1302" t="e">
        <f>_xlfn.XLOOKUP(Table1[[#This Row],[ZIPCODE]],Table2[Zip Code],Table2[County])</f>
        <v>#N/A</v>
      </c>
      <c r="I1302" t="str">
        <f>_xlfn.XLOOKUP(Table1[[#This Row],[ZIPCODE]],Table3[zip],Table3[county])</f>
        <v>Salt Lake County</v>
      </c>
      <c r="J1302" t="str">
        <f>IFERROR(Table1[[#This Row],[County (Utah.gov)]], SUBSTITUTE(Table1[[#This Row],[County (WPR)]], " County", ""))</f>
        <v>Salt Lake</v>
      </c>
    </row>
    <row r="1303" spans="1:10">
      <c r="A1303" t="s">
        <v>301</v>
      </c>
      <c r="B1303" t="s">
        <v>20</v>
      </c>
      <c r="C1303">
        <v>2025</v>
      </c>
      <c r="D1303">
        <v>2</v>
      </c>
      <c r="E1303">
        <v>84097</v>
      </c>
      <c r="F1303" t="s">
        <v>290</v>
      </c>
      <c r="G1303">
        <v>72</v>
      </c>
      <c r="H1303" t="str">
        <f>_xlfn.XLOOKUP(Table1[[#This Row],[ZIPCODE]],Table2[Zip Code],Table2[County])</f>
        <v>Utah</v>
      </c>
      <c r="I1303" t="str">
        <f>_xlfn.XLOOKUP(Table1[[#This Row],[ZIPCODE]],Table3[zip],Table3[county])</f>
        <v>Utah County</v>
      </c>
      <c r="J1303" t="str">
        <f>IFERROR(Table1[[#This Row],[County (Utah.gov)]], SUBSTITUTE(Table1[[#This Row],[County (WPR)]], " County", ""))</f>
        <v>Utah</v>
      </c>
    </row>
    <row r="1304" spans="1:10">
      <c r="A1304" t="s">
        <v>301</v>
      </c>
      <c r="B1304" t="s">
        <v>20</v>
      </c>
      <c r="C1304">
        <v>2025</v>
      </c>
      <c r="D1304">
        <v>2</v>
      </c>
      <c r="E1304">
        <v>84097</v>
      </c>
      <c r="F1304" t="s">
        <v>291</v>
      </c>
      <c r="G1304">
        <v>9</v>
      </c>
      <c r="H1304" t="str">
        <f>_xlfn.XLOOKUP(Table1[[#This Row],[ZIPCODE]],Table2[Zip Code],Table2[County])</f>
        <v>Utah</v>
      </c>
      <c r="I1304" t="str">
        <f>_xlfn.XLOOKUP(Table1[[#This Row],[ZIPCODE]],Table3[zip],Table3[county])</f>
        <v>Utah County</v>
      </c>
      <c r="J1304" t="str">
        <f>IFERROR(Table1[[#This Row],[County (Utah.gov)]], SUBSTITUTE(Table1[[#This Row],[County (WPR)]], " County", ""))</f>
        <v>Utah</v>
      </c>
    </row>
    <row r="1305" spans="1:10">
      <c r="A1305" t="s">
        <v>301</v>
      </c>
      <c r="B1305" t="s">
        <v>20</v>
      </c>
      <c r="C1305">
        <v>2025</v>
      </c>
      <c r="D1305">
        <v>2</v>
      </c>
      <c r="E1305">
        <v>84098</v>
      </c>
      <c r="F1305" t="s">
        <v>290</v>
      </c>
      <c r="G1305">
        <v>361</v>
      </c>
      <c r="H1305" t="str">
        <f>_xlfn.XLOOKUP(Table1[[#This Row],[ZIPCODE]],Table2[Zip Code],Table2[County])</f>
        <v>Summit</v>
      </c>
      <c r="I1305" t="str">
        <f>_xlfn.XLOOKUP(Table1[[#This Row],[ZIPCODE]],Table3[zip],Table3[county])</f>
        <v>Summit County</v>
      </c>
      <c r="J1305" t="str">
        <f>IFERROR(Table1[[#This Row],[County (Utah.gov)]], SUBSTITUTE(Table1[[#This Row],[County (WPR)]], " County", ""))</f>
        <v>Summit</v>
      </c>
    </row>
    <row r="1306" spans="1:10">
      <c r="A1306" t="s">
        <v>301</v>
      </c>
      <c r="B1306" t="s">
        <v>20</v>
      </c>
      <c r="C1306">
        <v>2025</v>
      </c>
      <c r="D1306">
        <v>2</v>
      </c>
      <c r="E1306">
        <v>84098</v>
      </c>
      <c r="F1306" t="s">
        <v>291</v>
      </c>
      <c r="G1306">
        <v>65</v>
      </c>
      <c r="H1306" t="str">
        <f>_xlfn.XLOOKUP(Table1[[#This Row],[ZIPCODE]],Table2[Zip Code],Table2[County])</f>
        <v>Summit</v>
      </c>
      <c r="I1306" t="str">
        <f>_xlfn.XLOOKUP(Table1[[#This Row],[ZIPCODE]],Table3[zip],Table3[county])</f>
        <v>Summit County</v>
      </c>
      <c r="J1306" t="str">
        <f>IFERROR(Table1[[#This Row],[County (Utah.gov)]], SUBSTITUTE(Table1[[#This Row],[County (WPR)]], " County", ""))</f>
        <v>Summit</v>
      </c>
    </row>
    <row r="1307" spans="1:10">
      <c r="A1307" t="s">
        <v>301</v>
      </c>
      <c r="B1307" t="s">
        <v>20</v>
      </c>
      <c r="C1307">
        <v>2025</v>
      </c>
      <c r="D1307">
        <v>2</v>
      </c>
      <c r="E1307">
        <v>84101</v>
      </c>
      <c r="F1307" t="s">
        <v>290</v>
      </c>
      <c r="G1307">
        <v>340</v>
      </c>
      <c r="H1307" t="str">
        <f>_xlfn.XLOOKUP(Table1[[#This Row],[ZIPCODE]],Table2[Zip Code],Table2[County])</f>
        <v>Salt Lake</v>
      </c>
      <c r="I1307" t="str">
        <f>_xlfn.XLOOKUP(Table1[[#This Row],[ZIPCODE]],Table3[zip],Table3[county])</f>
        <v>Salt Lake County</v>
      </c>
      <c r="J1307" t="str">
        <f>IFERROR(Table1[[#This Row],[County (Utah.gov)]], SUBSTITUTE(Table1[[#This Row],[County (WPR)]], " County", ""))</f>
        <v>Salt Lake</v>
      </c>
    </row>
    <row r="1308" spans="1:10">
      <c r="A1308" t="s">
        <v>301</v>
      </c>
      <c r="B1308" t="s">
        <v>20</v>
      </c>
      <c r="C1308">
        <v>2025</v>
      </c>
      <c r="D1308">
        <v>2</v>
      </c>
      <c r="E1308">
        <v>84101</v>
      </c>
      <c r="F1308" t="s">
        <v>291</v>
      </c>
      <c r="G1308">
        <v>55</v>
      </c>
      <c r="H1308" t="str">
        <f>_xlfn.XLOOKUP(Table1[[#This Row],[ZIPCODE]],Table2[Zip Code],Table2[County])</f>
        <v>Salt Lake</v>
      </c>
      <c r="I1308" t="str">
        <f>_xlfn.XLOOKUP(Table1[[#This Row],[ZIPCODE]],Table3[zip],Table3[county])</f>
        <v>Salt Lake County</v>
      </c>
      <c r="J1308" t="str">
        <f>IFERROR(Table1[[#This Row],[County (Utah.gov)]], SUBSTITUTE(Table1[[#This Row],[County (WPR)]], " County", ""))</f>
        <v>Salt Lake</v>
      </c>
    </row>
    <row r="1309" spans="1:10">
      <c r="A1309" t="s">
        <v>301</v>
      </c>
      <c r="B1309" t="s">
        <v>20</v>
      </c>
      <c r="C1309">
        <v>2025</v>
      </c>
      <c r="D1309">
        <v>2</v>
      </c>
      <c r="E1309">
        <v>84102</v>
      </c>
      <c r="F1309" t="s">
        <v>290</v>
      </c>
      <c r="G1309">
        <v>2379</v>
      </c>
      <c r="H1309" t="str">
        <f>_xlfn.XLOOKUP(Table1[[#This Row],[ZIPCODE]],Table2[Zip Code],Table2[County])</f>
        <v>Salt Lake</v>
      </c>
      <c r="I1309" t="str">
        <f>_xlfn.XLOOKUP(Table1[[#This Row],[ZIPCODE]],Table3[zip],Table3[county])</f>
        <v>Salt Lake County</v>
      </c>
      <c r="J1309" t="str">
        <f>IFERROR(Table1[[#This Row],[County (Utah.gov)]], SUBSTITUTE(Table1[[#This Row],[County (WPR)]], " County", ""))</f>
        <v>Salt Lake</v>
      </c>
    </row>
    <row r="1310" spans="1:10">
      <c r="A1310" t="s">
        <v>301</v>
      </c>
      <c r="B1310" t="s">
        <v>20</v>
      </c>
      <c r="C1310">
        <v>2025</v>
      </c>
      <c r="D1310">
        <v>2</v>
      </c>
      <c r="E1310">
        <v>84102</v>
      </c>
      <c r="F1310" t="s">
        <v>291</v>
      </c>
      <c r="G1310">
        <v>392</v>
      </c>
      <c r="H1310" t="str">
        <f>_xlfn.XLOOKUP(Table1[[#This Row],[ZIPCODE]],Table2[Zip Code],Table2[County])</f>
        <v>Salt Lake</v>
      </c>
      <c r="I1310" t="str">
        <f>_xlfn.XLOOKUP(Table1[[#This Row],[ZIPCODE]],Table3[zip],Table3[county])</f>
        <v>Salt Lake County</v>
      </c>
      <c r="J1310" t="str">
        <f>IFERROR(Table1[[#This Row],[County (Utah.gov)]], SUBSTITUTE(Table1[[#This Row],[County (WPR)]], " County", ""))</f>
        <v>Salt Lake</v>
      </c>
    </row>
    <row r="1311" spans="1:10">
      <c r="A1311" t="s">
        <v>301</v>
      </c>
      <c r="B1311" t="s">
        <v>20</v>
      </c>
      <c r="C1311">
        <v>2025</v>
      </c>
      <c r="D1311">
        <v>2</v>
      </c>
      <c r="E1311">
        <v>84103</v>
      </c>
      <c r="F1311" t="s">
        <v>290</v>
      </c>
      <c r="G1311">
        <v>856</v>
      </c>
      <c r="H1311" t="str">
        <f>_xlfn.XLOOKUP(Table1[[#This Row],[ZIPCODE]],Table2[Zip Code],Table2[County])</f>
        <v>Salt Lake</v>
      </c>
      <c r="I1311" t="str">
        <f>_xlfn.XLOOKUP(Table1[[#This Row],[ZIPCODE]],Table3[zip],Table3[county])</f>
        <v>Salt Lake County</v>
      </c>
      <c r="J1311" t="str">
        <f>IFERROR(Table1[[#This Row],[County (Utah.gov)]], SUBSTITUTE(Table1[[#This Row],[County (WPR)]], " County", ""))</f>
        <v>Salt Lake</v>
      </c>
    </row>
    <row r="1312" spans="1:10">
      <c r="A1312" t="s">
        <v>301</v>
      </c>
      <c r="B1312" t="s">
        <v>20</v>
      </c>
      <c r="C1312">
        <v>2025</v>
      </c>
      <c r="D1312">
        <v>2</v>
      </c>
      <c r="E1312">
        <v>84103</v>
      </c>
      <c r="F1312" t="s">
        <v>291</v>
      </c>
      <c r="G1312">
        <v>207</v>
      </c>
      <c r="H1312" t="str">
        <f>_xlfn.XLOOKUP(Table1[[#This Row],[ZIPCODE]],Table2[Zip Code],Table2[County])</f>
        <v>Salt Lake</v>
      </c>
      <c r="I1312" t="str">
        <f>_xlfn.XLOOKUP(Table1[[#This Row],[ZIPCODE]],Table3[zip],Table3[county])</f>
        <v>Salt Lake County</v>
      </c>
      <c r="J1312" t="str">
        <f>IFERROR(Table1[[#This Row],[County (Utah.gov)]], SUBSTITUTE(Table1[[#This Row],[County (WPR)]], " County", ""))</f>
        <v>Salt Lake</v>
      </c>
    </row>
    <row r="1313" spans="1:10">
      <c r="A1313" t="s">
        <v>301</v>
      </c>
      <c r="B1313" t="s">
        <v>20</v>
      </c>
      <c r="C1313">
        <v>2025</v>
      </c>
      <c r="D1313">
        <v>2</v>
      </c>
      <c r="E1313">
        <v>84104</v>
      </c>
      <c r="F1313" t="s">
        <v>290</v>
      </c>
      <c r="G1313">
        <v>195</v>
      </c>
      <c r="H1313" t="str">
        <f>_xlfn.XLOOKUP(Table1[[#This Row],[ZIPCODE]],Table2[Zip Code],Table2[County])</f>
        <v>Salt Lake</v>
      </c>
      <c r="I1313" t="str">
        <f>_xlfn.XLOOKUP(Table1[[#This Row],[ZIPCODE]],Table3[zip],Table3[county])</f>
        <v>Salt Lake County</v>
      </c>
      <c r="J1313" t="str">
        <f>IFERROR(Table1[[#This Row],[County (Utah.gov)]], SUBSTITUTE(Table1[[#This Row],[County (WPR)]], " County", ""))</f>
        <v>Salt Lake</v>
      </c>
    </row>
    <row r="1314" spans="1:10">
      <c r="A1314" t="s">
        <v>301</v>
      </c>
      <c r="B1314" t="s">
        <v>20</v>
      </c>
      <c r="C1314">
        <v>2025</v>
      </c>
      <c r="D1314">
        <v>2</v>
      </c>
      <c r="E1314">
        <v>84104</v>
      </c>
      <c r="F1314" t="s">
        <v>291</v>
      </c>
      <c r="G1314">
        <v>44</v>
      </c>
      <c r="H1314" t="str">
        <f>_xlfn.XLOOKUP(Table1[[#This Row],[ZIPCODE]],Table2[Zip Code],Table2[County])</f>
        <v>Salt Lake</v>
      </c>
      <c r="I1314" t="str">
        <f>_xlfn.XLOOKUP(Table1[[#This Row],[ZIPCODE]],Table3[zip],Table3[county])</f>
        <v>Salt Lake County</v>
      </c>
      <c r="J1314" t="str">
        <f>IFERROR(Table1[[#This Row],[County (Utah.gov)]], SUBSTITUTE(Table1[[#This Row],[County (WPR)]], " County", ""))</f>
        <v>Salt Lake</v>
      </c>
    </row>
    <row r="1315" spans="1:10">
      <c r="A1315" t="s">
        <v>301</v>
      </c>
      <c r="B1315" t="s">
        <v>20</v>
      </c>
      <c r="C1315">
        <v>2025</v>
      </c>
      <c r="D1315">
        <v>2</v>
      </c>
      <c r="E1315">
        <v>84105</v>
      </c>
      <c r="F1315" t="s">
        <v>290</v>
      </c>
      <c r="G1315">
        <v>859</v>
      </c>
      <c r="H1315" t="str">
        <f>_xlfn.XLOOKUP(Table1[[#This Row],[ZIPCODE]],Table2[Zip Code],Table2[County])</f>
        <v>Salt Lake</v>
      </c>
      <c r="I1315" t="str">
        <f>_xlfn.XLOOKUP(Table1[[#This Row],[ZIPCODE]],Table3[zip],Table3[county])</f>
        <v>Salt Lake County</v>
      </c>
      <c r="J1315" t="str">
        <f>IFERROR(Table1[[#This Row],[County (Utah.gov)]], SUBSTITUTE(Table1[[#This Row],[County (WPR)]], " County", ""))</f>
        <v>Salt Lake</v>
      </c>
    </row>
    <row r="1316" spans="1:10">
      <c r="A1316" t="s">
        <v>301</v>
      </c>
      <c r="B1316" t="s">
        <v>20</v>
      </c>
      <c r="C1316">
        <v>2025</v>
      </c>
      <c r="D1316">
        <v>2</v>
      </c>
      <c r="E1316">
        <v>84105</v>
      </c>
      <c r="F1316" t="s">
        <v>291</v>
      </c>
      <c r="G1316">
        <v>187</v>
      </c>
      <c r="H1316" t="str">
        <f>_xlfn.XLOOKUP(Table1[[#This Row],[ZIPCODE]],Table2[Zip Code],Table2[County])</f>
        <v>Salt Lake</v>
      </c>
      <c r="I1316" t="str">
        <f>_xlfn.XLOOKUP(Table1[[#This Row],[ZIPCODE]],Table3[zip],Table3[county])</f>
        <v>Salt Lake County</v>
      </c>
      <c r="J1316" t="str">
        <f>IFERROR(Table1[[#This Row],[County (Utah.gov)]], SUBSTITUTE(Table1[[#This Row],[County (WPR)]], " County", ""))</f>
        <v>Salt Lake</v>
      </c>
    </row>
    <row r="1317" spans="1:10">
      <c r="A1317" t="s">
        <v>301</v>
      </c>
      <c r="B1317" t="s">
        <v>20</v>
      </c>
      <c r="C1317">
        <v>2025</v>
      </c>
      <c r="D1317">
        <v>2</v>
      </c>
      <c r="E1317">
        <v>84106</v>
      </c>
      <c r="F1317" t="s">
        <v>290</v>
      </c>
      <c r="G1317">
        <v>834</v>
      </c>
      <c r="H1317" t="str">
        <f>_xlfn.XLOOKUP(Table1[[#This Row],[ZIPCODE]],Table2[Zip Code],Table2[County])</f>
        <v>Salt Lake</v>
      </c>
      <c r="I1317" t="str">
        <f>_xlfn.XLOOKUP(Table1[[#This Row],[ZIPCODE]],Table3[zip],Table3[county])</f>
        <v>Salt Lake County</v>
      </c>
      <c r="J1317" t="str">
        <f>IFERROR(Table1[[#This Row],[County (Utah.gov)]], SUBSTITUTE(Table1[[#This Row],[County (WPR)]], " County", ""))</f>
        <v>Salt Lake</v>
      </c>
    </row>
    <row r="1318" spans="1:10">
      <c r="A1318" t="s">
        <v>301</v>
      </c>
      <c r="B1318" t="s">
        <v>20</v>
      </c>
      <c r="C1318">
        <v>2025</v>
      </c>
      <c r="D1318">
        <v>2</v>
      </c>
      <c r="E1318">
        <v>84106</v>
      </c>
      <c r="F1318" t="s">
        <v>291</v>
      </c>
      <c r="G1318">
        <v>189</v>
      </c>
      <c r="H1318" t="str">
        <f>_xlfn.XLOOKUP(Table1[[#This Row],[ZIPCODE]],Table2[Zip Code],Table2[County])</f>
        <v>Salt Lake</v>
      </c>
      <c r="I1318" t="str">
        <f>_xlfn.XLOOKUP(Table1[[#This Row],[ZIPCODE]],Table3[zip],Table3[county])</f>
        <v>Salt Lake County</v>
      </c>
      <c r="J1318" t="str">
        <f>IFERROR(Table1[[#This Row],[County (Utah.gov)]], SUBSTITUTE(Table1[[#This Row],[County (WPR)]], " County", ""))</f>
        <v>Salt Lake</v>
      </c>
    </row>
    <row r="1319" spans="1:10">
      <c r="A1319" t="s">
        <v>301</v>
      </c>
      <c r="B1319" t="s">
        <v>20</v>
      </c>
      <c r="C1319">
        <v>2025</v>
      </c>
      <c r="D1319">
        <v>2</v>
      </c>
      <c r="E1319">
        <v>84107</v>
      </c>
      <c r="F1319" t="s">
        <v>290</v>
      </c>
      <c r="G1319">
        <v>320</v>
      </c>
      <c r="H1319" t="str">
        <f>_xlfn.XLOOKUP(Table1[[#This Row],[ZIPCODE]],Table2[Zip Code],Table2[County])</f>
        <v>Salt Lake</v>
      </c>
      <c r="I1319" t="str">
        <f>_xlfn.XLOOKUP(Table1[[#This Row],[ZIPCODE]],Table3[zip],Table3[county])</f>
        <v>Salt Lake County</v>
      </c>
      <c r="J1319" t="str">
        <f>IFERROR(Table1[[#This Row],[County (Utah.gov)]], SUBSTITUTE(Table1[[#This Row],[County (WPR)]], " County", ""))</f>
        <v>Salt Lake</v>
      </c>
    </row>
    <row r="1320" spans="1:10">
      <c r="A1320" t="s">
        <v>301</v>
      </c>
      <c r="B1320" t="s">
        <v>20</v>
      </c>
      <c r="C1320">
        <v>2025</v>
      </c>
      <c r="D1320">
        <v>2</v>
      </c>
      <c r="E1320">
        <v>84107</v>
      </c>
      <c r="F1320" t="s">
        <v>291</v>
      </c>
      <c r="G1320">
        <v>89</v>
      </c>
      <c r="H1320" t="str">
        <f>_xlfn.XLOOKUP(Table1[[#This Row],[ZIPCODE]],Table2[Zip Code],Table2[County])</f>
        <v>Salt Lake</v>
      </c>
      <c r="I1320" t="str">
        <f>_xlfn.XLOOKUP(Table1[[#This Row],[ZIPCODE]],Table3[zip],Table3[county])</f>
        <v>Salt Lake County</v>
      </c>
      <c r="J1320" t="str">
        <f>IFERROR(Table1[[#This Row],[County (Utah.gov)]], SUBSTITUTE(Table1[[#This Row],[County (WPR)]], " County", ""))</f>
        <v>Salt Lake</v>
      </c>
    </row>
    <row r="1321" spans="1:10">
      <c r="A1321" t="s">
        <v>301</v>
      </c>
      <c r="B1321" t="s">
        <v>20</v>
      </c>
      <c r="C1321">
        <v>2025</v>
      </c>
      <c r="D1321">
        <v>2</v>
      </c>
      <c r="E1321">
        <v>84108</v>
      </c>
      <c r="F1321" t="s">
        <v>290</v>
      </c>
      <c r="G1321">
        <v>1444</v>
      </c>
      <c r="H1321" t="str">
        <f>_xlfn.XLOOKUP(Table1[[#This Row],[ZIPCODE]],Table2[Zip Code],Table2[County])</f>
        <v>Salt Lake</v>
      </c>
      <c r="I1321" t="str">
        <f>_xlfn.XLOOKUP(Table1[[#This Row],[ZIPCODE]],Table3[zip],Table3[county])</f>
        <v>Salt Lake County</v>
      </c>
      <c r="J1321" t="str">
        <f>IFERROR(Table1[[#This Row],[County (Utah.gov)]], SUBSTITUTE(Table1[[#This Row],[County (WPR)]], " County", ""))</f>
        <v>Salt Lake</v>
      </c>
    </row>
    <row r="1322" spans="1:10">
      <c r="A1322" t="s">
        <v>301</v>
      </c>
      <c r="B1322" t="s">
        <v>20</v>
      </c>
      <c r="C1322">
        <v>2025</v>
      </c>
      <c r="D1322">
        <v>2</v>
      </c>
      <c r="E1322">
        <v>84108</v>
      </c>
      <c r="F1322" t="s">
        <v>291</v>
      </c>
      <c r="G1322">
        <v>248</v>
      </c>
      <c r="H1322" t="str">
        <f>_xlfn.XLOOKUP(Table1[[#This Row],[ZIPCODE]],Table2[Zip Code],Table2[County])</f>
        <v>Salt Lake</v>
      </c>
      <c r="I1322" t="str">
        <f>_xlfn.XLOOKUP(Table1[[#This Row],[ZIPCODE]],Table3[zip],Table3[county])</f>
        <v>Salt Lake County</v>
      </c>
      <c r="J1322" t="str">
        <f>IFERROR(Table1[[#This Row],[County (Utah.gov)]], SUBSTITUTE(Table1[[#This Row],[County (WPR)]], " County", ""))</f>
        <v>Salt Lake</v>
      </c>
    </row>
    <row r="1323" spans="1:10">
      <c r="A1323" t="s">
        <v>301</v>
      </c>
      <c r="B1323" t="s">
        <v>20</v>
      </c>
      <c r="C1323">
        <v>2025</v>
      </c>
      <c r="D1323">
        <v>2</v>
      </c>
      <c r="E1323">
        <v>84109</v>
      </c>
      <c r="F1323" t="s">
        <v>290</v>
      </c>
      <c r="G1323">
        <v>592</v>
      </c>
      <c r="H1323" t="str">
        <f>_xlfn.XLOOKUP(Table1[[#This Row],[ZIPCODE]],Table2[Zip Code],Table2[County])</f>
        <v>Salt Lake</v>
      </c>
      <c r="I1323" t="str">
        <f>_xlfn.XLOOKUP(Table1[[#This Row],[ZIPCODE]],Table3[zip],Table3[county])</f>
        <v>Salt Lake County</v>
      </c>
      <c r="J1323" t="str">
        <f>IFERROR(Table1[[#This Row],[County (Utah.gov)]], SUBSTITUTE(Table1[[#This Row],[County (WPR)]], " County", ""))</f>
        <v>Salt Lake</v>
      </c>
    </row>
    <row r="1324" spans="1:10">
      <c r="A1324" t="s">
        <v>301</v>
      </c>
      <c r="B1324" t="s">
        <v>20</v>
      </c>
      <c r="C1324">
        <v>2025</v>
      </c>
      <c r="D1324">
        <v>2</v>
      </c>
      <c r="E1324">
        <v>84109</v>
      </c>
      <c r="F1324" t="s">
        <v>291</v>
      </c>
      <c r="G1324">
        <v>121</v>
      </c>
      <c r="H1324" t="str">
        <f>_xlfn.XLOOKUP(Table1[[#This Row],[ZIPCODE]],Table2[Zip Code],Table2[County])</f>
        <v>Salt Lake</v>
      </c>
      <c r="I1324" t="str">
        <f>_xlfn.XLOOKUP(Table1[[#This Row],[ZIPCODE]],Table3[zip],Table3[county])</f>
        <v>Salt Lake County</v>
      </c>
      <c r="J1324" t="str">
        <f>IFERROR(Table1[[#This Row],[County (Utah.gov)]], SUBSTITUTE(Table1[[#This Row],[County (WPR)]], " County", ""))</f>
        <v>Salt Lake</v>
      </c>
    </row>
    <row r="1325" spans="1:10">
      <c r="A1325" t="s">
        <v>301</v>
      </c>
      <c r="B1325" t="s">
        <v>20</v>
      </c>
      <c r="C1325">
        <v>2025</v>
      </c>
      <c r="D1325">
        <v>2</v>
      </c>
      <c r="E1325">
        <v>84110</v>
      </c>
      <c r="F1325" t="s">
        <v>290</v>
      </c>
      <c r="G1325">
        <v>2</v>
      </c>
      <c r="H1325" t="str">
        <f>_xlfn.XLOOKUP(Table1[[#This Row],[ZIPCODE]],Table2[Zip Code],Table2[County])</f>
        <v>Salt Lake</v>
      </c>
      <c r="I1325" t="e">
        <f>_xlfn.XLOOKUP(Table1[[#This Row],[ZIPCODE]],Table3[zip],Table3[county])</f>
        <v>#N/A</v>
      </c>
      <c r="J1325" t="str">
        <f>IFERROR(Table1[[#This Row],[County (Utah.gov)]], SUBSTITUTE(Table1[[#This Row],[County (WPR)]], " County", ""))</f>
        <v>Salt Lake</v>
      </c>
    </row>
    <row r="1326" spans="1:10">
      <c r="A1326" t="s">
        <v>301</v>
      </c>
      <c r="B1326" t="s">
        <v>20</v>
      </c>
      <c r="C1326">
        <v>2025</v>
      </c>
      <c r="D1326">
        <v>2</v>
      </c>
      <c r="E1326">
        <v>84110</v>
      </c>
      <c r="F1326" t="s">
        <v>291</v>
      </c>
      <c r="G1326">
        <v>1</v>
      </c>
      <c r="H1326" t="str">
        <f>_xlfn.XLOOKUP(Table1[[#This Row],[ZIPCODE]],Table2[Zip Code],Table2[County])</f>
        <v>Salt Lake</v>
      </c>
      <c r="I1326" t="e">
        <f>_xlfn.XLOOKUP(Table1[[#This Row],[ZIPCODE]],Table3[zip],Table3[county])</f>
        <v>#N/A</v>
      </c>
      <c r="J1326" t="str">
        <f>IFERROR(Table1[[#This Row],[County (Utah.gov)]], SUBSTITUTE(Table1[[#This Row],[County (WPR)]], " County", ""))</f>
        <v>Salt Lake</v>
      </c>
    </row>
    <row r="1327" spans="1:10">
      <c r="A1327" t="s">
        <v>301</v>
      </c>
      <c r="B1327" t="s">
        <v>20</v>
      </c>
      <c r="C1327">
        <v>2025</v>
      </c>
      <c r="D1327">
        <v>2</v>
      </c>
      <c r="E1327">
        <v>84111</v>
      </c>
      <c r="F1327" t="s">
        <v>290</v>
      </c>
      <c r="G1327">
        <v>890</v>
      </c>
      <c r="H1327" t="str">
        <f>_xlfn.XLOOKUP(Table1[[#This Row],[ZIPCODE]],Table2[Zip Code],Table2[County])</f>
        <v>Salt Lake</v>
      </c>
      <c r="I1327" t="str">
        <f>_xlfn.XLOOKUP(Table1[[#This Row],[ZIPCODE]],Table3[zip],Table3[county])</f>
        <v>Salt Lake County</v>
      </c>
      <c r="J1327" t="str">
        <f>IFERROR(Table1[[#This Row],[County (Utah.gov)]], SUBSTITUTE(Table1[[#This Row],[County (WPR)]], " County", ""))</f>
        <v>Salt Lake</v>
      </c>
    </row>
    <row r="1328" spans="1:10">
      <c r="A1328" t="s">
        <v>301</v>
      </c>
      <c r="B1328" t="s">
        <v>20</v>
      </c>
      <c r="C1328">
        <v>2025</v>
      </c>
      <c r="D1328">
        <v>2</v>
      </c>
      <c r="E1328">
        <v>84111</v>
      </c>
      <c r="F1328" t="s">
        <v>291</v>
      </c>
      <c r="G1328">
        <v>152</v>
      </c>
      <c r="H1328" t="str">
        <f>_xlfn.XLOOKUP(Table1[[#This Row],[ZIPCODE]],Table2[Zip Code],Table2[County])</f>
        <v>Salt Lake</v>
      </c>
      <c r="I1328" t="str">
        <f>_xlfn.XLOOKUP(Table1[[#This Row],[ZIPCODE]],Table3[zip],Table3[county])</f>
        <v>Salt Lake County</v>
      </c>
      <c r="J1328" t="str">
        <f>IFERROR(Table1[[#This Row],[County (Utah.gov)]], SUBSTITUTE(Table1[[#This Row],[County (WPR)]], " County", ""))</f>
        <v>Salt Lake</v>
      </c>
    </row>
    <row r="1329" spans="1:10">
      <c r="A1329" t="s">
        <v>301</v>
      </c>
      <c r="B1329" t="s">
        <v>20</v>
      </c>
      <c r="C1329">
        <v>2025</v>
      </c>
      <c r="D1329">
        <v>2</v>
      </c>
      <c r="E1329">
        <v>84112</v>
      </c>
      <c r="F1329" t="s">
        <v>290</v>
      </c>
      <c r="G1329">
        <v>984</v>
      </c>
      <c r="H1329" t="str">
        <f>_xlfn.XLOOKUP(Table1[[#This Row],[ZIPCODE]],Table2[Zip Code],Table2[County])</f>
        <v>Salt Lake</v>
      </c>
      <c r="I1329" t="str">
        <f>_xlfn.XLOOKUP(Table1[[#This Row],[ZIPCODE]],Table3[zip],Table3[county])</f>
        <v>Salt Lake County</v>
      </c>
      <c r="J1329" t="str">
        <f>IFERROR(Table1[[#This Row],[County (Utah.gov)]], SUBSTITUTE(Table1[[#This Row],[County (WPR)]], " County", ""))</f>
        <v>Salt Lake</v>
      </c>
    </row>
    <row r="1330" spans="1:10">
      <c r="A1330" t="s">
        <v>301</v>
      </c>
      <c r="B1330" t="s">
        <v>20</v>
      </c>
      <c r="C1330">
        <v>2025</v>
      </c>
      <c r="D1330">
        <v>2</v>
      </c>
      <c r="E1330">
        <v>84112</v>
      </c>
      <c r="F1330" t="s">
        <v>291</v>
      </c>
      <c r="G1330">
        <v>29</v>
      </c>
      <c r="H1330" t="str">
        <f>_xlfn.XLOOKUP(Table1[[#This Row],[ZIPCODE]],Table2[Zip Code],Table2[County])</f>
        <v>Salt Lake</v>
      </c>
      <c r="I1330" t="str">
        <f>_xlfn.XLOOKUP(Table1[[#This Row],[ZIPCODE]],Table3[zip],Table3[county])</f>
        <v>Salt Lake County</v>
      </c>
      <c r="J1330" t="str">
        <f>IFERROR(Table1[[#This Row],[County (Utah.gov)]], SUBSTITUTE(Table1[[#This Row],[County (WPR)]], " County", ""))</f>
        <v>Salt Lake</v>
      </c>
    </row>
    <row r="1331" spans="1:10">
      <c r="A1331" t="s">
        <v>301</v>
      </c>
      <c r="B1331" t="s">
        <v>20</v>
      </c>
      <c r="C1331">
        <v>2025</v>
      </c>
      <c r="D1331">
        <v>2</v>
      </c>
      <c r="E1331">
        <v>84113</v>
      </c>
      <c r="F1331" t="s">
        <v>290</v>
      </c>
      <c r="G1331">
        <v>71</v>
      </c>
      <c r="H1331" t="str">
        <f>_xlfn.XLOOKUP(Table1[[#This Row],[ZIPCODE]],Table2[Zip Code],Table2[County])</f>
        <v>Salt Lake</v>
      </c>
      <c r="I1331" t="str">
        <f>_xlfn.XLOOKUP(Table1[[#This Row],[ZIPCODE]],Table3[zip],Table3[county])</f>
        <v>Salt Lake County</v>
      </c>
      <c r="J1331" t="str">
        <f>IFERROR(Table1[[#This Row],[County (Utah.gov)]], SUBSTITUTE(Table1[[#This Row],[County (WPR)]], " County", ""))</f>
        <v>Salt Lake</v>
      </c>
    </row>
    <row r="1332" spans="1:10">
      <c r="A1332" t="s">
        <v>301</v>
      </c>
      <c r="B1332" t="s">
        <v>20</v>
      </c>
      <c r="C1332">
        <v>2025</v>
      </c>
      <c r="D1332">
        <v>2</v>
      </c>
      <c r="E1332">
        <v>84113</v>
      </c>
      <c r="F1332" t="s">
        <v>291</v>
      </c>
      <c r="G1332">
        <v>4</v>
      </c>
      <c r="H1332" t="str">
        <f>_xlfn.XLOOKUP(Table1[[#This Row],[ZIPCODE]],Table2[Zip Code],Table2[County])</f>
        <v>Salt Lake</v>
      </c>
      <c r="I1332" t="str">
        <f>_xlfn.XLOOKUP(Table1[[#This Row],[ZIPCODE]],Table3[zip],Table3[county])</f>
        <v>Salt Lake County</v>
      </c>
      <c r="J1332" t="str">
        <f>IFERROR(Table1[[#This Row],[County (Utah.gov)]], SUBSTITUTE(Table1[[#This Row],[County (WPR)]], " County", ""))</f>
        <v>Salt Lake</v>
      </c>
    </row>
    <row r="1333" spans="1:10">
      <c r="A1333" t="s">
        <v>301</v>
      </c>
      <c r="B1333" t="s">
        <v>20</v>
      </c>
      <c r="C1333">
        <v>2025</v>
      </c>
      <c r="D1333">
        <v>2</v>
      </c>
      <c r="E1333">
        <v>84114</v>
      </c>
      <c r="F1333" t="s">
        <v>290</v>
      </c>
      <c r="G1333">
        <v>1</v>
      </c>
      <c r="H1333" t="str">
        <f>_xlfn.XLOOKUP(Table1[[#This Row],[ZIPCODE]],Table2[Zip Code],Table2[County])</f>
        <v>Salt Lake</v>
      </c>
      <c r="I1333" t="str">
        <f>_xlfn.XLOOKUP(Table1[[#This Row],[ZIPCODE]],Table3[zip],Table3[county])</f>
        <v>Salt Lake County</v>
      </c>
      <c r="J1333" t="str">
        <f>IFERROR(Table1[[#This Row],[County (Utah.gov)]], SUBSTITUTE(Table1[[#This Row],[County (WPR)]], " County", ""))</f>
        <v>Salt Lake</v>
      </c>
    </row>
    <row r="1334" spans="1:10">
      <c r="A1334" t="s">
        <v>301</v>
      </c>
      <c r="B1334" t="s">
        <v>20</v>
      </c>
      <c r="C1334">
        <v>2025</v>
      </c>
      <c r="D1334">
        <v>2</v>
      </c>
      <c r="E1334">
        <v>84115</v>
      </c>
      <c r="F1334" t="s">
        <v>290</v>
      </c>
      <c r="G1334">
        <v>487</v>
      </c>
      <c r="H1334" t="str">
        <f>_xlfn.XLOOKUP(Table1[[#This Row],[ZIPCODE]],Table2[Zip Code],Table2[County])</f>
        <v>Salt Lake</v>
      </c>
      <c r="I1334" t="str">
        <f>_xlfn.XLOOKUP(Table1[[#This Row],[ZIPCODE]],Table3[zip],Table3[county])</f>
        <v>Salt Lake County</v>
      </c>
      <c r="J1334" t="str">
        <f>IFERROR(Table1[[#This Row],[County (Utah.gov)]], SUBSTITUTE(Table1[[#This Row],[County (WPR)]], " County", ""))</f>
        <v>Salt Lake</v>
      </c>
    </row>
    <row r="1335" spans="1:10">
      <c r="A1335" t="s">
        <v>301</v>
      </c>
      <c r="B1335" t="s">
        <v>20</v>
      </c>
      <c r="C1335">
        <v>2025</v>
      </c>
      <c r="D1335">
        <v>2</v>
      </c>
      <c r="E1335">
        <v>84115</v>
      </c>
      <c r="F1335" t="s">
        <v>291</v>
      </c>
      <c r="G1335">
        <v>117</v>
      </c>
      <c r="H1335" t="str">
        <f>_xlfn.XLOOKUP(Table1[[#This Row],[ZIPCODE]],Table2[Zip Code],Table2[County])</f>
        <v>Salt Lake</v>
      </c>
      <c r="I1335" t="str">
        <f>_xlfn.XLOOKUP(Table1[[#This Row],[ZIPCODE]],Table3[zip],Table3[county])</f>
        <v>Salt Lake County</v>
      </c>
      <c r="J1335" t="str">
        <f>IFERROR(Table1[[#This Row],[County (Utah.gov)]], SUBSTITUTE(Table1[[#This Row],[County (WPR)]], " County", ""))</f>
        <v>Salt Lake</v>
      </c>
    </row>
    <row r="1336" spans="1:10">
      <c r="A1336" t="s">
        <v>301</v>
      </c>
      <c r="B1336" t="s">
        <v>20</v>
      </c>
      <c r="C1336">
        <v>2025</v>
      </c>
      <c r="D1336">
        <v>2</v>
      </c>
      <c r="E1336">
        <v>84116</v>
      </c>
      <c r="F1336" t="s">
        <v>290</v>
      </c>
      <c r="G1336">
        <v>353</v>
      </c>
      <c r="H1336" t="str">
        <f>_xlfn.XLOOKUP(Table1[[#This Row],[ZIPCODE]],Table2[Zip Code],Table2[County])</f>
        <v>Salt Lake</v>
      </c>
      <c r="I1336" t="str">
        <f>_xlfn.XLOOKUP(Table1[[#This Row],[ZIPCODE]],Table3[zip],Table3[county])</f>
        <v>Salt Lake County</v>
      </c>
      <c r="J1336" t="str">
        <f>IFERROR(Table1[[#This Row],[County (Utah.gov)]], SUBSTITUTE(Table1[[#This Row],[County (WPR)]], " County", ""))</f>
        <v>Salt Lake</v>
      </c>
    </row>
    <row r="1337" spans="1:10">
      <c r="A1337" t="s">
        <v>301</v>
      </c>
      <c r="B1337" t="s">
        <v>20</v>
      </c>
      <c r="C1337">
        <v>2025</v>
      </c>
      <c r="D1337">
        <v>2</v>
      </c>
      <c r="E1337">
        <v>84116</v>
      </c>
      <c r="F1337" t="s">
        <v>291</v>
      </c>
      <c r="G1337">
        <v>96</v>
      </c>
      <c r="H1337" t="str">
        <f>_xlfn.XLOOKUP(Table1[[#This Row],[ZIPCODE]],Table2[Zip Code],Table2[County])</f>
        <v>Salt Lake</v>
      </c>
      <c r="I1337" t="str">
        <f>_xlfn.XLOOKUP(Table1[[#This Row],[ZIPCODE]],Table3[zip],Table3[county])</f>
        <v>Salt Lake County</v>
      </c>
      <c r="J1337" t="str">
        <f>IFERROR(Table1[[#This Row],[County (Utah.gov)]], SUBSTITUTE(Table1[[#This Row],[County (WPR)]], " County", ""))</f>
        <v>Salt Lake</v>
      </c>
    </row>
    <row r="1338" spans="1:10">
      <c r="A1338" t="s">
        <v>301</v>
      </c>
      <c r="B1338" t="s">
        <v>20</v>
      </c>
      <c r="C1338">
        <v>2025</v>
      </c>
      <c r="D1338">
        <v>2</v>
      </c>
      <c r="E1338">
        <v>84117</v>
      </c>
      <c r="F1338" t="s">
        <v>290</v>
      </c>
      <c r="G1338">
        <v>340</v>
      </c>
      <c r="H1338" t="str">
        <f>_xlfn.XLOOKUP(Table1[[#This Row],[ZIPCODE]],Table2[Zip Code],Table2[County])</f>
        <v>Salt Lake</v>
      </c>
      <c r="I1338" t="str">
        <f>_xlfn.XLOOKUP(Table1[[#This Row],[ZIPCODE]],Table3[zip],Table3[county])</f>
        <v>Salt Lake County</v>
      </c>
      <c r="J1338" t="str">
        <f>IFERROR(Table1[[#This Row],[County (Utah.gov)]], SUBSTITUTE(Table1[[#This Row],[County (WPR)]], " County", ""))</f>
        <v>Salt Lake</v>
      </c>
    </row>
    <row r="1339" spans="1:10">
      <c r="A1339" t="s">
        <v>301</v>
      </c>
      <c r="B1339" t="s">
        <v>20</v>
      </c>
      <c r="C1339">
        <v>2025</v>
      </c>
      <c r="D1339">
        <v>2</v>
      </c>
      <c r="E1339">
        <v>84117</v>
      </c>
      <c r="F1339" t="s">
        <v>291</v>
      </c>
      <c r="G1339">
        <v>84</v>
      </c>
      <c r="H1339" t="str">
        <f>_xlfn.XLOOKUP(Table1[[#This Row],[ZIPCODE]],Table2[Zip Code],Table2[County])</f>
        <v>Salt Lake</v>
      </c>
      <c r="I1339" t="str">
        <f>_xlfn.XLOOKUP(Table1[[#This Row],[ZIPCODE]],Table3[zip],Table3[county])</f>
        <v>Salt Lake County</v>
      </c>
      <c r="J1339" t="str">
        <f>IFERROR(Table1[[#This Row],[County (Utah.gov)]], SUBSTITUTE(Table1[[#This Row],[County (WPR)]], " County", ""))</f>
        <v>Salt Lake</v>
      </c>
    </row>
    <row r="1340" spans="1:10">
      <c r="A1340" t="s">
        <v>301</v>
      </c>
      <c r="B1340" t="s">
        <v>20</v>
      </c>
      <c r="C1340">
        <v>2025</v>
      </c>
      <c r="D1340">
        <v>2</v>
      </c>
      <c r="E1340">
        <v>84118</v>
      </c>
      <c r="F1340" t="s">
        <v>290</v>
      </c>
      <c r="G1340">
        <v>179</v>
      </c>
      <c r="H1340" t="str">
        <f>_xlfn.XLOOKUP(Table1[[#This Row],[ZIPCODE]],Table2[Zip Code],Table2[County])</f>
        <v>Salt Lake</v>
      </c>
      <c r="I1340" t="str">
        <f>_xlfn.XLOOKUP(Table1[[#This Row],[ZIPCODE]],Table3[zip],Table3[county])</f>
        <v>Salt Lake County</v>
      </c>
      <c r="J1340" t="str">
        <f>IFERROR(Table1[[#This Row],[County (Utah.gov)]], SUBSTITUTE(Table1[[#This Row],[County (WPR)]], " County", ""))</f>
        <v>Salt Lake</v>
      </c>
    </row>
    <row r="1341" spans="1:10">
      <c r="A1341" t="s">
        <v>301</v>
      </c>
      <c r="B1341" t="s">
        <v>20</v>
      </c>
      <c r="C1341">
        <v>2025</v>
      </c>
      <c r="D1341">
        <v>2</v>
      </c>
      <c r="E1341">
        <v>84118</v>
      </c>
      <c r="F1341" t="s">
        <v>291</v>
      </c>
      <c r="G1341">
        <v>43</v>
      </c>
      <c r="H1341" t="str">
        <f>_xlfn.XLOOKUP(Table1[[#This Row],[ZIPCODE]],Table2[Zip Code],Table2[County])</f>
        <v>Salt Lake</v>
      </c>
      <c r="I1341" t="str">
        <f>_xlfn.XLOOKUP(Table1[[#This Row],[ZIPCODE]],Table3[zip],Table3[county])</f>
        <v>Salt Lake County</v>
      </c>
      <c r="J1341" t="str">
        <f>IFERROR(Table1[[#This Row],[County (Utah.gov)]], SUBSTITUTE(Table1[[#This Row],[County (WPR)]], " County", ""))</f>
        <v>Salt Lake</v>
      </c>
    </row>
    <row r="1342" spans="1:10">
      <c r="A1342" t="s">
        <v>301</v>
      </c>
      <c r="B1342" t="s">
        <v>20</v>
      </c>
      <c r="C1342">
        <v>2025</v>
      </c>
      <c r="D1342">
        <v>2</v>
      </c>
      <c r="E1342">
        <v>84119</v>
      </c>
      <c r="F1342" t="s">
        <v>290</v>
      </c>
      <c r="G1342">
        <v>280</v>
      </c>
      <c r="H1342" t="str">
        <f>_xlfn.XLOOKUP(Table1[[#This Row],[ZIPCODE]],Table2[Zip Code],Table2[County])</f>
        <v>Salt Lake</v>
      </c>
      <c r="I1342" t="str">
        <f>_xlfn.XLOOKUP(Table1[[#This Row],[ZIPCODE]],Table3[zip],Table3[county])</f>
        <v>Salt Lake County</v>
      </c>
      <c r="J1342" t="str">
        <f>IFERROR(Table1[[#This Row],[County (Utah.gov)]], SUBSTITUTE(Table1[[#This Row],[County (WPR)]], " County", ""))</f>
        <v>Salt Lake</v>
      </c>
    </row>
    <row r="1343" spans="1:10">
      <c r="A1343" t="s">
        <v>301</v>
      </c>
      <c r="B1343" t="s">
        <v>20</v>
      </c>
      <c r="C1343">
        <v>2025</v>
      </c>
      <c r="D1343">
        <v>2</v>
      </c>
      <c r="E1343">
        <v>84119</v>
      </c>
      <c r="F1343" t="s">
        <v>291</v>
      </c>
      <c r="G1343">
        <v>76</v>
      </c>
      <c r="H1343" t="str">
        <f>_xlfn.XLOOKUP(Table1[[#This Row],[ZIPCODE]],Table2[Zip Code],Table2[County])</f>
        <v>Salt Lake</v>
      </c>
      <c r="I1343" t="str">
        <f>_xlfn.XLOOKUP(Table1[[#This Row],[ZIPCODE]],Table3[zip],Table3[county])</f>
        <v>Salt Lake County</v>
      </c>
      <c r="J1343" t="str">
        <f>IFERROR(Table1[[#This Row],[County (Utah.gov)]], SUBSTITUTE(Table1[[#This Row],[County (WPR)]], " County", ""))</f>
        <v>Salt Lake</v>
      </c>
    </row>
    <row r="1344" spans="1:10">
      <c r="A1344" t="s">
        <v>301</v>
      </c>
      <c r="B1344" t="s">
        <v>20</v>
      </c>
      <c r="C1344">
        <v>2025</v>
      </c>
      <c r="D1344">
        <v>2</v>
      </c>
      <c r="E1344">
        <v>84120</v>
      </c>
      <c r="F1344" t="s">
        <v>290</v>
      </c>
      <c r="G1344">
        <v>250</v>
      </c>
      <c r="H1344" t="str">
        <f>_xlfn.XLOOKUP(Table1[[#This Row],[ZIPCODE]],Table2[Zip Code],Table2[County])</f>
        <v>Salt Lake</v>
      </c>
      <c r="I1344" t="str">
        <f>_xlfn.XLOOKUP(Table1[[#This Row],[ZIPCODE]],Table3[zip],Table3[county])</f>
        <v>Salt Lake County</v>
      </c>
      <c r="J1344" t="str">
        <f>IFERROR(Table1[[#This Row],[County (Utah.gov)]], SUBSTITUTE(Table1[[#This Row],[County (WPR)]], " County", ""))</f>
        <v>Salt Lake</v>
      </c>
    </row>
    <row r="1345" spans="1:10">
      <c r="A1345" t="s">
        <v>301</v>
      </c>
      <c r="B1345" t="s">
        <v>20</v>
      </c>
      <c r="C1345">
        <v>2025</v>
      </c>
      <c r="D1345">
        <v>2</v>
      </c>
      <c r="E1345">
        <v>84120</v>
      </c>
      <c r="F1345" t="s">
        <v>291</v>
      </c>
      <c r="G1345">
        <v>61</v>
      </c>
      <c r="H1345" t="str">
        <f>_xlfn.XLOOKUP(Table1[[#This Row],[ZIPCODE]],Table2[Zip Code],Table2[County])</f>
        <v>Salt Lake</v>
      </c>
      <c r="I1345" t="str">
        <f>_xlfn.XLOOKUP(Table1[[#This Row],[ZIPCODE]],Table3[zip],Table3[county])</f>
        <v>Salt Lake County</v>
      </c>
      <c r="J1345" t="str">
        <f>IFERROR(Table1[[#This Row],[County (Utah.gov)]], SUBSTITUTE(Table1[[#This Row],[County (WPR)]], " County", ""))</f>
        <v>Salt Lake</v>
      </c>
    </row>
    <row r="1346" spans="1:10">
      <c r="A1346" t="s">
        <v>301</v>
      </c>
      <c r="B1346" t="s">
        <v>20</v>
      </c>
      <c r="C1346">
        <v>2025</v>
      </c>
      <c r="D1346">
        <v>2</v>
      </c>
      <c r="E1346">
        <v>84121</v>
      </c>
      <c r="F1346" t="s">
        <v>290</v>
      </c>
      <c r="G1346">
        <v>539</v>
      </c>
      <c r="H1346" t="str">
        <f>_xlfn.XLOOKUP(Table1[[#This Row],[ZIPCODE]],Table2[Zip Code],Table2[County])</f>
        <v>Salt Lake</v>
      </c>
      <c r="I1346" t="str">
        <f>_xlfn.XLOOKUP(Table1[[#This Row],[ZIPCODE]],Table3[zip],Table3[county])</f>
        <v>Salt Lake County</v>
      </c>
      <c r="J1346" t="str">
        <f>IFERROR(Table1[[#This Row],[County (Utah.gov)]], SUBSTITUTE(Table1[[#This Row],[County (WPR)]], " County", ""))</f>
        <v>Salt Lake</v>
      </c>
    </row>
    <row r="1347" spans="1:10">
      <c r="A1347" t="s">
        <v>301</v>
      </c>
      <c r="B1347" t="s">
        <v>20</v>
      </c>
      <c r="C1347">
        <v>2025</v>
      </c>
      <c r="D1347">
        <v>2</v>
      </c>
      <c r="E1347">
        <v>84121</v>
      </c>
      <c r="F1347" t="s">
        <v>291</v>
      </c>
      <c r="G1347">
        <v>133</v>
      </c>
      <c r="H1347" t="str">
        <f>_xlfn.XLOOKUP(Table1[[#This Row],[ZIPCODE]],Table2[Zip Code],Table2[County])</f>
        <v>Salt Lake</v>
      </c>
      <c r="I1347" t="str">
        <f>_xlfn.XLOOKUP(Table1[[#This Row],[ZIPCODE]],Table3[zip],Table3[county])</f>
        <v>Salt Lake County</v>
      </c>
      <c r="J1347" t="str">
        <f>IFERROR(Table1[[#This Row],[County (Utah.gov)]], SUBSTITUTE(Table1[[#This Row],[County (WPR)]], " County", ""))</f>
        <v>Salt Lake</v>
      </c>
    </row>
    <row r="1348" spans="1:10">
      <c r="A1348" t="s">
        <v>301</v>
      </c>
      <c r="B1348" t="s">
        <v>20</v>
      </c>
      <c r="C1348">
        <v>2025</v>
      </c>
      <c r="D1348">
        <v>2</v>
      </c>
      <c r="E1348">
        <v>84122</v>
      </c>
      <c r="F1348" t="s">
        <v>290</v>
      </c>
      <c r="G1348">
        <v>2</v>
      </c>
      <c r="H1348" t="str">
        <f>_xlfn.XLOOKUP(Table1[[#This Row],[ZIPCODE]],Table2[Zip Code],Table2[County])</f>
        <v>Salt Lake</v>
      </c>
      <c r="I1348" t="e">
        <f>_xlfn.XLOOKUP(Table1[[#This Row],[ZIPCODE]],Table3[zip],Table3[county])</f>
        <v>#N/A</v>
      </c>
      <c r="J1348" t="str">
        <f>IFERROR(Table1[[#This Row],[County (Utah.gov)]], SUBSTITUTE(Table1[[#This Row],[County (WPR)]], " County", ""))</f>
        <v>Salt Lake</v>
      </c>
    </row>
    <row r="1349" spans="1:10">
      <c r="A1349" t="s">
        <v>301</v>
      </c>
      <c r="B1349" t="s">
        <v>20</v>
      </c>
      <c r="C1349">
        <v>2025</v>
      </c>
      <c r="D1349">
        <v>2</v>
      </c>
      <c r="E1349">
        <v>84123</v>
      </c>
      <c r="F1349" t="s">
        <v>290</v>
      </c>
      <c r="G1349">
        <v>242</v>
      </c>
      <c r="H1349" t="str">
        <f>_xlfn.XLOOKUP(Table1[[#This Row],[ZIPCODE]],Table2[Zip Code],Table2[County])</f>
        <v>Salt Lake</v>
      </c>
      <c r="I1349" t="str">
        <f>_xlfn.XLOOKUP(Table1[[#This Row],[ZIPCODE]],Table3[zip],Table3[county])</f>
        <v>Salt Lake County</v>
      </c>
      <c r="J1349" t="str">
        <f>IFERROR(Table1[[#This Row],[County (Utah.gov)]], SUBSTITUTE(Table1[[#This Row],[County (WPR)]], " County", ""))</f>
        <v>Salt Lake</v>
      </c>
    </row>
    <row r="1350" spans="1:10">
      <c r="A1350" t="s">
        <v>301</v>
      </c>
      <c r="B1350" t="s">
        <v>20</v>
      </c>
      <c r="C1350">
        <v>2025</v>
      </c>
      <c r="D1350">
        <v>2</v>
      </c>
      <c r="E1350">
        <v>84123</v>
      </c>
      <c r="F1350" t="s">
        <v>291</v>
      </c>
      <c r="G1350">
        <v>63</v>
      </c>
      <c r="H1350" t="str">
        <f>_xlfn.XLOOKUP(Table1[[#This Row],[ZIPCODE]],Table2[Zip Code],Table2[County])</f>
        <v>Salt Lake</v>
      </c>
      <c r="I1350" t="str">
        <f>_xlfn.XLOOKUP(Table1[[#This Row],[ZIPCODE]],Table3[zip],Table3[county])</f>
        <v>Salt Lake County</v>
      </c>
      <c r="J1350" t="str">
        <f>IFERROR(Table1[[#This Row],[County (Utah.gov)]], SUBSTITUTE(Table1[[#This Row],[County (WPR)]], " County", ""))</f>
        <v>Salt Lake</v>
      </c>
    </row>
    <row r="1351" spans="1:10">
      <c r="A1351" t="s">
        <v>301</v>
      </c>
      <c r="B1351" t="s">
        <v>20</v>
      </c>
      <c r="C1351">
        <v>2025</v>
      </c>
      <c r="D1351">
        <v>2</v>
      </c>
      <c r="E1351">
        <v>84124</v>
      </c>
      <c r="F1351" t="s">
        <v>290</v>
      </c>
      <c r="G1351">
        <v>377</v>
      </c>
      <c r="H1351" t="str">
        <f>_xlfn.XLOOKUP(Table1[[#This Row],[ZIPCODE]],Table2[Zip Code],Table2[County])</f>
        <v>Salt Lake</v>
      </c>
      <c r="I1351" t="str">
        <f>_xlfn.XLOOKUP(Table1[[#This Row],[ZIPCODE]],Table3[zip],Table3[county])</f>
        <v>Salt Lake County</v>
      </c>
      <c r="J1351" t="str">
        <f>IFERROR(Table1[[#This Row],[County (Utah.gov)]], SUBSTITUTE(Table1[[#This Row],[County (WPR)]], " County", ""))</f>
        <v>Salt Lake</v>
      </c>
    </row>
    <row r="1352" spans="1:10">
      <c r="A1352" t="s">
        <v>301</v>
      </c>
      <c r="B1352" t="s">
        <v>20</v>
      </c>
      <c r="C1352">
        <v>2025</v>
      </c>
      <c r="D1352">
        <v>2</v>
      </c>
      <c r="E1352">
        <v>84124</v>
      </c>
      <c r="F1352" t="s">
        <v>291</v>
      </c>
      <c r="G1352">
        <v>96</v>
      </c>
      <c r="H1352" t="str">
        <f>_xlfn.XLOOKUP(Table1[[#This Row],[ZIPCODE]],Table2[Zip Code],Table2[County])</f>
        <v>Salt Lake</v>
      </c>
      <c r="I1352" t="str">
        <f>_xlfn.XLOOKUP(Table1[[#This Row],[ZIPCODE]],Table3[zip],Table3[county])</f>
        <v>Salt Lake County</v>
      </c>
      <c r="J1352" t="str">
        <f>IFERROR(Table1[[#This Row],[County (Utah.gov)]], SUBSTITUTE(Table1[[#This Row],[County (WPR)]], " County", ""))</f>
        <v>Salt Lake</v>
      </c>
    </row>
    <row r="1353" spans="1:10">
      <c r="A1353" t="s">
        <v>301</v>
      </c>
      <c r="B1353" t="s">
        <v>20</v>
      </c>
      <c r="C1353">
        <v>2025</v>
      </c>
      <c r="D1353">
        <v>2</v>
      </c>
      <c r="E1353">
        <v>84126</v>
      </c>
      <c r="F1353" t="s">
        <v>290</v>
      </c>
      <c r="G1353">
        <v>1</v>
      </c>
      <c r="H1353" t="str">
        <f>_xlfn.XLOOKUP(Table1[[#This Row],[ZIPCODE]],Table2[Zip Code],Table2[County])</f>
        <v>Salt Lake</v>
      </c>
      <c r="I1353" t="e">
        <f>_xlfn.XLOOKUP(Table1[[#This Row],[ZIPCODE]],Table3[zip],Table3[county])</f>
        <v>#N/A</v>
      </c>
      <c r="J1353" t="str">
        <f>IFERROR(Table1[[#This Row],[County (Utah.gov)]], SUBSTITUTE(Table1[[#This Row],[County (WPR)]], " County", ""))</f>
        <v>Salt Lake</v>
      </c>
    </row>
    <row r="1354" spans="1:10">
      <c r="A1354" t="s">
        <v>301</v>
      </c>
      <c r="B1354" t="s">
        <v>20</v>
      </c>
      <c r="C1354">
        <v>2025</v>
      </c>
      <c r="D1354">
        <v>2</v>
      </c>
      <c r="E1354">
        <v>84127</v>
      </c>
      <c r="F1354" t="s">
        <v>290</v>
      </c>
      <c r="G1354">
        <v>1</v>
      </c>
      <c r="H1354" t="str">
        <f>_xlfn.XLOOKUP(Table1[[#This Row],[ZIPCODE]],Table2[Zip Code],Table2[County])</f>
        <v>Salt Lake</v>
      </c>
      <c r="I1354" t="e">
        <f>_xlfn.XLOOKUP(Table1[[#This Row],[ZIPCODE]],Table3[zip],Table3[county])</f>
        <v>#N/A</v>
      </c>
      <c r="J1354" t="str">
        <f>IFERROR(Table1[[#This Row],[County (Utah.gov)]], SUBSTITUTE(Table1[[#This Row],[County (WPR)]], " County", ""))</f>
        <v>Salt Lake</v>
      </c>
    </row>
    <row r="1355" spans="1:10">
      <c r="A1355" t="s">
        <v>301</v>
      </c>
      <c r="B1355" t="s">
        <v>20</v>
      </c>
      <c r="C1355">
        <v>2025</v>
      </c>
      <c r="D1355">
        <v>2</v>
      </c>
      <c r="E1355">
        <v>84127</v>
      </c>
      <c r="F1355" t="s">
        <v>291</v>
      </c>
      <c r="G1355">
        <v>1</v>
      </c>
      <c r="H1355" t="str">
        <f>_xlfn.XLOOKUP(Table1[[#This Row],[ZIPCODE]],Table2[Zip Code],Table2[County])</f>
        <v>Salt Lake</v>
      </c>
      <c r="I1355" t="e">
        <f>_xlfn.XLOOKUP(Table1[[#This Row],[ZIPCODE]],Table3[zip],Table3[county])</f>
        <v>#N/A</v>
      </c>
      <c r="J1355" t="str">
        <f>IFERROR(Table1[[#This Row],[County (Utah.gov)]], SUBSTITUTE(Table1[[#This Row],[County (WPR)]], " County", ""))</f>
        <v>Salt Lake</v>
      </c>
    </row>
    <row r="1356" spans="1:10">
      <c r="A1356" t="s">
        <v>301</v>
      </c>
      <c r="B1356" t="s">
        <v>20</v>
      </c>
      <c r="C1356">
        <v>2025</v>
      </c>
      <c r="D1356">
        <v>2</v>
      </c>
      <c r="E1356">
        <v>84128</v>
      </c>
      <c r="F1356" t="s">
        <v>290</v>
      </c>
      <c r="G1356">
        <v>183</v>
      </c>
      <c r="H1356" t="str">
        <f>_xlfn.XLOOKUP(Table1[[#This Row],[ZIPCODE]],Table2[Zip Code],Table2[County])</f>
        <v>Salt Lake</v>
      </c>
      <c r="I1356" t="str">
        <f>_xlfn.XLOOKUP(Table1[[#This Row],[ZIPCODE]],Table3[zip],Table3[county])</f>
        <v>Salt Lake County</v>
      </c>
      <c r="J1356" t="str">
        <f>IFERROR(Table1[[#This Row],[County (Utah.gov)]], SUBSTITUTE(Table1[[#This Row],[County (WPR)]], " County", ""))</f>
        <v>Salt Lake</v>
      </c>
    </row>
    <row r="1357" spans="1:10">
      <c r="A1357" t="s">
        <v>301</v>
      </c>
      <c r="B1357" t="s">
        <v>20</v>
      </c>
      <c r="C1357">
        <v>2025</v>
      </c>
      <c r="D1357">
        <v>2</v>
      </c>
      <c r="E1357">
        <v>84128</v>
      </c>
      <c r="F1357" t="s">
        <v>291</v>
      </c>
      <c r="G1357">
        <v>31</v>
      </c>
      <c r="H1357" t="str">
        <f>_xlfn.XLOOKUP(Table1[[#This Row],[ZIPCODE]],Table2[Zip Code],Table2[County])</f>
        <v>Salt Lake</v>
      </c>
      <c r="I1357" t="str">
        <f>_xlfn.XLOOKUP(Table1[[#This Row],[ZIPCODE]],Table3[zip],Table3[county])</f>
        <v>Salt Lake County</v>
      </c>
      <c r="J1357" t="str">
        <f>IFERROR(Table1[[#This Row],[County (Utah.gov)]], SUBSTITUTE(Table1[[#This Row],[County (WPR)]], " County", ""))</f>
        <v>Salt Lake</v>
      </c>
    </row>
    <row r="1358" spans="1:10">
      <c r="A1358" t="s">
        <v>301</v>
      </c>
      <c r="B1358" t="s">
        <v>20</v>
      </c>
      <c r="C1358">
        <v>2025</v>
      </c>
      <c r="D1358">
        <v>2</v>
      </c>
      <c r="E1358">
        <v>84129</v>
      </c>
      <c r="F1358" t="s">
        <v>290</v>
      </c>
      <c r="G1358">
        <v>219</v>
      </c>
      <c r="H1358" t="e">
        <f>_xlfn.XLOOKUP(Table1[[#This Row],[ZIPCODE]],Table2[Zip Code],Table2[County])</f>
        <v>#N/A</v>
      </c>
      <c r="I1358" t="str">
        <f>_xlfn.XLOOKUP(Table1[[#This Row],[ZIPCODE]],Table3[zip],Table3[county])</f>
        <v>Salt Lake County</v>
      </c>
      <c r="J1358" t="str">
        <f>IFERROR(Table1[[#This Row],[County (Utah.gov)]], SUBSTITUTE(Table1[[#This Row],[County (WPR)]], " County", ""))</f>
        <v>Salt Lake</v>
      </c>
    </row>
    <row r="1359" spans="1:10">
      <c r="A1359" t="s">
        <v>301</v>
      </c>
      <c r="B1359" t="s">
        <v>20</v>
      </c>
      <c r="C1359">
        <v>2025</v>
      </c>
      <c r="D1359">
        <v>2</v>
      </c>
      <c r="E1359">
        <v>84129</v>
      </c>
      <c r="F1359" t="s">
        <v>291</v>
      </c>
      <c r="G1359">
        <v>54</v>
      </c>
      <c r="H1359" t="e">
        <f>_xlfn.XLOOKUP(Table1[[#This Row],[ZIPCODE]],Table2[Zip Code],Table2[County])</f>
        <v>#N/A</v>
      </c>
      <c r="I1359" t="str">
        <f>_xlfn.XLOOKUP(Table1[[#This Row],[ZIPCODE]],Table3[zip],Table3[county])</f>
        <v>Salt Lake County</v>
      </c>
      <c r="J1359" t="str">
        <f>IFERROR(Table1[[#This Row],[County (Utah.gov)]], SUBSTITUTE(Table1[[#This Row],[County (WPR)]], " County", ""))</f>
        <v>Salt Lake</v>
      </c>
    </row>
    <row r="1360" spans="1:10">
      <c r="A1360" t="s">
        <v>301</v>
      </c>
      <c r="B1360" t="s">
        <v>20</v>
      </c>
      <c r="C1360">
        <v>2025</v>
      </c>
      <c r="D1360">
        <v>2</v>
      </c>
      <c r="E1360">
        <v>84147</v>
      </c>
      <c r="F1360" t="s">
        <v>290</v>
      </c>
      <c r="G1360">
        <v>1</v>
      </c>
      <c r="H1360" t="str">
        <f>_xlfn.XLOOKUP(Table1[[#This Row],[ZIPCODE]],Table2[Zip Code],Table2[County])</f>
        <v>Salt Lake</v>
      </c>
      <c r="I1360" t="e">
        <f>_xlfn.XLOOKUP(Table1[[#This Row],[ZIPCODE]],Table3[zip],Table3[county])</f>
        <v>#N/A</v>
      </c>
      <c r="J1360" t="str">
        <f>IFERROR(Table1[[#This Row],[County (Utah.gov)]], SUBSTITUTE(Table1[[#This Row],[County (WPR)]], " County", ""))</f>
        <v>Salt Lake</v>
      </c>
    </row>
    <row r="1361" spans="1:10">
      <c r="A1361" t="s">
        <v>301</v>
      </c>
      <c r="B1361" t="s">
        <v>20</v>
      </c>
      <c r="C1361">
        <v>2025</v>
      </c>
      <c r="D1361">
        <v>2</v>
      </c>
      <c r="E1361">
        <v>84150</v>
      </c>
      <c r="F1361" t="s">
        <v>290</v>
      </c>
      <c r="G1361">
        <v>2</v>
      </c>
      <c r="H1361" t="str">
        <f>_xlfn.XLOOKUP(Table1[[#This Row],[ZIPCODE]],Table2[Zip Code],Table2[County])</f>
        <v>Salt Lake</v>
      </c>
      <c r="I1361" t="str">
        <f>_xlfn.XLOOKUP(Table1[[#This Row],[ZIPCODE]],Table3[zip],Table3[county])</f>
        <v>Salt Lake County</v>
      </c>
      <c r="J1361" t="str">
        <f>IFERROR(Table1[[#This Row],[County (Utah.gov)]], SUBSTITUTE(Table1[[#This Row],[County (WPR)]], " County", ""))</f>
        <v>Salt Lake</v>
      </c>
    </row>
    <row r="1362" spans="1:10">
      <c r="A1362" t="s">
        <v>301</v>
      </c>
      <c r="B1362" t="s">
        <v>20</v>
      </c>
      <c r="C1362">
        <v>2025</v>
      </c>
      <c r="D1362">
        <v>2</v>
      </c>
      <c r="E1362">
        <v>84152</v>
      </c>
      <c r="F1362" t="s">
        <v>290</v>
      </c>
      <c r="G1362">
        <v>1</v>
      </c>
      <c r="H1362" t="str">
        <f>_xlfn.XLOOKUP(Table1[[#This Row],[ZIPCODE]],Table2[Zip Code],Table2[County])</f>
        <v>Salt Lake</v>
      </c>
      <c r="I1362" t="e">
        <f>_xlfn.XLOOKUP(Table1[[#This Row],[ZIPCODE]],Table3[zip],Table3[county])</f>
        <v>#N/A</v>
      </c>
      <c r="J1362" t="str">
        <f>IFERROR(Table1[[#This Row],[County (Utah.gov)]], SUBSTITUTE(Table1[[#This Row],[County (WPR)]], " County", ""))</f>
        <v>Salt Lake</v>
      </c>
    </row>
    <row r="1363" spans="1:10">
      <c r="A1363" t="s">
        <v>301</v>
      </c>
      <c r="B1363" t="s">
        <v>20</v>
      </c>
      <c r="C1363">
        <v>2025</v>
      </c>
      <c r="D1363">
        <v>2</v>
      </c>
      <c r="E1363">
        <v>84152</v>
      </c>
      <c r="F1363" t="s">
        <v>291</v>
      </c>
      <c r="G1363">
        <v>3</v>
      </c>
      <c r="H1363" t="str">
        <f>_xlfn.XLOOKUP(Table1[[#This Row],[ZIPCODE]],Table2[Zip Code],Table2[County])</f>
        <v>Salt Lake</v>
      </c>
      <c r="I1363" t="e">
        <f>_xlfn.XLOOKUP(Table1[[#This Row],[ZIPCODE]],Table3[zip],Table3[county])</f>
        <v>#N/A</v>
      </c>
      <c r="J1363" t="str">
        <f>IFERROR(Table1[[#This Row],[County (Utah.gov)]], SUBSTITUTE(Table1[[#This Row],[County (WPR)]], " County", ""))</f>
        <v>Salt Lake</v>
      </c>
    </row>
    <row r="1364" spans="1:10">
      <c r="A1364" t="s">
        <v>301</v>
      </c>
      <c r="B1364" t="s">
        <v>20</v>
      </c>
      <c r="C1364">
        <v>2025</v>
      </c>
      <c r="D1364">
        <v>2</v>
      </c>
      <c r="E1364">
        <v>84157</v>
      </c>
      <c r="F1364" t="s">
        <v>290</v>
      </c>
      <c r="G1364">
        <v>1</v>
      </c>
      <c r="H1364" t="str">
        <f>_xlfn.XLOOKUP(Table1[[#This Row],[ZIPCODE]],Table2[Zip Code],Table2[County])</f>
        <v>Salt Lake</v>
      </c>
      <c r="I1364" t="e">
        <f>_xlfn.XLOOKUP(Table1[[#This Row],[ZIPCODE]],Table3[zip],Table3[county])</f>
        <v>#N/A</v>
      </c>
      <c r="J1364" t="str">
        <f>IFERROR(Table1[[#This Row],[County (Utah.gov)]], SUBSTITUTE(Table1[[#This Row],[County (WPR)]], " County", ""))</f>
        <v>Salt Lake</v>
      </c>
    </row>
    <row r="1365" spans="1:10">
      <c r="A1365" t="s">
        <v>301</v>
      </c>
      <c r="B1365" t="s">
        <v>20</v>
      </c>
      <c r="C1365">
        <v>2025</v>
      </c>
      <c r="D1365">
        <v>2</v>
      </c>
      <c r="E1365">
        <v>84157</v>
      </c>
      <c r="F1365" t="s">
        <v>291</v>
      </c>
      <c r="G1365">
        <v>1</v>
      </c>
      <c r="H1365" t="str">
        <f>_xlfn.XLOOKUP(Table1[[#This Row],[ZIPCODE]],Table2[Zip Code],Table2[County])</f>
        <v>Salt Lake</v>
      </c>
      <c r="I1365" t="e">
        <f>_xlfn.XLOOKUP(Table1[[#This Row],[ZIPCODE]],Table3[zip],Table3[county])</f>
        <v>#N/A</v>
      </c>
      <c r="J1365" t="str">
        <f>IFERROR(Table1[[#This Row],[County (Utah.gov)]], SUBSTITUTE(Table1[[#This Row],[County (WPR)]], " County", ""))</f>
        <v>Salt Lake</v>
      </c>
    </row>
    <row r="1366" spans="1:10">
      <c r="A1366" t="s">
        <v>301</v>
      </c>
      <c r="B1366" t="s">
        <v>20</v>
      </c>
      <c r="C1366">
        <v>2025</v>
      </c>
      <c r="D1366">
        <v>2</v>
      </c>
      <c r="E1366">
        <v>84158</v>
      </c>
      <c r="F1366" t="s">
        <v>290</v>
      </c>
      <c r="G1366">
        <v>8</v>
      </c>
      <c r="H1366" t="str">
        <f>_xlfn.XLOOKUP(Table1[[#This Row],[ZIPCODE]],Table2[Zip Code],Table2[County])</f>
        <v>Salt Lake</v>
      </c>
      <c r="I1366" t="e">
        <f>_xlfn.XLOOKUP(Table1[[#This Row],[ZIPCODE]],Table3[zip],Table3[county])</f>
        <v>#N/A</v>
      </c>
      <c r="J1366" t="str">
        <f>IFERROR(Table1[[#This Row],[County (Utah.gov)]], SUBSTITUTE(Table1[[#This Row],[County (WPR)]], " County", ""))</f>
        <v>Salt Lake</v>
      </c>
    </row>
    <row r="1367" spans="1:10">
      <c r="A1367" t="s">
        <v>301</v>
      </c>
      <c r="B1367" t="s">
        <v>20</v>
      </c>
      <c r="C1367">
        <v>2025</v>
      </c>
      <c r="D1367">
        <v>2</v>
      </c>
      <c r="E1367">
        <v>84158</v>
      </c>
      <c r="F1367" t="s">
        <v>291</v>
      </c>
      <c r="G1367">
        <v>1</v>
      </c>
      <c r="H1367" t="str">
        <f>_xlfn.XLOOKUP(Table1[[#This Row],[ZIPCODE]],Table2[Zip Code],Table2[County])</f>
        <v>Salt Lake</v>
      </c>
      <c r="I1367" t="e">
        <f>_xlfn.XLOOKUP(Table1[[#This Row],[ZIPCODE]],Table3[zip],Table3[county])</f>
        <v>#N/A</v>
      </c>
      <c r="J1367" t="str">
        <f>IFERROR(Table1[[#This Row],[County (Utah.gov)]], SUBSTITUTE(Table1[[#This Row],[County (WPR)]], " County", ""))</f>
        <v>Salt Lake</v>
      </c>
    </row>
    <row r="1368" spans="1:10">
      <c r="A1368" t="s">
        <v>301</v>
      </c>
      <c r="B1368" t="s">
        <v>20</v>
      </c>
      <c r="C1368">
        <v>2025</v>
      </c>
      <c r="D1368">
        <v>2</v>
      </c>
      <c r="E1368">
        <v>84165</v>
      </c>
      <c r="F1368" t="s">
        <v>290</v>
      </c>
      <c r="G1368">
        <v>2</v>
      </c>
      <c r="H1368" t="str">
        <f>_xlfn.XLOOKUP(Table1[[#This Row],[ZIPCODE]],Table2[Zip Code],Table2[County])</f>
        <v>Salt Lake</v>
      </c>
      <c r="I1368" t="e">
        <f>_xlfn.XLOOKUP(Table1[[#This Row],[ZIPCODE]],Table3[zip],Table3[county])</f>
        <v>#N/A</v>
      </c>
      <c r="J1368" t="str">
        <f>IFERROR(Table1[[#This Row],[County (Utah.gov)]], SUBSTITUTE(Table1[[#This Row],[County (WPR)]], " County", ""))</f>
        <v>Salt Lake</v>
      </c>
    </row>
    <row r="1369" spans="1:10">
      <c r="A1369" t="s">
        <v>301</v>
      </c>
      <c r="B1369" t="s">
        <v>20</v>
      </c>
      <c r="C1369">
        <v>2025</v>
      </c>
      <c r="D1369">
        <v>2</v>
      </c>
      <c r="E1369">
        <v>84171</v>
      </c>
      <c r="F1369" t="s">
        <v>290</v>
      </c>
      <c r="G1369">
        <v>4</v>
      </c>
      <c r="H1369" t="str">
        <f>_xlfn.XLOOKUP(Table1[[#This Row],[ZIPCODE]],Table2[Zip Code],Table2[County])</f>
        <v>Salt Lake</v>
      </c>
      <c r="I1369" t="e">
        <f>_xlfn.XLOOKUP(Table1[[#This Row],[ZIPCODE]],Table3[zip],Table3[county])</f>
        <v>#N/A</v>
      </c>
      <c r="J1369" t="str">
        <f>IFERROR(Table1[[#This Row],[County (Utah.gov)]], SUBSTITUTE(Table1[[#This Row],[County (WPR)]], " County", ""))</f>
        <v>Salt Lake</v>
      </c>
    </row>
    <row r="1370" spans="1:10">
      <c r="A1370" t="s">
        <v>301</v>
      </c>
      <c r="B1370" t="s">
        <v>20</v>
      </c>
      <c r="C1370">
        <v>2025</v>
      </c>
      <c r="D1370">
        <v>2</v>
      </c>
      <c r="E1370">
        <v>84196</v>
      </c>
      <c r="F1370" t="s">
        <v>290</v>
      </c>
      <c r="G1370">
        <v>1</v>
      </c>
      <c r="H1370" t="e">
        <f>_xlfn.XLOOKUP(Table1[[#This Row],[ZIPCODE]],Table2[Zip Code],Table2[County])</f>
        <v>#N/A</v>
      </c>
      <c r="I1370" t="e">
        <f>_xlfn.XLOOKUP(Table1[[#This Row],[ZIPCODE]],Table3[zip],Table3[county])</f>
        <v>#N/A</v>
      </c>
      <c r="J1370" t="e">
        <f>IFERROR(Table1[[#This Row],[County (Utah.gov)]], SUBSTITUTE(Table1[[#This Row],[County (WPR)]], " County", ""))</f>
        <v>#N/A</v>
      </c>
    </row>
    <row r="1371" spans="1:10">
      <c r="A1371" t="s">
        <v>301</v>
      </c>
      <c r="B1371" t="s">
        <v>20</v>
      </c>
      <c r="C1371">
        <v>2025</v>
      </c>
      <c r="D1371">
        <v>2</v>
      </c>
      <c r="E1371">
        <v>84219</v>
      </c>
      <c r="F1371" t="s">
        <v>290</v>
      </c>
      <c r="G1371">
        <v>1</v>
      </c>
      <c r="H1371" t="e">
        <f>_xlfn.XLOOKUP(Table1[[#This Row],[ZIPCODE]],Table2[Zip Code],Table2[County])</f>
        <v>#N/A</v>
      </c>
      <c r="I1371" t="e">
        <f>_xlfn.XLOOKUP(Table1[[#This Row],[ZIPCODE]],Table3[zip],Table3[county])</f>
        <v>#N/A</v>
      </c>
      <c r="J1371" t="e">
        <f>IFERROR(Table1[[#This Row],[County (Utah.gov)]], SUBSTITUTE(Table1[[#This Row],[County (WPR)]], " County", ""))</f>
        <v>#N/A</v>
      </c>
    </row>
    <row r="1372" spans="1:10">
      <c r="A1372" t="s">
        <v>301</v>
      </c>
      <c r="B1372" t="s">
        <v>20</v>
      </c>
      <c r="C1372">
        <v>2025</v>
      </c>
      <c r="D1372">
        <v>2</v>
      </c>
      <c r="E1372">
        <v>84301</v>
      </c>
      <c r="F1372" t="s">
        <v>290</v>
      </c>
      <c r="G1372">
        <v>1</v>
      </c>
      <c r="H1372" t="str">
        <f>_xlfn.XLOOKUP(Table1[[#This Row],[ZIPCODE]],Table2[Zip Code],Table2[County])</f>
        <v>Box Elder</v>
      </c>
      <c r="I1372" t="str">
        <f>_xlfn.XLOOKUP(Table1[[#This Row],[ZIPCODE]],Table3[zip],Table3[county])</f>
        <v>Box Elder County</v>
      </c>
      <c r="J1372" t="str">
        <f>IFERROR(Table1[[#This Row],[County (Utah.gov)]], SUBSTITUTE(Table1[[#This Row],[County (WPR)]], " County", ""))</f>
        <v>Box Elder</v>
      </c>
    </row>
    <row r="1373" spans="1:10">
      <c r="A1373" t="s">
        <v>301</v>
      </c>
      <c r="B1373" t="s">
        <v>20</v>
      </c>
      <c r="C1373">
        <v>2025</v>
      </c>
      <c r="D1373">
        <v>2</v>
      </c>
      <c r="E1373">
        <v>84302</v>
      </c>
      <c r="F1373" t="s">
        <v>290</v>
      </c>
      <c r="G1373">
        <v>23</v>
      </c>
      <c r="H1373" t="str">
        <f>_xlfn.XLOOKUP(Table1[[#This Row],[ZIPCODE]],Table2[Zip Code],Table2[County])</f>
        <v>Box Elder</v>
      </c>
      <c r="I1373" t="str">
        <f>_xlfn.XLOOKUP(Table1[[#This Row],[ZIPCODE]],Table3[zip],Table3[county])</f>
        <v>Box Elder County</v>
      </c>
      <c r="J1373" t="str">
        <f>IFERROR(Table1[[#This Row],[County (Utah.gov)]], SUBSTITUTE(Table1[[#This Row],[County (WPR)]], " County", ""))</f>
        <v>Box Elder</v>
      </c>
    </row>
    <row r="1374" spans="1:10">
      <c r="A1374" t="s">
        <v>301</v>
      </c>
      <c r="B1374" t="s">
        <v>20</v>
      </c>
      <c r="C1374">
        <v>2025</v>
      </c>
      <c r="D1374">
        <v>2</v>
      </c>
      <c r="E1374">
        <v>84302</v>
      </c>
      <c r="F1374" t="s">
        <v>291</v>
      </c>
      <c r="G1374">
        <v>7</v>
      </c>
      <c r="H1374" t="str">
        <f>_xlfn.XLOOKUP(Table1[[#This Row],[ZIPCODE]],Table2[Zip Code],Table2[County])</f>
        <v>Box Elder</v>
      </c>
      <c r="I1374" t="str">
        <f>_xlfn.XLOOKUP(Table1[[#This Row],[ZIPCODE]],Table3[zip],Table3[county])</f>
        <v>Box Elder County</v>
      </c>
      <c r="J1374" t="str">
        <f>IFERROR(Table1[[#This Row],[County (Utah.gov)]], SUBSTITUTE(Table1[[#This Row],[County (WPR)]], " County", ""))</f>
        <v>Box Elder</v>
      </c>
    </row>
    <row r="1375" spans="1:10">
      <c r="A1375" t="s">
        <v>301</v>
      </c>
      <c r="B1375" t="s">
        <v>20</v>
      </c>
      <c r="C1375">
        <v>2025</v>
      </c>
      <c r="D1375">
        <v>2</v>
      </c>
      <c r="E1375">
        <v>84308</v>
      </c>
      <c r="F1375" t="s">
        <v>290</v>
      </c>
      <c r="G1375">
        <v>1</v>
      </c>
      <c r="H1375" t="str">
        <f>_xlfn.XLOOKUP(Table1[[#This Row],[ZIPCODE]],Table2[Zip Code],Table2[County])</f>
        <v>Cache</v>
      </c>
      <c r="I1375" t="str">
        <f>_xlfn.XLOOKUP(Table1[[#This Row],[ZIPCODE]],Table3[zip],Table3[county])</f>
        <v>Cache County</v>
      </c>
      <c r="J1375" t="str">
        <f>IFERROR(Table1[[#This Row],[County (Utah.gov)]], SUBSTITUTE(Table1[[#This Row],[County (WPR)]], " County", ""))</f>
        <v>Cache</v>
      </c>
    </row>
    <row r="1376" spans="1:10">
      <c r="A1376" t="s">
        <v>301</v>
      </c>
      <c r="B1376" t="s">
        <v>20</v>
      </c>
      <c r="C1376">
        <v>2025</v>
      </c>
      <c r="D1376">
        <v>2</v>
      </c>
      <c r="E1376">
        <v>84309</v>
      </c>
      <c r="F1376" t="s">
        <v>290</v>
      </c>
      <c r="G1376">
        <v>1</v>
      </c>
      <c r="H1376" t="str">
        <f>_xlfn.XLOOKUP(Table1[[#This Row],[ZIPCODE]],Table2[Zip Code],Table2[County])</f>
        <v>Box Elder</v>
      </c>
      <c r="I1376" t="str">
        <f>_xlfn.XLOOKUP(Table1[[#This Row],[ZIPCODE]],Table3[zip],Table3[county])</f>
        <v>Box Elder County</v>
      </c>
      <c r="J1376" t="str">
        <f>IFERROR(Table1[[#This Row],[County (Utah.gov)]], SUBSTITUTE(Table1[[#This Row],[County (WPR)]], " County", ""))</f>
        <v>Box Elder</v>
      </c>
    </row>
    <row r="1377" spans="1:10">
      <c r="A1377" t="s">
        <v>301</v>
      </c>
      <c r="B1377" t="s">
        <v>20</v>
      </c>
      <c r="C1377">
        <v>2025</v>
      </c>
      <c r="D1377">
        <v>2</v>
      </c>
      <c r="E1377">
        <v>84310</v>
      </c>
      <c r="F1377" t="s">
        <v>290</v>
      </c>
      <c r="G1377">
        <v>17</v>
      </c>
      <c r="H1377" t="str">
        <f>_xlfn.XLOOKUP(Table1[[#This Row],[ZIPCODE]],Table2[Zip Code],Table2[County])</f>
        <v>Weber</v>
      </c>
      <c r="I1377" t="str">
        <f>_xlfn.XLOOKUP(Table1[[#This Row],[ZIPCODE]],Table3[zip],Table3[county])</f>
        <v>Weber County</v>
      </c>
      <c r="J1377" t="str">
        <f>IFERROR(Table1[[#This Row],[County (Utah.gov)]], SUBSTITUTE(Table1[[#This Row],[County (WPR)]], " County", ""))</f>
        <v>Weber</v>
      </c>
    </row>
    <row r="1378" spans="1:10">
      <c r="A1378" t="s">
        <v>301</v>
      </c>
      <c r="B1378" t="s">
        <v>20</v>
      </c>
      <c r="C1378">
        <v>2025</v>
      </c>
      <c r="D1378">
        <v>2</v>
      </c>
      <c r="E1378">
        <v>84310</v>
      </c>
      <c r="F1378" t="s">
        <v>291</v>
      </c>
      <c r="G1378">
        <v>3</v>
      </c>
      <c r="H1378" t="str">
        <f>_xlfn.XLOOKUP(Table1[[#This Row],[ZIPCODE]],Table2[Zip Code],Table2[County])</f>
        <v>Weber</v>
      </c>
      <c r="I1378" t="str">
        <f>_xlfn.XLOOKUP(Table1[[#This Row],[ZIPCODE]],Table3[zip],Table3[county])</f>
        <v>Weber County</v>
      </c>
      <c r="J1378" t="str">
        <f>IFERROR(Table1[[#This Row],[County (Utah.gov)]], SUBSTITUTE(Table1[[#This Row],[County (WPR)]], " County", ""))</f>
        <v>Weber</v>
      </c>
    </row>
    <row r="1379" spans="1:10">
      <c r="A1379" t="s">
        <v>301</v>
      </c>
      <c r="B1379" t="s">
        <v>20</v>
      </c>
      <c r="C1379">
        <v>2025</v>
      </c>
      <c r="D1379">
        <v>2</v>
      </c>
      <c r="E1379">
        <v>84312</v>
      </c>
      <c r="F1379" t="s">
        <v>290</v>
      </c>
      <c r="G1379">
        <v>6</v>
      </c>
      <c r="H1379" t="str">
        <f>_xlfn.XLOOKUP(Table1[[#This Row],[ZIPCODE]],Table2[Zip Code],Table2[County])</f>
        <v>Box Elder</v>
      </c>
      <c r="I1379" t="str">
        <f>_xlfn.XLOOKUP(Table1[[#This Row],[ZIPCODE]],Table3[zip],Table3[county])</f>
        <v>Box Elder County</v>
      </c>
      <c r="J1379" t="str">
        <f>IFERROR(Table1[[#This Row],[County (Utah.gov)]], SUBSTITUTE(Table1[[#This Row],[County (WPR)]], " County", ""))</f>
        <v>Box Elder</v>
      </c>
    </row>
    <row r="1380" spans="1:10">
      <c r="A1380" t="s">
        <v>301</v>
      </c>
      <c r="B1380" t="s">
        <v>20</v>
      </c>
      <c r="C1380">
        <v>2025</v>
      </c>
      <c r="D1380">
        <v>2</v>
      </c>
      <c r="E1380">
        <v>84312</v>
      </c>
      <c r="F1380" t="s">
        <v>291</v>
      </c>
      <c r="G1380">
        <v>1</v>
      </c>
      <c r="H1380" t="str">
        <f>_xlfn.XLOOKUP(Table1[[#This Row],[ZIPCODE]],Table2[Zip Code],Table2[County])</f>
        <v>Box Elder</v>
      </c>
      <c r="I1380" t="str">
        <f>_xlfn.XLOOKUP(Table1[[#This Row],[ZIPCODE]],Table3[zip],Table3[county])</f>
        <v>Box Elder County</v>
      </c>
      <c r="J1380" t="str">
        <f>IFERROR(Table1[[#This Row],[County (Utah.gov)]], SUBSTITUTE(Table1[[#This Row],[County (WPR)]], " County", ""))</f>
        <v>Box Elder</v>
      </c>
    </row>
    <row r="1381" spans="1:10">
      <c r="A1381" t="s">
        <v>301</v>
      </c>
      <c r="B1381" t="s">
        <v>20</v>
      </c>
      <c r="C1381">
        <v>2025</v>
      </c>
      <c r="D1381">
        <v>2</v>
      </c>
      <c r="E1381">
        <v>84314</v>
      </c>
      <c r="F1381" t="s">
        <v>290</v>
      </c>
      <c r="G1381">
        <v>1</v>
      </c>
      <c r="H1381" t="str">
        <f>_xlfn.XLOOKUP(Table1[[#This Row],[ZIPCODE]],Table2[Zip Code],Table2[County])</f>
        <v>Box Elder</v>
      </c>
      <c r="I1381" t="str">
        <f>_xlfn.XLOOKUP(Table1[[#This Row],[ZIPCODE]],Table3[zip],Table3[county])</f>
        <v>Box Elder County</v>
      </c>
      <c r="J1381" t="str">
        <f>IFERROR(Table1[[#This Row],[County (Utah.gov)]], SUBSTITUTE(Table1[[#This Row],[County (WPR)]], " County", ""))</f>
        <v>Box Elder</v>
      </c>
    </row>
    <row r="1382" spans="1:10">
      <c r="A1382" t="s">
        <v>301</v>
      </c>
      <c r="B1382" t="s">
        <v>20</v>
      </c>
      <c r="C1382">
        <v>2025</v>
      </c>
      <c r="D1382">
        <v>2</v>
      </c>
      <c r="E1382">
        <v>84315</v>
      </c>
      <c r="F1382" t="s">
        <v>290</v>
      </c>
      <c r="G1382">
        <v>26</v>
      </c>
      <c r="H1382" t="str">
        <f>_xlfn.XLOOKUP(Table1[[#This Row],[ZIPCODE]],Table2[Zip Code],Table2[County])</f>
        <v>Weber</v>
      </c>
      <c r="I1382" t="str">
        <f>_xlfn.XLOOKUP(Table1[[#This Row],[ZIPCODE]],Table3[zip],Table3[county])</f>
        <v>Weber County</v>
      </c>
      <c r="J1382" t="str">
        <f>IFERROR(Table1[[#This Row],[County (Utah.gov)]], SUBSTITUTE(Table1[[#This Row],[County (WPR)]], " County", ""))</f>
        <v>Weber</v>
      </c>
    </row>
    <row r="1383" spans="1:10">
      <c r="A1383" t="s">
        <v>301</v>
      </c>
      <c r="B1383" t="s">
        <v>20</v>
      </c>
      <c r="C1383">
        <v>2025</v>
      </c>
      <c r="D1383">
        <v>2</v>
      </c>
      <c r="E1383">
        <v>84315</v>
      </c>
      <c r="F1383" t="s">
        <v>291</v>
      </c>
      <c r="G1383">
        <v>1</v>
      </c>
      <c r="H1383" t="str">
        <f>_xlfn.XLOOKUP(Table1[[#This Row],[ZIPCODE]],Table2[Zip Code],Table2[County])</f>
        <v>Weber</v>
      </c>
      <c r="I1383" t="str">
        <f>_xlfn.XLOOKUP(Table1[[#This Row],[ZIPCODE]],Table3[zip],Table3[county])</f>
        <v>Weber County</v>
      </c>
      <c r="J1383" t="str">
        <f>IFERROR(Table1[[#This Row],[County (Utah.gov)]], SUBSTITUTE(Table1[[#This Row],[County (WPR)]], " County", ""))</f>
        <v>Weber</v>
      </c>
    </row>
    <row r="1384" spans="1:10">
      <c r="A1384" t="s">
        <v>301</v>
      </c>
      <c r="B1384" t="s">
        <v>20</v>
      </c>
      <c r="C1384">
        <v>2025</v>
      </c>
      <c r="D1384">
        <v>2</v>
      </c>
      <c r="E1384">
        <v>84317</v>
      </c>
      <c r="F1384" t="s">
        <v>290</v>
      </c>
      <c r="G1384">
        <v>11</v>
      </c>
      <c r="H1384" t="str">
        <f>_xlfn.XLOOKUP(Table1[[#This Row],[ZIPCODE]],Table2[Zip Code],Table2[County])</f>
        <v>Weber</v>
      </c>
      <c r="I1384" t="str">
        <f>_xlfn.XLOOKUP(Table1[[#This Row],[ZIPCODE]],Table3[zip],Table3[county])</f>
        <v>Weber County</v>
      </c>
      <c r="J1384" t="str">
        <f>IFERROR(Table1[[#This Row],[County (Utah.gov)]], SUBSTITUTE(Table1[[#This Row],[County (WPR)]], " County", ""))</f>
        <v>Weber</v>
      </c>
    </row>
    <row r="1385" spans="1:10">
      <c r="A1385" t="s">
        <v>301</v>
      </c>
      <c r="B1385" t="s">
        <v>20</v>
      </c>
      <c r="C1385">
        <v>2025</v>
      </c>
      <c r="D1385">
        <v>2</v>
      </c>
      <c r="E1385">
        <v>84317</v>
      </c>
      <c r="F1385" t="s">
        <v>291</v>
      </c>
      <c r="G1385">
        <v>2</v>
      </c>
      <c r="H1385" t="str">
        <f>_xlfn.XLOOKUP(Table1[[#This Row],[ZIPCODE]],Table2[Zip Code],Table2[County])</f>
        <v>Weber</v>
      </c>
      <c r="I1385" t="str">
        <f>_xlfn.XLOOKUP(Table1[[#This Row],[ZIPCODE]],Table3[zip],Table3[county])</f>
        <v>Weber County</v>
      </c>
      <c r="J1385" t="str">
        <f>IFERROR(Table1[[#This Row],[County (Utah.gov)]], SUBSTITUTE(Table1[[#This Row],[County (WPR)]], " County", ""))</f>
        <v>Weber</v>
      </c>
    </row>
    <row r="1386" spans="1:10">
      <c r="A1386" t="s">
        <v>301</v>
      </c>
      <c r="B1386" t="s">
        <v>20</v>
      </c>
      <c r="C1386">
        <v>2025</v>
      </c>
      <c r="D1386">
        <v>2</v>
      </c>
      <c r="E1386">
        <v>84318</v>
      </c>
      <c r="F1386" t="s">
        <v>290</v>
      </c>
      <c r="G1386">
        <v>9</v>
      </c>
      <c r="H1386" t="str">
        <f>_xlfn.XLOOKUP(Table1[[#This Row],[ZIPCODE]],Table2[Zip Code],Table2[County])</f>
        <v>Cache</v>
      </c>
      <c r="I1386" t="str">
        <f>_xlfn.XLOOKUP(Table1[[#This Row],[ZIPCODE]],Table3[zip],Table3[county])</f>
        <v>Cache County</v>
      </c>
      <c r="J1386" t="str">
        <f>IFERROR(Table1[[#This Row],[County (Utah.gov)]], SUBSTITUTE(Table1[[#This Row],[County (WPR)]], " County", ""))</f>
        <v>Cache</v>
      </c>
    </row>
    <row r="1387" spans="1:10">
      <c r="A1387" t="s">
        <v>301</v>
      </c>
      <c r="B1387" t="s">
        <v>20</v>
      </c>
      <c r="C1387">
        <v>2025</v>
      </c>
      <c r="D1387">
        <v>2</v>
      </c>
      <c r="E1387">
        <v>84319</v>
      </c>
      <c r="F1387" t="s">
        <v>290</v>
      </c>
      <c r="G1387">
        <v>7</v>
      </c>
      <c r="H1387" t="str">
        <f>_xlfn.XLOOKUP(Table1[[#This Row],[ZIPCODE]],Table2[Zip Code],Table2[County])</f>
        <v>Cache</v>
      </c>
      <c r="I1387" t="str">
        <f>_xlfn.XLOOKUP(Table1[[#This Row],[ZIPCODE]],Table3[zip],Table3[county])</f>
        <v>Cache County</v>
      </c>
      <c r="J1387" t="str">
        <f>IFERROR(Table1[[#This Row],[County (Utah.gov)]], SUBSTITUTE(Table1[[#This Row],[County (WPR)]], " County", ""))</f>
        <v>Cache</v>
      </c>
    </row>
    <row r="1388" spans="1:10">
      <c r="A1388" t="s">
        <v>301</v>
      </c>
      <c r="B1388" t="s">
        <v>20</v>
      </c>
      <c r="C1388">
        <v>2025</v>
      </c>
      <c r="D1388">
        <v>2</v>
      </c>
      <c r="E1388">
        <v>84319</v>
      </c>
      <c r="F1388" t="s">
        <v>291</v>
      </c>
      <c r="G1388">
        <v>1</v>
      </c>
      <c r="H1388" t="str">
        <f>_xlfn.XLOOKUP(Table1[[#This Row],[ZIPCODE]],Table2[Zip Code],Table2[County])</f>
        <v>Cache</v>
      </c>
      <c r="I1388" t="str">
        <f>_xlfn.XLOOKUP(Table1[[#This Row],[ZIPCODE]],Table3[zip],Table3[county])</f>
        <v>Cache County</v>
      </c>
      <c r="J1388" t="str">
        <f>IFERROR(Table1[[#This Row],[County (Utah.gov)]], SUBSTITUTE(Table1[[#This Row],[County (WPR)]], " County", ""))</f>
        <v>Cache</v>
      </c>
    </row>
    <row r="1389" spans="1:10">
      <c r="A1389" t="s">
        <v>301</v>
      </c>
      <c r="B1389" t="s">
        <v>20</v>
      </c>
      <c r="C1389">
        <v>2025</v>
      </c>
      <c r="D1389">
        <v>2</v>
      </c>
      <c r="E1389">
        <v>84321</v>
      </c>
      <c r="F1389" t="s">
        <v>290</v>
      </c>
      <c r="G1389">
        <v>59</v>
      </c>
      <c r="H1389" t="str">
        <f>_xlfn.XLOOKUP(Table1[[#This Row],[ZIPCODE]],Table2[Zip Code],Table2[County])</f>
        <v>Cache</v>
      </c>
      <c r="I1389" t="str">
        <f>_xlfn.XLOOKUP(Table1[[#This Row],[ZIPCODE]],Table3[zip],Table3[county])</f>
        <v>Cache County</v>
      </c>
      <c r="J1389" t="str">
        <f>IFERROR(Table1[[#This Row],[County (Utah.gov)]], SUBSTITUTE(Table1[[#This Row],[County (WPR)]], " County", ""))</f>
        <v>Cache</v>
      </c>
    </row>
    <row r="1390" spans="1:10">
      <c r="A1390" t="s">
        <v>301</v>
      </c>
      <c r="B1390" t="s">
        <v>20</v>
      </c>
      <c r="C1390">
        <v>2025</v>
      </c>
      <c r="D1390">
        <v>2</v>
      </c>
      <c r="E1390">
        <v>84321</v>
      </c>
      <c r="F1390" t="s">
        <v>291</v>
      </c>
      <c r="G1390">
        <v>2</v>
      </c>
      <c r="H1390" t="str">
        <f>_xlfn.XLOOKUP(Table1[[#This Row],[ZIPCODE]],Table2[Zip Code],Table2[County])</f>
        <v>Cache</v>
      </c>
      <c r="I1390" t="str">
        <f>_xlfn.XLOOKUP(Table1[[#This Row],[ZIPCODE]],Table3[zip],Table3[county])</f>
        <v>Cache County</v>
      </c>
      <c r="J1390" t="str">
        <f>IFERROR(Table1[[#This Row],[County (Utah.gov)]], SUBSTITUTE(Table1[[#This Row],[County (WPR)]], " County", ""))</f>
        <v>Cache</v>
      </c>
    </row>
    <row r="1391" spans="1:10">
      <c r="A1391" t="s">
        <v>301</v>
      </c>
      <c r="B1391" t="s">
        <v>20</v>
      </c>
      <c r="C1391">
        <v>2025</v>
      </c>
      <c r="D1391">
        <v>2</v>
      </c>
      <c r="E1391">
        <v>84324</v>
      </c>
      <c r="F1391" t="s">
        <v>290</v>
      </c>
      <c r="G1391">
        <v>2</v>
      </c>
      <c r="H1391" t="str">
        <f>_xlfn.XLOOKUP(Table1[[#This Row],[ZIPCODE]],Table2[Zip Code],Table2[County])</f>
        <v>Box Elder</v>
      </c>
      <c r="I1391" t="str">
        <f>_xlfn.XLOOKUP(Table1[[#This Row],[ZIPCODE]],Table3[zip],Table3[county])</f>
        <v>Box Elder County</v>
      </c>
      <c r="J1391" t="str">
        <f>IFERROR(Table1[[#This Row],[County (Utah.gov)]], SUBSTITUTE(Table1[[#This Row],[County (WPR)]], " County", ""))</f>
        <v>Box Elder</v>
      </c>
    </row>
    <row r="1392" spans="1:10">
      <c r="A1392" t="s">
        <v>301</v>
      </c>
      <c r="B1392" t="s">
        <v>20</v>
      </c>
      <c r="C1392">
        <v>2025</v>
      </c>
      <c r="D1392">
        <v>2</v>
      </c>
      <c r="E1392">
        <v>84325</v>
      </c>
      <c r="F1392" t="s">
        <v>290</v>
      </c>
      <c r="G1392">
        <v>3</v>
      </c>
      <c r="H1392" t="str">
        <f>_xlfn.XLOOKUP(Table1[[#This Row],[ZIPCODE]],Table2[Zip Code],Table2[County])</f>
        <v>Cache</v>
      </c>
      <c r="I1392" t="str">
        <f>_xlfn.XLOOKUP(Table1[[#This Row],[ZIPCODE]],Table3[zip],Table3[county])</f>
        <v>Cache County</v>
      </c>
      <c r="J1392" t="str">
        <f>IFERROR(Table1[[#This Row],[County (Utah.gov)]], SUBSTITUTE(Table1[[#This Row],[County (WPR)]], " County", ""))</f>
        <v>Cache</v>
      </c>
    </row>
    <row r="1393" spans="1:10">
      <c r="A1393" t="s">
        <v>301</v>
      </c>
      <c r="B1393" t="s">
        <v>20</v>
      </c>
      <c r="C1393">
        <v>2025</v>
      </c>
      <c r="D1393">
        <v>2</v>
      </c>
      <c r="E1393">
        <v>84326</v>
      </c>
      <c r="F1393" t="s">
        <v>290</v>
      </c>
      <c r="G1393">
        <v>3</v>
      </c>
      <c r="H1393" t="str">
        <f>_xlfn.XLOOKUP(Table1[[#This Row],[ZIPCODE]],Table2[Zip Code],Table2[County])</f>
        <v>Cache</v>
      </c>
      <c r="I1393" t="str">
        <f>_xlfn.XLOOKUP(Table1[[#This Row],[ZIPCODE]],Table3[zip],Table3[county])</f>
        <v>Cache County</v>
      </c>
      <c r="J1393" t="str">
        <f>IFERROR(Table1[[#This Row],[County (Utah.gov)]], SUBSTITUTE(Table1[[#This Row],[County (WPR)]], " County", ""))</f>
        <v>Cache</v>
      </c>
    </row>
    <row r="1394" spans="1:10">
      <c r="A1394" t="s">
        <v>301</v>
      </c>
      <c r="B1394" t="s">
        <v>20</v>
      </c>
      <c r="C1394">
        <v>2025</v>
      </c>
      <c r="D1394">
        <v>2</v>
      </c>
      <c r="E1394">
        <v>84326</v>
      </c>
      <c r="F1394" t="s">
        <v>291</v>
      </c>
      <c r="G1394">
        <v>1</v>
      </c>
      <c r="H1394" t="str">
        <f>_xlfn.XLOOKUP(Table1[[#This Row],[ZIPCODE]],Table2[Zip Code],Table2[County])</f>
        <v>Cache</v>
      </c>
      <c r="I1394" t="str">
        <f>_xlfn.XLOOKUP(Table1[[#This Row],[ZIPCODE]],Table3[zip],Table3[county])</f>
        <v>Cache County</v>
      </c>
      <c r="J1394" t="str">
        <f>IFERROR(Table1[[#This Row],[County (Utah.gov)]], SUBSTITUTE(Table1[[#This Row],[County (WPR)]], " County", ""))</f>
        <v>Cache</v>
      </c>
    </row>
    <row r="1395" spans="1:10">
      <c r="A1395" t="s">
        <v>301</v>
      </c>
      <c r="B1395" t="s">
        <v>20</v>
      </c>
      <c r="C1395">
        <v>2025</v>
      </c>
      <c r="D1395">
        <v>2</v>
      </c>
      <c r="E1395">
        <v>84330</v>
      </c>
      <c r="F1395" t="s">
        <v>290</v>
      </c>
      <c r="G1395">
        <v>1</v>
      </c>
      <c r="H1395" t="str">
        <f>_xlfn.XLOOKUP(Table1[[#This Row],[ZIPCODE]],Table2[Zip Code],Table2[County])</f>
        <v>Box Elder</v>
      </c>
      <c r="I1395" t="str">
        <f>_xlfn.XLOOKUP(Table1[[#This Row],[ZIPCODE]],Table3[zip],Table3[county])</f>
        <v>Box Elder County</v>
      </c>
      <c r="J1395" t="str">
        <f>IFERROR(Table1[[#This Row],[County (Utah.gov)]], SUBSTITUTE(Table1[[#This Row],[County (WPR)]], " County", ""))</f>
        <v>Box Elder</v>
      </c>
    </row>
    <row r="1396" spans="1:10">
      <c r="A1396" t="s">
        <v>301</v>
      </c>
      <c r="B1396" t="s">
        <v>20</v>
      </c>
      <c r="C1396">
        <v>2025</v>
      </c>
      <c r="D1396">
        <v>2</v>
      </c>
      <c r="E1396">
        <v>84332</v>
      </c>
      <c r="F1396" t="s">
        <v>290</v>
      </c>
      <c r="G1396">
        <v>17</v>
      </c>
      <c r="H1396" t="str">
        <f>_xlfn.XLOOKUP(Table1[[#This Row],[ZIPCODE]],Table2[Zip Code],Table2[County])</f>
        <v>Cache</v>
      </c>
      <c r="I1396" t="str">
        <f>_xlfn.XLOOKUP(Table1[[#This Row],[ZIPCODE]],Table3[zip],Table3[county])</f>
        <v>Cache County</v>
      </c>
      <c r="J1396" t="str">
        <f>IFERROR(Table1[[#This Row],[County (Utah.gov)]], SUBSTITUTE(Table1[[#This Row],[County (WPR)]], " County", ""))</f>
        <v>Cache</v>
      </c>
    </row>
    <row r="1397" spans="1:10">
      <c r="A1397" t="s">
        <v>301</v>
      </c>
      <c r="B1397" t="s">
        <v>20</v>
      </c>
      <c r="C1397">
        <v>2025</v>
      </c>
      <c r="D1397">
        <v>2</v>
      </c>
      <c r="E1397">
        <v>84332</v>
      </c>
      <c r="F1397" t="s">
        <v>291</v>
      </c>
      <c r="G1397">
        <v>3</v>
      </c>
      <c r="H1397" t="str">
        <f>_xlfn.XLOOKUP(Table1[[#This Row],[ZIPCODE]],Table2[Zip Code],Table2[County])</f>
        <v>Cache</v>
      </c>
      <c r="I1397" t="str">
        <f>_xlfn.XLOOKUP(Table1[[#This Row],[ZIPCODE]],Table3[zip],Table3[county])</f>
        <v>Cache County</v>
      </c>
      <c r="J1397" t="str">
        <f>IFERROR(Table1[[#This Row],[County (Utah.gov)]], SUBSTITUTE(Table1[[#This Row],[County (WPR)]], " County", ""))</f>
        <v>Cache</v>
      </c>
    </row>
    <row r="1398" spans="1:10">
      <c r="A1398" t="s">
        <v>301</v>
      </c>
      <c r="B1398" t="s">
        <v>20</v>
      </c>
      <c r="C1398">
        <v>2025</v>
      </c>
      <c r="D1398">
        <v>2</v>
      </c>
      <c r="E1398">
        <v>84333</v>
      </c>
      <c r="F1398" t="s">
        <v>290</v>
      </c>
      <c r="G1398">
        <v>4</v>
      </c>
      <c r="H1398" t="str">
        <f>_xlfn.XLOOKUP(Table1[[#This Row],[ZIPCODE]],Table2[Zip Code],Table2[County])</f>
        <v>Cache</v>
      </c>
      <c r="I1398" t="str">
        <f>_xlfn.XLOOKUP(Table1[[#This Row],[ZIPCODE]],Table3[zip],Table3[county])</f>
        <v>Cache County</v>
      </c>
      <c r="J1398" t="str">
        <f>IFERROR(Table1[[#This Row],[County (Utah.gov)]], SUBSTITUTE(Table1[[#This Row],[County (WPR)]], " County", ""))</f>
        <v>Cache</v>
      </c>
    </row>
    <row r="1399" spans="1:10">
      <c r="A1399" t="s">
        <v>301</v>
      </c>
      <c r="B1399" t="s">
        <v>20</v>
      </c>
      <c r="C1399">
        <v>2025</v>
      </c>
      <c r="D1399">
        <v>2</v>
      </c>
      <c r="E1399">
        <v>84334</v>
      </c>
      <c r="F1399" t="s">
        <v>290</v>
      </c>
      <c r="G1399">
        <v>1</v>
      </c>
      <c r="H1399" t="str">
        <f>_xlfn.XLOOKUP(Table1[[#This Row],[ZIPCODE]],Table2[Zip Code],Table2[County])</f>
        <v>Cache</v>
      </c>
      <c r="I1399" t="str">
        <f>_xlfn.XLOOKUP(Table1[[#This Row],[ZIPCODE]],Table3[zip],Table3[county])</f>
        <v>Box Elder County</v>
      </c>
      <c r="J1399" t="str">
        <f>IFERROR(Table1[[#This Row],[County (Utah.gov)]], SUBSTITUTE(Table1[[#This Row],[County (WPR)]], " County", ""))</f>
        <v>Cache</v>
      </c>
    </row>
    <row r="1400" spans="1:10">
      <c r="A1400" t="s">
        <v>301</v>
      </c>
      <c r="B1400" t="s">
        <v>20</v>
      </c>
      <c r="C1400">
        <v>2025</v>
      </c>
      <c r="D1400">
        <v>2</v>
      </c>
      <c r="E1400">
        <v>84335</v>
      </c>
      <c r="F1400" t="s">
        <v>290</v>
      </c>
      <c r="G1400">
        <v>12</v>
      </c>
      <c r="H1400" t="str">
        <f>_xlfn.XLOOKUP(Table1[[#This Row],[ZIPCODE]],Table2[Zip Code],Table2[County])</f>
        <v>Cache</v>
      </c>
      <c r="I1400" t="str">
        <f>_xlfn.XLOOKUP(Table1[[#This Row],[ZIPCODE]],Table3[zip],Table3[county])</f>
        <v>Cache County</v>
      </c>
      <c r="J1400" t="str">
        <f>IFERROR(Table1[[#This Row],[County (Utah.gov)]], SUBSTITUTE(Table1[[#This Row],[County (WPR)]], " County", ""))</f>
        <v>Cache</v>
      </c>
    </row>
    <row r="1401" spans="1:10">
      <c r="A1401" t="s">
        <v>301</v>
      </c>
      <c r="B1401" t="s">
        <v>20</v>
      </c>
      <c r="C1401">
        <v>2025</v>
      </c>
      <c r="D1401">
        <v>2</v>
      </c>
      <c r="E1401">
        <v>84337</v>
      </c>
      <c r="F1401" t="s">
        <v>290</v>
      </c>
      <c r="G1401">
        <v>7</v>
      </c>
      <c r="H1401" t="str">
        <f>_xlfn.XLOOKUP(Table1[[#This Row],[ZIPCODE]],Table2[Zip Code],Table2[County])</f>
        <v>Box Elder</v>
      </c>
      <c r="I1401" t="str">
        <f>_xlfn.XLOOKUP(Table1[[#This Row],[ZIPCODE]],Table3[zip],Table3[county])</f>
        <v>Box Elder County</v>
      </c>
      <c r="J1401" t="str">
        <f>IFERROR(Table1[[#This Row],[County (Utah.gov)]], SUBSTITUTE(Table1[[#This Row],[County (WPR)]], " County", ""))</f>
        <v>Box Elder</v>
      </c>
    </row>
    <row r="1402" spans="1:10">
      <c r="A1402" t="s">
        <v>301</v>
      </c>
      <c r="B1402" t="s">
        <v>20</v>
      </c>
      <c r="C1402">
        <v>2025</v>
      </c>
      <c r="D1402">
        <v>2</v>
      </c>
      <c r="E1402">
        <v>84339</v>
      </c>
      <c r="F1402" t="s">
        <v>290</v>
      </c>
      <c r="G1402">
        <v>5</v>
      </c>
      <c r="H1402" t="str">
        <f>_xlfn.XLOOKUP(Table1[[#This Row],[ZIPCODE]],Table2[Zip Code],Table2[County])</f>
        <v>Cache</v>
      </c>
      <c r="I1402" t="str">
        <f>_xlfn.XLOOKUP(Table1[[#This Row],[ZIPCODE]],Table3[zip],Table3[county])</f>
        <v>Cache County</v>
      </c>
      <c r="J1402" t="str">
        <f>IFERROR(Table1[[#This Row],[County (Utah.gov)]], SUBSTITUTE(Table1[[#This Row],[County (WPR)]], " County", ""))</f>
        <v>Cache</v>
      </c>
    </row>
    <row r="1403" spans="1:10">
      <c r="A1403" t="s">
        <v>301</v>
      </c>
      <c r="B1403" t="s">
        <v>20</v>
      </c>
      <c r="C1403">
        <v>2025</v>
      </c>
      <c r="D1403">
        <v>2</v>
      </c>
      <c r="E1403">
        <v>84340</v>
      </c>
      <c r="F1403" t="s">
        <v>290</v>
      </c>
      <c r="G1403">
        <v>10</v>
      </c>
      <c r="H1403" t="str">
        <f>_xlfn.XLOOKUP(Table1[[#This Row],[ZIPCODE]],Table2[Zip Code],Table2[County])</f>
        <v>Box Elder</v>
      </c>
      <c r="I1403" t="str">
        <f>_xlfn.XLOOKUP(Table1[[#This Row],[ZIPCODE]],Table3[zip],Table3[county])</f>
        <v>Box Elder County</v>
      </c>
      <c r="J1403" t="str">
        <f>IFERROR(Table1[[#This Row],[County (Utah.gov)]], SUBSTITUTE(Table1[[#This Row],[County (WPR)]], " County", ""))</f>
        <v>Box Elder</v>
      </c>
    </row>
    <row r="1404" spans="1:10">
      <c r="A1404" t="s">
        <v>301</v>
      </c>
      <c r="B1404" t="s">
        <v>20</v>
      </c>
      <c r="C1404">
        <v>2025</v>
      </c>
      <c r="D1404">
        <v>2</v>
      </c>
      <c r="E1404">
        <v>84341</v>
      </c>
      <c r="F1404" t="s">
        <v>290</v>
      </c>
      <c r="G1404">
        <v>32</v>
      </c>
      <c r="H1404" t="str">
        <f>_xlfn.XLOOKUP(Table1[[#This Row],[ZIPCODE]],Table2[Zip Code],Table2[County])</f>
        <v>Cache</v>
      </c>
      <c r="I1404" t="str">
        <f>_xlfn.XLOOKUP(Table1[[#This Row],[ZIPCODE]],Table3[zip],Table3[county])</f>
        <v>Cache County</v>
      </c>
      <c r="J1404" t="str">
        <f>IFERROR(Table1[[#This Row],[County (Utah.gov)]], SUBSTITUTE(Table1[[#This Row],[County (WPR)]], " County", ""))</f>
        <v>Cache</v>
      </c>
    </row>
    <row r="1405" spans="1:10">
      <c r="A1405" t="s">
        <v>301</v>
      </c>
      <c r="B1405" t="s">
        <v>20</v>
      </c>
      <c r="C1405">
        <v>2025</v>
      </c>
      <c r="D1405">
        <v>2</v>
      </c>
      <c r="E1405">
        <v>84341</v>
      </c>
      <c r="F1405" t="s">
        <v>291</v>
      </c>
      <c r="G1405">
        <v>3</v>
      </c>
      <c r="H1405" t="str">
        <f>_xlfn.XLOOKUP(Table1[[#This Row],[ZIPCODE]],Table2[Zip Code],Table2[County])</f>
        <v>Cache</v>
      </c>
      <c r="I1405" t="str">
        <f>_xlfn.XLOOKUP(Table1[[#This Row],[ZIPCODE]],Table3[zip],Table3[county])</f>
        <v>Cache County</v>
      </c>
      <c r="J1405" t="str">
        <f>IFERROR(Table1[[#This Row],[County (Utah.gov)]], SUBSTITUTE(Table1[[#This Row],[County (WPR)]], " County", ""))</f>
        <v>Cache</v>
      </c>
    </row>
    <row r="1406" spans="1:10">
      <c r="A1406" t="s">
        <v>301</v>
      </c>
      <c r="B1406" t="s">
        <v>20</v>
      </c>
      <c r="C1406">
        <v>2025</v>
      </c>
      <c r="D1406">
        <v>2</v>
      </c>
      <c r="E1406">
        <v>84401</v>
      </c>
      <c r="F1406" t="s">
        <v>290</v>
      </c>
      <c r="G1406">
        <v>69</v>
      </c>
      <c r="H1406" t="str">
        <f>_xlfn.XLOOKUP(Table1[[#This Row],[ZIPCODE]],Table2[Zip Code],Table2[County])</f>
        <v>Weber</v>
      </c>
      <c r="I1406" t="str">
        <f>_xlfn.XLOOKUP(Table1[[#This Row],[ZIPCODE]],Table3[zip],Table3[county])</f>
        <v>Weber County</v>
      </c>
      <c r="J1406" t="str">
        <f>IFERROR(Table1[[#This Row],[County (Utah.gov)]], SUBSTITUTE(Table1[[#This Row],[County (WPR)]], " County", ""))</f>
        <v>Weber</v>
      </c>
    </row>
    <row r="1407" spans="1:10">
      <c r="A1407" t="s">
        <v>301</v>
      </c>
      <c r="B1407" t="s">
        <v>20</v>
      </c>
      <c r="C1407">
        <v>2025</v>
      </c>
      <c r="D1407">
        <v>2</v>
      </c>
      <c r="E1407">
        <v>84401</v>
      </c>
      <c r="F1407" t="s">
        <v>291</v>
      </c>
      <c r="G1407">
        <v>17</v>
      </c>
      <c r="H1407" t="str">
        <f>_xlfn.XLOOKUP(Table1[[#This Row],[ZIPCODE]],Table2[Zip Code],Table2[County])</f>
        <v>Weber</v>
      </c>
      <c r="I1407" t="str">
        <f>_xlfn.XLOOKUP(Table1[[#This Row],[ZIPCODE]],Table3[zip],Table3[county])</f>
        <v>Weber County</v>
      </c>
      <c r="J1407" t="str">
        <f>IFERROR(Table1[[#This Row],[County (Utah.gov)]], SUBSTITUTE(Table1[[#This Row],[County (WPR)]], " County", ""))</f>
        <v>Weber</v>
      </c>
    </row>
    <row r="1408" spans="1:10">
      <c r="A1408" t="s">
        <v>301</v>
      </c>
      <c r="B1408" t="s">
        <v>20</v>
      </c>
      <c r="C1408">
        <v>2025</v>
      </c>
      <c r="D1408">
        <v>2</v>
      </c>
      <c r="E1408">
        <v>84403</v>
      </c>
      <c r="F1408" t="s">
        <v>290</v>
      </c>
      <c r="G1408">
        <v>112</v>
      </c>
      <c r="H1408" t="str">
        <f>_xlfn.XLOOKUP(Table1[[#This Row],[ZIPCODE]],Table2[Zip Code],Table2[County])</f>
        <v>Weber</v>
      </c>
      <c r="I1408" t="str">
        <f>_xlfn.XLOOKUP(Table1[[#This Row],[ZIPCODE]],Table3[zip],Table3[county])</f>
        <v>Weber County</v>
      </c>
      <c r="J1408" t="str">
        <f>IFERROR(Table1[[#This Row],[County (Utah.gov)]], SUBSTITUTE(Table1[[#This Row],[County (WPR)]], " County", ""))</f>
        <v>Weber</v>
      </c>
    </row>
    <row r="1409" spans="1:10">
      <c r="A1409" t="s">
        <v>301</v>
      </c>
      <c r="B1409" t="s">
        <v>20</v>
      </c>
      <c r="C1409">
        <v>2025</v>
      </c>
      <c r="D1409">
        <v>2</v>
      </c>
      <c r="E1409">
        <v>84403</v>
      </c>
      <c r="F1409" t="s">
        <v>291</v>
      </c>
      <c r="G1409">
        <v>11</v>
      </c>
      <c r="H1409" t="str">
        <f>_xlfn.XLOOKUP(Table1[[#This Row],[ZIPCODE]],Table2[Zip Code],Table2[County])</f>
        <v>Weber</v>
      </c>
      <c r="I1409" t="str">
        <f>_xlfn.XLOOKUP(Table1[[#This Row],[ZIPCODE]],Table3[zip],Table3[county])</f>
        <v>Weber County</v>
      </c>
      <c r="J1409" t="str">
        <f>IFERROR(Table1[[#This Row],[County (Utah.gov)]], SUBSTITUTE(Table1[[#This Row],[County (WPR)]], " County", ""))</f>
        <v>Weber</v>
      </c>
    </row>
    <row r="1410" spans="1:10">
      <c r="A1410" t="s">
        <v>301</v>
      </c>
      <c r="B1410" t="s">
        <v>20</v>
      </c>
      <c r="C1410">
        <v>2025</v>
      </c>
      <c r="D1410">
        <v>2</v>
      </c>
      <c r="E1410">
        <v>84404</v>
      </c>
      <c r="F1410" t="s">
        <v>290</v>
      </c>
      <c r="G1410">
        <v>72</v>
      </c>
      <c r="H1410" t="str">
        <f>_xlfn.XLOOKUP(Table1[[#This Row],[ZIPCODE]],Table2[Zip Code],Table2[County])</f>
        <v>Weber</v>
      </c>
      <c r="I1410" t="str">
        <f>_xlfn.XLOOKUP(Table1[[#This Row],[ZIPCODE]],Table3[zip],Table3[county])</f>
        <v>Weber County</v>
      </c>
      <c r="J1410" t="str">
        <f>IFERROR(Table1[[#This Row],[County (Utah.gov)]], SUBSTITUTE(Table1[[#This Row],[County (WPR)]], " County", ""))</f>
        <v>Weber</v>
      </c>
    </row>
    <row r="1411" spans="1:10">
      <c r="A1411" t="s">
        <v>301</v>
      </c>
      <c r="B1411" t="s">
        <v>20</v>
      </c>
      <c r="C1411">
        <v>2025</v>
      </c>
      <c r="D1411">
        <v>2</v>
      </c>
      <c r="E1411">
        <v>84404</v>
      </c>
      <c r="F1411" t="s">
        <v>291</v>
      </c>
      <c r="G1411">
        <v>23</v>
      </c>
      <c r="H1411" t="str">
        <f>_xlfn.XLOOKUP(Table1[[#This Row],[ZIPCODE]],Table2[Zip Code],Table2[County])</f>
        <v>Weber</v>
      </c>
      <c r="I1411" t="str">
        <f>_xlfn.XLOOKUP(Table1[[#This Row],[ZIPCODE]],Table3[zip],Table3[county])</f>
        <v>Weber County</v>
      </c>
      <c r="J1411" t="str">
        <f>IFERROR(Table1[[#This Row],[County (Utah.gov)]], SUBSTITUTE(Table1[[#This Row],[County (WPR)]], " County", ""))</f>
        <v>Weber</v>
      </c>
    </row>
    <row r="1412" spans="1:10">
      <c r="A1412" t="s">
        <v>301</v>
      </c>
      <c r="B1412" t="s">
        <v>20</v>
      </c>
      <c r="C1412">
        <v>2025</v>
      </c>
      <c r="D1412">
        <v>2</v>
      </c>
      <c r="E1412">
        <v>84405</v>
      </c>
      <c r="F1412" t="s">
        <v>290</v>
      </c>
      <c r="G1412">
        <v>86</v>
      </c>
      <c r="H1412" t="str">
        <f>_xlfn.XLOOKUP(Table1[[#This Row],[ZIPCODE]],Table2[Zip Code],Table2[County])</f>
        <v>Weber</v>
      </c>
      <c r="I1412" t="str">
        <f>_xlfn.XLOOKUP(Table1[[#This Row],[ZIPCODE]],Table3[zip],Table3[county])</f>
        <v>Weber County</v>
      </c>
      <c r="J1412" t="str">
        <f>IFERROR(Table1[[#This Row],[County (Utah.gov)]], SUBSTITUTE(Table1[[#This Row],[County (WPR)]], " County", ""))</f>
        <v>Weber</v>
      </c>
    </row>
    <row r="1413" spans="1:10">
      <c r="A1413" t="s">
        <v>301</v>
      </c>
      <c r="B1413" t="s">
        <v>20</v>
      </c>
      <c r="C1413">
        <v>2025</v>
      </c>
      <c r="D1413">
        <v>2</v>
      </c>
      <c r="E1413">
        <v>84405</v>
      </c>
      <c r="F1413" t="s">
        <v>291</v>
      </c>
      <c r="G1413">
        <v>8</v>
      </c>
      <c r="H1413" t="str">
        <f>_xlfn.XLOOKUP(Table1[[#This Row],[ZIPCODE]],Table2[Zip Code],Table2[County])</f>
        <v>Weber</v>
      </c>
      <c r="I1413" t="str">
        <f>_xlfn.XLOOKUP(Table1[[#This Row],[ZIPCODE]],Table3[zip],Table3[county])</f>
        <v>Weber County</v>
      </c>
      <c r="J1413" t="str">
        <f>IFERROR(Table1[[#This Row],[County (Utah.gov)]], SUBSTITUTE(Table1[[#This Row],[County (WPR)]], " County", ""))</f>
        <v>Weber</v>
      </c>
    </row>
    <row r="1414" spans="1:10">
      <c r="A1414" t="s">
        <v>301</v>
      </c>
      <c r="B1414" t="s">
        <v>20</v>
      </c>
      <c r="C1414">
        <v>2025</v>
      </c>
      <c r="D1414">
        <v>2</v>
      </c>
      <c r="E1414">
        <v>84409</v>
      </c>
      <c r="F1414" t="s">
        <v>291</v>
      </c>
      <c r="G1414">
        <v>1</v>
      </c>
      <c r="H1414" t="str">
        <f>_xlfn.XLOOKUP(Table1[[#This Row],[ZIPCODE]],Table2[Zip Code],Table2[County])</f>
        <v>Weber</v>
      </c>
      <c r="I1414" t="e">
        <f>_xlfn.XLOOKUP(Table1[[#This Row],[ZIPCODE]],Table3[zip],Table3[county])</f>
        <v>#N/A</v>
      </c>
      <c r="J1414" t="str">
        <f>IFERROR(Table1[[#This Row],[County (Utah.gov)]], SUBSTITUTE(Table1[[#This Row],[County (WPR)]], " County", ""))</f>
        <v>Weber</v>
      </c>
    </row>
    <row r="1415" spans="1:10">
      <c r="A1415" t="s">
        <v>301</v>
      </c>
      <c r="B1415" t="s">
        <v>20</v>
      </c>
      <c r="C1415">
        <v>2025</v>
      </c>
      <c r="D1415">
        <v>2</v>
      </c>
      <c r="E1415">
        <v>84412</v>
      </c>
      <c r="F1415" t="s">
        <v>291</v>
      </c>
      <c r="G1415">
        <v>1</v>
      </c>
      <c r="H1415" t="str">
        <f>_xlfn.XLOOKUP(Table1[[#This Row],[ZIPCODE]],Table2[Zip Code],Table2[County])</f>
        <v>Weber</v>
      </c>
      <c r="I1415" t="e">
        <f>_xlfn.XLOOKUP(Table1[[#This Row],[ZIPCODE]],Table3[zip],Table3[county])</f>
        <v>#N/A</v>
      </c>
      <c r="J1415" t="str">
        <f>IFERROR(Table1[[#This Row],[County (Utah.gov)]], SUBSTITUTE(Table1[[#This Row],[County (WPR)]], " County", ""))</f>
        <v>Weber</v>
      </c>
    </row>
    <row r="1416" spans="1:10">
      <c r="A1416" t="s">
        <v>301</v>
      </c>
      <c r="B1416" t="s">
        <v>20</v>
      </c>
      <c r="C1416">
        <v>2025</v>
      </c>
      <c r="D1416">
        <v>2</v>
      </c>
      <c r="E1416">
        <v>84414</v>
      </c>
      <c r="F1416" t="s">
        <v>290</v>
      </c>
      <c r="G1416">
        <v>80</v>
      </c>
      <c r="H1416" t="str">
        <f>_xlfn.XLOOKUP(Table1[[#This Row],[ZIPCODE]],Table2[Zip Code],Table2[County])</f>
        <v>Weber</v>
      </c>
      <c r="I1416" t="str">
        <f>_xlfn.XLOOKUP(Table1[[#This Row],[ZIPCODE]],Table3[zip],Table3[county])</f>
        <v>Weber County</v>
      </c>
      <c r="J1416" t="str">
        <f>IFERROR(Table1[[#This Row],[County (Utah.gov)]], SUBSTITUTE(Table1[[#This Row],[County (WPR)]], " County", ""))</f>
        <v>Weber</v>
      </c>
    </row>
    <row r="1417" spans="1:10">
      <c r="A1417" t="s">
        <v>301</v>
      </c>
      <c r="B1417" t="s">
        <v>20</v>
      </c>
      <c r="C1417">
        <v>2025</v>
      </c>
      <c r="D1417">
        <v>2</v>
      </c>
      <c r="E1417">
        <v>84414</v>
      </c>
      <c r="F1417" t="s">
        <v>291</v>
      </c>
      <c r="G1417">
        <v>12</v>
      </c>
      <c r="H1417" t="str">
        <f>_xlfn.XLOOKUP(Table1[[#This Row],[ZIPCODE]],Table2[Zip Code],Table2[County])</f>
        <v>Weber</v>
      </c>
      <c r="I1417" t="str">
        <f>_xlfn.XLOOKUP(Table1[[#This Row],[ZIPCODE]],Table3[zip],Table3[county])</f>
        <v>Weber County</v>
      </c>
      <c r="J1417" t="str">
        <f>IFERROR(Table1[[#This Row],[County (Utah.gov)]], SUBSTITUTE(Table1[[#This Row],[County (WPR)]], " County", ""))</f>
        <v>Weber</v>
      </c>
    </row>
    <row r="1418" spans="1:10">
      <c r="A1418" t="s">
        <v>301</v>
      </c>
      <c r="B1418" t="s">
        <v>20</v>
      </c>
      <c r="C1418">
        <v>2025</v>
      </c>
      <c r="D1418">
        <v>2</v>
      </c>
      <c r="E1418">
        <v>84501</v>
      </c>
      <c r="F1418" t="s">
        <v>290</v>
      </c>
      <c r="G1418">
        <v>12</v>
      </c>
      <c r="H1418" t="str">
        <f>_xlfn.XLOOKUP(Table1[[#This Row],[ZIPCODE]],Table2[Zip Code],Table2[County])</f>
        <v>Carbon</v>
      </c>
      <c r="I1418" t="str">
        <f>_xlfn.XLOOKUP(Table1[[#This Row],[ZIPCODE]],Table3[zip],Table3[county])</f>
        <v>Carbon County</v>
      </c>
      <c r="J1418" t="str">
        <f>IFERROR(Table1[[#This Row],[County (Utah.gov)]], SUBSTITUTE(Table1[[#This Row],[County (WPR)]], " County", ""))</f>
        <v>Carbon</v>
      </c>
    </row>
    <row r="1419" spans="1:10">
      <c r="A1419" t="s">
        <v>301</v>
      </c>
      <c r="B1419" t="s">
        <v>20</v>
      </c>
      <c r="C1419">
        <v>2025</v>
      </c>
      <c r="D1419">
        <v>2</v>
      </c>
      <c r="E1419">
        <v>84501</v>
      </c>
      <c r="F1419" t="s">
        <v>291</v>
      </c>
      <c r="G1419">
        <v>1</v>
      </c>
      <c r="H1419" t="str">
        <f>_xlfn.XLOOKUP(Table1[[#This Row],[ZIPCODE]],Table2[Zip Code],Table2[County])</f>
        <v>Carbon</v>
      </c>
      <c r="I1419" t="str">
        <f>_xlfn.XLOOKUP(Table1[[#This Row],[ZIPCODE]],Table3[zip],Table3[county])</f>
        <v>Carbon County</v>
      </c>
      <c r="J1419" t="str">
        <f>IFERROR(Table1[[#This Row],[County (Utah.gov)]], SUBSTITUTE(Table1[[#This Row],[County (WPR)]], " County", ""))</f>
        <v>Carbon</v>
      </c>
    </row>
    <row r="1420" spans="1:10">
      <c r="A1420" t="s">
        <v>301</v>
      </c>
      <c r="B1420" t="s">
        <v>20</v>
      </c>
      <c r="C1420">
        <v>2025</v>
      </c>
      <c r="D1420">
        <v>2</v>
      </c>
      <c r="E1420">
        <v>84504</v>
      </c>
      <c r="F1420" t="s">
        <v>290</v>
      </c>
      <c r="G1420">
        <v>1</v>
      </c>
      <c r="H1420" t="e">
        <f>_xlfn.XLOOKUP(Table1[[#This Row],[ZIPCODE]],Table2[Zip Code],Table2[County])</f>
        <v>#N/A</v>
      </c>
      <c r="I1420" t="e">
        <f>_xlfn.XLOOKUP(Table1[[#This Row],[ZIPCODE]],Table3[zip],Table3[county])</f>
        <v>#N/A</v>
      </c>
      <c r="J1420" t="e">
        <f>IFERROR(Table1[[#This Row],[County (Utah.gov)]], SUBSTITUTE(Table1[[#This Row],[County (WPR)]], " County", ""))</f>
        <v>#N/A</v>
      </c>
    </row>
    <row r="1421" spans="1:10">
      <c r="A1421" t="s">
        <v>301</v>
      </c>
      <c r="B1421" t="s">
        <v>20</v>
      </c>
      <c r="C1421">
        <v>2025</v>
      </c>
      <c r="D1421">
        <v>2</v>
      </c>
      <c r="E1421">
        <v>84510</v>
      </c>
      <c r="F1421" t="s">
        <v>290</v>
      </c>
      <c r="G1421">
        <v>1</v>
      </c>
      <c r="H1421" t="str">
        <f>_xlfn.XLOOKUP(Table1[[#This Row],[ZIPCODE]],Table2[Zip Code],Table2[County])</f>
        <v>San Juan</v>
      </c>
      <c r="I1421" t="e">
        <f>_xlfn.XLOOKUP(Table1[[#This Row],[ZIPCODE]],Table3[zip],Table3[county])</f>
        <v>#N/A</v>
      </c>
      <c r="J1421" t="str">
        <f>IFERROR(Table1[[#This Row],[County (Utah.gov)]], SUBSTITUTE(Table1[[#This Row],[County (WPR)]], " County", ""))</f>
        <v>San Juan</v>
      </c>
    </row>
    <row r="1422" spans="1:10">
      <c r="A1422" t="s">
        <v>301</v>
      </c>
      <c r="B1422" t="s">
        <v>20</v>
      </c>
      <c r="C1422">
        <v>2025</v>
      </c>
      <c r="D1422">
        <v>2</v>
      </c>
      <c r="E1422">
        <v>84511</v>
      </c>
      <c r="F1422" t="s">
        <v>290</v>
      </c>
      <c r="G1422">
        <v>7</v>
      </c>
      <c r="H1422" t="str">
        <f>_xlfn.XLOOKUP(Table1[[#This Row],[ZIPCODE]],Table2[Zip Code],Table2[County])</f>
        <v>San Juan</v>
      </c>
      <c r="I1422" t="str">
        <f>_xlfn.XLOOKUP(Table1[[#This Row],[ZIPCODE]],Table3[zip],Table3[county])</f>
        <v>San Juan County</v>
      </c>
      <c r="J1422" t="str">
        <f>IFERROR(Table1[[#This Row],[County (Utah.gov)]], SUBSTITUTE(Table1[[#This Row],[County (WPR)]], " County", ""))</f>
        <v>San Juan</v>
      </c>
    </row>
    <row r="1423" spans="1:10">
      <c r="A1423" t="s">
        <v>301</v>
      </c>
      <c r="B1423" t="s">
        <v>20</v>
      </c>
      <c r="C1423">
        <v>2025</v>
      </c>
      <c r="D1423">
        <v>2</v>
      </c>
      <c r="E1423">
        <v>84511</v>
      </c>
      <c r="F1423" t="s">
        <v>291</v>
      </c>
      <c r="G1423">
        <v>1</v>
      </c>
      <c r="H1423" t="str">
        <f>_xlfn.XLOOKUP(Table1[[#This Row],[ZIPCODE]],Table2[Zip Code],Table2[County])</f>
        <v>San Juan</v>
      </c>
      <c r="I1423" t="str">
        <f>_xlfn.XLOOKUP(Table1[[#This Row],[ZIPCODE]],Table3[zip],Table3[county])</f>
        <v>San Juan County</v>
      </c>
      <c r="J1423" t="str">
        <f>IFERROR(Table1[[#This Row],[County (Utah.gov)]], SUBSTITUTE(Table1[[#This Row],[County (WPR)]], " County", ""))</f>
        <v>San Juan</v>
      </c>
    </row>
    <row r="1424" spans="1:10">
      <c r="A1424" t="s">
        <v>301</v>
      </c>
      <c r="B1424" t="s">
        <v>20</v>
      </c>
      <c r="C1424">
        <v>2025</v>
      </c>
      <c r="D1424">
        <v>2</v>
      </c>
      <c r="E1424">
        <v>84512</v>
      </c>
      <c r="F1424" t="s">
        <v>290</v>
      </c>
      <c r="G1424">
        <v>3</v>
      </c>
      <c r="H1424" t="str">
        <f>_xlfn.XLOOKUP(Table1[[#This Row],[ZIPCODE]],Table2[Zip Code],Table2[County])</f>
        <v>San Juan</v>
      </c>
      <c r="I1424" t="str">
        <f>_xlfn.XLOOKUP(Table1[[#This Row],[ZIPCODE]],Table3[zip],Table3[county])</f>
        <v>San Juan County</v>
      </c>
      <c r="J1424" t="str">
        <f>IFERROR(Table1[[#This Row],[County (Utah.gov)]], SUBSTITUTE(Table1[[#This Row],[County (WPR)]], " County", ""))</f>
        <v>San Juan</v>
      </c>
    </row>
    <row r="1425" spans="1:10">
      <c r="A1425" t="s">
        <v>301</v>
      </c>
      <c r="B1425" t="s">
        <v>20</v>
      </c>
      <c r="C1425">
        <v>2025</v>
      </c>
      <c r="D1425">
        <v>2</v>
      </c>
      <c r="E1425">
        <v>84512</v>
      </c>
      <c r="F1425" t="s">
        <v>291</v>
      </c>
      <c r="G1425">
        <v>1</v>
      </c>
      <c r="H1425" t="str">
        <f>_xlfn.XLOOKUP(Table1[[#This Row],[ZIPCODE]],Table2[Zip Code],Table2[County])</f>
        <v>San Juan</v>
      </c>
      <c r="I1425" t="str">
        <f>_xlfn.XLOOKUP(Table1[[#This Row],[ZIPCODE]],Table3[zip],Table3[county])</f>
        <v>San Juan County</v>
      </c>
      <c r="J1425" t="str">
        <f>IFERROR(Table1[[#This Row],[County (Utah.gov)]], SUBSTITUTE(Table1[[#This Row],[County (WPR)]], " County", ""))</f>
        <v>San Juan</v>
      </c>
    </row>
    <row r="1426" spans="1:10">
      <c r="A1426" t="s">
        <v>301</v>
      </c>
      <c r="B1426" t="s">
        <v>20</v>
      </c>
      <c r="C1426">
        <v>2025</v>
      </c>
      <c r="D1426">
        <v>2</v>
      </c>
      <c r="E1426">
        <v>84513</v>
      </c>
      <c r="F1426" t="s">
        <v>290</v>
      </c>
      <c r="G1426">
        <v>2</v>
      </c>
      <c r="H1426" t="str">
        <f>_xlfn.XLOOKUP(Table1[[#This Row],[ZIPCODE]],Table2[Zip Code],Table2[County])</f>
        <v>Emery</v>
      </c>
      <c r="I1426" t="str">
        <f>_xlfn.XLOOKUP(Table1[[#This Row],[ZIPCODE]],Table3[zip],Table3[county])</f>
        <v>Emery County</v>
      </c>
      <c r="J1426" t="str">
        <f>IFERROR(Table1[[#This Row],[County (Utah.gov)]], SUBSTITUTE(Table1[[#This Row],[County (WPR)]], " County", ""))</f>
        <v>Emery</v>
      </c>
    </row>
    <row r="1427" spans="1:10">
      <c r="A1427" t="s">
        <v>301</v>
      </c>
      <c r="B1427" t="s">
        <v>20</v>
      </c>
      <c r="C1427">
        <v>2025</v>
      </c>
      <c r="D1427">
        <v>2</v>
      </c>
      <c r="E1427">
        <v>84518</v>
      </c>
      <c r="F1427" t="s">
        <v>290</v>
      </c>
      <c r="G1427">
        <v>1</v>
      </c>
      <c r="H1427" t="str">
        <f>_xlfn.XLOOKUP(Table1[[#This Row],[ZIPCODE]],Table2[Zip Code],Table2[County])</f>
        <v>Emery</v>
      </c>
      <c r="I1427" t="str">
        <f>_xlfn.XLOOKUP(Table1[[#This Row],[ZIPCODE]],Table3[zip],Table3[county])</f>
        <v>Emery County</v>
      </c>
      <c r="J1427" t="str">
        <f>IFERROR(Table1[[#This Row],[County (Utah.gov)]], SUBSTITUTE(Table1[[#This Row],[County (WPR)]], " County", ""))</f>
        <v>Emery</v>
      </c>
    </row>
    <row r="1428" spans="1:10">
      <c r="A1428" t="s">
        <v>301</v>
      </c>
      <c r="B1428" t="s">
        <v>20</v>
      </c>
      <c r="C1428">
        <v>2025</v>
      </c>
      <c r="D1428">
        <v>2</v>
      </c>
      <c r="E1428">
        <v>84521</v>
      </c>
      <c r="F1428" t="s">
        <v>290</v>
      </c>
      <c r="G1428">
        <v>1</v>
      </c>
      <c r="H1428" t="str">
        <f>_xlfn.XLOOKUP(Table1[[#This Row],[ZIPCODE]],Table2[Zip Code],Table2[County])</f>
        <v>Emery</v>
      </c>
      <c r="I1428" t="str">
        <f>_xlfn.XLOOKUP(Table1[[#This Row],[ZIPCODE]],Table3[zip],Table3[county])</f>
        <v>Emery County</v>
      </c>
      <c r="J1428" t="str">
        <f>IFERROR(Table1[[#This Row],[County (Utah.gov)]], SUBSTITUTE(Table1[[#This Row],[County (WPR)]], " County", ""))</f>
        <v>Emery</v>
      </c>
    </row>
    <row r="1429" spans="1:10">
      <c r="A1429" t="s">
        <v>301</v>
      </c>
      <c r="B1429" t="s">
        <v>20</v>
      </c>
      <c r="C1429">
        <v>2025</v>
      </c>
      <c r="D1429">
        <v>2</v>
      </c>
      <c r="E1429">
        <v>84523</v>
      </c>
      <c r="F1429" t="s">
        <v>290</v>
      </c>
      <c r="G1429">
        <v>1</v>
      </c>
      <c r="H1429" t="str">
        <f>_xlfn.XLOOKUP(Table1[[#This Row],[ZIPCODE]],Table2[Zip Code],Table2[County])</f>
        <v>Emery</v>
      </c>
      <c r="I1429" t="str">
        <f>_xlfn.XLOOKUP(Table1[[#This Row],[ZIPCODE]],Table3[zip],Table3[county])</f>
        <v>Emery County</v>
      </c>
      <c r="J1429" t="str">
        <f>IFERROR(Table1[[#This Row],[County (Utah.gov)]], SUBSTITUTE(Table1[[#This Row],[County (WPR)]], " County", ""))</f>
        <v>Emery</v>
      </c>
    </row>
    <row r="1430" spans="1:10">
      <c r="A1430" t="s">
        <v>301</v>
      </c>
      <c r="B1430" t="s">
        <v>20</v>
      </c>
      <c r="C1430">
        <v>2025</v>
      </c>
      <c r="D1430">
        <v>2</v>
      </c>
      <c r="E1430">
        <v>84525</v>
      </c>
      <c r="F1430" t="s">
        <v>290</v>
      </c>
      <c r="G1430">
        <v>1</v>
      </c>
      <c r="H1430" t="str">
        <f>_xlfn.XLOOKUP(Table1[[#This Row],[ZIPCODE]],Table2[Zip Code],Table2[County])</f>
        <v>Emery</v>
      </c>
      <c r="I1430" t="str">
        <f>_xlfn.XLOOKUP(Table1[[#This Row],[ZIPCODE]],Table3[zip],Table3[county])</f>
        <v>Emery County</v>
      </c>
      <c r="J1430" t="str">
        <f>IFERROR(Table1[[#This Row],[County (Utah.gov)]], SUBSTITUTE(Table1[[#This Row],[County (WPR)]], " County", ""))</f>
        <v>Emery</v>
      </c>
    </row>
    <row r="1431" spans="1:10">
      <c r="A1431" t="s">
        <v>301</v>
      </c>
      <c r="B1431" t="s">
        <v>20</v>
      </c>
      <c r="C1431">
        <v>2025</v>
      </c>
      <c r="D1431">
        <v>2</v>
      </c>
      <c r="E1431">
        <v>84526</v>
      </c>
      <c r="F1431" t="s">
        <v>290</v>
      </c>
      <c r="G1431">
        <v>5</v>
      </c>
      <c r="H1431" t="str">
        <f>_xlfn.XLOOKUP(Table1[[#This Row],[ZIPCODE]],Table2[Zip Code],Table2[County])</f>
        <v>Carbon</v>
      </c>
      <c r="I1431" t="str">
        <f>_xlfn.XLOOKUP(Table1[[#This Row],[ZIPCODE]],Table3[zip],Table3[county])</f>
        <v>Carbon County</v>
      </c>
      <c r="J1431" t="str">
        <f>IFERROR(Table1[[#This Row],[County (Utah.gov)]], SUBSTITUTE(Table1[[#This Row],[County (WPR)]], " County", ""))</f>
        <v>Carbon</v>
      </c>
    </row>
    <row r="1432" spans="1:10">
      <c r="A1432" t="s">
        <v>301</v>
      </c>
      <c r="B1432" t="s">
        <v>20</v>
      </c>
      <c r="C1432">
        <v>2025</v>
      </c>
      <c r="D1432">
        <v>2</v>
      </c>
      <c r="E1432">
        <v>84526</v>
      </c>
      <c r="F1432" t="s">
        <v>291</v>
      </c>
      <c r="G1432">
        <v>1</v>
      </c>
      <c r="H1432" t="str">
        <f>_xlfn.XLOOKUP(Table1[[#This Row],[ZIPCODE]],Table2[Zip Code],Table2[County])</f>
        <v>Carbon</v>
      </c>
      <c r="I1432" t="str">
        <f>_xlfn.XLOOKUP(Table1[[#This Row],[ZIPCODE]],Table3[zip],Table3[county])</f>
        <v>Carbon County</v>
      </c>
      <c r="J1432" t="str">
        <f>IFERROR(Table1[[#This Row],[County (Utah.gov)]], SUBSTITUTE(Table1[[#This Row],[County (WPR)]], " County", ""))</f>
        <v>Carbon</v>
      </c>
    </row>
    <row r="1433" spans="1:10">
      <c r="A1433" t="s">
        <v>301</v>
      </c>
      <c r="B1433" t="s">
        <v>20</v>
      </c>
      <c r="C1433">
        <v>2025</v>
      </c>
      <c r="D1433">
        <v>2</v>
      </c>
      <c r="E1433">
        <v>84528</v>
      </c>
      <c r="F1433" t="s">
        <v>290</v>
      </c>
      <c r="G1433">
        <v>2</v>
      </c>
      <c r="H1433" t="str">
        <f>_xlfn.XLOOKUP(Table1[[#This Row],[ZIPCODE]],Table2[Zip Code],Table2[County])</f>
        <v>Emery</v>
      </c>
      <c r="I1433" t="str">
        <f>_xlfn.XLOOKUP(Table1[[#This Row],[ZIPCODE]],Table3[zip],Table3[county])</f>
        <v>Emery County</v>
      </c>
      <c r="J1433" t="str">
        <f>IFERROR(Table1[[#This Row],[County (Utah.gov)]], SUBSTITUTE(Table1[[#This Row],[County (WPR)]], " County", ""))</f>
        <v>Emery</v>
      </c>
    </row>
    <row r="1434" spans="1:10">
      <c r="A1434" t="s">
        <v>301</v>
      </c>
      <c r="B1434" t="s">
        <v>20</v>
      </c>
      <c r="C1434">
        <v>2025</v>
      </c>
      <c r="D1434">
        <v>2</v>
      </c>
      <c r="E1434">
        <v>84532</v>
      </c>
      <c r="F1434" t="s">
        <v>290</v>
      </c>
      <c r="G1434">
        <v>26</v>
      </c>
      <c r="H1434" t="str">
        <f>_xlfn.XLOOKUP(Table1[[#This Row],[ZIPCODE]],Table2[Zip Code],Table2[County])</f>
        <v>Grand</v>
      </c>
      <c r="I1434" t="str">
        <f>_xlfn.XLOOKUP(Table1[[#This Row],[ZIPCODE]],Table3[zip],Table3[county])</f>
        <v>Grand County</v>
      </c>
      <c r="J1434" t="str">
        <f>IFERROR(Table1[[#This Row],[County (Utah.gov)]], SUBSTITUTE(Table1[[#This Row],[County (WPR)]], " County", ""))</f>
        <v>Grand</v>
      </c>
    </row>
    <row r="1435" spans="1:10">
      <c r="A1435" t="s">
        <v>301</v>
      </c>
      <c r="B1435" t="s">
        <v>20</v>
      </c>
      <c r="C1435">
        <v>2025</v>
      </c>
      <c r="D1435">
        <v>2</v>
      </c>
      <c r="E1435">
        <v>84532</v>
      </c>
      <c r="F1435" t="s">
        <v>291</v>
      </c>
      <c r="G1435">
        <v>1</v>
      </c>
      <c r="H1435" t="str">
        <f>_xlfn.XLOOKUP(Table1[[#This Row],[ZIPCODE]],Table2[Zip Code],Table2[County])</f>
        <v>Grand</v>
      </c>
      <c r="I1435" t="str">
        <f>_xlfn.XLOOKUP(Table1[[#This Row],[ZIPCODE]],Table3[zip],Table3[county])</f>
        <v>Grand County</v>
      </c>
      <c r="J1435" t="str">
        <f>IFERROR(Table1[[#This Row],[County (Utah.gov)]], SUBSTITUTE(Table1[[#This Row],[County (WPR)]], " County", ""))</f>
        <v>Grand</v>
      </c>
    </row>
    <row r="1436" spans="1:10">
      <c r="A1436" t="s">
        <v>301</v>
      </c>
      <c r="B1436" t="s">
        <v>20</v>
      </c>
      <c r="C1436">
        <v>2025</v>
      </c>
      <c r="D1436">
        <v>2</v>
      </c>
      <c r="E1436">
        <v>84534</v>
      </c>
      <c r="F1436" t="s">
        <v>290</v>
      </c>
      <c r="G1436">
        <v>3</v>
      </c>
      <c r="H1436" t="str">
        <f>_xlfn.XLOOKUP(Table1[[#This Row],[ZIPCODE]],Table2[Zip Code],Table2[County])</f>
        <v>San Juan</v>
      </c>
      <c r="I1436" t="str">
        <f>_xlfn.XLOOKUP(Table1[[#This Row],[ZIPCODE]],Table3[zip],Table3[county])</f>
        <v>San Juan County</v>
      </c>
      <c r="J1436" t="str">
        <f>IFERROR(Table1[[#This Row],[County (Utah.gov)]], SUBSTITUTE(Table1[[#This Row],[County (WPR)]], " County", ""))</f>
        <v>San Juan</v>
      </c>
    </row>
    <row r="1437" spans="1:10">
      <c r="A1437" t="s">
        <v>301</v>
      </c>
      <c r="B1437" t="s">
        <v>20</v>
      </c>
      <c r="C1437">
        <v>2025</v>
      </c>
      <c r="D1437">
        <v>2</v>
      </c>
      <c r="E1437">
        <v>84535</v>
      </c>
      <c r="F1437" t="s">
        <v>290</v>
      </c>
      <c r="G1437">
        <v>2</v>
      </c>
      <c r="H1437" t="str">
        <f>_xlfn.XLOOKUP(Table1[[#This Row],[ZIPCODE]],Table2[Zip Code],Table2[County])</f>
        <v>San Juan</v>
      </c>
      <c r="I1437" t="str">
        <f>_xlfn.XLOOKUP(Table1[[#This Row],[ZIPCODE]],Table3[zip],Table3[county])</f>
        <v>San Juan County</v>
      </c>
      <c r="J1437" t="str">
        <f>IFERROR(Table1[[#This Row],[County (Utah.gov)]], SUBSTITUTE(Table1[[#This Row],[County (WPR)]], " County", ""))</f>
        <v>San Juan</v>
      </c>
    </row>
    <row r="1438" spans="1:10">
      <c r="A1438" t="s">
        <v>301</v>
      </c>
      <c r="B1438" t="s">
        <v>20</v>
      </c>
      <c r="C1438">
        <v>2025</v>
      </c>
      <c r="D1438">
        <v>2</v>
      </c>
      <c r="E1438">
        <v>84536</v>
      </c>
      <c r="F1438" t="s">
        <v>290</v>
      </c>
      <c r="G1438">
        <v>4</v>
      </c>
      <c r="H1438" t="str">
        <f>_xlfn.XLOOKUP(Table1[[#This Row],[ZIPCODE]],Table2[Zip Code],Table2[County])</f>
        <v>San Juan</v>
      </c>
      <c r="I1438" t="str">
        <f>_xlfn.XLOOKUP(Table1[[#This Row],[ZIPCODE]],Table3[zip],Table3[county])</f>
        <v>San Juan County</v>
      </c>
      <c r="J1438" t="str">
        <f>IFERROR(Table1[[#This Row],[County (Utah.gov)]], SUBSTITUTE(Table1[[#This Row],[County (WPR)]], " County", ""))</f>
        <v>San Juan</v>
      </c>
    </row>
    <row r="1439" spans="1:10">
      <c r="A1439" t="s">
        <v>301</v>
      </c>
      <c r="B1439" t="s">
        <v>20</v>
      </c>
      <c r="C1439">
        <v>2025</v>
      </c>
      <c r="D1439">
        <v>2</v>
      </c>
      <c r="E1439">
        <v>84536</v>
      </c>
      <c r="F1439" t="s">
        <v>291</v>
      </c>
      <c r="G1439">
        <v>1</v>
      </c>
      <c r="H1439" t="str">
        <f>_xlfn.XLOOKUP(Table1[[#This Row],[ZIPCODE]],Table2[Zip Code],Table2[County])</f>
        <v>San Juan</v>
      </c>
      <c r="I1439" t="str">
        <f>_xlfn.XLOOKUP(Table1[[#This Row],[ZIPCODE]],Table3[zip],Table3[county])</f>
        <v>San Juan County</v>
      </c>
      <c r="J1439" t="str">
        <f>IFERROR(Table1[[#This Row],[County (Utah.gov)]], SUBSTITUTE(Table1[[#This Row],[County (WPR)]], " County", ""))</f>
        <v>San Juan</v>
      </c>
    </row>
    <row r="1440" spans="1:10">
      <c r="A1440" t="s">
        <v>301</v>
      </c>
      <c r="B1440" t="s">
        <v>20</v>
      </c>
      <c r="C1440">
        <v>2025</v>
      </c>
      <c r="D1440">
        <v>2</v>
      </c>
      <c r="E1440">
        <v>84537</v>
      </c>
      <c r="F1440" t="s">
        <v>290</v>
      </c>
      <c r="G1440">
        <v>2</v>
      </c>
      <c r="H1440" t="str">
        <f>_xlfn.XLOOKUP(Table1[[#This Row],[ZIPCODE]],Table2[Zip Code],Table2[County])</f>
        <v>Emery</v>
      </c>
      <c r="I1440" t="str">
        <f>_xlfn.XLOOKUP(Table1[[#This Row],[ZIPCODE]],Table3[zip],Table3[county])</f>
        <v>Emery County</v>
      </c>
      <c r="J1440" t="str">
        <f>IFERROR(Table1[[#This Row],[County (Utah.gov)]], SUBSTITUTE(Table1[[#This Row],[County (WPR)]], " County", ""))</f>
        <v>Emery</v>
      </c>
    </row>
    <row r="1441" spans="1:10">
      <c r="A1441" t="s">
        <v>301</v>
      </c>
      <c r="B1441" t="s">
        <v>20</v>
      </c>
      <c r="C1441">
        <v>2025</v>
      </c>
      <c r="D1441">
        <v>2</v>
      </c>
      <c r="E1441">
        <v>84601</v>
      </c>
      <c r="F1441" t="s">
        <v>290</v>
      </c>
      <c r="G1441">
        <v>58</v>
      </c>
      <c r="H1441" t="str">
        <f>_xlfn.XLOOKUP(Table1[[#This Row],[ZIPCODE]],Table2[Zip Code],Table2[County])</f>
        <v>Utah</v>
      </c>
      <c r="I1441" t="str">
        <f>_xlfn.XLOOKUP(Table1[[#This Row],[ZIPCODE]],Table3[zip],Table3[county])</f>
        <v>Utah County</v>
      </c>
      <c r="J1441" t="str">
        <f>IFERROR(Table1[[#This Row],[County (Utah.gov)]], SUBSTITUTE(Table1[[#This Row],[County (WPR)]], " County", ""))</f>
        <v>Utah</v>
      </c>
    </row>
    <row r="1442" spans="1:10">
      <c r="A1442" t="s">
        <v>301</v>
      </c>
      <c r="B1442" t="s">
        <v>20</v>
      </c>
      <c r="C1442">
        <v>2025</v>
      </c>
      <c r="D1442">
        <v>2</v>
      </c>
      <c r="E1442">
        <v>84601</v>
      </c>
      <c r="F1442" t="s">
        <v>291</v>
      </c>
      <c r="G1442">
        <v>7</v>
      </c>
      <c r="H1442" t="str">
        <f>_xlfn.XLOOKUP(Table1[[#This Row],[ZIPCODE]],Table2[Zip Code],Table2[County])</f>
        <v>Utah</v>
      </c>
      <c r="I1442" t="str">
        <f>_xlfn.XLOOKUP(Table1[[#This Row],[ZIPCODE]],Table3[zip],Table3[county])</f>
        <v>Utah County</v>
      </c>
      <c r="J1442" t="str">
        <f>IFERROR(Table1[[#This Row],[County (Utah.gov)]], SUBSTITUTE(Table1[[#This Row],[County (WPR)]], " County", ""))</f>
        <v>Utah</v>
      </c>
    </row>
    <row r="1443" spans="1:10">
      <c r="A1443" t="s">
        <v>301</v>
      </c>
      <c r="B1443" t="s">
        <v>20</v>
      </c>
      <c r="C1443">
        <v>2025</v>
      </c>
      <c r="D1443">
        <v>2</v>
      </c>
      <c r="E1443">
        <v>84602</v>
      </c>
      <c r="F1443" t="s">
        <v>290</v>
      </c>
      <c r="G1443">
        <v>1</v>
      </c>
      <c r="H1443" t="str">
        <f>_xlfn.XLOOKUP(Table1[[#This Row],[ZIPCODE]],Table2[Zip Code],Table2[County])</f>
        <v>Utah</v>
      </c>
      <c r="I1443" t="str">
        <f>_xlfn.XLOOKUP(Table1[[#This Row],[ZIPCODE]],Table3[zip],Table3[county])</f>
        <v>Utah County</v>
      </c>
      <c r="J1443" t="str">
        <f>IFERROR(Table1[[#This Row],[County (Utah.gov)]], SUBSTITUTE(Table1[[#This Row],[County (WPR)]], " County", ""))</f>
        <v>Utah</v>
      </c>
    </row>
    <row r="1444" spans="1:10">
      <c r="A1444" t="s">
        <v>301</v>
      </c>
      <c r="B1444" t="s">
        <v>20</v>
      </c>
      <c r="C1444">
        <v>2025</v>
      </c>
      <c r="D1444">
        <v>2</v>
      </c>
      <c r="E1444">
        <v>84604</v>
      </c>
      <c r="F1444" t="s">
        <v>290</v>
      </c>
      <c r="G1444">
        <v>111</v>
      </c>
      <c r="H1444" t="str">
        <f>_xlfn.XLOOKUP(Table1[[#This Row],[ZIPCODE]],Table2[Zip Code],Table2[County])</f>
        <v>Utah</v>
      </c>
      <c r="I1444" t="str">
        <f>_xlfn.XLOOKUP(Table1[[#This Row],[ZIPCODE]],Table3[zip],Table3[county])</f>
        <v>Utah County</v>
      </c>
      <c r="J1444" t="str">
        <f>IFERROR(Table1[[#This Row],[County (Utah.gov)]], SUBSTITUTE(Table1[[#This Row],[County (WPR)]], " County", ""))</f>
        <v>Utah</v>
      </c>
    </row>
    <row r="1445" spans="1:10">
      <c r="A1445" t="s">
        <v>301</v>
      </c>
      <c r="B1445" t="s">
        <v>20</v>
      </c>
      <c r="C1445">
        <v>2025</v>
      </c>
      <c r="D1445">
        <v>2</v>
      </c>
      <c r="E1445">
        <v>84604</v>
      </c>
      <c r="F1445" t="s">
        <v>291</v>
      </c>
      <c r="G1445">
        <v>13</v>
      </c>
      <c r="H1445" t="str">
        <f>_xlfn.XLOOKUP(Table1[[#This Row],[ZIPCODE]],Table2[Zip Code],Table2[County])</f>
        <v>Utah</v>
      </c>
      <c r="I1445" t="str">
        <f>_xlfn.XLOOKUP(Table1[[#This Row],[ZIPCODE]],Table3[zip],Table3[county])</f>
        <v>Utah County</v>
      </c>
      <c r="J1445" t="str">
        <f>IFERROR(Table1[[#This Row],[County (Utah.gov)]], SUBSTITUTE(Table1[[#This Row],[County (WPR)]], " County", ""))</f>
        <v>Utah</v>
      </c>
    </row>
    <row r="1446" spans="1:10">
      <c r="A1446" t="s">
        <v>301</v>
      </c>
      <c r="B1446" t="s">
        <v>20</v>
      </c>
      <c r="C1446">
        <v>2025</v>
      </c>
      <c r="D1446">
        <v>2</v>
      </c>
      <c r="E1446">
        <v>84606</v>
      </c>
      <c r="F1446" t="s">
        <v>290</v>
      </c>
      <c r="G1446">
        <v>46</v>
      </c>
      <c r="H1446" t="str">
        <f>_xlfn.XLOOKUP(Table1[[#This Row],[ZIPCODE]],Table2[Zip Code],Table2[County])</f>
        <v>Utah</v>
      </c>
      <c r="I1446" t="str">
        <f>_xlfn.XLOOKUP(Table1[[#This Row],[ZIPCODE]],Table3[zip],Table3[county])</f>
        <v>Utah County</v>
      </c>
      <c r="J1446" t="str">
        <f>IFERROR(Table1[[#This Row],[County (Utah.gov)]], SUBSTITUTE(Table1[[#This Row],[County (WPR)]], " County", ""))</f>
        <v>Utah</v>
      </c>
    </row>
    <row r="1447" spans="1:10">
      <c r="A1447" t="s">
        <v>301</v>
      </c>
      <c r="B1447" t="s">
        <v>20</v>
      </c>
      <c r="C1447">
        <v>2025</v>
      </c>
      <c r="D1447">
        <v>2</v>
      </c>
      <c r="E1447">
        <v>84606</v>
      </c>
      <c r="F1447" t="s">
        <v>291</v>
      </c>
      <c r="G1447">
        <v>9</v>
      </c>
      <c r="H1447" t="str">
        <f>_xlfn.XLOOKUP(Table1[[#This Row],[ZIPCODE]],Table2[Zip Code],Table2[County])</f>
        <v>Utah</v>
      </c>
      <c r="I1447" t="str">
        <f>_xlfn.XLOOKUP(Table1[[#This Row],[ZIPCODE]],Table3[zip],Table3[county])</f>
        <v>Utah County</v>
      </c>
      <c r="J1447" t="str">
        <f>IFERROR(Table1[[#This Row],[County (Utah.gov)]], SUBSTITUTE(Table1[[#This Row],[County (WPR)]], " County", ""))</f>
        <v>Utah</v>
      </c>
    </row>
    <row r="1448" spans="1:10">
      <c r="A1448" t="s">
        <v>301</v>
      </c>
      <c r="B1448" t="s">
        <v>20</v>
      </c>
      <c r="C1448">
        <v>2025</v>
      </c>
      <c r="D1448">
        <v>2</v>
      </c>
      <c r="E1448">
        <v>84622</v>
      </c>
      <c r="F1448" t="s">
        <v>290</v>
      </c>
      <c r="G1448">
        <v>1</v>
      </c>
      <c r="H1448" t="str">
        <f>_xlfn.XLOOKUP(Table1[[#This Row],[ZIPCODE]],Table2[Zip Code],Table2[County])</f>
        <v>Sanpete</v>
      </c>
      <c r="I1448" t="str">
        <f>_xlfn.XLOOKUP(Table1[[#This Row],[ZIPCODE]],Table3[zip],Table3[county])</f>
        <v>Sanpete County</v>
      </c>
      <c r="J1448" t="str">
        <f>IFERROR(Table1[[#This Row],[County (Utah.gov)]], SUBSTITUTE(Table1[[#This Row],[County (WPR)]], " County", ""))</f>
        <v>Sanpete</v>
      </c>
    </row>
    <row r="1449" spans="1:10">
      <c r="A1449" t="s">
        <v>301</v>
      </c>
      <c r="B1449" t="s">
        <v>20</v>
      </c>
      <c r="C1449">
        <v>2025</v>
      </c>
      <c r="D1449">
        <v>2</v>
      </c>
      <c r="E1449">
        <v>84624</v>
      </c>
      <c r="F1449" t="s">
        <v>290</v>
      </c>
      <c r="G1449">
        <v>3</v>
      </c>
      <c r="H1449" t="str">
        <f>_xlfn.XLOOKUP(Table1[[#This Row],[ZIPCODE]],Table2[Zip Code],Table2[County])</f>
        <v>Millard</v>
      </c>
      <c r="I1449" t="str">
        <f>_xlfn.XLOOKUP(Table1[[#This Row],[ZIPCODE]],Table3[zip],Table3[county])</f>
        <v>Millard County</v>
      </c>
      <c r="J1449" t="str">
        <f>IFERROR(Table1[[#This Row],[County (Utah.gov)]], SUBSTITUTE(Table1[[#This Row],[County (WPR)]], " County", ""))</f>
        <v>Millard</v>
      </c>
    </row>
    <row r="1450" spans="1:10">
      <c r="A1450" t="s">
        <v>301</v>
      </c>
      <c r="B1450" t="s">
        <v>20</v>
      </c>
      <c r="C1450">
        <v>2025</v>
      </c>
      <c r="D1450">
        <v>2</v>
      </c>
      <c r="E1450">
        <v>84626</v>
      </c>
      <c r="F1450" t="s">
        <v>290</v>
      </c>
      <c r="G1450">
        <v>2</v>
      </c>
      <c r="H1450" t="str">
        <f>_xlfn.XLOOKUP(Table1[[#This Row],[ZIPCODE]],Table2[Zip Code],Table2[County])</f>
        <v>Utah</v>
      </c>
      <c r="I1450" t="str">
        <f>_xlfn.XLOOKUP(Table1[[#This Row],[ZIPCODE]],Table3[zip],Table3[county])</f>
        <v>Utah County</v>
      </c>
      <c r="J1450" t="str">
        <f>IFERROR(Table1[[#This Row],[County (Utah.gov)]], SUBSTITUTE(Table1[[#This Row],[County (WPR)]], " County", ""))</f>
        <v>Utah</v>
      </c>
    </row>
    <row r="1451" spans="1:10">
      <c r="A1451" t="s">
        <v>301</v>
      </c>
      <c r="B1451" t="s">
        <v>20</v>
      </c>
      <c r="C1451">
        <v>2025</v>
      </c>
      <c r="D1451">
        <v>2</v>
      </c>
      <c r="E1451">
        <v>84627</v>
      </c>
      <c r="F1451" t="s">
        <v>290</v>
      </c>
      <c r="G1451">
        <v>2</v>
      </c>
      <c r="H1451" t="str">
        <f>_xlfn.XLOOKUP(Table1[[#This Row],[ZIPCODE]],Table2[Zip Code],Table2[County])</f>
        <v>Sanpete</v>
      </c>
      <c r="I1451" t="str">
        <f>_xlfn.XLOOKUP(Table1[[#This Row],[ZIPCODE]],Table3[zip],Table3[county])</f>
        <v>Sanpete County</v>
      </c>
      <c r="J1451" t="str">
        <f>IFERROR(Table1[[#This Row],[County (Utah.gov)]], SUBSTITUTE(Table1[[#This Row],[County (WPR)]], " County", ""))</f>
        <v>Sanpete</v>
      </c>
    </row>
    <row r="1452" spans="1:10">
      <c r="A1452" t="s">
        <v>301</v>
      </c>
      <c r="B1452" t="s">
        <v>20</v>
      </c>
      <c r="C1452">
        <v>2025</v>
      </c>
      <c r="D1452">
        <v>2</v>
      </c>
      <c r="E1452">
        <v>84629</v>
      </c>
      <c r="F1452" t="s">
        <v>290</v>
      </c>
      <c r="G1452">
        <v>3</v>
      </c>
      <c r="H1452" t="str">
        <f>_xlfn.XLOOKUP(Table1[[#This Row],[ZIPCODE]],Table2[Zip Code],Table2[County])</f>
        <v>Sanpete</v>
      </c>
      <c r="I1452" t="str">
        <f>_xlfn.XLOOKUP(Table1[[#This Row],[ZIPCODE]],Table3[zip],Table3[county])</f>
        <v>Sanpete County</v>
      </c>
      <c r="J1452" t="str">
        <f>IFERROR(Table1[[#This Row],[County (Utah.gov)]], SUBSTITUTE(Table1[[#This Row],[County (WPR)]], " County", ""))</f>
        <v>Sanpete</v>
      </c>
    </row>
    <row r="1453" spans="1:10">
      <c r="A1453" t="s">
        <v>301</v>
      </c>
      <c r="B1453" t="s">
        <v>20</v>
      </c>
      <c r="C1453">
        <v>2025</v>
      </c>
      <c r="D1453">
        <v>2</v>
      </c>
      <c r="E1453">
        <v>84631</v>
      </c>
      <c r="F1453" t="s">
        <v>290</v>
      </c>
      <c r="G1453">
        <v>1</v>
      </c>
      <c r="H1453" t="str">
        <f>_xlfn.XLOOKUP(Table1[[#This Row],[ZIPCODE]],Table2[Zip Code],Table2[County])</f>
        <v>Millard</v>
      </c>
      <c r="I1453" t="str">
        <f>_xlfn.XLOOKUP(Table1[[#This Row],[ZIPCODE]],Table3[zip],Table3[county])</f>
        <v>Millard County</v>
      </c>
      <c r="J1453" t="str">
        <f>IFERROR(Table1[[#This Row],[County (Utah.gov)]], SUBSTITUTE(Table1[[#This Row],[County (WPR)]], " County", ""))</f>
        <v>Millard</v>
      </c>
    </row>
    <row r="1454" spans="1:10">
      <c r="A1454" t="s">
        <v>301</v>
      </c>
      <c r="B1454" t="s">
        <v>20</v>
      </c>
      <c r="C1454">
        <v>2025</v>
      </c>
      <c r="D1454">
        <v>2</v>
      </c>
      <c r="E1454">
        <v>84631</v>
      </c>
      <c r="F1454" t="s">
        <v>291</v>
      </c>
      <c r="G1454">
        <v>1</v>
      </c>
      <c r="H1454" t="str">
        <f>_xlfn.XLOOKUP(Table1[[#This Row],[ZIPCODE]],Table2[Zip Code],Table2[County])</f>
        <v>Millard</v>
      </c>
      <c r="I1454" t="str">
        <f>_xlfn.XLOOKUP(Table1[[#This Row],[ZIPCODE]],Table3[zip],Table3[county])</f>
        <v>Millard County</v>
      </c>
      <c r="J1454" t="str">
        <f>IFERROR(Table1[[#This Row],[County (Utah.gov)]], SUBSTITUTE(Table1[[#This Row],[County (WPR)]], " County", ""))</f>
        <v>Millard</v>
      </c>
    </row>
    <row r="1455" spans="1:10">
      <c r="A1455" t="s">
        <v>301</v>
      </c>
      <c r="B1455" t="s">
        <v>20</v>
      </c>
      <c r="C1455">
        <v>2025</v>
      </c>
      <c r="D1455">
        <v>2</v>
      </c>
      <c r="E1455">
        <v>84640</v>
      </c>
      <c r="F1455" t="s">
        <v>290</v>
      </c>
      <c r="G1455">
        <v>1</v>
      </c>
      <c r="H1455" t="str">
        <f>_xlfn.XLOOKUP(Table1[[#This Row],[ZIPCODE]],Table2[Zip Code],Table2[County])</f>
        <v>Millard</v>
      </c>
      <c r="I1455" t="str">
        <f>_xlfn.XLOOKUP(Table1[[#This Row],[ZIPCODE]],Table3[zip],Table3[county])</f>
        <v>Millard County</v>
      </c>
      <c r="J1455" t="str">
        <f>IFERROR(Table1[[#This Row],[County (Utah.gov)]], SUBSTITUTE(Table1[[#This Row],[County (WPR)]], " County", ""))</f>
        <v>Millard</v>
      </c>
    </row>
    <row r="1456" spans="1:10">
      <c r="A1456" t="s">
        <v>301</v>
      </c>
      <c r="B1456" t="s">
        <v>20</v>
      </c>
      <c r="C1456">
        <v>2025</v>
      </c>
      <c r="D1456">
        <v>2</v>
      </c>
      <c r="E1456">
        <v>84642</v>
      </c>
      <c r="F1456" t="s">
        <v>290</v>
      </c>
      <c r="G1456">
        <v>2</v>
      </c>
      <c r="H1456" t="str">
        <f>_xlfn.XLOOKUP(Table1[[#This Row],[ZIPCODE]],Table2[Zip Code],Table2[County])</f>
        <v>Sanpete</v>
      </c>
      <c r="I1456" t="str">
        <f>_xlfn.XLOOKUP(Table1[[#This Row],[ZIPCODE]],Table3[zip],Table3[county])</f>
        <v>Sanpete County</v>
      </c>
      <c r="J1456" t="str">
        <f>IFERROR(Table1[[#This Row],[County (Utah.gov)]], SUBSTITUTE(Table1[[#This Row],[County (WPR)]], " County", ""))</f>
        <v>Sanpete</v>
      </c>
    </row>
    <row r="1457" spans="1:10">
      <c r="A1457" t="s">
        <v>301</v>
      </c>
      <c r="B1457" t="s">
        <v>20</v>
      </c>
      <c r="C1457">
        <v>2025</v>
      </c>
      <c r="D1457">
        <v>2</v>
      </c>
      <c r="E1457">
        <v>84642</v>
      </c>
      <c r="F1457" t="s">
        <v>291</v>
      </c>
      <c r="G1457">
        <v>1</v>
      </c>
      <c r="H1457" t="str">
        <f>_xlfn.XLOOKUP(Table1[[#This Row],[ZIPCODE]],Table2[Zip Code],Table2[County])</f>
        <v>Sanpete</v>
      </c>
      <c r="I1457" t="str">
        <f>_xlfn.XLOOKUP(Table1[[#This Row],[ZIPCODE]],Table3[zip],Table3[county])</f>
        <v>Sanpete County</v>
      </c>
      <c r="J1457" t="str">
        <f>IFERROR(Table1[[#This Row],[County (Utah.gov)]], SUBSTITUTE(Table1[[#This Row],[County (WPR)]], " County", ""))</f>
        <v>Sanpete</v>
      </c>
    </row>
    <row r="1458" spans="1:10">
      <c r="A1458" t="s">
        <v>301</v>
      </c>
      <c r="B1458" t="s">
        <v>20</v>
      </c>
      <c r="C1458">
        <v>2025</v>
      </c>
      <c r="D1458">
        <v>2</v>
      </c>
      <c r="E1458">
        <v>84645</v>
      </c>
      <c r="F1458" t="s">
        <v>290</v>
      </c>
      <c r="G1458">
        <v>1</v>
      </c>
      <c r="H1458" t="str">
        <f>_xlfn.XLOOKUP(Table1[[#This Row],[ZIPCODE]],Table2[Zip Code],Table2[County])</f>
        <v>Juab</v>
      </c>
      <c r="I1458" t="str">
        <f>_xlfn.XLOOKUP(Table1[[#This Row],[ZIPCODE]],Table3[zip],Table3[county])</f>
        <v>Juab County</v>
      </c>
      <c r="J1458" t="str">
        <f>IFERROR(Table1[[#This Row],[County (Utah.gov)]], SUBSTITUTE(Table1[[#This Row],[County (WPR)]], " County", ""))</f>
        <v>Juab</v>
      </c>
    </row>
    <row r="1459" spans="1:10">
      <c r="A1459" t="s">
        <v>301</v>
      </c>
      <c r="B1459" t="s">
        <v>20</v>
      </c>
      <c r="C1459">
        <v>2025</v>
      </c>
      <c r="D1459">
        <v>2</v>
      </c>
      <c r="E1459">
        <v>84646</v>
      </c>
      <c r="F1459" t="s">
        <v>290</v>
      </c>
      <c r="G1459">
        <v>1</v>
      </c>
      <c r="H1459" t="str">
        <f>_xlfn.XLOOKUP(Table1[[#This Row],[ZIPCODE]],Table2[Zip Code],Table2[County])</f>
        <v>Sanpete</v>
      </c>
      <c r="I1459" t="str">
        <f>_xlfn.XLOOKUP(Table1[[#This Row],[ZIPCODE]],Table3[zip],Table3[county])</f>
        <v>Sanpete County</v>
      </c>
      <c r="J1459" t="str">
        <f>IFERROR(Table1[[#This Row],[County (Utah.gov)]], SUBSTITUTE(Table1[[#This Row],[County (WPR)]], " County", ""))</f>
        <v>Sanpete</v>
      </c>
    </row>
    <row r="1460" spans="1:10">
      <c r="A1460" t="s">
        <v>301</v>
      </c>
      <c r="B1460" t="s">
        <v>20</v>
      </c>
      <c r="C1460">
        <v>2025</v>
      </c>
      <c r="D1460">
        <v>2</v>
      </c>
      <c r="E1460">
        <v>84647</v>
      </c>
      <c r="F1460" t="s">
        <v>290</v>
      </c>
      <c r="G1460">
        <v>1</v>
      </c>
      <c r="H1460" t="str">
        <f>_xlfn.XLOOKUP(Table1[[#This Row],[ZIPCODE]],Table2[Zip Code],Table2[County])</f>
        <v>Sanpete</v>
      </c>
      <c r="I1460" t="str">
        <f>_xlfn.XLOOKUP(Table1[[#This Row],[ZIPCODE]],Table3[zip],Table3[county])</f>
        <v>Sanpete County</v>
      </c>
      <c r="J1460" t="str">
        <f>IFERROR(Table1[[#This Row],[County (Utah.gov)]], SUBSTITUTE(Table1[[#This Row],[County (WPR)]], " County", ""))</f>
        <v>Sanpete</v>
      </c>
    </row>
    <row r="1461" spans="1:10">
      <c r="A1461" t="s">
        <v>301</v>
      </c>
      <c r="B1461" t="s">
        <v>20</v>
      </c>
      <c r="C1461">
        <v>2025</v>
      </c>
      <c r="D1461">
        <v>2</v>
      </c>
      <c r="E1461">
        <v>84647</v>
      </c>
      <c r="F1461" t="s">
        <v>291</v>
      </c>
      <c r="G1461">
        <v>1</v>
      </c>
      <c r="H1461" t="str">
        <f>_xlfn.XLOOKUP(Table1[[#This Row],[ZIPCODE]],Table2[Zip Code],Table2[County])</f>
        <v>Sanpete</v>
      </c>
      <c r="I1461" t="str">
        <f>_xlfn.XLOOKUP(Table1[[#This Row],[ZIPCODE]],Table3[zip],Table3[county])</f>
        <v>Sanpete County</v>
      </c>
      <c r="J1461" t="str">
        <f>IFERROR(Table1[[#This Row],[County (Utah.gov)]], SUBSTITUTE(Table1[[#This Row],[County (WPR)]], " County", ""))</f>
        <v>Sanpete</v>
      </c>
    </row>
    <row r="1462" spans="1:10">
      <c r="A1462" t="s">
        <v>301</v>
      </c>
      <c r="B1462" t="s">
        <v>20</v>
      </c>
      <c r="C1462">
        <v>2025</v>
      </c>
      <c r="D1462">
        <v>2</v>
      </c>
      <c r="E1462">
        <v>84648</v>
      </c>
      <c r="F1462" t="s">
        <v>290</v>
      </c>
      <c r="G1462">
        <v>3</v>
      </c>
      <c r="H1462" t="str">
        <f>_xlfn.XLOOKUP(Table1[[#This Row],[ZIPCODE]],Table2[Zip Code],Table2[County])</f>
        <v>Juab</v>
      </c>
      <c r="I1462" t="str">
        <f>_xlfn.XLOOKUP(Table1[[#This Row],[ZIPCODE]],Table3[zip],Table3[county])</f>
        <v>Juab County</v>
      </c>
      <c r="J1462" t="str">
        <f>IFERROR(Table1[[#This Row],[County (Utah.gov)]], SUBSTITUTE(Table1[[#This Row],[County (WPR)]], " County", ""))</f>
        <v>Juab</v>
      </c>
    </row>
    <row r="1463" spans="1:10">
      <c r="A1463" t="s">
        <v>301</v>
      </c>
      <c r="B1463" t="s">
        <v>20</v>
      </c>
      <c r="C1463">
        <v>2025</v>
      </c>
      <c r="D1463">
        <v>2</v>
      </c>
      <c r="E1463">
        <v>84648</v>
      </c>
      <c r="F1463" t="s">
        <v>291</v>
      </c>
      <c r="G1463">
        <v>1</v>
      </c>
      <c r="H1463" t="str">
        <f>_xlfn.XLOOKUP(Table1[[#This Row],[ZIPCODE]],Table2[Zip Code],Table2[County])</f>
        <v>Juab</v>
      </c>
      <c r="I1463" t="str">
        <f>_xlfn.XLOOKUP(Table1[[#This Row],[ZIPCODE]],Table3[zip],Table3[county])</f>
        <v>Juab County</v>
      </c>
      <c r="J1463" t="str">
        <f>IFERROR(Table1[[#This Row],[County (Utah.gov)]], SUBSTITUTE(Table1[[#This Row],[County (WPR)]], " County", ""))</f>
        <v>Juab</v>
      </c>
    </row>
    <row r="1464" spans="1:10">
      <c r="A1464" t="s">
        <v>301</v>
      </c>
      <c r="B1464" t="s">
        <v>20</v>
      </c>
      <c r="C1464">
        <v>2025</v>
      </c>
      <c r="D1464">
        <v>2</v>
      </c>
      <c r="E1464">
        <v>84651</v>
      </c>
      <c r="F1464" t="s">
        <v>290</v>
      </c>
      <c r="G1464">
        <v>38</v>
      </c>
      <c r="H1464" t="str">
        <f>_xlfn.XLOOKUP(Table1[[#This Row],[ZIPCODE]],Table2[Zip Code],Table2[County])</f>
        <v>Utah</v>
      </c>
      <c r="I1464" t="str">
        <f>_xlfn.XLOOKUP(Table1[[#This Row],[ZIPCODE]],Table3[zip],Table3[county])</f>
        <v>Utah County</v>
      </c>
      <c r="J1464" t="str">
        <f>IFERROR(Table1[[#This Row],[County (Utah.gov)]], SUBSTITUTE(Table1[[#This Row],[County (WPR)]], " County", ""))</f>
        <v>Utah</v>
      </c>
    </row>
    <row r="1465" spans="1:10">
      <c r="A1465" t="s">
        <v>301</v>
      </c>
      <c r="B1465" t="s">
        <v>20</v>
      </c>
      <c r="C1465">
        <v>2025</v>
      </c>
      <c r="D1465">
        <v>2</v>
      </c>
      <c r="E1465">
        <v>84651</v>
      </c>
      <c r="F1465" t="s">
        <v>291</v>
      </c>
      <c r="G1465">
        <v>5</v>
      </c>
      <c r="H1465" t="str">
        <f>_xlfn.XLOOKUP(Table1[[#This Row],[ZIPCODE]],Table2[Zip Code],Table2[County])</f>
        <v>Utah</v>
      </c>
      <c r="I1465" t="str">
        <f>_xlfn.XLOOKUP(Table1[[#This Row],[ZIPCODE]],Table3[zip],Table3[county])</f>
        <v>Utah County</v>
      </c>
      <c r="J1465" t="str">
        <f>IFERROR(Table1[[#This Row],[County (Utah.gov)]], SUBSTITUTE(Table1[[#This Row],[County (WPR)]], " County", ""))</f>
        <v>Utah</v>
      </c>
    </row>
    <row r="1466" spans="1:10">
      <c r="A1466" t="s">
        <v>301</v>
      </c>
      <c r="B1466" t="s">
        <v>20</v>
      </c>
      <c r="C1466">
        <v>2025</v>
      </c>
      <c r="D1466">
        <v>2</v>
      </c>
      <c r="E1466">
        <v>84653</v>
      </c>
      <c r="F1466" t="s">
        <v>290</v>
      </c>
      <c r="G1466">
        <v>31</v>
      </c>
      <c r="H1466" t="str">
        <f>_xlfn.XLOOKUP(Table1[[#This Row],[ZIPCODE]],Table2[Zip Code],Table2[County])</f>
        <v>Utah</v>
      </c>
      <c r="I1466" t="str">
        <f>_xlfn.XLOOKUP(Table1[[#This Row],[ZIPCODE]],Table3[zip],Table3[county])</f>
        <v>Utah County</v>
      </c>
      <c r="J1466" t="str">
        <f>IFERROR(Table1[[#This Row],[County (Utah.gov)]], SUBSTITUTE(Table1[[#This Row],[County (WPR)]], " County", ""))</f>
        <v>Utah</v>
      </c>
    </row>
    <row r="1467" spans="1:10">
      <c r="A1467" t="s">
        <v>301</v>
      </c>
      <c r="B1467" t="s">
        <v>20</v>
      </c>
      <c r="C1467">
        <v>2025</v>
      </c>
      <c r="D1467">
        <v>2</v>
      </c>
      <c r="E1467">
        <v>84655</v>
      </c>
      <c r="F1467" t="s">
        <v>290</v>
      </c>
      <c r="G1467">
        <v>15</v>
      </c>
      <c r="H1467" t="str">
        <f>_xlfn.XLOOKUP(Table1[[#This Row],[ZIPCODE]],Table2[Zip Code],Table2[County])</f>
        <v>Utah</v>
      </c>
      <c r="I1467" t="str">
        <f>_xlfn.XLOOKUP(Table1[[#This Row],[ZIPCODE]],Table3[zip],Table3[county])</f>
        <v>Utah County</v>
      </c>
      <c r="J1467" t="str">
        <f>IFERROR(Table1[[#This Row],[County (Utah.gov)]], SUBSTITUTE(Table1[[#This Row],[County (WPR)]], " County", ""))</f>
        <v>Utah</v>
      </c>
    </row>
    <row r="1468" spans="1:10">
      <c r="A1468" t="s">
        <v>301</v>
      </c>
      <c r="B1468" t="s">
        <v>20</v>
      </c>
      <c r="C1468">
        <v>2025</v>
      </c>
      <c r="D1468">
        <v>2</v>
      </c>
      <c r="E1468">
        <v>84655</v>
      </c>
      <c r="F1468" t="s">
        <v>291</v>
      </c>
      <c r="G1468">
        <v>3</v>
      </c>
      <c r="H1468" t="str">
        <f>_xlfn.XLOOKUP(Table1[[#This Row],[ZIPCODE]],Table2[Zip Code],Table2[County])</f>
        <v>Utah</v>
      </c>
      <c r="I1468" t="str">
        <f>_xlfn.XLOOKUP(Table1[[#This Row],[ZIPCODE]],Table3[zip],Table3[county])</f>
        <v>Utah County</v>
      </c>
      <c r="J1468" t="str">
        <f>IFERROR(Table1[[#This Row],[County (Utah.gov)]], SUBSTITUTE(Table1[[#This Row],[County (WPR)]], " County", ""))</f>
        <v>Utah</v>
      </c>
    </row>
    <row r="1469" spans="1:10">
      <c r="A1469" t="s">
        <v>301</v>
      </c>
      <c r="B1469" t="s">
        <v>20</v>
      </c>
      <c r="C1469">
        <v>2025</v>
      </c>
      <c r="D1469">
        <v>2</v>
      </c>
      <c r="E1469">
        <v>84660</v>
      </c>
      <c r="F1469" t="s">
        <v>290</v>
      </c>
      <c r="G1469">
        <v>82</v>
      </c>
      <c r="H1469" t="str">
        <f>_xlfn.XLOOKUP(Table1[[#This Row],[ZIPCODE]],Table2[Zip Code],Table2[County])</f>
        <v>Utah</v>
      </c>
      <c r="I1469" t="str">
        <f>_xlfn.XLOOKUP(Table1[[#This Row],[ZIPCODE]],Table3[zip],Table3[county])</f>
        <v>Utah County</v>
      </c>
      <c r="J1469" t="str">
        <f>IFERROR(Table1[[#This Row],[County (Utah.gov)]], SUBSTITUTE(Table1[[#This Row],[County (WPR)]], " County", ""))</f>
        <v>Utah</v>
      </c>
    </row>
    <row r="1470" spans="1:10">
      <c r="A1470" t="s">
        <v>301</v>
      </c>
      <c r="B1470" t="s">
        <v>20</v>
      </c>
      <c r="C1470">
        <v>2025</v>
      </c>
      <c r="D1470">
        <v>2</v>
      </c>
      <c r="E1470">
        <v>84660</v>
      </c>
      <c r="F1470" t="s">
        <v>291</v>
      </c>
      <c r="G1470">
        <v>12</v>
      </c>
      <c r="H1470" t="str">
        <f>_xlfn.XLOOKUP(Table1[[#This Row],[ZIPCODE]],Table2[Zip Code],Table2[County])</f>
        <v>Utah</v>
      </c>
      <c r="I1470" t="str">
        <f>_xlfn.XLOOKUP(Table1[[#This Row],[ZIPCODE]],Table3[zip],Table3[county])</f>
        <v>Utah County</v>
      </c>
      <c r="J1470" t="str">
        <f>IFERROR(Table1[[#This Row],[County (Utah.gov)]], SUBSTITUTE(Table1[[#This Row],[County (WPR)]], " County", ""))</f>
        <v>Utah</v>
      </c>
    </row>
    <row r="1471" spans="1:10">
      <c r="A1471" t="s">
        <v>301</v>
      </c>
      <c r="B1471" t="s">
        <v>20</v>
      </c>
      <c r="C1471">
        <v>2025</v>
      </c>
      <c r="D1471">
        <v>2</v>
      </c>
      <c r="E1471">
        <v>84662</v>
      </c>
      <c r="F1471" t="s">
        <v>291</v>
      </c>
      <c r="G1471">
        <v>1</v>
      </c>
      <c r="H1471" t="str">
        <f>_xlfn.XLOOKUP(Table1[[#This Row],[ZIPCODE]],Table2[Zip Code],Table2[County])</f>
        <v>Sanpete</v>
      </c>
      <c r="I1471" t="str">
        <f>_xlfn.XLOOKUP(Table1[[#This Row],[ZIPCODE]],Table3[zip],Table3[county])</f>
        <v>Sanpete County</v>
      </c>
      <c r="J1471" t="str">
        <f>IFERROR(Table1[[#This Row],[County (Utah.gov)]], SUBSTITUTE(Table1[[#This Row],[County (WPR)]], " County", ""))</f>
        <v>Sanpete</v>
      </c>
    </row>
    <row r="1472" spans="1:10">
      <c r="A1472" t="s">
        <v>301</v>
      </c>
      <c r="B1472" t="s">
        <v>20</v>
      </c>
      <c r="C1472">
        <v>2025</v>
      </c>
      <c r="D1472">
        <v>2</v>
      </c>
      <c r="E1472">
        <v>84663</v>
      </c>
      <c r="F1472" t="s">
        <v>290</v>
      </c>
      <c r="G1472">
        <v>66</v>
      </c>
      <c r="H1472" t="str">
        <f>_xlfn.XLOOKUP(Table1[[#This Row],[ZIPCODE]],Table2[Zip Code],Table2[County])</f>
        <v>Utah</v>
      </c>
      <c r="I1472" t="str">
        <f>_xlfn.XLOOKUP(Table1[[#This Row],[ZIPCODE]],Table3[zip],Table3[county])</f>
        <v>Utah County</v>
      </c>
      <c r="J1472" t="str">
        <f>IFERROR(Table1[[#This Row],[County (Utah.gov)]], SUBSTITUTE(Table1[[#This Row],[County (WPR)]], " County", ""))</f>
        <v>Utah</v>
      </c>
    </row>
    <row r="1473" spans="1:10">
      <c r="A1473" t="s">
        <v>301</v>
      </c>
      <c r="B1473" t="s">
        <v>20</v>
      </c>
      <c r="C1473">
        <v>2025</v>
      </c>
      <c r="D1473">
        <v>2</v>
      </c>
      <c r="E1473">
        <v>84663</v>
      </c>
      <c r="F1473" t="s">
        <v>291</v>
      </c>
      <c r="G1473">
        <v>13</v>
      </c>
      <c r="H1473" t="str">
        <f>_xlfn.XLOOKUP(Table1[[#This Row],[ZIPCODE]],Table2[Zip Code],Table2[County])</f>
        <v>Utah</v>
      </c>
      <c r="I1473" t="str">
        <f>_xlfn.XLOOKUP(Table1[[#This Row],[ZIPCODE]],Table3[zip],Table3[county])</f>
        <v>Utah County</v>
      </c>
      <c r="J1473" t="str">
        <f>IFERROR(Table1[[#This Row],[County (Utah.gov)]], SUBSTITUTE(Table1[[#This Row],[County (WPR)]], " County", ""))</f>
        <v>Utah</v>
      </c>
    </row>
    <row r="1474" spans="1:10">
      <c r="A1474" t="s">
        <v>301</v>
      </c>
      <c r="B1474" t="s">
        <v>20</v>
      </c>
      <c r="C1474">
        <v>2025</v>
      </c>
      <c r="D1474">
        <v>2</v>
      </c>
      <c r="E1474">
        <v>84664</v>
      </c>
      <c r="F1474" t="s">
        <v>290</v>
      </c>
      <c r="G1474">
        <v>37</v>
      </c>
      <c r="H1474" t="str">
        <f>_xlfn.XLOOKUP(Table1[[#This Row],[ZIPCODE]],Table2[Zip Code],Table2[County])</f>
        <v>Utah</v>
      </c>
      <c r="I1474" t="str">
        <f>_xlfn.XLOOKUP(Table1[[#This Row],[ZIPCODE]],Table3[zip],Table3[county])</f>
        <v>Utah County</v>
      </c>
      <c r="J1474" t="str">
        <f>IFERROR(Table1[[#This Row],[County (Utah.gov)]], SUBSTITUTE(Table1[[#This Row],[County (WPR)]], " County", ""))</f>
        <v>Utah</v>
      </c>
    </row>
    <row r="1475" spans="1:10">
      <c r="A1475" t="s">
        <v>301</v>
      </c>
      <c r="B1475" t="s">
        <v>20</v>
      </c>
      <c r="C1475">
        <v>2025</v>
      </c>
      <c r="D1475">
        <v>2</v>
      </c>
      <c r="E1475">
        <v>84664</v>
      </c>
      <c r="F1475" t="s">
        <v>291</v>
      </c>
      <c r="G1475">
        <v>3</v>
      </c>
      <c r="H1475" t="str">
        <f>_xlfn.XLOOKUP(Table1[[#This Row],[ZIPCODE]],Table2[Zip Code],Table2[County])</f>
        <v>Utah</v>
      </c>
      <c r="I1475" t="str">
        <f>_xlfn.XLOOKUP(Table1[[#This Row],[ZIPCODE]],Table3[zip],Table3[county])</f>
        <v>Utah County</v>
      </c>
      <c r="J1475" t="str">
        <f>IFERROR(Table1[[#This Row],[County (Utah.gov)]], SUBSTITUTE(Table1[[#This Row],[County (WPR)]], " County", ""))</f>
        <v>Utah</v>
      </c>
    </row>
    <row r="1476" spans="1:10">
      <c r="A1476" t="s">
        <v>301</v>
      </c>
      <c r="B1476" t="s">
        <v>20</v>
      </c>
      <c r="C1476">
        <v>2025</v>
      </c>
      <c r="D1476">
        <v>2</v>
      </c>
      <c r="E1476">
        <v>84665</v>
      </c>
      <c r="F1476" t="s">
        <v>290</v>
      </c>
      <c r="G1476">
        <v>1</v>
      </c>
      <c r="H1476" t="str">
        <f>_xlfn.XLOOKUP(Table1[[#This Row],[ZIPCODE]],Table2[Zip Code],Table2[County])</f>
        <v>Sanpete</v>
      </c>
      <c r="I1476" t="str">
        <f>_xlfn.XLOOKUP(Table1[[#This Row],[ZIPCODE]],Table3[zip],Table3[county])</f>
        <v>Sanpete County</v>
      </c>
      <c r="J1476" t="str">
        <f>IFERROR(Table1[[#This Row],[County (Utah.gov)]], SUBSTITUTE(Table1[[#This Row],[County (WPR)]], " County", ""))</f>
        <v>Sanpete</v>
      </c>
    </row>
    <row r="1477" spans="1:10">
      <c r="A1477" t="s">
        <v>301</v>
      </c>
      <c r="B1477" t="s">
        <v>20</v>
      </c>
      <c r="C1477">
        <v>2025</v>
      </c>
      <c r="D1477">
        <v>2</v>
      </c>
      <c r="E1477">
        <v>84701</v>
      </c>
      <c r="F1477" t="s">
        <v>290</v>
      </c>
      <c r="G1477">
        <v>4</v>
      </c>
      <c r="H1477" t="str">
        <f>_xlfn.XLOOKUP(Table1[[#This Row],[ZIPCODE]],Table2[Zip Code],Table2[County])</f>
        <v>Sevier</v>
      </c>
      <c r="I1477" t="str">
        <f>_xlfn.XLOOKUP(Table1[[#This Row],[ZIPCODE]],Table3[zip],Table3[county])</f>
        <v>Sevier County</v>
      </c>
      <c r="J1477" t="str">
        <f>IFERROR(Table1[[#This Row],[County (Utah.gov)]], SUBSTITUTE(Table1[[#This Row],[County (WPR)]], " County", ""))</f>
        <v>Sevier</v>
      </c>
    </row>
    <row r="1478" spans="1:10">
      <c r="A1478" t="s">
        <v>301</v>
      </c>
      <c r="B1478" t="s">
        <v>20</v>
      </c>
      <c r="C1478">
        <v>2025</v>
      </c>
      <c r="D1478">
        <v>2</v>
      </c>
      <c r="E1478">
        <v>84711</v>
      </c>
      <c r="F1478" t="s">
        <v>290</v>
      </c>
      <c r="G1478">
        <v>1</v>
      </c>
      <c r="H1478" t="str">
        <f>_xlfn.XLOOKUP(Table1[[#This Row],[ZIPCODE]],Table2[Zip Code],Table2[County])</f>
        <v>Sevier</v>
      </c>
      <c r="I1478" t="str">
        <f>_xlfn.XLOOKUP(Table1[[#This Row],[ZIPCODE]],Table3[zip],Table3[county])</f>
        <v>Sevier County</v>
      </c>
      <c r="J1478" t="str">
        <f>IFERROR(Table1[[#This Row],[County (Utah.gov)]], SUBSTITUTE(Table1[[#This Row],[County (WPR)]], " County", ""))</f>
        <v>Sevier</v>
      </c>
    </row>
    <row r="1479" spans="1:10">
      <c r="A1479" t="s">
        <v>301</v>
      </c>
      <c r="B1479" t="s">
        <v>20</v>
      </c>
      <c r="C1479">
        <v>2025</v>
      </c>
      <c r="D1479">
        <v>2</v>
      </c>
      <c r="E1479">
        <v>84713</v>
      </c>
      <c r="F1479" t="s">
        <v>290</v>
      </c>
      <c r="G1479">
        <v>2</v>
      </c>
      <c r="H1479" t="str">
        <f>_xlfn.XLOOKUP(Table1[[#This Row],[ZIPCODE]],Table2[Zip Code],Table2[County])</f>
        <v>Beaver</v>
      </c>
      <c r="I1479" t="str">
        <f>_xlfn.XLOOKUP(Table1[[#This Row],[ZIPCODE]],Table3[zip],Table3[county])</f>
        <v>Beaver County</v>
      </c>
      <c r="J1479" t="str">
        <f>IFERROR(Table1[[#This Row],[County (Utah.gov)]], SUBSTITUTE(Table1[[#This Row],[County (WPR)]], " County", ""))</f>
        <v>Beaver</v>
      </c>
    </row>
    <row r="1480" spans="1:10">
      <c r="A1480" t="s">
        <v>301</v>
      </c>
      <c r="B1480" t="s">
        <v>20</v>
      </c>
      <c r="C1480">
        <v>2025</v>
      </c>
      <c r="D1480">
        <v>2</v>
      </c>
      <c r="E1480">
        <v>84715</v>
      </c>
      <c r="F1480" t="s">
        <v>290</v>
      </c>
      <c r="G1480">
        <v>1</v>
      </c>
      <c r="H1480" t="str">
        <f>_xlfn.XLOOKUP(Table1[[#This Row],[ZIPCODE]],Table2[Zip Code],Table2[County])</f>
        <v>Wayne</v>
      </c>
      <c r="I1480" t="str">
        <f>_xlfn.XLOOKUP(Table1[[#This Row],[ZIPCODE]],Table3[zip],Table3[county])</f>
        <v>Wayne County</v>
      </c>
      <c r="J1480" t="str">
        <f>IFERROR(Table1[[#This Row],[County (Utah.gov)]], SUBSTITUTE(Table1[[#This Row],[County (WPR)]], " County", ""))</f>
        <v>Wayne</v>
      </c>
    </row>
    <row r="1481" spans="1:10">
      <c r="A1481" t="s">
        <v>301</v>
      </c>
      <c r="B1481" t="s">
        <v>20</v>
      </c>
      <c r="C1481">
        <v>2025</v>
      </c>
      <c r="D1481">
        <v>2</v>
      </c>
      <c r="E1481">
        <v>84720</v>
      </c>
      <c r="F1481" t="s">
        <v>290</v>
      </c>
      <c r="G1481">
        <v>19</v>
      </c>
      <c r="H1481" t="str">
        <f>_xlfn.XLOOKUP(Table1[[#This Row],[ZIPCODE]],Table2[Zip Code],Table2[County])</f>
        <v>Iron</v>
      </c>
      <c r="I1481" t="str">
        <f>_xlfn.XLOOKUP(Table1[[#This Row],[ZIPCODE]],Table3[zip],Table3[county])</f>
        <v>Iron County</v>
      </c>
      <c r="J1481" t="str">
        <f>IFERROR(Table1[[#This Row],[County (Utah.gov)]], SUBSTITUTE(Table1[[#This Row],[County (WPR)]], " County", ""))</f>
        <v>Iron</v>
      </c>
    </row>
    <row r="1482" spans="1:10">
      <c r="A1482" t="s">
        <v>301</v>
      </c>
      <c r="B1482" t="s">
        <v>20</v>
      </c>
      <c r="C1482">
        <v>2025</v>
      </c>
      <c r="D1482">
        <v>2</v>
      </c>
      <c r="E1482">
        <v>84720</v>
      </c>
      <c r="F1482" t="s">
        <v>291</v>
      </c>
      <c r="G1482">
        <v>1</v>
      </c>
      <c r="H1482" t="str">
        <f>_xlfn.XLOOKUP(Table1[[#This Row],[ZIPCODE]],Table2[Zip Code],Table2[County])</f>
        <v>Iron</v>
      </c>
      <c r="I1482" t="str">
        <f>_xlfn.XLOOKUP(Table1[[#This Row],[ZIPCODE]],Table3[zip],Table3[county])</f>
        <v>Iron County</v>
      </c>
      <c r="J1482" t="str">
        <f>IFERROR(Table1[[#This Row],[County (Utah.gov)]], SUBSTITUTE(Table1[[#This Row],[County (WPR)]], " County", ""))</f>
        <v>Iron</v>
      </c>
    </row>
    <row r="1483" spans="1:10">
      <c r="A1483" t="s">
        <v>301</v>
      </c>
      <c r="B1483" t="s">
        <v>20</v>
      </c>
      <c r="C1483">
        <v>2025</v>
      </c>
      <c r="D1483">
        <v>2</v>
      </c>
      <c r="E1483">
        <v>84721</v>
      </c>
      <c r="F1483" t="s">
        <v>290</v>
      </c>
      <c r="G1483">
        <v>14</v>
      </c>
      <c r="H1483" t="str">
        <f>_xlfn.XLOOKUP(Table1[[#This Row],[ZIPCODE]],Table2[Zip Code],Table2[County])</f>
        <v>Iron</v>
      </c>
      <c r="I1483" t="str">
        <f>_xlfn.XLOOKUP(Table1[[#This Row],[ZIPCODE]],Table3[zip],Table3[county])</f>
        <v>Iron County</v>
      </c>
      <c r="J1483" t="str">
        <f>IFERROR(Table1[[#This Row],[County (Utah.gov)]], SUBSTITUTE(Table1[[#This Row],[County (WPR)]], " County", ""))</f>
        <v>Iron</v>
      </c>
    </row>
    <row r="1484" spans="1:10">
      <c r="A1484" t="s">
        <v>301</v>
      </c>
      <c r="B1484" t="s">
        <v>20</v>
      </c>
      <c r="C1484">
        <v>2025</v>
      </c>
      <c r="D1484">
        <v>2</v>
      </c>
      <c r="E1484">
        <v>84721</v>
      </c>
      <c r="F1484" t="s">
        <v>291</v>
      </c>
      <c r="G1484">
        <v>1</v>
      </c>
      <c r="H1484" t="str">
        <f>_xlfn.XLOOKUP(Table1[[#This Row],[ZIPCODE]],Table2[Zip Code],Table2[County])</f>
        <v>Iron</v>
      </c>
      <c r="I1484" t="str">
        <f>_xlfn.XLOOKUP(Table1[[#This Row],[ZIPCODE]],Table3[zip],Table3[county])</f>
        <v>Iron County</v>
      </c>
      <c r="J1484" t="str">
        <f>IFERROR(Table1[[#This Row],[County (Utah.gov)]], SUBSTITUTE(Table1[[#This Row],[County (WPR)]], " County", ""))</f>
        <v>Iron</v>
      </c>
    </row>
    <row r="1485" spans="1:10">
      <c r="A1485" t="s">
        <v>301</v>
      </c>
      <c r="B1485" t="s">
        <v>20</v>
      </c>
      <c r="C1485">
        <v>2025</v>
      </c>
      <c r="D1485">
        <v>2</v>
      </c>
      <c r="E1485">
        <v>84723</v>
      </c>
      <c r="F1485" t="s">
        <v>290</v>
      </c>
      <c r="G1485">
        <v>1</v>
      </c>
      <c r="H1485" t="str">
        <f>_xlfn.XLOOKUP(Table1[[#This Row],[ZIPCODE]],Table2[Zip Code],Table2[County])</f>
        <v>Piute</v>
      </c>
      <c r="I1485" t="str">
        <f>_xlfn.XLOOKUP(Table1[[#This Row],[ZIPCODE]],Table3[zip],Table3[county])</f>
        <v>Piute County</v>
      </c>
      <c r="J1485" t="str">
        <f>IFERROR(Table1[[#This Row],[County (Utah.gov)]], SUBSTITUTE(Table1[[#This Row],[County (WPR)]], " County", ""))</f>
        <v>Piute</v>
      </c>
    </row>
    <row r="1486" spans="1:10">
      <c r="A1486" t="s">
        <v>301</v>
      </c>
      <c r="B1486" t="s">
        <v>20</v>
      </c>
      <c r="C1486">
        <v>2025</v>
      </c>
      <c r="D1486">
        <v>2</v>
      </c>
      <c r="E1486">
        <v>84723</v>
      </c>
      <c r="F1486" t="s">
        <v>291</v>
      </c>
      <c r="G1486">
        <v>1</v>
      </c>
      <c r="H1486" t="str">
        <f>_xlfn.XLOOKUP(Table1[[#This Row],[ZIPCODE]],Table2[Zip Code],Table2[County])</f>
        <v>Piute</v>
      </c>
      <c r="I1486" t="str">
        <f>_xlfn.XLOOKUP(Table1[[#This Row],[ZIPCODE]],Table3[zip],Table3[county])</f>
        <v>Piute County</v>
      </c>
      <c r="J1486" t="str">
        <f>IFERROR(Table1[[#This Row],[County (Utah.gov)]], SUBSTITUTE(Table1[[#This Row],[County (WPR)]], " County", ""))</f>
        <v>Piute</v>
      </c>
    </row>
    <row r="1487" spans="1:10">
      <c r="A1487" t="s">
        <v>301</v>
      </c>
      <c r="B1487" t="s">
        <v>20</v>
      </c>
      <c r="C1487">
        <v>2025</v>
      </c>
      <c r="D1487">
        <v>2</v>
      </c>
      <c r="E1487">
        <v>84728</v>
      </c>
      <c r="F1487" t="s">
        <v>290</v>
      </c>
      <c r="G1487">
        <v>2</v>
      </c>
      <c r="H1487" t="str">
        <f>_xlfn.XLOOKUP(Table1[[#This Row],[ZIPCODE]],Table2[Zip Code],Table2[County])</f>
        <v>Millard</v>
      </c>
      <c r="I1487" t="str">
        <f>_xlfn.XLOOKUP(Table1[[#This Row],[ZIPCODE]],Table3[zip],Table3[county])</f>
        <v>Millard County</v>
      </c>
      <c r="J1487" t="str">
        <f>IFERROR(Table1[[#This Row],[County (Utah.gov)]], SUBSTITUTE(Table1[[#This Row],[County (WPR)]], " County", ""))</f>
        <v>Millard</v>
      </c>
    </row>
    <row r="1488" spans="1:10">
      <c r="A1488" t="s">
        <v>301</v>
      </c>
      <c r="B1488" t="s">
        <v>20</v>
      </c>
      <c r="C1488">
        <v>2025</v>
      </c>
      <c r="D1488">
        <v>2</v>
      </c>
      <c r="E1488">
        <v>84730</v>
      </c>
      <c r="F1488" t="s">
        <v>290</v>
      </c>
      <c r="G1488">
        <v>2</v>
      </c>
      <c r="H1488" t="str">
        <f>_xlfn.XLOOKUP(Table1[[#This Row],[ZIPCODE]],Table2[Zip Code],Table2[County])</f>
        <v>Sevier</v>
      </c>
      <c r="I1488" t="str">
        <f>_xlfn.XLOOKUP(Table1[[#This Row],[ZIPCODE]],Table3[zip],Table3[county])</f>
        <v>Sevier County</v>
      </c>
      <c r="J1488" t="str">
        <f>IFERROR(Table1[[#This Row],[County (Utah.gov)]], SUBSTITUTE(Table1[[#This Row],[County (WPR)]], " County", ""))</f>
        <v>Sevier</v>
      </c>
    </row>
    <row r="1489" spans="1:10">
      <c r="A1489" t="s">
        <v>301</v>
      </c>
      <c r="B1489" t="s">
        <v>20</v>
      </c>
      <c r="C1489">
        <v>2025</v>
      </c>
      <c r="D1489">
        <v>2</v>
      </c>
      <c r="E1489">
        <v>84736</v>
      </c>
      <c r="F1489" t="s">
        <v>290</v>
      </c>
      <c r="G1489">
        <v>1</v>
      </c>
      <c r="H1489" t="str">
        <f>_xlfn.XLOOKUP(Table1[[#This Row],[ZIPCODE]],Table2[Zip Code],Table2[County])</f>
        <v>Garfield</v>
      </c>
      <c r="I1489" t="str">
        <f>_xlfn.XLOOKUP(Table1[[#This Row],[ZIPCODE]],Table3[zip],Table3[county])</f>
        <v>Garfield County</v>
      </c>
      <c r="J1489" t="str">
        <f>IFERROR(Table1[[#This Row],[County (Utah.gov)]], SUBSTITUTE(Table1[[#This Row],[County (WPR)]], " County", ""))</f>
        <v>Garfield</v>
      </c>
    </row>
    <row r="1490" spans="1:10">
      <c r="A1490" t="s">
        <v>301</v>
      </c>
      <c r="B1490" t="s">
        <v>20</v>
      </c>
      <c r="C1490">
        <v>2025</v>
      </c>
      <c r="D1490">
        <v>2</v>
      </c>
      <c r="E1490">
        <v>84737</v>
      </c>
      <c r="F1490" t="s">
        <v>290</v>
      </c>
      <c r="G1490">
        <v>19</v>
      </c>
      <c r="H1490" t="str">
        <f>_xlfn.XLOOKUP(Table1[[#This Row],[ZIPCODE]],Table2[Zip Code],Table2[County])</f>
        <v>Washington</v>
      </c>
      <c r="I1490" t="str">
        <f>_xlfn.XLOOKUP(Table1[[#This Row],[ZIPCODE]],Table3[zip],Table3[county])</f>
        <v>Washington County</v>
      </c>
      <c r="J1490" t="str">
        <f>IFERROR(Table1[[#This Row],[County (Utah.gov)]], SUBSTITUTE(Table1[[#This Row],[County (WPR)]], " County", ""))</f>
        <v>Washington</v>
      </c>
    </row>
    <row r="1491" spans="1:10">
      <c r="A1491" t="s">
        <v>301</v>
      </c>
      <c r="B1491" t="s">
        <v>20</v>
      </c>
      <c r="C1491">
        <v>2025</v>
      </c>
      <c r="D1491">
        <v>2</v>
      </c>
      <c r="E1491">
        <v>84737</v>
      </c>
      <c r="F1491" t="s">
        <v>291</v>
      </c>
      <c r="G1491">
        <v>1</v>
      </c>
      <c r="H1491" t="str">
        <f>_xlfn.XLOOKUP(Table1[[#This Row],[ZIPCODE]],Table2[Zip Code],Table2[County])</f>
        <v>Washington</v>
      </c>
      <c r="I1491" t="str">
        <f>_xlfn.XLOOKUP(Table1[[#This Row],[ZIPCODE]],Table3[zip],Table3[county])</f>
        <v>Washington County</v>
      </c>
      <c r="J1491" t="str">
        <f>IFERROR(Table1[[#This Row],[County (Utah.gov)]], SUBSTITUTE(Table1[[#This Row],[County (WPR)]], " County", ""))</f>
        <v>Washington</v>
      </c>
    </row>
    <row r="1492" spans="1:10">
      <c r="A1492" t="s">
        <v>301</v>
      </c>
      <c r="B1492" t="s">
        <v>20</v>
      </c>
      <c r="C1492">
        <v>2025</v>
      </c>
      <c r="D1492">
        <v>2</v>
      </c>
      <c r="E1492">
        <v>84738</v>
      </c>
      <c r="F1492" t="s">
        <v>290</v>
      </c>
      <c r="G1492">
        <v>10</v>
      </c>
      <c r="H1492" t="str">
        <f>_xlfn.XLOOKUP(Table1[[#This Row],[ZIPCODE]],Table2[Zip Code],Table2[County])</f>
        <v>Washington</v>
      </c>
      <c r="I1492" t="str">
        <f>_xlfn.XLOOKUP(Table1[[#This Row],[ZIPCODE]],Table3[zip],Table3[county])</f>
        <v>Washington County</v>
      </c>
      <c r="J1492" t="str">
        <f>IFERROR(Table1[[#This Row],[County (Utah.gov)]], SUBSTITUTE(Table1[[#This Row],[County (WPR)]], " County", ""))</f>
        <v>Washington</v>
      </c>
    </row>
    <row r="1493" spans="1:10">
      <c r="A1493" t="s">
        <v>301</v>
      </c>
      <c r="B1493" t="s">
        <v>20</v>
      </c>
      <c r="C1493">
        <v>2025</v>
      </c>
      <c r="D1493">
        <v>2</v>
      </c>
      <c r="E1493">
        <v>84738</v>
      </c>
      <c r="F1493" t="s">
        <v>291</v>
      </c>
      <c r="G1493">
        <v>1</v>
      </c>
      <c r="H1493" t="str">
        <f>_xlfn.XLOOKUP(Table1[[#This Row],[ZIPCODE]],Table2[Zip Code],Table2[County])</f>
        <v>Washington</v>
      </c>
      <c r="I1493" t="str">
        <f>_xlfn.XLOOKUP(Table1[[#This Row],[ZIPCODE]],Table3[zip],Table3[county])</f>
        <v>Washington County</v>
      </c>
      <c r="J1493" t="str">
        <f>IFERROR(Table1[[#This Row],[County (Utah.gov)]], SUBSTITUTE(Table1[[#This Row],[County (WPR)]], " County", ""))</f>
        <v>Washington</v>
      </c>
    </row>
    <row r="1494" spans="1:10">
      <c r="A1494" t="s">
        <v>301</v>
      </c>
      <c r="B1494" t="s">
        <v>20</v>
      </c>
      <c r="C1494">
        <v>2025</v>
      </c>
      <c r="D1494">
        <v>2</v>
      </c>
      <c r="E1494">
        <v>84741</v>
      </c>
      <c r="F1494" t="s">
        <v>290</v>
      </c>
      <c r="G1494">
        <v>4</v>
      </c>
      <c r="H1494" t="str">
        <f>_xlfn.XLOOKUP(Table1[[#This Row],[ZIPCODE]],Table2[Zip Code],Table2[County])</f>
        <v>Kane</v>
      </c>
      <c r="I1494" t="str">
        <f>_xlfn.XLOOKUP(Table1[[#This Row],[ZIPCODE]],Table3[zip],Table3[county])</f>
        <v>Kane County</v>
      </c>
      <c r="J1494" t="str">
        <f>IFERROR(Table1[[#This Row],[County (Utah.gov)]], SUBSTITUTE(Table1[[#This Row],[County (WPR)]], " County", ""))</f>
        <v>Kane</v>
      </c>
    </row>
    <row r="1495" spans="1:10">
      <c r="A1495" t="s">
        <v>301</v>
      </c>
      <c r="B1495" t="s">
        <v>20</v>
      </c>
      <c r="C1495">
        <v>2025</v>
      </c>
      <c r="D1495">
        <v>2</v>
      </c>
      <c r="E1495">
        <v>84741</v>
      </c>
      <c r="F1495" t="s">
        <v>291</v>
      </c>
      <c r="G1495">
        <v>1</v>
      </c>
      <c r="H1495" t="str">
        <f>_xlfn.XLOOKUP(Table1[[#This Row],[ZIPCODE]],Table2[Zip Code],Table2[County])</f>
        <v>Kane</v>
      </c>
      <c r="I1495" t="str">
        <f>_xlfn.XLOOKUP(Table1[[#This Row],[ZIPCODE]],Table3[zip],Table3[county])</f>
        <v>Kane County</v>
      </c>
      <c r="J1495" t="str">
        <f>IFERROR(Table1[[#This Row],[County (Utah.gov)]], SUBSTITUTE(Table1[[#This Row],[County (WPR)]], " County", ""))</f>
        <v>Kane</v>
      </c>
    </row>
    <row r="1496" spans="1:10">
      <c r="A1496" t="s">
        <v>301</v>
      </c>
      <c r="B1496" t="s">
        <v>20</v>
      </c>
      <c r="C1496">
        <v>2025</v>
      </c>
      <c r="D1496">
        <v>2</v>
      </c>
      <c r="E1496">
        <v>84743</v>
      </c>
      <c r="F1496" t="s">
        <v>290</v>
      </c>
      <c r="G1496">
        <v>1</v>
      </c>
      <c r="H1496" t="str">
        <f>_xlfn.XLOOKUP(Table1[[#This Row],[ZIPCODE]],Table2[Zip Code],Table2[County])</f>
        <v>Piute</v>
      </c>
      <c r="I1496" t="str">
        <f>_xlfn.XLOOKUP(Table1[[#This Row],[ZIPCODE]],Table3[zip],Table3[county])</f>
        <v>Piute County</v>
      </c>
      <c r="J1496" t="str">
        <f>IFERROR(Table1[[#This Row],[County (Utah.gov)]], SUBSTITUTE(Table1[[#This Row],[County (WPR)]], " County", ""))</f>
        <v>Piute</v>
      </c>
    </row>
    <row r="1497" spans="1:10">
      <c r="A1497" t="s">
        <v>301</v>
      </c>
      <c r="B1497" t="s">
        <v>20</v>
      </c>
      <c r="C1497">
        <v>2025</v>
      </c>
      <c r="D1497">
        <v>2</v>
      </c>
      <c r="E1497">
        <v>84744</v>
      </c>
      <c r="F1497" t="s">
        <v>290</v>
      </c>
      <c r="G1497">
        <v>1</v>
      </c>
      <c r="H1497" t="str">
        <f>_xlfn.XLOOKUP(Table1[[#This Row],[ZIPCODE]],Table2[Zip Code],Table2[County])</f>
        <v>Sevier</v>
      </c>
      <c r="I1497" t="str">
        <f>_xlfn.XLOOKUP(Table1[[#This Row],[ZIPCODE]],Table3[zip],Table3[county])</f>
        <v>Sevier County</v>
      </c>
      <c r="J1497" t="str">
        <f>IFERROR(Table1[[#This Row],[County (Utah.gov)]], SUBSTITUTE(Table1[[#This Row],[County (WPR)]], " County", ""))</f>
        <v>Sevier</v>
      </c>
    </row>
    <row r="1498" spans="1:10">
      <c r="A1498" t="s">
        <v>301</v>
      </c>
      <c r="B1498" t="s">
        <v>20</v>
      </c>
      <c r="C1498">
        <v>2025</v>
      </c>
      <c r="D1498">
        <v>2</v>
      </c>
      <c r="E1498">
        <v>84745</v>
      </c>
      <c r="F1498" t="s">
        <v>290</v>
      </c>
      <c r="G1498">
        <v>4</v>
      </c>
      <c r="H1498" t="str">
        <f>_xlfn.XLOOKUP(Table1[[#This Row],[ZIPCODE]],Table2[Zip Code],Table2[County])</f>
        <v>Washington</v>
      </c>
      <c r="I1498" t="str">
        <f>_xlfn.XLOOKUP(Table1[[#This Row],[ZIPCODE]],Table3[zip],Table3[county])</f>
        <v>Washington County</v>
      </c>
      <c r="J1498" t="str">
        <f>IFERROR(Table1[[#This Row],[County (Utah.gov)]], SUBSTITUTE(Table1[[#This Row],[County (WPR)]], " County", ""))</f>
        <v>Washington</v>
      </c>
    </row>
    <row r="1499" spans="1:10">
      <c r="A1499" t="s">
        <v>301</v>
      </c>
      <c r="B1499" t="s">
        <v>20</v>
      </c>
      <c r="C1499">
        <v>2025</v>
      </c>
      <c r="D1499">
        <v>2</v>
      </c>
      <c r="E1499">
        <v>84745</v>
      </c>
      <c r="F1499" t="s">
        <v>291</v>
      </c>
      <c r="G1499">
        <v>1</v>
      </c>
      <c r="H1499" t="str">
        <f>_xlfn.XLOOKUP(Table1[[#This Row],[ZIPCODE]],Table2[Zip Code],Table2[County])</f>
        <v>Washington</v>
      </c>
      <c r="I1499" t="str">
        <f>_xlfn.XLOOKUP(Table1[[#This Row],[ZIPCODE]],Table3[zip],Table3[county])</f>
        <v>Washington County</v>
      </c>
      <c r="J1499" t="str">
        <f>IFERROR(Table1[[#This Row],[County (Utah.gov)]], SUBSTITUTE(Table1[[#This Row],[County (WPR)]], " County", ""))</f>
        <v>Washington</v>
      </c>
    </row>
    <row r="1500" spans="1:10">
      <c r="A1500" t="s">
        <v>301</v>
      </c>
      <c r="B1500" t="s">
        <v>20</v>
      </c>
      <c r="C1500">
        <v>2025</v>
      </c>
      <c r="D1500">
        <v>2</v>
      </c>
      <c r="E1500">
        <v>84746</v>
      </c>
      <c r="F1500" t="s">
        <v>290</v>
      </c>
      <c r="G1500">
        <v>1</v>
      </c>
      <c r="H1500" t="str">
        <f>_xlfn.XLOOKUP(Table1[[#This Row],[ZIPCODE]],Table2[Zip Code],Table2[County])</f>
        <v>Washington</v>
      </c>
      <c r="I1500" t="str">
        <f>_xlfn.XLOOKUP(Table1[[#This Row],[ZIPCODE]],Table3[zip],Table3[county])</f>
        <v>Washington County</v>
      </c>
      <c r="J1500" t="str">
        <f>IFERROR(Table1[[#This Row],[County (Utah.gov)]], SUBSTITUTE(Table1[[#This Row],[County (WPR)]], " County", ""))</f>
        <v>Washington</v>
      </c>
    </row>
    <row r="1501" spans="1:10">
      <c r="A1501" t="s">
        <v>301</v>
      </c>
      <c r="B1501" t="s">
        <v>20</v>
      </c>
      <c r="C1501">
        <v>2025</v>
      </c>
      <c r="D1501">
        <v>2</v>
      </c>
      <c r="E1501">
        <v>84747</v>
      </c>
      <c r="F1501" t="s">
        <v>290</v>
      </c>
      <c r="G1501">
        <v>1</v>
      </c>
      <c r="H1501" t="str">
        <f>_xlfn.XLOOKUP(Table1[[#This Row],[ZIPCODE]],Table2[Zip Code],Table2[County])</f>
        <v>Wayne</v>
      </c>
      <c r="I1501" t="str">
        <f>_xlfn.XLOOKUP(Table1[[#This Row],[ZIPCODE]],Table3[zip],Table3[county])</f>
        <v>Wayne County</v>
      </c>
      <c r="J1501" t="str">
        <f>IFERROR(Table1[[#This Row],[County (Utah.gov)]], SUBSTITUTE(Table1[[#This Row],[County (WPR)]], " County", ""))</f>
        <v>Wayne</v>
      </c>
    </row>
    <row r="1502" spans="1:10">
      <c r="A1502" t="s">
        <v>301</v>
      </c>
      <c r="B1502" t="s">
        <v>20</v>
      </c>
      <c r="C1502">
        <v>2025</v>
      </c>
      <c r="D1502">
        <v>2</v>
      </c>
      <c r="E1502">
        <v>84754</v>
      </c>
      <c r="F1502" t="s">
        <v>290</v>
      </c>
      <c r="G1502">
        <v>1</v>
      </c>
      <c r="H1502" t="str">
        <f>_xlfn.XLOOKUP(Table1[[#This Row],[ZIPCODE]],Table2[Zip Code],Table2[County])</f>
        <v>Sevier</v>
      </c>
      <c r="I1502" t="str">
        <f>_xlfn.XLOOKUP(Table1[[#This Row],[ZIPCODE]],Table3[zip],Table3[county])</f>
        <v>Sevier County</v>
      </c>
      <c r="J1502" t="str">
        <f>IFERROR(Table1[[#This Row],[County (Utah.gov)]], SUBSTITUTE(Table1[[#This Row],[County (WPR)]], " County", ""))</f>
        <v>Sevier</v>
      </c>
    </row>
    <row r="1503" spans="1:10">
      <c r="A1503" t="s">
        <v>301</v>
      </c>
      <c r="B1503" t="s">
        <v>20</v>
      </c>
      <c r="C1503">
        <v>2025</v>
      </c>
      <c r="D1503">
        <v>2</v>
      </c>
      <c r="E1503">
        <v>84759</v>
      </c>
      <c r="F1503" t="s">
        <v>290</v>
      </c>
      <c r="G1503">
        <v>1</v>
      </c>
      <c r="H1503" t="str">
        <f>_xlfn.XLOOKUP(Table1[[#This Row],[ZIPCODE]],Table2[Zip Code],Table2[County])</f>
        <v>Garfield</v>
      </c>
      <c r="I1503" t="str">
        <f>_xlfn.XLOOKUP(Table1[[#This Row],[ZIPCODE]],Table3[zip],Table3[county])</f>
        <v>Garfield County</v>
      </c>
      <c r="J1503" t="str">
        <f>IFERROR(Table1[[#This Row],[County (Utah.gov)]], SUBSTITUTE(Table1[[#This Row],[County (WPR)]], " County", ""))</f>
        <v>Garfield</v>
      </c>
    </row>
    <row r="1504" spans="1:10">
      <c r="A1504" t="s">
        <v>301</v>
      </c>
      <c r="B1504" t="s">
        <v>20</v>
      </c>
      <c r="C1504">
        <v>2025</v>
      </c>
      <c r="D1504">
        <v>2</v>
      </c>
      <c r="E1504">
        <v>84761</v>
      </c>
      <c r="F1504" t="s">
        <v>290</v>
      </c>
      <c r="G1504">
        <v>3</v>
      </c>
      <c r="H1504" t="str">
        <f>_xlfn.XLOOKUP(Table1[[#This Row],[ZIPCODE]],Table2[Zip Code],Table2[County])</f>
        <v>Iron</v>
      </c>
      <c r="I1504" t="str">
        <f>_xlfn.XLOOKUP(Table1[[#This Row],[ZIPCODE]],Table3[zip],Table3[county])</f>
        <v>Iron County</v>
      </c>
      <c r="J1504" t="str">
        <f>IFERROR(Table1[[#This Row],[County (Utah.gov)]], SUBSTITUTE(Table1[[#This Row],[County (WPR)]], " County", ""))</f>
        <v>Iron</v>
      </c>
    </row>
    <row r="1505" spans="1:10">
      <c r="A1505" t="s">
        <v>301</v>
      </c>
      <c r="B1505" t="s">
        <v>20</v>
      </c>
      <c r="C1505">
        <v>2025</v>
      </c>
      <c r="D1505">
        <v>2</v>
      </c>
      <c r="E1505">
        <v>84761</v>
      </c>
      <c r="F1505" t="s">
        <v>291</v>
      </c>
      <c r="G1505">
        <v>1</v>
      </c>
      <c r="H1505" t="str">
        <f>_xlfn.XLOOKUP(Table1[[#This Row],[ZIPCODE]],Table2[Zip Code],Table2[County])</f>
        <v>Iron</v>
      </c>
      <c r="I1505" t="str">
        <f>_xlfn.XLOOKUP(Table1[[#This Row],[ZIPCODE]],Table3[zip],Table3[county])</f>
        <v>Iron County</v>
      </c>
      <c r="J1505" t="str">
        <f>IFERROR(Table1[[#This Row],[County (Utah.gov)]], SUBSTITUTE(Table1[[#This Row],[County (WPR)]], " County", ""))</f>
        <v>Iron</v>
      </c>
    </row>
    <row r="1506" spans="1:10">
      <c r="A1506" t="s">
        <v>301</v>
      </c>
      <c r="B1506" t="s">
        <v>20</v>
      </c>
      <c r="C1506">
        <v>2025</v>
      </c>
      <c r="D1506">
        <v>2</v>
      </c>
      <c r="E1506">
        <v>84765</v>
      </c>
      <c r="F1506" t="s">
        <v>290</v>
      </c>
      <c r="G1506">
        <v>11</v>
      </c>
      <c r="H1506" t="str">
        <f>_xlfn.XLOOKUP(Table1[[#This Row],[ZIPCODE]],Table2[Zip Code],Table2[County])</f>
        <v>Washington</v>
      </c>
      <c r="I1506" t="str">
        <f>_xlfn.XLOOKUP(Table1[[#This Row],[ZIPCODE]],Table3[zip],Table3[county])</f>
        <v>Washington County</v>
      </c>
      <c r="J1506" t="str">
        <f>IFERROR(Table1[[#This Row],[County (Utah.gov)]], SUBSTITUTE(Table1[[#This Row],[County (WPR)]], " County", ""))</f>
        <v>Washington</v>
      </c>
    </row>
    <row r="1507" spans="1:10">
      <c r="A1507" t="s">
        <v>301</v>
      </c>
      <c r="B1507" t="s">
        <v>20</v>
      </c>
      <c r="C1507">
        <v>2025</v>
      </c>
      <c r="D1507">
        <v>2</v>
      </c>
      <c r="E1507">
        <v>84765</v>
      </c>
      <c r="F1507" t="s">
        <v>291</v>
      </c>
      <c r="G1507">
        <v>1</v>
      </c>
      <c r="H1507" t="str">
        <f>_xlfn.XLOOKUP(Table1[[#This Row],[ZIPCODE]],Table2[Zip Code],Table2[County])</f>
        <v>Washington</v>
      </c>
      <c r="I1507" t="str">
        <f>_xlfn.XLOOKUP(Table1[[#This Row],[ZIPCODE]],Table3[zip],Table3[county])</f>
        <v>Washington County</v>
      </c>
      <c r="J1507" t="str">
        <f>IFERROR(Table1[[#This Row],[County (Utah.gov)]], SUBSTITUTE(Table1[[#This Row],[County (WPR)]], " County", ""))</f>
        <v>Washington</v>
      </c>
    </row>
    <row r="1508" spans="1:10">
      <c r="A1508" t="s">
        <v>301</v>
      </c>
      <c r="B1508" t="s">
        <v>20</v>
      </c>
      <c r="C1508">
        <v>2025</v>
      </c>
      <c r="D1508">
        <v>2</v>
      </c>
      <c r="E1508">
        <v>84767</v>
      </c>
      <c r="F1508" t="s">
        <v>290</v>
      </c>
      <c r="G1508">
        <v>1</v>
      </c>
      <c r="H1508" t="str">
        <f>_xlfn.XLOOKUP(Table1[[#This Row],[ZIPCODE]],Table2[Zip Code],Table2[County])</f>
        <v>Washington</v>
      </c>
      <c r="I1508" t="str">
        <f>_xlfn.XLOOKUP(Table1[[#This Row],[ZIPCODE]],Table3[zip],Table3[county])</f>
        <v>Washington County</v>
      </c>
      <c r="J1508" t="str">
        <f>IFERROR(Table1[[#This Row],[County (Utah.gov)]], SUBSTITUTE(Table1[[#This Row],[County (WPR)]], " County", ""))</f>
        <v>Washington</v>
      </c>
    </row>
    <row r="1509" spans="1:10">
      <c r="A1509" t="s">
        <v>301</v>
      </c>
      <c r="B1509" t="s">
        <v>20</v>
      </c>
      <c r="C1509">
        <v>2025</v>
      </c>
      <c r="D1509">
        <v>2</v>
      </c>
      <c r="E1509">
        <v>84770</v>
      </c>
      <c r="F1509" t="s">
        <v>290</v>
      </c>
      <c r="G1509">
        <v>36</v>
      </c>
      <c r="H1509" t="str">
        <f>_xlfn.XLOOKUP(Table1[[#This Row],[ZIPCODE]],Table2[Zip Code],Table2[County])</f>
        <v>Washington</v>
      </c>
      <c r="I1509" t="str">
        <f>_xlfn.XLOOKUP(Table1[[#This Row],[ZIPCODE]],Table3[zip],Table3[county])</f>
        <v>Washington County</v>
      </c>
      <c r="J1509" t="str">
        <f>IFERROR(Table1[[#This Row],[County (Utah.gov)]], SUBSTITUTE(Table1[[#This Row],[County (WPR)]], " County", ""))</f>
        <v>Washington</v>
      </c>
    </row>
    <row r="1510" spans="1:10">
      <c r="A1510" t="s">
        <v>301</v>
      </c>
      <c r="B1510" t="s">
        <v>20</v>
      </c>
      <c r="C1510">
        <v>2025</v>
      </c>
      <c r="D1510">
        <v>2</v>
      </c>
      <c r="E1510">
        <v>84770</v>
      </c>
      <c r="F1510" t="s">
        <v>291</v>
      </c>
      <c r="G1510">
        <v>1</v>
      </c>
      <c r="H1510" t="str">
        <f>_xlfn.XLOOKUP(Table1[[#This Row],[ZIPCODE]],Table2[Zip Code],Table2[County])</f>
        <v>Washington</v>
      </c>
      <c r="I1510" t="str">
        <f>_xlfn.XLOOKUP(Table1[[#This Row],[ZIPCODE]],Table3[zip],Table3[county])</f>
        <v>Washington County</v>
      </c>
      <c r="J1510" t="str">
        <f>IFERROR(Table1[[#This Row],[County (Utah.gov)]], SUBSTITUTE(Table1[[#This Row],[County (WPR)]], " County", ""))</f>
        <v>Washington</v>
      </c>
    </row>
    <row r="1511" spans="1:10">
      <c r="A1511" t="s">
        <v>301</v>
      </c>
      <c r="B1511" t="s">
        <v>20</v>
      </c>
      <c r="C1511">
        <v>2025</v>
      </c>
      <c r="D1511">
        <v>2</v>
      </c>
      <c r="E1511">
        <v>84774</v>
      </c>
      <c r="F1511" t="s">
        <v>290</v>
      </c>
      <c r="G1511">
        <v>3</v>
      </c>
      <c r="H1511" t="str">
        <f>_xlfn.XLOOKUP(Table1[[#This Row],[ZIPCODE]],Table2[Zip Code],Table2[County])</f>
        <v>Washington</v>
      </c>
      <c r="I1511" t="str">
        <f>_xlfn.XLOOKUP(Table1[[#This Row],[ZIPCODE]],Table3[zip],Table3[county])</f>
        <v>Washington County</v>
      </c>
      <c r="J1511" t="str">
        <f>IFERROR(Table1[[#This Row],[County (Utah.gov)]], SUBSTITUTE(Table1[[#This Row],[County (WPR)]], " County", ""))</f>
        <v>Washington</v>
      </c>
    </row>
    <row r="1512" spans="1:10">
      <c r="A1512" t="s">
        <v>301</v>
      </c>
      <c r="B1512" t="s">
        <v>20</v>
      </c>
      <c r="C1512">
        <v>2025</v>
      </c>
      <c r="D1512">
        <v>2</v>
      </c>
      <c r="E1512">
        <v>84776</v>
      </c>
      <c r="F1512" t="s">
        <v>290</v>
      </c>
      <c r="G1512">
        <v>2</v>
      </c>
      <c r="H1512" t="str">
        <f>_xlfn.XLOOKUP(Table1[[#This Row],[ZIPCODE]],Table2[Zip Code],Table2[County])</f>
        <v>Garfield</v>
      </c>
      <c r="I1512" t="str">
        <f>_xlfn.XLOOKUP(Table1[[#This Row],[ZIPCODE]],Table3[zip],Table3[county])</f>
        <v>Garfield County</v>
      </c>
      <c r="J1512" t="str">
        <f>IFERROR(Table1[[#This Row],[County (Utah.gov)]], SUBSTITUTE(Table1[[#This Row],[County (WPR)]], " County", ""))</f>
        <v>Garfield</v>
      </c>
    </row>
    <row r="1513" spans="1:10">
      <c r="A1513" t="s">
        <v>301</v>
      </c>
      <c r="B1513" t="s">
        <v>20</v>
      </c>
      <c r="C1513">
        <v>2025</v>
      </c>
      <c r="D1513">
        <v>2</v>
      </c>
      <c r="E1513">
        <v>84779</v>
      </c>
      <c r="F1513" t="s">
        <v>290</v>
      </c>
      <c r="G1513">
        <v>1</v>
      </c>
      <c r="H1513" t="str">
        <f>_xlfn.XLOOKUP(Table1[[#This Row],[ZIPCODE]],Table2[Zip Code],Table2[County])</f>
        <v>Washington</v>
      </c>
      <c r="I1513" t="str">
        <f>_xlfn.XLOOKUP(Table1[[#This Row],[ZIPCODE]],Table3[zip],Table3[county])</f>
        <v>Washington County</v>
      </c>
      <c r="J1513" t="str">
        <f>IFERROR(Table1[[#This Row],[County (Utah.gov)]], SUBSTITUTE(Table1[[#This Row],[County (WPR)]], " County", ""))</f>
        <v>Washington</v>
      </c>
    </row>
    <row r="1514" spans="1:10">
      <c r="A1514" t="s">
        <v>301</v>
      </c>
      <c r="B1514" t="s">
        <v>20</v>
      </c>
      <c r="C1514">
        <v>2025</v>
      </c>
      <c r="D1514">
        <v>2</v>
      </c>
      <c r="E1514">
        <v>84780</v>
      </c>
      <c r="F1514" t="s">
        <v>290</v>
      </c>
      <c r="G1514">
        <v>39</v>
      </c>
      <c r="H1514" t="str">
        <f>_xlfn.XLOOKUP(Table1[[#This Row],[ZIPCODE]],Table2[Zip Code],Table2[County])</f>
        <v>Washington</v>
      </c>
      <c r="I1514" t="str">
        <f>_xlfn.XLOOKUP(Table1[[#This Row],[ZIPCODE]],Table3[zip],Table3[county])</f>
        <v>Washington County</v>
      </c>
      <c r="J1514" t="str">
        <f>IFERROR(Table1[[#This Row],[County (Utah.gov)]], SUBSTITUTE(Table1[[#This Row],[County (WPR)]], " County", ""))</f>
        <v>Washington</v>
      </c>
    </row>
    <row r="1515" spans="1:10">
      <c r="A1515" t="s">
        <v>301</v>
      </c>
      <c r="B1515" t="s">
        <v>20</v>
      </c>
      <c r="C1515">
        <v>2025</v>
      </c>
      <c r="D1515">
        <v>2</v>
      </c>
      <c r="E1515">
        <v>84780</v>
      </c>
      <c r="F1515" t="s">
        <v>291</v>
      </c>
      <c r="G1515">
        <v>7</v>
      </c>
      <c r="H1515" t="str">
        <f>_xlfn.XLOOKUP(Table1[[#This Row],[ZIPCODE]],Table2[Zip Code],Table2[County])</f>
        <v>Washington</v>
      </c>
      <c r="I1515" t="str">
        <f>_xlfn.XLOOKUP(Table1[[#This Row],[ZIPCODE]],Table3[zip],Table3[county])</f>
        <v>Washington County</v>
      </c>
      <c r="J1515" t="str">
        <f>IFERROR(Table1[[#This Row],[County (Utah.gov)]], SUBSTITUTE(Table1[[#This Row],[County (WPR)]], " County", ""))</f>
        <v>Washington</v>
      </c>
    </row>
    <row r="1516" spans="1:10">
      <c r="A1516" t="s">
        <v>301</v>
      </c>
      <c r="B1516" t="s">
        <v>20</v>
      </c>
      <c r="C1516">
        <v>2025</v>
      </c>
      <c r="D1516">
        <v>2</v>
      </c>
      <c r="E1516">
        <v>84783</v>
      </c>
      <c r="F1516" t="s">
        <v>290</v>
      </c>
      <c r="G1516">
        <v>2</v>
      </c>
      <c r="H1516" t="str">
        <f>_xlfn.XLOOKUP(Table1[[#This Row],[ZIPCODE]],Table2[Zip Code],Table2[County])</f>
        <v>Washington</v>
      </c>
      <c r="I1516" t="str">
        <f>_xlfn.XLOOKUP(Table1[[#This Row],[ZIPCODE]],Table3[zip],Table3[county])</f>
        <v>Washington County</v>
      </c>
      <c r="J1516" t="str">
        <f>IFERROR(Table1[[#This Row],[County (Utah.gov)]], SUBSTITUTE(Table1[[#This Row],[County (WPR)]], " County", ""))</f>
        <v>Washington</v>
      </c>
    </row>
    <row r="1517" spans="1:10">
      <c r="A1517" t="s">
        <v>301</v>
      </c>
      <c r="B1517" t="s">
        <v>20</v>
      </c>
      <c r="C1517">
        <v>2025</v>
      </c>
      <c r="D1517">
        <v>2</v>
      </c>
      <c r="E1517">
        <v>84790</v>
      </c>
      <c r="F1517" t="s">
        <v>290</v>
      </c>
      <c r="G1517">
        <v>99</v>
      </c>
      <c r="H1517" t="str">
        <f>_xlfn.XLOOKUP(Table1[[#This Row],[ZIPCODE]],Table2[Zip Code],Table2[County])</f>
        <v>Washington</v>
      </c>
      <c r="I1517" t="str">
        <f>_xlfn.XLOOKUP(Table1[[#This Row],[ZIPCODE]],Table3[zip],Table3[county])</f>
        <v>Washington County</v>
      </c>
      <c r="J1517" t="str">
        <f>IFERROR(Table1[[#This Row],[County (Utah.gov)]], SUBSTITUTE(Table1[[#This Row],[County (WPR)]], " County", ""))</f>
        <v>Washington</v>
      </c>
    </row>
    <row r="1518" spans="1:10">
      <c r="A1518" t="s">
        <v>301</v>
      </c>
      <c r="B1518" t="s">
        <v>20</v>
      </c>
      <c r="C1518">
        <v>2025</v>
      </c>
      <c r="D1518">
        <v>2</v>
      </c>
      <c r="E1518">
        <v>84790</v>
      </c>
      <c r="F1518" t="s">
        <v>291</v>
      </c>
      <c r="G1518">
        <v>4</v>
      </c>
      <c r="H1518" t="str">
        <f>_xlfn.XLOOKUP(Table1[[#This Row],[ZIPCODE]],Table2[Zip Code],Table2[County])</f>
        <v>Washington</v>
      </c>
      <c r="I1518" t="str">
        <f>_xlfn.XLOOKUP(Table1[[#This Row],[ZIPCODE]],Table3[zip],Table3[county])</f>
        <v>Washington County</v>
      </c>
      <c r="J1518" t="str">
        <f>IFERROR(Table1[[#This Row],[County (Utah.gov)]], SUBSTITUTE(Table1[[#This Row],[County (WPR)]], " County", ""))</f>
        <v>Washington</v>
      </c>
    </row>
    <row r="1519" spans="1:10">
      <c r="A1519" t="s">
        <v>301</v>
      </c>
      <c r="B1519" t="s">
        <v>20</v>
      </c>
      <c r="C1519">
        <v>2025</v>
      </c>
      <c r="D1519">
        <v>2</v>
      </c>
      <c r="E1519">
        <v>84901</v>
      </c>
      <c r="F1519" t="s">
        <v>290</v>
      </c>
      <c r="G1519">
        <v>1</v>
      </c>
      <c r="H1519" t="e">
        <f>_xlfn.XLOOKUP(Table1[[#This Row],[ZIPCODE]],Table2[Zip Code],Table2[County])</f>
        <v>#N/A</v>
      </c>
      <c r="I1519" t="e">
        <f>_xlfn.XLOOKUP(Table1[[#This Row],[ZIPCODE]],Table3[zip],Table3[county])</f>
        <v>#N/A</v>
      </c>
      <c r="J1519" t="e">
        <f>IFERROR(Table1[[#This Row],[County (Utah.gov)]], SUBSTITUTE(Table1[[#This Row],[County (WPR)]], " County", ""))</f>
        <v>#N/A</v>
      </c>
    </row>
    <row r="1520" spans="1:10">
      <c r="A1520" t="s">
        <v>301</v>
      </c>
      <c r="B1520" t="s">
        <v>302</v>
      </c>
      <c r="C1520">
        <v>2025</v>
      </c>
      <c r="D1520">
        <v>2</v>
      </c>
      <c r="E1520">
        <v>84003</v>
      </c>
      <c r="F1520" t="s">
        <v>290</v>
      </c>
      <c r="G1520">
        <v>13</v>
      </c>
      <c r="H1520" t="str">
        <f>_xlfn.XLOOKUP(Table1[[#This Row],[ZIPCODE]],Table2[Zip Code],Table2[County])</f>
        <v>Utah</v>
      </c>
      <c r="I1520" t="str">
        <f>_xlfn.XLOOKUP(Table1[[#This Row],[ZIPCODE]],Table3[zip],Table3[county])</f>
        <v>Utah County</v>
      </c>
      <c r="J1520" t="str">
        <f>IFERROR(Table1[[#This Row],[County (Utah.gov)]], SUBSTITUTE(Table1[[#This Row],[County (WPR)]], " County", ""))</f>
        <v>Utah</v>
      </c>
    </row>
    <row r="1521" spans="1:10">
      <c r="A1521" t="s">
        <v>301</v>
      </c>
      <c r="B1521" t="s">
        <v>302</v>
      </c>
      <c r="C1521">
        <v>2025</v>
      </c>
      <c r="D1521">
        <v>2</v>
      </c>
      <c r="E1521">
        <v>84004</v>
      </c>
      <c r="F1521" t="s">
        <v>290</v>
      </c>
      <c r="G1521">
        <v>2</v>
      </c>
      <c r="H1521" t="str">
        <f>_xlfn.XLOOKUP(Table1[[#This Row],[ZIPCODE]],Table2[Zip Code],Table2[County])</f>
        <v>Utah</v>
      </c>
      <c r="I1521" t="str">
        <f>_xlfn.XLOOKUP(Table1[[#This Row],[ZIPCODE]],Table3[zip],Table3[county])</f>
        <v>Utah County</v>
      </c>
      <c r="J1521" t="str">
        <f>IFERROR(Table1[[#This Row],[County (Utah.gov)]], SUBSTITUTE(Table1[[#This Row],[County (WPR)]], " County", ""))</f>
        <v>Utah</v>
      </c>
    </row>
    <row r="1522" spans="1:10">
      <c r="A1522" t="s">
        <v>301</v>
      </c>
      <c r="B1522" t="s">
        <v>302</v>
      </c>
      <c r="C1522">
        <v>2025</v>
      </c>
      <c r="D1522">
        <v>2</v>
      </c>
      <c r="E1522">
        <v>84005</v>
      </c>
      <c r="F1522" t="s">
        <v>290</v>
      </c>
      <c r="G1522">
        <v>3</v>
      </c>
      <c r="H1522" t="e">
        <f>_xlfn.XLOOKUP(Table1[[#This Row],[ZIPCODE]],Table2[Zip Code],Table2[County])</f>
        <v>#N/A</v>
      </c>
      <c r="I1522" t="str">
        <f>_xlfn.XLOOKUP(Table1[[#This Row],[ZIPCODE]],Table3[zip],Table3[county])</f>
        <v>Utah County</v>
      </c>
      <c r="J1522" t="str">
        <f>IFERROR(Table1[[#This Row],[County (Utah.gov)]], SUBSTITUTE(Table1[[#This Row],[County (WPR)]], " County", ""))</f>
        <v>Utah</v>
      </c>
    </row>
    <row r="1523" spans="1:10">
      <c r="A1523" t="s">
        <v>301</v>
      </c>
      <c r="B1523" t="s">
        <v>302</v>
      </c>
      <c r="C1523">
        <v>2025</v>
      </c>
      <c r="D1523">
        <v>2</v>
      </c>
      <c r="E1523">
        <v>84005</v>
      </c>
      <c r="F1523" t="s">
        <v>291</v>
      </c>
      <c r="G1523">
        <v>2</v>
      </c>
      <c r="H1523" t="e">
        <f>_xlfn.XLOOKUP(Table1[[#This Row],[ZIPCODE]],Table2[Zip Code],Table2[County])</f>
        <v>#N/A</v>
      </c>
      <c r="I1523" t="str">
        <f>_xlfn.XLOOKUP(Table1[[#This Row],[ZIPCODE]],Table3[zip],Table3[county])</f>
        <v>Utah County</v>
      </c>
      <c r="J1523" t="str">
        <f>IFERROR(Table1[[#This Row],[County (Utah.gov)]], SUBSTITUTE(Table1[[#This Row],[County (WPR)]], " County", ""))</f>
        <v>Utah</v>
      </c>
    </row>
    <row r="1524" spans="1:10">
      <c r="A1524" t="s">
        <v>301</v>
      </c>
      <c r="B1524" t="s">
        <v>302</v>
      </c>
      <c r="C1524">
        <v>2025</v>
      </c>
      <c r="D1524">
        <v>2</v>
      </c>
      <c r="E1524">
        <v>84009</v>
      </c>
      <c r="F1524" t="s">
        <v>290</v>
      </c>
      <c r="G1524">
        <v>18</v>
      </c>
      <c r="H1524" t="e">
        <f>_xlfn.XLOOKUP(Table1[[#This Row],[ZIPCODE]],Table2[Zip Code],Table2[County])</f>
        <v>#N/A</v>
      </c>
      <c r="I1524" t="str">
        <f>_xlfn.XLOOKUP(Table1[[#This Row],[ZIPCODE]],Table3[zip],Table3[county])</f>
        <v>Salt Lake County</v>
      </c>
      <c r="J1524" t="str">
        <f>IFERROR(Table1[[#This Row],[County (Utah.gov)]], SUBSTITUTE(Table1[[#This Row],[County (WPR)]], " County", ""))</f>
        <v>Salt Lake</v>
      </c>
    </row>
    <row r="1525" spans="1:10">
      <c r="A1525" t="s">
        <v>301</v>
      </c>
      <c r="B1525" t="s">
        <v>302</v>
      </c>
      <c r="C1525">
        <v>2025</v>
      </c>
      <c r="D1525">
        <v>2</v>
      </c>
      <c r="E1525">
        <v>84009</v>
      </c>
      <c r="F1525" t="s">
        <v>291</v>
      </c>
      <c r="G1525">
        <v>3</v>
      </c>
      <c r="H1525" t="e">
        <f>_xlfn.XLOOKUP(Table1[[#This Row],[ZIPCODE]],Table2[Zip Code],Table2[County])</f>
        <v>#N/A</v>
      </c>
      <c r="I1525" t="str">
        <f>_xlfn.XLOOKUP(Table1[[#This Row],[ZIPCODE]],Table3[zip],Table3[county])</f>
        <v>Salt Lake County</v>
      </c>
      <c r="J1525" t="str">
        <f>IFERROR(Table1[[#This Row],[County (Utah.gov)]], SUBSTITUTE(Table1[[#This Row],[County (WPR)]], " County", ""))</f>
        <v>Salt Lake</v>
      </c>
    </row>
    <row r="1526" spans="1:10">
      <c r="A1526" t="s">
        <v>301</v>
      </c>
      <c r="B1526" t="s">
        <v>302</v>
      </c>
      <c r="C1526">
        <v>2025</v>
      </c>
      <c r="D1526">
        <v>2</v>
      </c>
      <c r="E1526">
        <v>84010</v>
      </c>
      <c r="F1526" t="s">
        <v>290</v>
      </c>
      <c r="G1526">
        <v>18</v>
      </c>
      <c r="H1526" t="str">
        <f>_xlfn.XLOOKUP(Table1[[#This Row],[ZIPCODE]],Table2[Zip Code],Table2[County])</f>
        <v>Davis</v>
      </c>
      <c r="I1526" t="str">
        <f>_xlfn.XLOOKUP(Table1[[#This Row],[ZIPCODE]],Table3[zip],Table3[county])</f>
        <v>Davis County</v>
      </c>
      <c r="J1526" t="str">
        <f>IFERROR(Table1[[#This Row],[County (Utah.gov)]], SUBSTITUTE(Table1[[#This Row],[County (WPR)]], " County", ""))</f>
        <v>Davis</v>
      </c>
    </row>
    <row r="1527" spans="1:10">
      <c r="A1527" t="s">
        <v>301</v>
      </c>
      <c r="B1527" t="s">
        <v>302</v>
      </c>
      <c r="C1527">
        <v>2025</v>
      </c>
      <c r="D1527">
        <v>2</v>
      </c>
      <c r="E1527">
        <v>84010</v>
      </c>
      <c r="F1527" t="s">
        <v>291</v>
      </c>
      <c r="G1527">
        <v>1</v>
      </c>
      <c r="H1527" t="str">
        <f>_xlfn.XLOOKUP(Table1[[#This Row],[ZIPCODE]],Table2[Zip Code],Table2[County])</f>
        <v>Davis</v>
      </c>
      <c r="I1527" t="str">
        <f>_xlfn.XLOOKUP(Table1[[#This Row],[ZIPCODE]],Table3[zip],Table3[county])</f>
        <v>Davis County</v>
      </c>
      <c r="J1527" t="str">
        <f>IFERROR(Table1[[#This Row],[County (Utah.gov)]], SUBSTITUTE(Table1[[#This Row],[County (WPR)]], " County", ""))</f>
        <v>Davis</v>
      </c>
    </row>
    <row r="1528" spans="1:10">
      <c r="A1528" t="s">
        <v>301</v>
      </c>
      <c r="B1528" t="s">
        <v>302</v>
      </c>
      <c r="C1528">
        <v>2025</v>
      </c>
      <c r="D1528">
        <v>2</v>
      </c>
      <c r="E1528">
        <v>84014</v>
      </c>
      <c r="F1528" t="s">
        <v>291</v>
      </c>
      <c r="G1528">
        <v>2</v>
      </c>
      <c r="H1528" t="str">
        <f>_xlfn.XLOOKUP(Table1[[#This Row],[ZIPCODE]],Table2[Zip Code],Table2[County])</f>
        <v>Davis</v>
      </c>
      <c r="I1528" t="str">
        <f>_xlfn.XLOOKUP(Table1[[#This Row],[ZIPCODE]],Table3[zip],Table3[county])</f>
        <v>Davis County</v>
      </c>
      <c r="J1528" t="str">
        <f>IFERROR(Table1[[#This Row],[County (Utah.gov)]], SUBSTITUTE(Table1[[#This Row],[County (WPR)]], " County", ""))</f>
        <v>Davis</v>
      </c>
    </row>
    <row r="1529" spans="1:10">
      <c r="A1529" t="s">
        <v>301</v>
      </c>
      <c r="B1529" t="s">
        <v>302</v>
      </c>
      <c r="C1529">
        <v>2025</v>
      </c>
      <c r="D1529">
        <v>2</v>
      </c>
      <c r="E1529">
        <v>84015</v>
      </c>
      <c r="F1529" t="s">
        <v>290</v>
      </c>
      <c r="G1529">
        <v>1</v>
      </c>
      <c r="H1529" t="str">
        <f>_xlfn.XLOOKUP(Table1[[#This Row],[ZIPCODE]],Table2[Zip Code],Table2[County])</f>
        <v>Davis</v>
      </c>
      <c r="I1529" t="str">
        <f>_xlfn.XLOOKUP(Table1[[#This Row],[ZIPCODE]],Table3[zip],Table3[county])</f>
        <v>Davis County</v>
      </c>
      <c r="J1529" t="str">
        <f>IFERROR(Table1[[#This Row],[County (Utah.gov)]], SUBSTITUTE(Table1[[#This Row],[County (WPR)]], " County", ""))</f>
        <v>Davis</v>
      </c>
    </row>
    <row r="1530" spans="1:10">
      <c r="A1530" t="s">
        <v>301</v>
      </c>
      <c r="B1530" t="s">
        <v>302</v>
      </c>
      <c r="C1530">
        <v>2025</v>
      </c>
      <c r="D1530">
        <v>2</v>
      </c>
      <c r="E1530">
        <v>84015</v>
      </c>
      <c r="F1530" t="s">
        <v>291</v>
      </c>
      <c r="G1530">
        <v>2</v>
      </c>
      <c r="H1530" t="str">
        <f>_xlfn.XLOOKUP(Table1[[#This Row],[ZIPCODE]],Table2[Zip Code],Table2[County])</f>
        <v>Davis</v>
      </c>
      <c r="I1530" t="str">
        <f>_xlfn.XLOOKUP(Table1[[#This Row],[ZIPCODE]],Table3[zip],Table3[county])</f>
        <v>Davis County</v>
      </c>
      <c r="J1530" t="str">
        <f>IFERROR(Table1[[#This Row],[County (Utah.gov)]], SUBSTITUTE(Table1[[#This Row],[County (WPR)]], " County", ""))</f>
        <v>Davis</v>
      </c>
    </row>
    <row r="1531" spans="1:10">
      <c r="A1531" t="s">
        <v>301</v>
      </c>
      <c r="B1531" t="s">
        <v>302</v>
      </c>
      <c r="C1531">
        <v>2025</v>
      </c>
      <c r="D1531">
        <v>2</v>
      </c>
      <c r="E1531">
        <v>84017</v>
      </c>
      <c r="F1531" t="s">
        <v>290</v>
      </c>
      <c r="G1531">
        <v>1</v>
      </c>
      <c r="H1531" t="str">
        <f>_xlfn.XLOOKUP(Table1[[#This Row],[ZIPCODE]],Table2[Zip Code],Table2[County])</f>
        <v>Summit</v>
      </c>
      <c r="I1531" t="str">
        <f>_xlfn.XLOOKUP(Table1[[#This Row],[ZIPCODE]],Table3[zip],Table3[county])</f>
        <v>Summit County</v>
      </c>
      <c r="J1531" t="str">
        <f>IFERROR(Table1[[#This Row],[County (Utah.gov)]], SUBSTITUTE(Table1[[#This Row],[County (WPR)]], " County", ""))</f>
        <v>Summit</v>
      </c>
    </row>
    <row r="1532" spans="1:10">
      <c r="A1532" t="s">
        <v>301</v>
      </c>
      <c r="B1532" t="s">
        <v>302</v>
      </c>
      <c r="C1532">
        <v>2025</v>
      </c>
      <c r="D1532">
        <v>2</v>
      </c>
      <c r="E1532">
        <v>84020</v>
      </c>
      <c r="F1532" t="s">
        <v>290</v>
      </c>
      <c r="G1532">
        <v>31</v>
      </c>
      <c r="H1532" t="str">
        <f>_xlfn.XLOOKUP(Table1[[#This Row],[ZIPCODE]],Table2[Zip Code],Table2[County])</f>
        <v>Salt Lake</v>
      </c>
      <c r="I1532" t="str">
        <f>_xlfn.XLOOKUP(Table1[[#This Row],[ZIPCODE]],Table3[zip],Table3[county])</f>
        <v>Salt Lake County</v>
      </c>
      <c r="J1532" t="str">
        <f>IFERROR(Table1[[#This Row],[County (Utah.gov)]], SUBSTITUTE(Table1[[#This Row],[County (WPR)]], " County", ""))</f>
        <v>Salt Lake</v>
      </c>
    </row>
    <row r="1533" spans="1:10">
      <c r="A1533" t="s">
        <v>301</v>
      </c>
      <c r="B1533" t="s">
        <v>302</v>
      </c>
      <c r="C1533">
        <v>2025</v>
      </c>
      <c r="D1533">
        <v>2</v>
      </c>
      <c r="E1533">
        <v>84020</v>
      </c>
      <c r="F1533" t="s">
        <v>291</v>
      </c>
      <c r="G1533">
        <v>10</v>
      </c>
      <c r="H1533" t="str">
        <f>_xlfn.XLOOKUP(Table1[[#This Row],[ZIPCODE]],Table2[Zip Code],Table2[County])</f>
        <v>Salt Lake</v>
      </c>
      <c r="I1533" t="str">
        <f>_xlfn.XLOOKUP(Table1[[#This Row],[ZIPCODE]],Table3[zip],Table3[county])</f>
        <v>Salt Lake County</v>
      </c>
      <c r="J1533" t="str">
        <f>IFERROR(Table1[[#This Row],[County (Utah.gov)]], SUBSTITUTE(Table1[[#This Row],[County (WPR)]], " County", ""))</f>
        <v>Salt Lake</v>
      </c>
    </row>
    <row r="1534" spans="1:10">
      <c r="A1534" t="s">
        <v>301</v>
      </c>
      <c r="B1534" t="s">
        <v>302</v>
      </c>
      <c r="C1534">
        <v>2025</v>
      </c>
      <c r="D1534">
        <v>2</v>
      </c>
      <c r="E1534">
        <v>84025</v>
      </c>
      <c r="F1534" t="s">
        <v>291</v>
      </c>
      <c r="G1534">
        <v>1</v>
      </c>
      <c r="H1534" t="str">
        <f>_xlfn.XLOOKUP(Table1[[#This Row],[ZIPCODE]],Table2[Zip Code],Table2[County])</f>
        <v>Davis</v>
      </c>
      <c r="I1534" t="str">
        <f>_xlfn.XLOOKUP(Table1[[#This Row],[ZIPCODE]],Table3[zip],Table3[county])</f>
        <v>Davis County</v>
      </c>
      <c r="J1534" t="str">
        <f>IFERROR(Table1[[#This Row],[County (Utah.gov)]], SUBSTITUTE(Table1[[#This Row],[County (WPR)]], " County", ""))</f>
        <v>Davis</v>
      </c>
    </row>
    <row r="1535" spans="1:10">
      <c r="A1535" t="s">
        <v>301</v>
      </c>
      <c r="B1535" t="s">
        <v>302</v>
      </c>
      <c r="C1535">
        <v>2025</v>
      </c>
      <c r="D1535">
        <v>2</v>
      </c>
      <c r="E1535">
        <v>84032</v>
      </c>
      <c r="F1535" t="s">
        <v>290</v>
      </c>
      <c r="G1535">
        <v>5</v>
      </c>
      <c r="H1535" t="str">
        <f>_xlfn.XLOOKUP(Table1[[#This Row],[ZIPCODE]],Table2[Zip Code],Table2[County])</f>
        <v>Wasatch</v>
      </c>
      <c r="I1535" t="str">
        <f>_xlfn.XLOOKUP(Table1[[#This Row],[ZIPCODE]],Table3[zip],Table3[county])</f>
        <v>Wasatch County</v>
      </c>
      <c r="J1535" t="str">
        <f>IFERROR(Table1[[#This Row],[County (Utah.gov)]], SUBSTITUTE(Table1[[#This Row],[County (WPR)]], " County", ""))</f>
        <v>Wasatch</v>
      </c>
    </row>
    <row r="1536" spans="1:10">
      <c r="A1536" t="s">
        <v>301</v>
      </c>
      <c r="B1536" t="s">
        <v>302</v>
      </c>
      <c r="C1536">
        <v>2025</v>
      </c>
      <c r="D1536">
        <v>2</v>
      </c>
      <c r="E1536">
        <v>84036</v>
      </c>
      <c r="F1536" t="s">
        <v>291</v>
      </c>
      <c r="G1536">
        <v>2</v>
      </c>
      <c r="H1536" t="str">
        <f>_xlfn.XLOOKUP(Table1[[#This Row],[ZIPCODE]],Table2[Zip Code],Table2[County])</f>
        <v>Summit</v>
      </c>
      <c r="I1536" t="str">
        <f>_xlfn.XLOOKUP(Table1[[#This Row],[ZIPCODE]],Table3[zip],Table3[county])</f>
        <v>Summit County</v>
      </c>
      <c r="J1536" t="str">
        <f>IFERROR(Table1[[#This Row],[County (Utah.gov)]], SUBSTITUTE(Table1[[#This Row],[County (WPR)]], " County", ""))</f>
        <v>Summit</v>
      </c>
    </row>
    <row r="1537" spans="1:10">
      <c r="A1537" t="s">
        <v>301</v>
      </c>
      <c r="B1537" t="s">
        <v>302</v>
      </c>
      <c r="C1537">
        <v>2025</v>
      </c>
      <c r="D1537">
        <v>2</v>
      </c>
      <c r="E1537">
        <v>84037</v>
      </c>
      <c r="F1537" t="s">
        <v>290</v>
      </c>
      <c r="G1537">
        <v>3</v>
      </c>
      <c r="H1537" t="str">
        <f>_xlfn.XLOOKUP(Table1[[#This Row],[ZIPCODE]],Table2[Zip Code],Table2[County])</f>
        <v>Davis</v>
      </c>
      <c r="I1537" t="str">
        <f>_xlfn.XLOOKUP(Table1[[#This Row],[ZIPCODE]],Table3[zip],Table3[county])</f>
        <v>Davis County</v>
      </c>
      <c r="J1537" t="str">
        <f>IFERROR(Table1[[#This Row],[County (Utah.gov)]], SUBSTITUTE(Table1[[#This Row],[County (WPR)]], " County", ""))</f>
        <v>Davis</v>
      </c>
    </row>
    <row r="1538" spans="1:10">
      <c r="A1538" t="s">
        <v>301</v>
      </c>
      <c r="B1538" t="s">
        <v>302</v>
      </c>
      <c r="C1538">
        <v>2025</v>
      </c>
      <c r="D1538">
        <v>2</v>
      </c>
      <c r="E1538">
        <v>84037</v>
      </c>
      <c r="F1538" t="s">
        <v>291</v>
      </c>
      <c r="G1538">
        <v>2</v>
      </c>
      <c r="H1538" t="str">
        <f>_xlfn.XLOOKUP(Table1[[#This Row],[ZIPCODE]],Table2[Zip Code],Table2[County])</f>
        <v>Davis</v>
      </c>
      <c r="I1538" t="str">
        <f>_xlfn.XLOOKUP(Table1[[#This Row],[ZIPCODE]],Table3[zip],Table3[county])</f>
        <v>Davis County</v>
      </c>
      <c r="J1538" t="str">
        <f>IFERROR(Table1[[#This Row],[County (Utah.gov)]], SUBSTITUTE(Table1[[#This Row],[County (WPR)]], " County", ""))</f>
        <v>Davis</v>
      </c>
    </row>
    <row r="1539" spans="1:10">
      <c r="A1539" t="s">
        <v>301</v>
      </c>
      <c r="B1539" t="s">
        <v>302</v>
      </c>
      <c r="C1539">
        <v>2025</v>
      </c>
      <c r="D1539">
        <v>2</v>
      </c>
      <c r="E1539">
        <v>84040</v>
      </c>
      <c r="F1539" t="s">
        <v>290</v>
      </c>
      <c r="G1539">
        <v>3</v>
      </c>
      <c r="H1539" t="str">
        <f>_xlfn.XLOOKUP(Table1[[#This Row],[ZIPCODE]],Table2[Zip Code],Table2[County])</f>
        <v>Davis</v>
      </c>
      <c r="I1539" t="str">
        <f>_xlfn.XLOOKUP(Table1[[#This Row],[ZIPCODE]],Table3[zip],Table3[county])</f>
        <v>Davis County</v>
      </c>
      <c r="J1539" t="str">
        <f>IFERROR(Table1[[#This Row],[County (Utah.gov)]], SUBSTITUTE(Table1[[#This Row],[County (WPR)]], " County", ""))</f>
        <v>Davis</v>
      </c>
    </row>
    <row r="1540" spans="1:10">
      <c r="A1540" t="s">
        <v>301</v>
      </c>
      <c r="B1540" t="s">
        <v>302</v>
      </c>
      <c r="C1540">
        <v>2025</v>
      </c>
      <c r="D1540">
        <v>2</v>
      </c>
      <c r="E1540">
        <v>84041</v>
      </c>
      <c r="F1540" t="s">
        <v>290</v>
      </c>
      <c r="G1540">
        <v>2</v>
      </c>
      <c r="H1540" t="str">
        <f>_xlfn.XLOOKUP(Table1[[#This Row],[ZIPCODE]],Table2[Zip Code],Table2[County])</f>
        <v>Davis</v>
      </c>
      <c r="I1540" t="str">
        <f>_xlfn.XLOOKUP(Table1[[#This Row],[ZIPCODE]],Table3[zip],Table3[county])</f>
        <v>Davis County</v>
      </c>
      <c r="J1540" t="str">
        <f>IFERROR(Table1[[#This Row],[County (Utah.gov)]], SUBSTITUTE(Table1[[#This Row],[County (WPR)]], " County", ""))</f>
        <v>Davis</v>
      </c>
    </row>
    <row r="1541" spans="1:10">
      <c r="A1541" t="s">
        <v>301</v>
      </c>
      <c r="B1541" t="s">
        <v>302</v>
      </c>
      <c r="C1541">
        <v>2025</v>
      </c>
      <c r="D1541">
        <v>2</v>
      </c>
      <c r="E1541">
        <v>84042</v>
      </c>
      <c r="F1541" t="s">
        <v>290</v>
      </c>
      <c r="G1541">
        <v>1</v>
      </c>
      <c r="H1541" t="str">
        <f>_xlfn.XLOOKUP(Table1[[#This Row],[ZIPCODE]],Table2[Zip Code],Table2[County])</f>
        <v>Utah</v>
      </c>
      <c r="I1541" t="str">
        <f>_xlfn.XLOOKUP(Table1[[#This Row],[ZIPCODE]],Table3[zip],Table3[county])</f>
        <v>Utah County</v>
      </c>
      <c r="J1541" t="str">
        <f>IFERROR(Table1[[#This Row],[County (Utah.gov)]], SUBSTITUTE(Table1[[#This Row],[County (WPR)]], " County", ""))</f>
        <v>Utah</v>
      </c>
    </row>
    <row r="1542" spans="1:10">
      <c r="A1542" t="s">
        <v>301</v>
      </c>
      <c r="B1542" t="s">
        <v>302</v>
      </c>
      <c r="C1542">
        <v>2025</v>
      </c>
      <c r="D1542">
        <v>2</v>
      </c>
      <c r="E1542">
        <v>84043</v>
      </c>
      <c r="F1542" t="s">
        <v>290</v>
      </c>
      <c r="G1542">
        <v>16</v>
      </c>
      <c r="H1542" t="str">
        <f>_xlfn.XLOOKUP(Table1[[#This Row],[ZIPCODE]],Table2[Zip Code],Table2[County])</f>
        <v>Utah</v>
      </c>
      <c r="I1542" t="str">
        <f>_xlfn.XLOOKUP(Table1[[#This Row],[ZIPCODE]],Table3[zip],Table3[county])</f>
        <v>Utah County</v>
      </c>
      <c r="J1542" t="str">
        <f>IFERROR(Table1[[#This Row],[County (Utah.gov)]], SUBSTITUTE(Table1[[#This Row],[County (WPR)]], " County", ""))</f>
        <v>Utah</v>
      </c>
    </row>
    <row r="1543" spans="1:10">
      <c r="A1543" t="s">
        <v>301</v>
      </c>
      <c r="B1543" t="s">
        <v>302</v>
      </c>
      <c r="C1543">
        <v>2025</v>
      </c>
      <c r="D1543">
        <v>2</v>
      </c>
      <c r="E1543">
        <v>84043</v>
      </c>
      <c r="F1543" t="s">
        <v>291</v>
      </c>
      <c r="G1543">
        <v>5</v>
      </c>
      <c r="H1543" t="str">
        <f>_xlfn.XLOOKUP(Table1[[#This Row],[ZIPCODE]],Table2[Zip Code],Table2[County])</f>
        <v>Utah</v>
      </c>
      <c r="I1543" t="str">
        <f>_xlfn.XLOOKUP(Table1[[#This Row],[ZIPCODE]],Table3[zip],Table3[county])</f>
        <v>Utah County</v>
      </c>
      <c r="J1543" t="str">
        <f>IFERROR(Table1[[#This Row],[County (Utah.gov)]], SUBSTITUTE(Table1[[#This Row],[County (WPR)]], " County", ""))</f>
        <v>Utah</v>
      </c>
    </row>
    <row r="1544" spans="1:10">
      <c r="A1544" t="s">
        <v>301</v>
      </c>
      <c r="B1544" t="s">
        <v>302</v>
      </c>
      <c r="C1544">
        <v>2025</v>
      </c>
      <c r="D1544">
        <v>2</v>
      </c>
      <c r="E1544">
        <v>84044</v>
      </c>
      <c r="F1544" t="s">
        <v>290</v>
      </c>
      <c r="G1544">
        <v>3</v>
      </c>
      <c r="H1544" t="str">
        <f>_xlfn.XLOOKUP(Table1[[#This Row],[ZIPCODE]],Table2[Zip Code],Table2[County])</f>
        <v>Salt Lake</v>
      </c>
      <c r="I1544" t="str">
        <f>_xlfn.XLOOKUP(Table1[[#This Row],[ZIPCODE]],Table3[zip],Table3[county])</f>
        <v>Salt Lake County</v>
      </c>
      <c r="J1544" t="str">
        <f>IFERROR(Table1[[#This Row],[County (Utah.gov)]], SUBSTITUTE(Table1[[#This Row],[County (WPR)]], " County", ""))</f>
        <v>Salt Lake</v>
      </c>
    </row>
    <row r="1545" spans="1:10">
      <c r="A1545" t="s">
        <v>301</v>
      </c>
      <c r="B1545" t="s">
        <v>302</v>
      </c>
      <c r="C1545">
        <v>2025</v>
      </c>
      <c r="D1545">
        <v>2</v>
      </c>
      <c r="E1545">
        <v>84045</v>
      </c>
      <c r="F1545" t="s">
        <v>290</v>
      </c>
      <c r="G1545">
        <v>9</v>
      </c>
      <c r="H1545" t="e">
        <f>_xlfn.XLOOKUP(Table1[[#This Row],[ZIPCODE]],Table2[Zip Code],Table2[County])</f>
        <v>#N/A</v>
      </c>
      <c r="I1545" t="str">
        <f>_xlfn.XLOOKUP(Table1[[#This Row],[ZIPCODE]],Table3[zip],Table3[county])</f>
        <v>Utah County</v>
      </c>
      <c r="J1545" t="str">
        <f>IFERROR(Table1[[#This Row],[County (Utah.gov)]], SUBSTITUTE(Table1[[#This Row],[County (WPR)]], " County", ""))</f>
        <v>Utah</v>
      </c>
    </row>
    <row r="1546" spans="1:10">
      <c r="A1546" t="s">
        <v>301</v>
      </c>
      <c r="B1546" t="s">
        <v>302</v>
      </c>
      <c r="C1546">
        <v>2025</v>
      </c>
      <c r="D1546">
        <v>2</v>
      </c>
      <c r="E1546">
        <v>84045</v>
      </c>
      <c r="F1546" t="s">
        <v>291</v>
      </c>
      <c r="G1546">
        <v>1</v>
      </c>
      <c r="H1546" t="e">
        <f>_xlfn.XLOOKUP(Table1[[#This Row],[ZIPCODE]],Table2[Zip Code],Table2[County])</f>
        <v>#N/A</v>
      </c>
      <c r="I1546" t="str">
        <f>_xlfn.XLOOKUP(Table1[[#This Row],[ZIPCODE]],Table3[zip],Table3[county])</f>
        <v>Utah County</v>
      </c>
      <c r="J1546" t="str">
        <f>IFERROR(Table1[[#This Row],[County (Utah.gov)]], SUBSTITUTE(Table1[[#This Row],[County (WPR)]], " County", ""))</f>
        <v>Utah</v>
      </c>
    </row>
    <row r="1547" spans="1:10">
      <c r="A1547" t="s">
        <v>301</v>
      </c>
      <c r="B1547" t="s">
        <v>302</v>
      </c>
      <c r="C1547">
        <v>2025</v>
      </c>
      <c r="D1547">
        <v>2</v>
      </c>
      <c r="E1547">
        <v>84046</v>
      </c>
      <c r="F1547" t="s">
        <v>291</v>
      </c>
      <c r="G1547">
        <v>1</v>
      </c>
      <c r="H1547" t="str">
        <f>_xlfn.XLOOKUP(Table1[[#This Row],[ZIPCODE]],Table2[Zip Code],Table2[County])</f>
        <v>Daggett</v>
      </c>
      <c r="I1547" t="str">
        <f>_xlfn.XLOOKUP(Table1[[#This Row],[ZIPCODE]],Table3[zip],Table3[county])</f>
        <v>Daggett County</v>
      </c>
      <c r="J1547" t="str">
        <f>IFERROR(Table1[[#This Row],[County (Utah.gov)]], SUBSTITUTE(Table1[[#This Row],[County (WPR)]], " County", ""))</f>
        <v>Daggett</v>
      </c>
    </row>
    <row r="1548" spans="1:10">
      <c r="A1548" t="s">
        <v>301</v>
      </c>
      <c r="B1548" t="s">
        <v>302</v>
      </c>
      <c r="C1548">
        <v>2025</v>
      </c>
      <c r="D1548">
        <v>2</v>
      </c>
      <c r="E1548">
        <v>84047</v>
      </c>
      <c r="F1548" t="s">
        <v>290</v>
      </c>
      <c r="G1548">
        <v>19</v>
      </c>
      <c r="H1548" t="str">
        <f>_xlfn.XLOOKUP(Table1[[#This Row],[ZIPCODE]],Table2[Zip Code],Table2[County])</f>
        <v>Salt Lake</v>
      </c>
      <c r="I1548" t="str">
        <f>_xlfn.XLOOKUP(Table1[[#This Row],[ZIPCODE]],Table3[zip],Table3[county])</f>
        <v>Salt Lake County</v>
      </c>
      <c r="J1548" t="str">
        <f>IFERROR(Table1[[#This Row],[County (Utah.gov)]], SUBSTITUTE(Table1[[#This Row],[County (WPR)]], " County", ""))</f>
        <v>Salt Lake</v>
      </c>
    </row>
    <row r="1549" spans="1:10">
      <c r="A1549" t="s">
        <v>301</v>
      </c>
      <c r="B1549" t="s">
        <v>302</v>
      </c>
      <c r="C1549">
        <v>2025</v>
      </c>
      <c r="D1549">
        <v>2</v>
      </c>
      <c r="E1549">
        <v>84047</v>
      </c>
      <c r="F1549" t="s">
        <v>291</v>
      </c>
      <c r="G1549">
        <v>6</v>
      </c>
      <c r="H1549" t="str">
        <f>_xlfn.XLOOKUP(Table1[[#This Row],[ZIPCODE]],Table2[Zip Code],Table2[County])</f>
        <v>Salt Lake</v>
      </c>
      <c r="I1549" t="str">
        <f>_xlfn.XLOOKUP(Table1[[#This Row],[ZIPCODE]],Table3[zip],Table3[county])</f>
        <v>Salt Lake County</v>
      </c>
      <c r="J1549" t="str">
        <f>IFERROR(Table1[[#This Row],[County (Utah.gov)]], SUBSTITUTE(Table1[[#This Row],[County (WPR)]], " County", ""))</f>
        <v>Salt Lake</v>
      </c>
    </row>
    <row r="1550" spans="1:10">
      <c r="A1550" t="s">
        <v>301</v>
      </c>
      <c r="B1550" t="s">
        <v>302</v>
      </c>
      <c r="C1550">
        <v>2025</v>
      </c>
      <c r="D1550">
        <v>2</v>
      </c>
      <c r="E1550">
        <v>84050</v>
      </c>
      <c r="F1550" t="s">
        <v>290</v>
      </c>
      <c r="G1550">
        <v>1</v>
      </c>
      <c r="H1550" t="str">
        <f>_xlfn.XLOOKUP(Table1[[#This Row],[ZIPCODE]],Table2[Zip Code],Table2[County])</f>
        <v>Morgan</v>
      </c>
      <c r="I1550" t="str">
        <f>_xlfn.XLOOKUP(Table1[[#This Row],[ZIPCODE]],Table3[zip],Table3[county])</f>
        <v>Morgan County</v>
      </c>
      <c r="J1550" t="str">
        <f>IFERROR(Table1[[#This Row],[County (Utah.gov)]], SUBSTITUTE(Table1[[#This Row],[County (WPR)]], " County", ""))</f>
        <v>Morgan</v>
      </c>
    </row>
    <row r="1551" spans="1:10">
      <c r="A1551" t="s">
        <v>301</v>
      </c>
      <c r="B1551" t="s">
        <v>302</v>
      </c>
      <c r="C1551">
        <v>2025</v>
      </c>
      <c r="D1551">
        <v>2</v>
      </c>
      <c r="E1551">
        <v>84054</v>
      </c>
      <c r="F1551" t="s">
        <v>290</v>
      </c>
      <c r="G1551">
        <v>4</v>
      </c>
      <c r="H1551" t="str">
        <f>_xlfn.XLOOKUP(Table1[[#This Row],[ZIPCODE]],Table2[Zip Code],Table2[County])</f>
        <v>Davis</v>
      </c>
      <c r="I1551" t="str">
        <f>_xlfn.XLOOKUP(Table1[[#This Row],[ZIPCODE]],Table3[zip],Table3[county])</f>
        <v>Davis County</v>
      </c>
      <c r="J1551" t="str">
        <f>IFERROR(Table1[[#This Row],[County (Utah.gov)]], SUBSTITUTE(Table1[[#This Row],[County (WPR)]], " County", ""))</f>
        <v>Davis</v>
      </c>
    </row>
    <row r="1552" spans="1:10">
      <c r="A1552" t="s">
        <v>301</v>
      </c>
      <c r="B1552" t="s">
        <v>302</v>
      </c>
      <c r="C1552">
        <v>2025</v>
      </c>
      <c r="D1552">
        <v>2</v>
      </c>
      <c r="E1552">
        <v>84054</v>
      </c>
      <c r="F1552" t="s">
        <v>291</v>
      </c>
      <c r="G1552">
        <v>2</v>
      </c>
      <c r="H1552" t="str">
        <f>_xlfn.XLOOKUP(Table1[[#This Row],[ZIPCODE]],Table2[Zip Code],Table2[County])</f>
        <v>Davis</v>
      </c>
      <c r="I1552" t="str">
        <f>_xlfn.XLOOKUP(Table1[[#This Row],[ZIPCODE]],Table3[zip],Table3[county])</f>
        <v>Davis County</v>
      </c>
      <c r="J1552" t="str">
        <f>IFERROR(Table1[[#This Row],[County (Utah.gov)]], SUBSTITUTE(Table1[[#This Row],[County (WPR)]], " County", ""))</f>
        <v>Davis</v>
      </c>
    </row>
    <row r="1553" spans="1:10">
      <c r="A1553" t="s">
        <v>301</v>
      </c>
      <c r="B1553" t="s">
        <v>302</v>
      </c>
      <c r="C1553">
        <v>2025</v>
      </c>
      <c r="D1553">
        <v>2</v>
      </c>
      <c r="E1553">
        <v>84056</v>
      </c>
      <c r="F1553" t="s">
        <v>290</v>
      </c>
      <c r="G1553">
        <v>2</v>
      </c>
      <c r="H1553" t="str">
        <f>_xlfn.XLOOKUP(Table1[[#This Row],[ZIPCODE]],Table2[Zip Code],Table2[County])</f>
        <v>Weber</v>
      </c>
      <c r="I1553" t="str">
        <f>_xlfn.XLOOKUP(Table1[[#This Row],[ZIPCODE]],Table3[zip],Table3[county])</f>
        <v>Davis County</v>
      </c>
      <c r="J1553" t="str">
        <f>IFERROR(Table1[[#This Row],[County (Utah.gov)]], SUBSTITUTE(Table1[[#This Row],[County (WPR)]], " County", ""))</f>
        <v>Weber</v>
      </c>
    </row>
    <row r="1554" spans="1:10">
      <c r="A1554" t="s">
        <v>301</v>
      </c>
      <c r="B1554" t="s">
        <v>302</v>
      </c>
      <c r="C1554">
        <v>2025</v>
      </c>
      <c r="D1554">
        <v>2</v>
      </c>
      <c r="E1554">
        <v>84057</v>
      </c>
      <c r="F1554" t="s">
        <v>290</v>
      </c>
      <c r="G1554">
        <v>4</v>
      </c>
      <c r="H1554" t="str">
        <f>_xlfn.XLOOKUP(Table1[[#This Row],[ZIPCODE]],Table2[Zip Code],Table2[County])</f>
        <v>Utah</v>
      </c>
      <c r="I1554" t="str">
        <f>_xlfn.XLOOKUP(Table1[[#This Row],[ZIPCODE]],Table3[zip],Table3[county])</f>
        <v>Utah County</v>
      </c>
      <c r="J1554" t="str">
        <f>IFERROR(Table1[[#This Row],[County (Utah.gov)]], SUBSTITUTE(Table1[[#This Row],[County (WPR)]], " County", ""))</f>
        <v>Utah</v>
      </c>
    </row>
    <row r="1555" spans="1:10">
      <c r="A1555" t="s">
        <v>301</v>
      </c>
      <c r="B1555" t="s">
        <v>302</v>
      </c>
      <c r="C1555">
        <v>2025</v>
      </c>
      <c r="D1555">
        <v>2</v>
      </c>
      <c r="E1555">
        <v>84058</v>
      </c>
      <c r="F1555" t="s">
        <v>290</v>
      </c>
      <c r="G1555">
        <v>4</v>
      </c>
      <c r="H1555" t="str">
        <f>_xlfn.XLOOKUP(Table1[[#This Row],[ZIPCODE]],Table2[Zip Code],Table2[County])</f>
        <v>Utah</v>
      </c>
      <c r="I1555" t="str">
        <f>_xlfn.XLOOKUP(Table1[[#This Row],[ZIPCODE]],Table3[zip],Table3[county])</f>
        <v>Utah County</v>
      </c>
      <c r="J1555" t="str">
        <f>IFERROR(Table1[[#This Row],[County (Utah.gov)]], SUBSTITUTE(Table1[[#This Row],[County (WPR)]], " County", ""))</f>
        <v>Utah</v>
      </c>
    </row>
    <row r="1556" spans="1:10">
      <c r="A1556" t="s">
        <v>301</v>
      </c>
      <c r="B1556" t="s">
        <v>302</v>
      </c>
      <c r="C1556">
        <v>2025</v>
      </c>
      <c r="D1556">
        <v>2</v>
      </c>
      <c r="E1556">
        <v>84058</v>
      </c>
      <c r="F1556" t="s">
        <v>291</v>
      </c>
      <c r="G1556">
        <v>1</v>
      </c>
      <c r="H1556" t="str">
        <f>_xlfn.XLOOKUP(Table1[[#This Row],[ZIPCODE]],Table2[Zip Code],Table2[County])</f>
        <v>Utah</v>
      </c>
      <c r="I1556" t="str">
        <f>_xlfn.XLOOKUP(Table1[[#This Row],[ZIPCODE]],Table3[zip],Table3[county])</f>
        <v>Utah County</v>
      </c>
      <c r="J1556" t="str">
        <f>IFERROR(Table1[[#This Row],[County (Utah.gov)]], SUBSTITUTE(Table1[[#This Row],[County (WPR)]], " County", ""))</f>
        <v>Utah</v>
      </c>
    </row>
    <row r="1557" spans="1:10">
      <c r="A1557" t="s">
        <v>301</v>
      </c>
      <c r="B1557" t="s">
        <v>302</v>
      </c>
      <c r="C1557">
        <v>2025</v>
      </c>
      <c r="D1557">
        <v>2</v>
      </c>
      <c r="E1557">
        <v>84060</v>
      </c>
      <c r="F1557" t="s">
        <v>290</v>
      </c>
      <c r="G1557">
        <v>2</v>
      </c>
      <c r="H1557" t="str">
        <f>_xlfn.XLOOKUP(Table1[[#This Row],[ZIPCODE]],Table2[Zip Code],Table2[County])</f>
        <v>Summit</v>
      </c>
      <c r="I1557" t="str">
        <f>_xlfn.XLOOKUP(Table1[[#This Row],[ZIPCODE]],Table3[zip],Table3[county])</f>
        <v>Summit County</v>
      </c>
      <c r="J1557" t="str">
        <f>IFERROR(Table1[[#This Row],[County (Utah.gov)]], SUBSTITUTE(Table1[[#This Row],[County (WPR)]], " County", ""))</f>
        <v>Summit</v>
      </c>
    </row>
    <row r="1558" spans="1:10">
      <c r="A1558" t="s">
        <v>301</v>
      </c>
      <c r="B1558" t="s">
        <v>302</v>
      </c>
      <c r="C1558">
        <v>2025</v>
      </c>
      <c r="D1558">
        <v>2</v>
      </c>
      <c r="E1558">
        <v>84060</v>
      </c>
      <c r="F1558" t="s">
        <v>291</v>
      </c>
      <c r="G1558">
        <v>1</v>
      </c>
      <c r="H1558" t="str">
        <f>_xlfn.XLOOKUP(Table1[[#This Row],[ZIPCODE]],Table2[Zip Code],Table2[County])</f>
        <v>Summit</v>
      </c>
      <c r="I1558" t="str">
        <f>_xlfn.XLOOKUP(Table1[[#This Row],[ZIPCODE]],Table3[zip],Table3[county])</f>
        <v>Summit County</v>
      </c>
      <c r="J1558" t="str">
        <f>IFERROR(Table1[[#This Row],[County (Utah.gov)]], SUBSTITUTE(Table1[[#This Row],[County (WPR)]], " County", ""))</f>
        <v>Summit</v>
      </c>
    </row>
    <row r="1559" spans="1:10">
      <c r="A1559" t="s">
        <v>301</v>
      </c>
      <c r="B1559" t="s">
        <v>302</v>
      </c>
      <c r="C1559">
        <v>2025</v>
      </c>
      <c r="D1559">
        <v>2</v>
      </c>
      <c r="E1559">
        <v>84062</v>
      </c>
      <c r="F1559" t="s">
        <v>290</v>
      </c>
      <c r="G1559">
        <v>5</v>
      </c>
      <c r="H1559" t="str">
        <f>_xlfn.XLOOKUP(Table1[[#This Row],[ZIPCODE]],Table2[Zip Code],Table2[County])</f>
        <v>Utah</v>
      </c>
      <c r="I1559" t="str">
        <f>_xlfn.XLOOKUP(Table1[[#This Row],[ZIPCODE]],Table3[zip],Table3[county])</f>
        <v>Utah County</v>
      </c>
      <c r="J1559" t="str">
        <f>IFERROR(Table1[[#This Row],[County (Utah.gov)]], SUBSTITUTE(Table1[[#This Row],[County (WPR)]], " County", ""))</f>
        <v>Utah</v>
      </c>
    </row>
    <row r="1560" spans="1:10">
      <c r="A1560" t="s">
        <v>301</v>
      </c>
      <c r="B1560" t="s">
        <v>302</v>
      </c>
      <c r="C1560">
        <v>2025</v>
      </c>
      <c r="D1560">
        <v>2</v>
      </c>
      <c r="E1560">
        <v>84062</v>
      </c>
      <c r="F1560" t="s">
        <v>291</v>
      </c>
      <c r="G1560">
        <v>2</v>
      </c>
      <c r="H1560" t="str">
        <f>_xlfn.XLOOKUP(Table1[[#This Row],[ZIPCODE]],Table2[Zip Code],Table2[County])</f>
        <v>Utah</v>
      </c>
      <c r="I1560" t="str">
        <f>_xlfn.XLOOKUP(Table1[[#This Row],[ZIPCODE]],Table3[zip],Table3[county])</f>
        <v>Utah County</v>
      </c>
      <c r="J1560" t="str">
        <f>IFERROR(Table1[[#This Row],[County (Utah.gov)]], SUBSTITUTE(Table1[[#This Row],[County (WPR)]], " County", ""))</f>
        <v>Utah</v>
      </c>
    </row>
    <row r="1561" spans="1:10">
      <c r="A1561" t="s">
        <v>301</v>
      </c>
      <c r="B1561" t="s">
        <v>302</v>
      </c>
      <c r="C1561">
        <v>2025</v>
      </c>
      <c r="D1561">
        <v>2</v>
      </c>
      <c r="E1561">
        <v>84065</v>
      </c>
      <c r="F1561" t="s">
        <v>290</v>
      </c>
      <c r="G1561">
        <v>17</v>
      </c>
      <c r="H1561" t="str">
        <f>_xlfn.XLOOKUP(Table1[[#This Row],[ZIPCODE]],Table2[Zip Code],Table2[County])</f>
        <v>Salt Lake</v>
      </c>
      <c r="I1561" t="str">
        <f>_xlfn.XLOOKUP(Table1[[#This Row],[ZIPCODE]],Table3[zip],Table3[county])</f>
        <v>Salt Lake County</v>
      </c>
      <c r="J1561" t="str">
        <f>IFERROR(Table1[[#This Row],[County (Utah.gov)]], SUBSTITUTE(Table1[[#This Row],[County (WPR)]], " County", ""))</f>
        <v>Salt Lake</v>
      </c>
    </row>
    <row r="1562" spans="1:10">
      <c r="A1562" t="s">
        <v>301</v>
      </c>
      <c r="B1562" t="s">
        <v>302</v>
      </c>
      <c r="C1562">
        <v>2025</v>
      </c>
      <c r="D1562">
        <v>2</v>
      </c>
      <c r="E1562">
        <v>84065</v>
      </c>
      <c r="F1562" t="s">
        <v>291</v>
      </c>
      <c r="G1562">
        <v>6</v>
      </c>
      <c r="H1562" t="str">
        <f>_xlfn.XLOOKUP(Table1[[#This Row],[ZIPCODE]],Table2[Zip Code],Table2[County])</f>
        <v>Salt Lake</v>
      </c>
      <c r="I1562" t="str">
        <f>_xlfn.XLOOKUP(Table1[[#This Row],[ZIPCODE]],Table3[zip],Table3[county])</f>
        <v>Salt Lake County</v>
      </c>
      <c r="J1562" t="str">
        <f>IFERROR(Table1[[#This Row],[County (Utah.gov)]], SUBSTITUTE(Table1[[#This Row],[County (WPR)]], " County", ""))</f>
        <v>Salt Lake</v>
      </c>
    </row>
    <row r="1563" spans="1:10">
      <c r="A1563" t="s">
        <v>301</v>
      </c>
      <c r="B1563" t="s">
        <v>302</v>
      </c>
      <c r="C1563">
        <v>2025</v>
      </c>
      <c r="D1563">
        <v>2</v>
      </c>
      <c r="E1563">
        <v>84067</v>
      </c>
      <c r="F1563" t="s">
        <v>290</v>
      </c>
      <c r="G1563">
        <v>1</v>
      </c>
      <c r="H1563" t="str">
        <f>_xlfn.XLOOKUP(Table1[[#This Row],[ZIPCODE]],Table2[Zip Code],Table2[County])</f>
        <v>Weber</v>
      </c>
      <c r="I1563" t="str">
        <f>_xlfn.XLOOKUP(Table1[[#This Row],[ZIPCODE]],Table3[zip],Table3[county])</f>
        <v>Weber County</v>
      </c>
      <c r="J1563" t="str">
        <f>IFERROR(Table1[[#This Row],[County (Utah.gov)]], SUBSTITUTE(Table1[[#This Row],[County (WPR)]], " County", ""))</f>
        <v>Weber</v>
      </c>
    </row>
    <row r="1564" spans="1:10">
      <c r="A1564" t="s">
        <v>301</v>
      </c>
      <c r="B1564" t="s">
        <v>302</v>
      </c>
      <c r="C1564">
        <v>2025</v>
      </c>
      <c r="D1564">
        <v>2</v>
      </c>
      <c r="E1564">
        <v>84070</v>
      </c>
      <c r="F1564" t="s">
        <v>290</v>
      </c>
      <c r="G1564">
        <v>19</v>
      </c>
      <c r="H1564" t="str">
        <f>_xlfn.XLOOKUP(Table1[[#This Row],[ZIPCODE]],Table2[Zip Code],Table2[County])</f>
        <v>Salt Lake</v>
      </c>
      <c r="I1564" t="str">
        <f>_xlfn.XLOOKUP(Table1[[#This Row],[ZIPCODE]],Table3[zip],Table3[county])</f>
        <v>Salt Lake County</v>
      </c>
      <c r="J1564" t="str">
        <f>IFERROR(Table1[[#This Row],[County (Utah.gov)]], SUBSTITUTE(Table1[[#This Row],[County (WPR)]], " County", ""))</f>
        <v>Salt Lake</v>
      </c>
    </row>
    <row r="1565" spans="1:10">
      <c r="A1565" t="s">
        <v>301</v>
      </c>
      <c r="B1565" t="s">
        <v>302</v>
      </c>
      <c r="C1565">
        <v>2025</v>
      </c>
      <c r="D1565">
        <v>2</v>
      </c>
      <c r="E1565">
        <v>84070</v>
      </c>
      <c r="F1565" t="s">
        <v>291</v>
      </c>
      <c r="G1565">
        <v>3</v>
      </c>
      <c r="H1565" t="str">
        <f>_xlfn.XLOOKUP(Table1[[#This Row],[ZIPCODE]],Table2[Zip Code],Table2[County])</f>
        <v>Salt Lake</v>
      </c>
      <c r="I1565" t="str">
        <f>_xlfn.XLOOKUP(Table1[[#This Row],[ZIPCODE]],Table3[zip],Table3[county])</f>
        <v>Salt Lake County</v>
      </c>
      <c r="J1565" t="str">
        <f>IFERROR(Table1[[#This Row],[County (Utah.gov)]], SUBSTITUTE(Table1[[#This Row],[County (WPR)]], " County", ""))</f>
        <v>Salt Lake</v>
      </c>
    </row>
    <row r="1566" spans="1:10">
      <c r="A1566" t="s">
        <v>301</v>
      </c>
      <c r="B1566" t="s">
        <v>302</v>
      </c>
      <c r="C1566">
        <v>2025</v>
      </c>
      <c r="D1566">
        <v>2</v>
      </c>
      <c r="E1566">
        <v>84072</v>
      </c>
      <c r="F1566" t="s">
        <v>290</v>
      </c>
      <c r="G1566">
        <v>1</v>
      </c>
      <c r="H1566" t="str">
        <f>_xlfn.XLOOKUP(Table1[[#This Row],[ZIPCODE]],Table2[Zip Code],Table2[County])</f>
        <v>Duchesne</v>
      </c>
      <c r="I1566" t="str">
        <f>_xlfn.XLOOKUP(Table1[[#This Row],[ZIPCODE]],Table3[zip],Table3[county])</f>
        <v>Duchesne County</v>
      </c>
      <c r="J1566" t="str">
        <f>IFERROR(Table1[[#This Row],[County (Utah.gov)]], SUBSTITUTE(Table1[[#This Row],[County (WPR)]], " County", ""))</f>
        <v>Duchesne</v>
      </c>
    </row>
    <row r="1567" spans="1:10">
      <c r="A1567" t="s">
        <v>301</v>
      </c>
      <c r="B1567" t="s">
        <v>302</v>
      </c>
      <c r="C1567">
        <v>2025</v>
      </c>
      <c r="D1567">
        <v>2</v>
      </c>
      <c r="E1567">
        <v>84074</v>
      </c>
      <c r="F1567" t="s">
        <v>290</v>
      </c>
      <c r="G1567">
        <v>8</v>
      </c>
      <c r="H1567" t="str">
        <f>_xlfn.XLOOKUP(Table1[[#This Row],[ZIPCODE]],Table2[Zip Code],Table2[County])</f>
        <v>Tooele</v>
      </c>
      <c r="I1567" t="str">
        <f>_xlfn.XLOOKUP(Table1[[#This Row],[ZIPCODE]],Table3[zip],Table3[county])</f>
        <v>Tooele County</v>
      </c>
      <c r="J1567" t="str">
        <f>IFERROR(Table1[[#This Row],[County (Utah.gov)]], SUBSTITUTE(Table1[[#This Row],[County (WPR)]], " County", ""))</f>
        <v>Tooele</v>
      </c>
    </row>
    <row r="1568" spans="1:10">
      <c r="A1568" t="s">
        <v>301</v>
      </c>
      <c r="B1568" t="s">
        <v>302</v>
      </c>
      <c r="C1568">
        <v>2025</v>
      </c>
      <c r="D1568">
        <v>2</v>
      </c>
      <c r="E1568">
        <v>84074</v>
      </c>
      <c r="F1568" t="s">
        <v>291</v>
      </c>
      <c r="G1568">
        <v>1</v>
      </c>
      <c r="H1568" t="str">
        <f>_xlfn.XLOOKUP(Table1[[#This Row],[ZIPCODE]],Table2[Zip Code],Table2[County])</f>
        <v>Tooele</v>
      </c>
      <c r="I1568" t="str">
        <f>_xlfn.XLOOKUP(Table1[[#This Row],[ZIPCODE]],Table3[zip],Table3[county])</f>
        <v>Tooele County</v>
      </c>
      <c r="J1568" t="str">
        <f>IFERROR(Table1[[#This Row],[County (Utah.gov)]], SUBSTITUTE(Table1[[#This Row],[County (WPR)]], " County", ""))</f>
        <v>Tooele</v>
      </c>
    </row>
    <row r="1569" spans="1:10">
      <c r="A1569" t="s">
        <v>301</v>
      </c>
      <c r="B1569" t="s">
        <v>302</v>
      </c>
      <c r="C1569">
        <v>2025</v>
      </c>
      <c r="D1569">
        <v>2</v>
      </c>
      <c r="E1569">
        <v>84075</v>
      </c>
      <c r="F1569" t="s">
        <v>291</v>
      </c>
      <c r="G1569">
        <v>2</v>
      </c>
      <c r="H1569" t="str">
        <f>_xlfn.XLOOKUP(Table1[[#This Row],[ZIPCODE]],Table2[Zip Code],Table2[County])</f>
        <v>Davis</v>
      </c>
      <c r="I1569" t="str">
        <f>_xlfn.XLOOKUP(Table1[[#This Row],[ZIPCODE]],Table3[zip],Table3[county])</f>
        <v>Davis County</v>
      </c>
      <c r="J1569" t="str">
        <f>IFERROR(Table1[[#This Row],[County (Utah.gov)]], SUBSTITUTE(Table1[[#This Row],[County (WPR)]], " County", ""))</f>
        <v>Davis</v>
      </c>
    </row>
    <row r="1570" spans="1:10">
      <c r="A1570" t="s">
        <v>301</v>
      </c>
      <c r="B1570" t="s">
        <v>302</v>
      </c>
      <c r="C1570">
        <v>2025</v>
      </c>
      <c r="D1570">
        <v>2</v>
      </c>
      <c r="E1570">
        <v>84081</v>
      </c>
      <c r="F1570" t="s">
        <v>290</v>
      </c>
      <c r="G1570">
        <v>20</v>
      </c>
      <c r="H1570" t="e">
        <f>_xlfn.XLOOKUP(Table1[[#This Row],[ZIPCODE]],Table2[Zip Code],Table2[County])</f>
        <v>#N/A</v>
      </c>
      <c r="I1570" t="str">
        <f>_xlfn.XLOOKUP(Table1[[#This Row],[ZIPCODE]],Table3[zip],Table3[county])</f>
        <v>Salt Lake County</v>
      </c>
      <c r="J1570" t="str">
        <f>IFERROR(Table1[[#This Row],[County (Utah.gov)]], SUBSTITUTE(Table1[[#This Row],[County (WPR)]], " County", ""))</f>
        <v>Salt Lake</v>
      </c>
    </row>
    <row r="1571" spans="1:10">
      <c r="A1571" t="s">
        <v>301</v>
      </c>
      <c r="B1571" t="s">
        <v>302</v>
      </c>
      <c r="C1571">
        <v>2025</v>
      </c>
      <c r="D1571">
        <v>2</v>
      </c>
      <c r="E1571">
        <v>84081</v>
      </c>
      <c r="F1571" t="s">
        <v>291</v>
      </c>
      <c r="G1571">
        <v>5</v>
      </c>
      <c r="H1571" t="e">
        <f>_xlfn.XLOOKUP(Table1[[#This Row],[ZIPCODE]],Table2[Zip Code],Table2[County])</f>
        <v>#N/A</v>
      </c>
      <c r="I1571" t="str">
        <f>_xlfn.XLOOKUP(Table1[[#This Row],[ZIPCODE]],Table3[zip],Table3[county])</f>
        <v>Salt Lake County</v>
      </c>
      <c r="J1571" t="str">
        <f>IFERROR(Table1[[#This Row],[County (Utah.gov)]], SUBSTITUTE(Table1[[#This Row],[County (WPR)]], " County", ""))</f>
        <v>Salt Lake</v>
      </c>
    </row>
    <row r="1572" spans="1:10">
      <c r="A1572" t="s">
        <v>301</v>
      </c>
      <c r="B1572" t="s">
        <v>302</v>
      </c>
      <c r="C1572">
        <v>2025</v>
      </c>
      <c r="D1572">
        <v>2</v>
      </c>
      <c r="E1572">
        <v>84084</v>
      </c>
      <c r="F1572" t="s">
        <v>290</v>
      </c>
      <c r="G1572">
        <v>10</v>
      </c>
      <c r="H1572" t="str">
        <f>_xlfn.XLOOKUP(Table1[[#This Row],[ZIPCODE]],Table2[Zip Code],Table2[County])</f>
        <v>Salt Lake</v>
      </c>
      <c r="I1572" t="str">
        <f>_xlfn.XLOOKUP(Table1[[#This Row],[ZIPCODE]],Table3[zip],Table3[county])</f>
        <v>Salt Lake County</v>
      </c>
      <c r="J1572" t="str">
        <f>IFERROR(Table1[[#This Row],[County (Utah.gov)]], SUBSTITUTE(Table1[[#This Row],[County (WPR)]], " County", ""))</f>
        <v>Salt Lake</v>
      </c>
    </row>
    <row r="1573" spans="1:10">
      <c r="A1573" t="s">
        <v>301</v>
      </c>
      <c r="B1573" t="s">
        <v>302</v>
      </c>
      <c r="C1573">
        <v>2025</v>
      </c>
      <c r="D1573">
        <v>2</v>
      </c>
      <c r="E1573">
        <v>84084</v>
      </c>
      <c r="F1573" t="s">
        <v>291</v>
      </c>
      <c r="G1573">
        <v>4</v>
      </c>
      <c r="H1573" t="str">
        <f>_xlfn.XLOOKUP(Table1[[#This Row],[ZIPCODE]],Table2[Zip Code],Table2[County])</f>
        <v>Salt Lake</v>
      </c>
      <c r="I1573" t="str">
        <f>_xlfn.XLOOKUP(Table1[[#This Row],[ZIPCODE]],Table3[zip],Table3[county])</f>
        <v>Salt Lake County</v>
      </c>
      <c r="J1573" t="str">
        <f>IFERROR(Table1[[#This Row],[County (Utah.gov)]], SUBSTITUTE(Table1[[#This Row],[County (WPR)]], " County", ""))</f>
        <v>Salt Lake</v>
      </c>
    </row>
    <row r="1574" spans="1:10">
      <c r="A1574" t="s">
        <v>301</v>
      </c>
      <c r="B1574" t="s">
        <v>302</v>
      </c>
      <c r="C1574">
        <v>2025</v>
      </c>
      <c r="D1574">
        <v>2</v>
      </c>
      <c r="E1574">
        <v>84087</v>
      </c>
      <c r="F1574" t="s">
        <v>290</v>
      </c>
      <c r="G1574">
        <v>1</v>
      </c>
      <c r="H1574" t="str">
        <f>_xlfn.XLOOKUP(Table1[[#This Row],[ZIPCODE]],Table2[Zip Code],Table2[County])</f>
        <v>Davis</v>
      </c>
      <c r="I1574" t="str">
        <f>_xlfn.XLOOKUP(Table1[[#This Row],[ZIPCODE]],Table3[zip],Table3[county])</f>
        <v>Davis County</v>
      </c>
      <c r="J1574" t="str">
        <f>IFERROR(Table1[[#This Row],[County (Utah.gov)]], SUBSTITUTE(Table1[[#This Row],[County (WPR)]], " County", ""))</f>
        <v>Davis</v>
      </c>
    </row>
    <row r="1575" spans="1:10">
      <c r="A1575" t="s">
        <v>301</v>
      </c>
      <c r="B1575" t="s">
        <v>302</v>
      </c>
      <c r="C1575">
        <v>2025</v>
      </c>
      <c r="D1575">
        <v>2</v>
      </c>
      <c r="E1575">
        <v>84088</v>
      </c>
      <c r="F1575" t="s">
        <v>290</v>
      </c>
      <c r="G1575">
        <v>17</v>
      </c>
      <c r="H1575" t="str">
        <f>_xlfn.XLOOKUP(Table1[[#This Row],[ZIPCODE]],Table2[Zip Code],Table2[County])</f>
        <v>Salt Lake</v>
      </c>
      <c r="I1575" t="str">
        <f>_xlfn.XLOOKUP(Table1[[#This Row],[ZIPCODE]],Table3[zip],Table3[county])</f>
        <v>Salt Lake County</v>
      </c>
      <c r="J1575" t="str">
        <f>IFERROR(Table1[[#This Row],[County (Utah.gov)]], SUBSTITUTE(Table1[[#This Row],[County (WPR)]], " County", ""))</f>
        <v>Salt Lake</v>
      </c>
    </row>
    <row r="1576" spans="1:10">
      <c r="A1576" t="s">
        <v>301</v>
      </c>
      <c r="B1576" t="s">
        <v>302</v>
      </c>
      <c r="C1576">
        <v>2025</v>
      </c>
      <c r="D1576">
        <v>2</v>
      </c>
      <c r="E1576">
        <v>84088</v>
      </c>
      <c r="F1576" t="s">
        <v>291</v>
      </c>
      <c r="G1576">
        <v>3</v>
      </c>
      <c r="H1576" t="str">
        <f>_xlfn.XLOOKUP(Table1[[#This Row],[ZIPCODE]],Table2[Zip Code],Table2[County])</f>
        <v>Salt Lake</v>
      </c>
      <c r="I1576" t="str">
        <f>_xlfn.XLOOKUP(Table1[[#This Row],[ZIPCODE]],Table3[zip],Table3[county])</f>
        <v>Salt Lake County</v>
      </c>
      <c r="J1576" t="str">
        <f>IFERROR(Table1[[#This Row],[County (Utah.gov)]], SUBSTITUTE(Table1[[#This Row],[County (WPR)]], " County", ""))</f>
        <v>Salt Lake</v>
      </c>
    </row>
    <row r="1577" spans="1:10">
      <c r="A1577" t="s">
        <v>301</v>
      </c>
      <c r="B1577" t="s">
        <v>302</v>
      </c>
      <c r="C1577">
        <v>2025</v>
      </c>
      <c r="D1577">
        <v>2</v>
      </c>
      <c r="E1577">
        <v>84092</v>
      </c>
      <c r="F1577" t="s">
        <v>290</v>
      </c>
      <c r="G1577">
        <v>27</v>
      </c>
      <c r="H1577" t="str">
        <f>_xlfn.XLOOKUP(Table1[[#This Row],[ZIPCODE]],Table2[Zip Code],Table2[County])</f>
        <v>Salt Lake</v>
      </c>
      <c r="I1577" t="str">
        <f>_xlfn.XLOOKUP(Table1[[#This Row],[ZIPCODE]],Table3[zip],Table3[county])</f>
        <v>Salt Lake County</v>
      </c>
      <c r="J1577" t="str">
        <f>IFERROR(Table1[[#This Row],[County (Utah.gov)]], SUBSTITUTE(Table1[[#This Row],[County (WPR)]], " County", ""))</f>
        <v>Salt Lake</v>
      </c>
    </row>
    <row r="1578" spans="1:10">
      <c r="A1578" t="s">
        <v>301</v>
      </c>
      <c r="B1578" t="s">
        <v>302</v>
      </c>
      <c r="C1578">
        <v>2025</v>
      </c>
      <c r="D1578">
        <v>2</v>
      </c>
      <c r="E1578">
        <v>84092</v>
      </c>
      <c r="F1578" t="s">
        <v>291</v>
      </c>
      <c r="G1578">
        <v>12</v>
      </c>
      <c r="H1578" t="str">
        <f>_xlfn.XLOOKUP(Table1[[#This Row],[ZIPCODE]],Table2[Zip Code],Table2[County])</f>
        <v>Salt Lake</v>
      </c>
      <c r="I1578" t="str">
        <f>_xlfn.XLOOKUP(Table1[[#This Row],[ZIPCODE]],Table3[zip],Table3[county])</f>
        <v>Salt Lake County</v>
      </c>
      <c r="J1578" t="str">
        <f>IFERROR(Table1[[#This Row],[County (Utah.gov)]], SUBSTITUTE(Table1[[#This Row],[County (WPR)]], " County", ""))</f>
        <v>Salt Lake</v>
      </c>
    </row>
    <row r="1579" spans="1:10">
      <c r="A1579" t="s">
        <v>301</v>
      </c>
      <c r="B1579" t="s">
        <v>302</v>
      </c>
      <c r="C1579">
        <v>2025</v>
      </c>
      <c r="D1579">
        <v>2</v>
      </c>
      <c r="E1579">
        <v>84093</v>
      </c>
      <c r="F1579" t="s">
        <v>290</v>
      </c>
      <c r="G1579">
        <v>18</v>
      </c>
      <c r="H1579" t="str">
        <f>_xlfn.XLOOKUP(Table1[[#This Row],[ZIPCODE]],Table2[Zip Code],Table2[County])</f>
        <v>Salt Lake</v>
      </c>
      <c r="I1579" t="str">
        <f>_xlfn.XLOOKUP(Table1[[#This Row],[ZIPCODE]],Table3[zip],Table3[county])</f>
        <v>Salt Lake County</v>
      </c>
      <c r="J1579" t="str">
        <f>IFERROR(Table1[[#This Row],[County (Utah.gov)]], SUBSTITUTE(Table1[[#This Row],[County (WPR)]], " County", ""))</f>
        <v>Salt Lake</v>
      </c>
    </row>
    <row r="1580" spans="1:10">
      <c r="A1580" t="s">
        <v>301</v>
      </c>
      <c r="B1580" t="s">
        <v>302</v>
      </c>
      <c r="C1580">
        <v>2025</v>
      </c>
      <c r="D1580">
        <v>2</v>
      </c>
      <c r="E1580">
        <v>84093</v>
      </c>
      <c r="F1580" t="s">
        <v>291</v>
      </c>
      <c r="G1580">
        <v>3</v>
      </c>
      <c r="H1580" t="str">
        <f>_xlfn.XLOOKUP(Table1[[#This Row],[ZIPCODE]],Table2[Zip Code],Table2[County])</f>
        <v>Salt Lake</v>
      </c>
      <c r="I1580" t="str">
        <f>_xlfn.XLOOKUP(Table1[[#This Row],[ZIPCODE]],Table3[zip],Table3[county])</f>
        <v>Salt Lake County</v>
      </c>
      <c r="J1580" t="str">
        <f>IFERROR(Table1[[#This Row],[County (Utah.gov)]], SUBSTITUTE(Table1[[#This Row],[County (WPR)]], " County", ""))</f>
        <v>Salt Lake</v>
      </c>
    </row>
    <row r="1581" spans="1:10">
      <c r="A1581" t="s">
        <v>301</v>
      </c>
      <c r="B1581" t="s">
        <v>302</v>
      </c>
      <c r="C1581">
        <v>2025</v>
      </c>
      <c r="D1581">
        <v>2</v>
      </c>
      <c r="E1581">
        <v>84094</v>
      </c>
      <c r="F1581" t="s">
        <v>290</v>
      </c>
      <c r="G1581">
        <v>23</v>
      </c>
      <c r="H1581" t="str">
        <f>_xlfn.XLOOKUP(Table1[[#This Row],[ZIPCODE]],Table2[Zip Code],Table2[County])</f>
        <v>Salt Lake</v>
      </c>
      <c r="I1581" t="str">
        <f>_xlfn.XLOOKUP(Table1[[#This Row],[ZIPCODE]],Table3[zip],Table3[county])</f>
        <v>Salt Lake County</v>
      </c>
      <c r="J1581" t="str">
        <f>IFERROR(Table1[[#This Row],[County (Utah.gov)]], SUBSTITUTE(Table1[[#This Row],[County (WPR)]], " County", ""))</f>
        <v>Salt Lake</v>
      </c>
    </row>
    <row r="1582" spans="1:10">
      <c r="A1582" t="s">
        <v>301</v>
      </c>
      <c r="B1582" t="s">
        <v>302</v>
      </c>
      <c r="C1582">
        <v>2025</v>
      </c>
      <c r="D1582">
        <v>2</v>
      </c>
      <c r="E1582">
        <v>84094</v>
      </c>
      <c r="F1582" t="s">
        <v>291</v>
      </c>
      <c r="G1582">
        <v>4</v>
      </c>
      <c r="H1582" t="str">
        <f>_xlfn.XLOOKUP(Table1[[#This Row],[ZIPCODE]],Table2[Zip Code],Table2[County])</f>
        <v>Salt Lake</v>
      </c>
      <c r="I1582" t="str">
        <f>_xlfn.XLOOKUP(Table1[[#This Row],[ZIPCODE]],Table3[zip],Table3[county])</f>
        <v>Salt Lake County</v>
      </c>
      <c r="J1582" t="str">
        <f>IFERROR(Table1[[#This Row],[County (Utah.gov)]], SUBSTITUTE(Table1[[#This Row],[County (WPR)]], " County", ""))</f>
        <v>Salt Lake</v>
      </c>
    </row>
    <row r="1583" spans="1:10">
      <c r="A1583" t="s">
        <v>301</v>
      </c>
      <c r="B1583" t="s">
        <v>302</v>
      </c>
      <c r="C1583">
        <v>2025</v>
      </c>
      <c r="D1583">
        <v>2</v>
      </c>
      <c r="E1583">
        <v>84095</v>
      </c>
      <c r="F1583" t="s">
        <v>290</v>
      </c>
      <c r="G1583">
        <v>28</v>
      </c>
      <c r="H1583" t="str">
        <f>_xlfn.XLOOKUP(Table1[[#This Row],[ZIPCODE]],Table2[Zip Code],Table2[County])</f>
        <v>Salt Lake</v>
      </c>
      <c r="I1583" t="str">
        <f>_xlfn.XLOOKUP(Table1[[#This Row],[ZIPCODE]],Table3[zip],Table3[county])</f>
        <v>Salt Lake County</v>
      </c>
      <c r="J1583" t="str">
        <f>IFERROR(Table1[[#This Row],[County (Utah.gov)]], SUBSTITUTE(Table1[[#This Row],[County (WPR)]], " County", ""))</f>
        <v>Salt Lake</v>
      </c>
    </row>
    <row r="1584" spans="1:10">
      <c r="A1584" t="s">
        <v>301</v>
      </c>
      <c r="B1584" t="s">
        <v>302</v>
      </c>
      <c r="C1584">
        <v>2025</v>
      </c>
      <c r="D1584">
        <v>2</v>
      </c>
      <c r="E1584">
        <v>84095</v>
      </c>
      <c r="F1584" t="s">
        <v>291</v>
      </c>
      <c r="G1584">
        <v>6</v>
      </c>
      <c r="H1584" t="str">
        <f>_xlfn.XLOOKUP(Table1[[#This Row],[ZIPCODE]],Table2[Zip Code],Table2[County])</f>
        <v>Salt Lake</v>
      </c>
      <c r="I1584" t="str">
        <f>_xlfn.XLOOKUP(Table1[[#This Row],[ZIPCODE]],Table3[zip],Table3[county])</f>
        <v>Salt Lake County</v>
      </c>
      <c r="J1584" t="str">
        <f>IFERROR(Table1[[#This Row],[County (Utah.gov)]], SUBSTITUTE(Table1[[#This Row],[County (WPR)]], " County", ""))</f>
        <v>Salt Lake</v>
      </c>
    </row>
    <row r="1585" spans="1:10">
      <c r="A1585" t="s">
        <v>301</v>
      </c>
      <c r="B1585" t="s">
        <v>302</v>
      </c>
      <c r="C1585">
        <v>2025</v>
      </c>
      <c r="D1585">
        <v>2</v>
      </c>
      <c r="E1585">
        <v>84096</v>
      </c>
      <c r="F1585" t="s">
        <v>290</v>
      </c>
      <c r="G1585">
        <v>22</v>
      </c>
      <c r="H1585" t="e">
        <f>_xlfn.XLOOKUP(Table1[[#This Row],[ZIPCODE]],Table2[Zip Code],Table2[County])</f>
        <v>#N/A</v>
      </c>
      <c r="I1585" t="str">
        <f>_xlfn.XLOOKUP(Table1[[#This Row],[ZIPCODE]],Table3[zip],Table3[county])</f>
        <v>Salt Lake County</v>
      </c>
      <c r="J1585" t="str">
        <f>IFERROR(Table1[[#This Row],[County (Utah.gov)]], SUBSTITUTE(Table1[[#This Row],[County (WPR)]], " County", ""))</f>
        <v>Salt Lake</v>
      </c>
    </row>
    <row r="1586" spans="1:10">
      <c r="A1586" t="s">
        <v>301</v>
      </c>
      <c r="B1586" t="s">
        <v>302</v>
      </c>
      <c r="C1586">
        <v>2025</v>
      </c>
      <c r="D1586">
        <v>2</v>
      </c>
      <c r="E1586">
        <v>84096</v>
      </c>
      <c r="F1586" t="s">
        <v>291</v>
      </c>
      <c r="G1586">
        <v>5</v>
      </c>
      <c r="H1586" t="e">
        <f>_xlfn.XLOOKUP(Table1[[#This Row],[ZIPCODE]],Table2[Zip Code],Table2[County])</f>
        <v>#N/A</v>
      </c>
      <c r="I1586" t="str">
        <f>_xlfn.XLOOKUP(Table1[[#This Row],[ZIPCODE]],Table3[zip],Table3[county])</f>
        <v>Salt Lake County</v>
      </c>
      <c r="J1586" t="str">
        <f>IFERROR(Table1[[#This Row],[County (Utah.gov)]], SUBSTITUTE(Table1[[#This Row],[County (WPR)]], " County", ""))</f>
        <v>Salt Lake</v>
      </c>
    </row>
    <row r="1587" spans="1:10">
      <c r="A1587" t="s">
        <v>301</v>
      </c>
      <c r="B1587" t="s">
        <v>302</v>
      </c>
      <c r="C1587">
        <v>2025</v>
      </c>
      <c r="D1587">
        <v>2</v>
      </c>
      <c r="E1587">
        <v>84097</v>
      </c>
      <c r="F1587" t="s">
        <v>290</v>
      </c>
      <c r="G1587">
        <v>1</v>
      </c>
      <c r="H1587" t="str">
        <f>_xlfn.XLOOKUP(Table1[[#This Row],[ZIPCODE]],Table2[Zip Code],Table2[County])</f>
        <v>Utah</v>
      </c>
      <c r="I1587" t="str">
        <f>_xlfn.XLOOKUP(Table1[[#This Row],[ZIPCODE]],Table3[zip],Table3[county])</f>
        <v>Utah County</v>
      </c>
      <c r="J1587" t="str">
        <f>IFERROR(Table1[[#This Row],[County (Utah.gov)]], SUBSTITUTE(Table1[[#This Row],[County (WPR)]], " County", ""))</f>
        <v>Utah</v>
      </c>
    </row>
    <row r="1588" spans="1:10">
      <c r="A1588" t="s">
        <v>301</v>
      </c>
      <c r="B1588" t="s">
        <v>302</v>
      </c>
      <c r="C1588">
        <v>2025</v>
      </c>
      <c r="D1588">
        <v>2</v>
      </c>
      <c r="E1588">
        <v>84098</v>
      </c>
      <c r="F1588" t="s">
        <v>290</v>
      </c>
      <c r="G1588">
        <v>6</v>
      </c>
      <c r="H1588" t="str">
        <f>_xlfn.XLOOKUP(Table1[[#This Row],[ZIPCODE]],Table2[Zip Code],Table2[County])</f>
        <v>Summit</v>
      </c>
      <c r="I1588" t="str">
        <f>_xlfn.XLOOKUP(Table1[[#This Row],[ZIPCODE]],Table3[zip],Table3[county])</f>
        <v>Summit County</v>
      </c>
      <c r="J1588" t="str">
        <f>IFERROR(Table1[[#This Row],[County (Utah.gov)]], SUBSTITUTE(Table1[[#This Row],[County (WPR)]], " County", ""))</f>
        <v>Summit</v>
      </c>
    </row>
    <row r="1589" spans="1:10">
      <c r="A1589" t="s">
        <v>301</v>
      </c>
      <c r="B1589" t="s">
        <v>302</v>
      </c>
      <c r="C1589">
        <v>2025</v>
      </c>
      <c r="D1589">
        <v>2</v>
      </c>
      <c r="E1589">
        <v>84098</v>
      </c>
      <c r="F1589" t="s">
        <v>291</v>
      </c>
      <c r="G1589">
        <v>1</v>
      </c>
      <c r="H1589" t="str">
        <f>_xlfn.XLOOKUP(Table1[[#This Row],[ZIPCODE]],Table2[Zip Code],Table2[County])</f>
        <v>Summit</v>
      </c>
      <c r="I1589" t="str">
        <f>_xlfn.XLOOKUP(Table1[[#This Row],[ZIPCODE]],Table3[zip],Table3[county])</f>
        <v>Summit County</v>
      </c>
      <c r="J1589" t="str">
        <f>IFERROR(Table1[[#This Row],[County (Utah.gov)]], SUBSTITUTE(Table1[[#This Row],[County (WPR)]], " County", ""))</f>
        <v>Summit</v>
      </c>
    </row>
    <row r="1590" spans="1:10">
      <c r="A1590" t="s">
        <v>301</v>
      </c>
      <c r="B1590" t="s">
        <v>302</v>
      </c>
      <c r="C1590">
        <v>2025</v>
      </c>
      <c r="D1590">
        <v>2</v>
      </c>
      <c r="E1590">
        <v>84101</v>
      </c>
      <c r="F1590" t="s">
        <v>290</v>
      </c>
      <c r="G1590">
        <v>5</v>
      </c>
      <c r="H1590" t="str">
        <f>_xlfn.XLOOKUP(Table1[[#This Row],[ZIPCODE]],Table2[Zip Code],Table2[County])</f>
        <v>Salt Lake</v>
      </c>
      <c r="I1590" t="str">
        <f>_xlfn.XLOOKUP(Table1[[#This Row],[ZIPCODE]],Table3[zip],Table3[county])</f>
        <v>Salt Lake County</v>
      </c>
      <c r="J1590" t="str">
        <f>IFERROR(Table1[[#This Row],[County (Utah.gov)]], SUBSTITUTE(Table1[[#This Row],[County (WPR)]], " County", ""))</f>
        <v>Salt Lake</v>
      </c>
    </row>
    <row r="1591" spans="1:10">
      <c r="A1591" t="s">
        <v>301</v>
      </c>
      <c r="B1591" t="s">
        <v>302</v>
      </c>
      <c r="C1591">
        <v>2025</v>
      </c>
      <c r="D1591">
        <v>2</v>
      </c>
      <c r="E1591">
        <v>84101</v>
      </c>
      <c r="F1591" t="s">
        <v>291</v>
      </c>
      <c r="G1591">
        <v>1</v>
      </c>
      <c r="H1591" t="str">
        <f>_xlfn.XLOOKUP(Table1[[#This Row],[ZIPCODE]],Table2[Zip Code],Table2[County])</f>
        <v>Salt Lake</v>
      </c>
      <c r="I1591" t="str">
        <f>_xlfn.XLOOKUP(Table1[[#This Row],[ZIPCODE]],Table3[zip],Table3[county])</f>
        <v>Salt Lake County</v>
      </c>
      <c r="J1591" t="str">
        <f>IFERROR(Table1[[#This Row],[County (Utah.gov)]], SUBSTITUTE(Table1[[#This Row],[County (WPR)]], " County", ""))</f>
        <v>Salt Lake</v>
      </c>
    </row>
    <row r="1592" spans="1:10">
      <c r="A1592" t="s">
        <v>301</v>
      </c>
      <c r="B1592" t="s">
        <v>302</v>
      </c>
      <c r="C1592">
        <v>2025</v>
      </c>
      <c r="D1592">
        <v>2</v>
      </c>
      <c r="E1592">
        <v>84102</v>
      </c>
      <c r="F1592" t="s">
        <v>290</v>
      </c>
      <c r="G1592">
        <v>44</v>
      </c>
      <c r="H1592" t="str">
        <f>_xlfn.XLOOKUP(Table1[[#This Row],[ZIPCODE]],Table2[Zip Code],Table2[County])</f>
        <v>Salt Lake</v>
      </c>
      <c r="I1592" t="str">
        <f>_xlfn.XLOOKUP(Table1[[#This Row],[ZIPCODE]],Table3[zip],Table3[county])</f>
        <v>Salt Lake County</v>
      </c>
      <c r="J1592" t="str">
        <f>IFERROR(Table1[[#This Row],[County (Utah.gov)]], SUBSTITUTE(Table1[[#This Row],[County (WPR)]], " County", ""))</f>
        <v>Salt Lake</v>
      </c>
    </row>
    <row r="1593" spans="1:10">
      <c r="A1593" t="s">
        <v>301</v>
      </c>
      <c r="B1593" t="s">
        <v>302</v>
      </c>
      <c r="C1593">
        <v>2025</v>
      </c>
      <c r="D1593">
        <v>2</v>
      </c>
      <c r="E1593">
        <v>84102</v>
      </c>
      <c r="F1593" t="s">
        <v>291</v>
      </c>
      <c r="G1593">
        <v>6</v>
      </c>
      <c r="H1593" t="str">
        <f>_xlfn.XLOOKUP(Table1[[#This Row],[ZIPCODE]],Table2[Zip Code],Table2[County])</f>
        <v>Salt Lake</v>
      </c>
      <c r="I1593" t="str">
        <f>_xlfn.XLOOKUP(Table1[[#This Row],[ZIPCODE]],Table3[zip],Table3[county])</f>
        <v>Salt Lake County</v>
      </c>
      <c r="J1593" t="str">
        <f>IFERROR(Table1[[#This Row],[County (Utah.gov)]], SUBSTITUTE(Table1[[#This Row],[County (WPR)]], " County", ""))</f>
        <v>Salt Lake</v>
      </c>
    </row>
    <row r="1594" spans="1:10">
      <c r="A1594" t="s">
        <v>301</v>
      </c>
      <c r="B1594" t="s">
        <v>302</v>
      </c>
      <c r="C1594">
        <v>2025</v>
      </c>
      <c r="D1594">
        <v>2</v>
      </c>
      <c r="E1594">
        <v>84103</v>
      </c>
      <c r="F1594" t="s">
        <v>290</v>
      </c>
      <c r="G1594">
        <v>17</v>
      </c>
      <c r="H1594" t="str">
        <f>_xlfn.XLOOKUP(Table1[[#This Row],[ZIPCODE]],Table2[Zip Code],Table2[County])</f>
        <v>Salt Lake</v>
      </c>
      <c r="I1594" t="str">
        <f>_xlfn.XLOOKUP(Table1[[#This Row],[ZIPCODE]],Table3[zip],Table3[county])</f>
        <v>Salt Lake County</v>
      </c>
      <c r="J1594" t="str">
        <f>IFERROR(Table1[[#This Row],[County (Utah.gov)]], SUBSTITUTE(Table1[[#This Row],[County (WPR)]], " County", ""))</f>
        <v>Salt Lake</v>
      </c>
    </row>
    <row r="1595" spans="1:10">
      <c r="A1595" t="s">
        <v>301</v>
      </c>
      <c r="B1595" t="s">
        <v>302</v>
      </c>
      <c r="C1595">
        <v>2025</v>
      </c>
      <c r="D1595">
        <v>2</v>
      </c>
      <c r="E1595">
        <v>84103</v>
      </c>
      <c r="F1595" t="s">
        <v>291</v>
      </c>
      <c r="G1595">
        <v>4</v>
      </c>
      <c r="H1595" t="str">
        <f>_xlfn.XLOOKUP(Table1[[#This Row],[ZIPCODE]],Table2[Zip Code],Table2[County])</f>
        <v>Salt Lake</v>
      </c>
      <c r="I1595" t="str">
        <f>_xlfn.XLOOKUP(Table1[[#This Row],[ZIPCODE]],Table3[zip],Table3[county])</f>
        <v>Salt Lake County</v>
      </c>
      <c r="J1595" t="str">
        <f>IFERROR(Table1[[#This Row],[County (Utah.gov)]], SUBSTITUTE(Table1[[#This Row],[County (WPR)]], " County", ""))</f>
        <v>Salt Lake</v>
      </c>
    </row>
    <row r="1596" spans="1:10">
      <c r="A1596" t="s">
        <v>301</v>
      </c>
      <c r="B1596" t="s">
        <v>302</v>
      </c>
      <c r="C1596">
        <v>2025</v>
      </c>
      <c r="D1596">
        <v>2</v>
      </c>
      <c r="E1596">
        <v>84104</v>
      </c>
      <c r="F1596" t="s">
        <v>290</v>
      </c>
      <c r="G1596">
        <v>4</v>
      </c>
      <c r="H1596" t="str">
        <f>_xlfn.XLOOKUP(Table1[[#This Row],[ZIPCODE]],Table2[Zip Code],Table2[County])</f>
        <v>Salt Lake</v>
      </c>
      <c r="I1596" t="str">
        <f>_xlfn.XLOOKUP(Table1[[#This Row],[ZIPCODE]],Table3[zip],Table3[county])</f>
        <v>Salt Lake County</v>
      </c>
      <c r="J1596" t="str">
        <f>IFERROR(Table1[[#This Row],[County (Utah.gov)]], SUBSTITUTE(Table1[[#This Row],[County (WPR)]], " County", ""))</f>
        <v>Salt Lake</v>
      </c>
    </row>
    <row r="1597" spans="1:10">
      <c r="A1597" t="s">
        <v>301</v>
      </c>
      <c r="B1597" t="s">
        <v>302</v>
      </c>
      <c r="C1597">
        <v>2025</v>
      </c>
      <c r="D1597">
        <v>2</v>
      </c>
      <c r="E1597">
        <v>84104</v>
      </c>
      <c r="F1597" t="s">
        <v>291</v>
      </c>
      <c r="G1597">
        <v>3</v>
      </c>
      <c r="H1597" t="str">
        <f>_xlfn.XLOOKUP(Table1[[#This Row],[ZIPCODE]],Table2[Zip Code],Table2[County])</f>
        <v>Salt Lake</v>
      </c>
      <c r="I1597" t="str">
        <f>_xlfn.XLOOKUP(Table1[[#This Row],[ZIPCODE]],Table3[zip],Table3[county])</f>
        <v>Salt Lake County</v>
      </c>
      <c r="J1597" t="str">
        <f>IFERROR(Table1[[#This Row],[County (Utah.gov)]], SUBSTITUTE(Table1[[#This Row],[County (WPR)]], " County", ""))</f>
        <v>Salt Lake</v>
      </c>
    </row>
    <row r="1598" spans="1:10">
      <c r="A1598" t="s">
        <v>301</v>
      </c>
      <c r="B1598" t="s">
        <v>302</v>
      </c>
      <c r="C1598">
        <v>2025</v>
      </c>
      <c r="D1598">
        <v>2</v>
      </c>
      <c r="E1598">
        <v>84105</v>
      </c>
      <c r="F1598" t="s">
        <v>290</v>
      </c>
      <c r="G1598">
        <v>13</v>
      </c>
      <c r="H1598" t="str">
        <f>_xlfn.XLOOKUP(Table1[[#This Row],[ZIPCODE]],Table2[Zip Code],Table2[County])</f>
        <v>Salt Lake</v>
      </c>
      <c r="I1598" t="str">
        <f>_xlfn.XLOOKUP(Table1[[#This Row],[ZIPCODE]],Table3[zip],Table3[county])</f>
        <v>Salt Lake County</v>
      </c>
      <c r="J1598" t="str">
        <f>IFERROR(Table1[[#This Row],[County (Utah.gov)]], SUBSTITUTE(Table1[[#This Row],[County (WPR)]], " County", ""))</f>
        <v>Salt Lake</v>
      </c>
    </row>
    <row r="1599" spans="1:10">
      <c r="A1599" t="s">
        <v>301</v>
      </c>
      <c r="B1599" t="s">
        <v>302</v>
      </c>
      <c r="C1599">
        <v>2025</v>
      </c>
      <c r="D1599">
        <v>2</v>
      </c>
      <c r="E1599">
        <v>84105</v>
      </c>
      <c r="F1599" t="s">
        <v>291</v>
      </c>
      <c r="G1599">
        <v>3</v>
      </c>
      <c r="H1599" t="str">
        <f>_xlfn.XLOOKUP(Table1[[#This Row],[ZIPCODE]],Table2[Zip Code],Table2[County])</f>
        <v>Salt Lake</v>
      </c>
      <c r="I1599" t="str">
        <f>_xlfn.XLOOKUP(Table1[[#This Row],[ZIPCODE]],Table3[zip],Table3[county])</f>
        <v>Salt Lake County</v>
      </c>
      <c r="J1599" t="str">
        <f>IFERROR(Table1[[#This Row],[County (Utah.gov)]], SUBSTITUTE(Table1[[#This Row],[County (WPR)]], " County", ""))</f>
        <v>Salt Lake</v>
      </c>
    </row>
    <row r="1600" spans="1:10">
      <c r="A1600" t="s">
        <v>301</v>
      </c>
      <c r="B1600" t="s">
        <v>302</v>
      </c>
      <c r="C1600">
        <v>2025</v>
      </c>
      <c r="D1600">
        <v>2</v>
      </c>
      <c r="E1600">
        <v>84106</v>
      </c>
      <c r="F1600" t="s">
        <v>290</v>
      </c>
      <c r="G1600">
        <v>17</v>
      </c>
      <c r="H1600" t="str">
        <f>_xlfn.XLOOKUP(Table1[[#This Row],[ZIPCODE]],Table2[Zip Code],Table2[County])</f>
        <v>Salt Lake</v>
      </c>
      <c r="I1600" t="str">
        <f>_xlfn.XLOOKUP(Table1[[#This Row],[ZIPCODE]],Table3[zip],Table3[county])</f>
        <v>Salt Lake County</v>
      </c>
      <c r="J1600" t="str">
        <f>IFERROR(Table1[[#This Row],[County (Utah.gov)]], SUBSTITUTE(Table1[[#This Row],[County (WPR)]], " County", ""))</f>
        <v>Salt Lake</v>
      </c>
    </row>
    <row r="1601" spans="1:10">
      <c r="A1601" t="s">
        <v>301</v>
      </c>
      <c r="B1601" t="s">
        <v>302</v>
      </c>
      <c r="C1601">
        <v>2025</v>
      </c>
      <c r="D1601">
        <v>2</v>
      </c>
      <c r="E1601">
        <v>84106</v>
      </c>
      <c r="F1601" t="s">
        <v>291</v>
      </c>
      <c r="G1601">
        <v>5</v>
      </c>
      <c r="H1601" t="str">
        <f>_xlfn.XLOOKUP(Table1[[#This Row],[ZIPCODE]],Table2[Zip Code],Table2[County])</f>
        <v>Salt Lake</v>
      </c>
      <c r="I1601" t="str">
        <f>_xlfn.XLOOKUP(Table1[[#This Row],[ZIPCODE]],Table3[zip],Table3[county])</f>
        <v>Salt Lake County</v>
      </c>
      <c r="J1601" t="str">
        <f>IFERROR(Table1[[#This Row],[County (Utah.gov)]], SUBSTITUTE(Table1[[#This Row],[County (WPR)]], " County", ""))</f>
        <v>Salt Lake</v>
      </c>
    </row>
    <row r="1602" spans="1:10">
      <c r="A1602" t="s">
        <v>301</v>
      </c>
      <c r="B1602" t="s">
        <v>302</v>
      </c>
      <c r="C1602">
        <v>2025</v>
      </c>
      <c r="D1602">
        <v>2</v>
      </c>
      <c r="E1602">
        <v>84107</v>
      </c>
      <c r="F1602" t="s">
        <v>290</v>
      </c>
      <c r="G1602">
        <v>15</v>
      </c>
      <c r="H1602" t="str">
        <f>_xlfn.XLOOKUP(Table1[[#This Row],[ZIPCODE]],Table2[Zip Code],Table2[County])</f>
        <v>Salt Lake</v>
      </c>
      <c r="I1602" t="str">
        <f>_xlfn.XLOOKUP(Table1[[#This Row],[ZIPCODE]],Table3[zip],Table3[county])</f>
        <v>Salt Lake County</v>
      </c>
      <c r="J1602" t="str">
        <f>IFERROR(Table1[[#This Row],[County (Utah.gov)]], SUBSTITUTE(Table1[[#This Row],[County (WPR)]], " County", ""))</f>
        <v>Salt Lake</v>
      </c>
    </row>
    <row r="1603" spans="1:10">
      <c r="A1603" t="s">
        <v>301</v>
      </c>
      <c r="B1603" t="s">
        <v>302</v>
      </c>
      <c r="C1603">
        <v>2025</v>
      </c>
      <c r="D1603">
        <v>2</v>
      </c>
      <c r="E1603">
        <v>84107</v>
      </c>
      <c r="F1603" t="s">
        <v>291</v>
      </c>
      <c r="G1603">
        <v>1</v>
      </c>
      <c r="H1603" t="str">
        <f>_xlfn.XLOOKUP(Table1[[#This Row],[ZIPCODE]],Table2[Zip Code],Table2[County])</f>
        <v>Salt Lake</v>
      </c>
      <c r="I1603" t="str">
        <f>_xlfn.XLOOKUP(Table1[[#This Row],[ZIPCODE]],Table3[zip],Table3[county])</f>
        <v>Salt Lake County</v>
      </c>
      <c r="J1603" t="str">
        <f>IFERROR(Table1[[#This Row],[County (Utah.gov)]], SUBSTITUTE(Table1[[#This Row],[County (WPR)]], " County", ""))</f>
        <v>Salt Lake</v>
      </c>
    </row>
    <row r="1604" spans="1:10">
      <c r="A1604" t="s">
        <v>301</v>
      </c>
      <c r="B1604" t="s">
        <v>302</v>
      </c>
      <c r="C1604">
        <v>2025</v>
      </c>
      <c r="D1604">
        <v>2</v>
      </c>
      <c r="E1604">
        <v>84108</v>
      </c>
      <c r="F1604" t="s">
        <v>290</v>
      </c>
      <c r="G1604">
        <v>19</v>
      </c>
      <c r="H1604" t="str">
        <f>_xlfn.XLOOKUP(Table1[[#This Row],[ZIPCODE]],Table2[Zip Code],Table2[County])</f>
        <v>Salt Lake</v>
      </c>
      <c r="I1604" t="str">
        <f>_xlfn.XLOOKUP(Table1[[#This Row],[ZIPCODE]],Table3[zip],Table3[county])</f>
        <v>Salt Lake County</v>
      </c>
      <c r="J1604" t="str">
        <f>IFERROR(Table1[[#This Row],[County (Utah.gov)]], SUBSTITUTE(Table1[[#This Row],[County (WPR)]], " County", ""))</f>
        <v>Salt Lake</v>
      </c>
    </row>
    <row r="1605" spans="1:10">
      <c r="A1605" t="s">
        <v>301</v>
      </c>
      <c r="B1605" t="s">
        <v>302</v>
      </c>
      <c r="C1605">
        <v>2025</v>
      </c>
      <c r="D1605">
        <v>2</v>
      </c>
      <c r="E1605">
        <v>84108</v>
      </c>
      <c r="F1605" t="s">
        <v>291</v>
      </c>
      <c r="G1605">
        <v>3</v>
      </c>
      <c r="H1605" t="str">
        <f>_xlfn.XLOOKUP(Table1[[#This Row],[ZIPCODE]],Table2[Zip Code],Table2[County])</f>
        <v>Salt Lake</v>
      </c>
      <c r="I1605" t="str">
        <f>_xlfn.XLOOKUP(Table1[[#This Row],[ZIPCODE]],Table3[zip],Table3[county])</f>
        <v>Salt Lake County</v>
      </c>
      <c r="J1605" t="str">
        <f>IFERROR(Table1[[#This Row],[County (Utah.gov)]], SUBSTITUTE(Table1[[#This Row],[County (WPR)]], " County", ""))</f>
        <v>Salt Lake</v>
      </c>
    </row>
    <row r="1606" spans="1:10">
      <c r="A1606" t="s">
        <v>301</v>
      </c>
      <c r="B1606" t="s">
        <v>302</v>
      </c>
      <c r="C1606">
        <v>2025</v>
      </c>
      <c r="D1606">
        <v>2</v>
      </c>
      <c r="E1606">
        <v>84109</v>
      </c>
      <c r="F1606" t="s">
        <v>290</v>
      </c>
      <c r="G1606">
        <v>11</v>
      </c>
      <c r="H1606" t="str">
        <f>_xlfn.XLOOKUP(Table1[[#This Row],[ZIPCODE]],Table2[Zip Code],Table2[County])</f>
        <v>Salt Lake</v>
      </c>
      <c r="I1606" t="str">
        <f>_xlfn.XLOOKUP(Table1[[#This Row],[ZIPCODE]],Table3[zip],Table3[county])</f>
        <v>Salt Lake County</v>
      </c>
      <c r="J1606" t="str">
        <f>IFERROR(Table1[[#This Row],[County (Utah.gov)]], SUBSTITUTE(Table1[[#This Row],[County (WPR)]], " County", ""))</f>
        <v>Salt Lake</v>
      </c>
    </row>
    <row r="1607" spans="1:10">
      <c r="A1607" t="s">
        <v>301</v>
      </c>
      <c r="B1607" t="s">
        <v>302</v>
      </c>
      <c r="C1607">
        <v>2025</v>
      </c>
      <c r="D1607">
        <v>2</v>
      </c>
      <c r="E1607">
        <v>84109</v>
      </c>
      <c r="F1607" t="s">
        <v>291</v>
      </c>
      <c r="G1607">
        <v>4</v>
      </c>
      <c r="H1607" t="str">
        <f>_xlfn.XLOOKUP(Table1[[#This Row],[ZIPCODE]],Table2[Zip Code],Table2[County])</f>
        <v>Salt Lake</v>
      </c>
      <c r="I1607" t="str">
        <f>_xlfn.XLOOKUP(Table1[[#This Row],[ZIPCODE]],Table3[zip],Table3[county])</f>
        <v>Salt Lake County</v>
      </c>
      <c r="J1607" t="str">
        <f>IFERROR(Table1[[#This Row],[County (Utah.gov)]], SUBSTITUTE(Table1[[#This Row],[County (WPR)]], " County", ""))</f>
        <v>Salt Lake</v>
      </c>
    </row>
    <row r="1608" spans="1:10">
      <c r="A1608" t="s">
        <v>301</v>
      </c>
      <c r="B1608" t="s">
        <v>302</v>
      </c>
      <c r="C1608">
        <v>2025</v>
      </c>
      <c r="D1608">
        <v>2</v>
      </c>
      <c r="E1608">
        <v>84111</v>
      </c>
      <c r="F1608" t="s">
        <v>290</v>
      </c>
      <c r="G1608">
        <v>25</v>
      </c>
      <c r="H1608" t="str">
        <f>_xlfn.XLOOKUP(Table1[[#This Row],[ZIPCODE]],Table2[Zip Code],Table2[County])</f>
        <v>Salt Lake</v>
      </c>
      <c r="I1608" t="str">
        <f>_xlfn.XLOOKUP(Table1[[#This Row],[ZIPCODE]],Table3[zip],Table3[county])</f>
        <v>Salt Lake County</v>
      </c>
      <c r="J1608" t="str">
        <f>IFERROR(Table1[[#This Row],[County (Utah.gov)]], SUBSTITUTE(Table1[[#This Row],[County (WPR)]], " County", ""))</f>
        <v>Salt Lake</v>
      </c>
    </row>
    <row r="1609" spans="1:10">
      <c r="A1609" t="s">
        <v>301</v>
      </c>
      <c r="B1609" t="s">
        <v>302</v>
      </c>
      <c r="C1609">
        <v>2025</v>
      </c>
      <c r="D1609">
        <v>2</v>
      </c>
      <c r="E1609">
        <v>84111</v>
      </c>
      <c r="F1609" t="s">
        <v>291</v>
      </c>
      <c r="G1609">
        <v>5</v>
      </c>
      <c r="H1609" t="str">
        <f>_xlfn.XLOOKUP(Table1[[#This Row],[ZIPCODE]],Table2[Zip Code],Table2[County])</f>
        <v>Salt Lake</v>
      </c>
      <c r="I1609" t="str">
        <f>_xlfn.XLOOKUP(Table1[[#This Row],[ZIPCODE]],Table3[zip],Table3[county])</f>
        <v>Salt Lake County</v>
      </c>
      <c r="J1609" t="str">
        <f>IFERROR(Table1[[#This Row],[County (Utah.gov)]], SUBSTITUTE(Table1[[#This Row],[County (WPR)]], " County", ""))</f>
        <v>Salt Lake</v>
      </c>
    </row>
    <row r="1610" spans="1:10">
      <c r="A1610" t="s">
        <v>301</v>
      </c>
      <c r="B1610" t="s">
        <v>302</v>
      </c>
      <c r="C1610">
        <v>2025</v>
      </c>
      <c r="D1610">
        <v>2</v>
      </c>
      <c r="E1610">
        <v>84112</v>
      </c>
      <c r="F1610" t="s">
        <v>290</v>
      </c>
      <c r="G1610">
        <v>27</v>
      </c>
      <c r="H1610" t="str">
        <f>_xlfn.XLOOKUP(Table1[[#This Row],[ZIPCODE]],Table2[Zip Code],Table2[County])</f>
        <v>Salt Lake</v>
      </c>
      <c r="I1610" t="str">
        <f>_xlfn.XLOOKUP(Table1[[#This Row],[ZIPCODE]],Table3[zip],Table3[county])</f>
        <v>Salt Lake County</v>
      </c>
      <c r="J1610" t="str">
        <f>IFERROR(Table1[[#This Row],[County (Utah.gov)]], SUBSTITUTE(Table1[[#This Row],[County (WPR)]], " County", ""))</f>
        <v>Salt Lake</v>
      </c>
    </row>
    <row r="1611" spans="1:10">
      <c r="A1611" t="s">
        <v>301</v>
      </c>
      <c r="B1611" t="s">
        <v>302</v>
      </c>
      <c r="C1611">
        <v>2025</v>
      </c>
      <c r="D1611">
        <v>2</v>
      </c>
      <c r="E1611">
        <v>84113</v>
      </c>
      <c r="F1611" t="s">
        <v>290</v>
      </c>
      <c r="G1611">
        <v>3</v>
      </c>
      <c r="H1611" t="str">
        <f>_xlfn.XLOOKUP(Table1[[#This Row],[ZIPCODE]],Table2[Zip Code],Table2[County])</f>
        <v>Salt Lake</v>
      </c>
      <c r="I1611" t="str">
        <f>_xlfn.XLOOKUP(Table1[[#This Row],[ZIPCODE]],Table3[zip],Table3[county])</f>
        <v>Salt Lake County</v>
      </c>
      <c r="J1611" t="str">
        <f>IFERROR(Table1[[#This Row],[County (Utah.gov)]], SUBSTITUTE(Table1[[#This Row],[County (WPR)]], " County", ""))</f>
        <v>Salt Lake</v>
      </c>
    </row>
    <row r="1612" spans="1:10">
      <c r="A1612" t="s">
        <v>301</v>
      </c>
      <c r="B1612" t="s">
        <v>302</v>
      </c>
      <c r="C1612">
        <v>2025</v>
      </c>
      <c r="D1612">
        <v>2</v>
      </c>
      <c r="E1612">
        <v>84115</v>
      </c>
      <c r="F1612" t="s">
        <v>290</v>
      </c>
      <c r="G1612">
        <v>11</v>
      </c>
      <c r="H1612" t="str">
        <f>_xlfn.XLOOKUP(Table1[[#This Row],[ZIPCODE]],Table2[Zip Code],Table2[County])</f>
        <v>Salt Lake</v>
      </c>
      <c r="I1612" t="str">
        <f>_xlfn.XLOOKUP(Table1[[#This Row],[ZIPCODE]],Table3[zip],Table3[county])</f>
        <v>Salt Lake County</v>
      </c>
      <c r="J1612" t="str">
        <f>IFERROR(Table1[[#This Row],[County (Utah.gov)]], SUBSTITUTE(Table1[[#This Row],[County (WPR)]], " County", ""))</f>
        <v>Salt Lake</v>
      </c>
    </row>
    <row r="1613" spans="1:10">
      <c r="A1613" t="s">
        <v>301</v>
      </c>
      <c r="B1613" t="s">
        <v>302</v>
      </c>
      <c r="C1613">
        <v>2025</v>
      </c>
      <c r="D1613">
        <v>2</v>
      </c>
      <c r="E1613">
        <v>84115</v>
      </c>
      <c r="F1613" t="s">
        <v>291</v>
      </c>
      <c r="G1613">
        <v>1</v>
      </c>
      <c r="H1613" t="str">
        <f>_xlfn.XLOOKUP(Table1[[#This Row],[ZIPCODE]],Table2[Zip Code],Table2[County])</f>
        <v>Salt Lake</v>
      </c>
      <c r="I1613" t="str">
        <f>_xlfn.XLOOKUP(Table1[[#This Row],[ZIPCODE]],Table3[zip],Table3[county])</f>
        <v>Salt Lake County</v>
      </c>
      <c r="J1613" t="str">
        <f>IFERROR(Table1[[#This Row],[County (Utah.gov)]], SUBSTITUTE(Table1[[#This Row],[County (WPR)]], " County", ""))</f>
        <v>Salt Lake</v>
      </c>
    </row>
    <row r="1614" spans="1:10">
      <c r="A1614" t="s">
        <v>301</v>
      </c>
      <c r="B1614" t="s">
        <v>302</v>
      </c>
      <c r="C1614">
        <v>2025</v>
      </c>
      <c r="D1614">
        <v>2</v>
      </c>
      <c r="E1614">
        <v>84116</v>
      </c>
      <c r="F1614" t="s">
        <v>290</v>
      </c>
      <c r="G1614">
        <v>12</v>
      </c>
      <c r="H1614" t="str">
        <f>_xlfn.XLOOKUP(Table1[[#This Row],[ZIPCODE]],Table2[Zip Code],Table2[County])</f>
        <v>Salt Lake</v>
      </c>
      <c r="I1614" t="str">
        <f>_xlfn.XLOOKUP(Table1[[#This Row],[ZIPCODE]],Table3[zip],Table3[county])</f>
        <v>Salt Lake County</v>
      </c>
      <c r="J1614" t="str">
        <f>IFERROR(Table1[[#This Row],[County (Utah.gov)]], SUBSTITUTE(Table1[[#This Row],[County (WPR)]], " County", ""))</f>
        <v>Salt Lake</v>
      </c>
    </row>
    <row r="1615" spans="1:10">
      <c r="A1615" t="s">
        <v>301</v>
      </c>
      <c r="B1615" t="s">
        <v>302</v>
      </c>
      <c r="C1615">
        <v>2025</v>
      </c>
      <c r="D1615">
        <v>2</v>
      </c>
      <c r="E1615">
        <v>84116</v>
      </c>
      <c r="F1615" t="s">
        <v>291</v>
      </c>
      <c r="G1615">
        <v>3</v>
      </c>
      <c r="H1615" t="str">
        <f>_xlfn.XLOOKUP(Table1[[#This Row],[ZIPCODE]],Table2[Zip Code],Table2[County])</f>
        <v>Salt Lake</v>
      </c>
      <c r="I1615" t="str">
        <f>_xlfn.XLOOKUP(Table1[[#This Row],[ZIPCODE]],Table3[zip],Table3[county])</f>
        <v>Salt Lake County</v>
      </c>
      <c r="J1615" t="str">
        <f>IFERROR(Table1[[#This Row],[County (Utah.gov)]], SUBSTITUTE(Table1[[#This Row],[County (WPR)]], " County", ""))</f>
        <v>Salt Lake</v>
      </c>
    </row>
    <row r="1616" spans="1:10">
      <c r="A1616" t="s">
        <v>301</v>
      </c>
      <c r="B1616" t="s">
        <v>302</v>
      </c>
      <c r="C1616">
        <v>2025</v>
      </c>
      <c r="D1616">
        <v>2</v>
      </c>
      <c r="E1616">
        <v>84117</v>
      </c>
      <c r="F1616" t="s">
        <v>290</v>
      </c>
      <c r="G1616">
        <v>8</v>
      </c>
      <c r="H1616" t="str">
        <f>_xlfn.XLOOKUP(Table1[[#This Row],[ZIPCODE]],Table2[Zip Code],Table2[County])</f>
        <v>Salt Lake</v>
      </c>
      <c r="I1616" t="str">
        <f>_xlfn.XLOOKUP(Table1[[#This Row],[ZIPCODE]],Table3[zip],Table3[county])</f>
        <v>Salt Lake County</v>
      </c>
      <c r="J1616" t="str">
        <f>IFERROR(Table1[[#This Row],[County (Utah.gov)]], SUBSTITUTE(Table1[[#This Row],[County (WPR)]], " County", ""))</f>
        <v>Salt Lake</v>
      </c>
    </row>
    <row r="1617" spans="1:10">
      <c r="A1617" t="s">
        <v>301</v>
      </c>
      <c r="B1617" t="s">
        <v>302</v>
      </c>
      <c r="C1617">
        <v>2025</v>
      </c>
      <c r="D1617">
        <v>2</v>
      </c>
      <c r="E1617">
        <v>84117</v>
      </c>
      <c r="F1617" t="s">
        <v>291</v>
      </c>
      <c r="G1617">
        <v>4</v>
      </c>
      <c r="H1617" t="str">
        <f>_xlfn.XLOOKUP(Table1[[#This Row],[ZIPCODE]],Table2[Zip Code],Table2[County])</f>
        <v>Salt Lake</v>
      </c>
      <c r="I1617" t="str">
        <f>_xlfn.XLOOKUP(Table1[[#This Row],[ZIPCODE]],Table3[zip],Table3[county])</f>
        <v>Salt Lake County</v>
      </c>
      <c r="J1617" t="str">
        <f>IFERROR(Table1[[#This Row],[County (Utah.gov)]], SUBSTITUTE(Table1[[#This Row],[County (WPR)]], " County", ""))</f>
        <v>Salt Lake</v>
      </c>
    </row>
    <row r="1618" spans="1:10">
      <c r="A1618" t="s">
        <v>301</v>
      </c>
      <c r="B1618" t="s">
        <v>302</v>
      </c>
      <c r="C1618">
        <v>2025</v>
      </c>
      <c r="D1618">
        <v>2</v>
      </c>
      <c r="E1618">
        <v>84118</v>
      </c>
      <c r="F1618" t="s">
        <v>290</v>
      </c>
      <c r="G1618">
        <v>13</v>
      </c>
      <c r="H1618" t="str">
        <f>_xlfn.XLOOKUP(Table1[[#This Row],[ZIPCODE]],Table2[Zip Code],Table2[County])</f>
        <v>Salt Lake</v>
      </c>
      <c r="I1618" t="str">
        <f>_xlfn.XLOOKUP(Table1[[#This Row],[ZIPCODE]],Table3[zip],Table3[county])</f>
        <v>Salt Lake County</v>
      </c>
      <c r="J1618" t="str">
        <f>IFERROR(Table1[[#This Row],[County (Utah.gov)]], SUBSTITUTE(Table1[[#This Row],[County (WPR)]], " County", ""))</f>
        <v>Salt Lake</v>
      </c>
    </row>
    <row r="1619" spans="1:10">
      <c r="A1619" t="s">
        <v>301</v>
      </c>
      <c r="B1619" t="s">
        <v>302</v>
      </c>
      <c r="C1619">
        <v>2025</v>
      </c>
      <c r="D1619">
        <v>2</v>
      </c>
      <c r="E1619">
        <v>84118</v>
      </c>
      <c r="F1619" t="s">
        <v>291</v>
      </c>
      <c r="G1619">
        <v>2</v>
      </c>
      <c r="H1619" t="str">
        <f>_xlfn.XLOOKUP(Table1[[#This Row],[ZIPCODE]],Table2[Zip Code],Table2[County])</f>
        <v>Salt Lake</v>
      </c>
      <c r="I1619" t="str">
        <f>_xlfn.XLOOKUP(Table1[[#This Row],[ZIPCODE]],Table3[zip],Table3[county])</f>
        <v>Salt Lake County</v>
      </c>
      <c r="J1619" t="str">
        <f>IFERROR(Table1[[#This Row],[County (Utah.gov)]], SUBSTITUTE(Table1[[#This Row],[County (WPR)]], " County", ""))</f>
        <v>Salt Lake</v>
      </c>
    </row>
    <row r="1620" spans="1:10">
      <c r="A1620" t="s">
        <v>301</v>
      </c>
      <c r="B1620" t="s">
        <v>302</v>
      </c>
      <c r="C1620">
        <v>2025</v>
      </c>
      <c r="D1620">
        <v>2</v>
      </c>
      <c r="E1620">
        <v>84119</v>
      </c>
      <c r="F1620" t="s">
        <v>290</v>
      </c>
      <c r="G1620">
        <v>10</v>
      </c>
      <c r="H1620" t="str">
        <f>_xlfn.XLOOKUP(Table1[[#This Row],[ZIPCODE]],Table2[Zip Code],Table2[County])</f>
        <v>Salt Lake</v>
      </c>
      <c r="I1620" t="str">
        <f>_xlfn.XLOOKUP(Table1[[#This Row],[ZIPCODE]],Table3[zip],Table3[county])</f>
        <v>Salt Lake County</v>
      </c>
      <c r="J1620" t="str">
        <f>IFERROR(Table1[[#This Row],[County (Utah.gov)]], SUBSTITUTE(Table1[[#This Row],[County (WPR)]], " County", ""))</f>
        <v>Salt Lake</v>
      </c>
    </row>
    <row r="1621" spans="1:10">
      <c r="A1621" t="s">
        <v>301</v>
      </c>
      <c r="B1621" t="s">
        <v>302</v>
      </c>
      <c r="C1621">
        <v>2025</v>
      </c>
      <c r="D1621">
        <v>2</v>
      </c>
      <c r="E1621">
        <v>84119</v>
      </c>
      <c r="F1621" t="s">
        <v>291</v>
      </c>
      <c r="G1621">
        <v>2</v>
      </c>
      <c r="H1621" t="str">
        <f>_xlfn.XLOOKUP(Table1[[#This Row],[ZIPCODE]],Table2[Zip Code],Table2[County])</f>
        <v>Salt Lake</v>
      </c>
      <c r="I1621" t="str">
        <f>_xlfn.XLOOKUP(Table1[[#This Row],[ZIPCODE]],Table3[zip],Table3[county])</f>
        <v>Salt Lake County</v>
      </c>
      <c r="J1621" t="str">
        <f>IFERROR(Table1[[#This Row],[County (Utah.gov)]], SUBSTITUTE(Table1[[#This Row],[County (WPR)]], " County", ""))</f>
        <v>Salt Lake</v>
      </c>
    </row>
    <row r="1622" spans="1:10">
      <c r="A1622" t="s">
        <v>301</v>
      </c>
      <c r="B1622" t="s">
        <v>302</v>
      </c>
      <c r="C1622">
        <v>2025</v>
      </c>
      <c r="D1622">
        <v>2</v>
      </c>
      <c r="E1622">
        <v>84120</v>
      </c>
      <c r="F1622" t="s">
        <v>290</v>
      </c>
      <c r="G1622">
        <v>8</v>
      </c>
      <c r="H1622" t="str">
        <f>_xlfn.XLOOKUP(Table1[[#This Row],[ZIPCODE]],Table2[Zip Code],Table2[County])</f>
        <v>Salt Lake</v>
      </c>
      <c r="I1622" t="str">
        <f>_xlfn.XLOOKUP(Table1[[#This Row],[ZIPCODE]],Table3[zip],Table3[county])</f>
        <v>Salt Lake County</v>
      </c>
      <c r="J1622" t="str">
        <f>IFERROR(Table1[[#This Row],[County (Utah.gov)]], SUBSTITUTE(Table1[[#This Row],[County (WPR)]], " County", ""))</f>
        <v>Salt Lake</v>
      </c>
    </row>
    <row r="1623" spans="1:10">
      <c r="A1623" t="s">
        <v>301</v>
      </c>
      <c r="B1623" t="s">
        <v>302</v>
      </c>
      <c r="C1623">
        <v>2025</v>
      </c>
      <c r="D1623">
        <v>2</v>
      </c>
      <c r="E1623">
        <v>84120</v>
      </c>
      <c r="F1623" t="s">
        <v>291</v>
      </c>
      <c r="G1623">
        <v>3</v>
      </c>
      <c r="H1623" t="str">
        <f>_xlfn.XLOOKUP(Table1[[#This Row],[ZIPCODE]],Table2[Zip Code],Table2[County])</f>
        <v>Salt Lake</v>
      </c>
      <c r="I1623" t="str">
        <f>_xlfn.XLOOKUP(Table1[[#This Row],[ZIPCODE]],Table3[zip],Table3[county])</f>
        <v>Salt Lake County</v>
      </c>
      <c r="J1623" t="str">
        <f>IFERROR(Table1[[#This Row],[County (Utah.gov)]], SUBSTITUTE(Table1[[#This Row],[County (WPR)]], " County", ""))</f>
        <v>Salt Lake</v>
      </c>
    </row>
    <row r="1624" spans="1:10">
      <c r="A1624" t="s">
        <v>301</v>
      </c>
      <c r="B1624" t="s">
        <v>302</v>
      </c>
      <c r="C1624">
        <v>2025</v>
      </c>
      <c r="D1624">
        <v>2</v>
      </c>
      <c r="E1624">
        <v>84121</v>
      </c>
      <c r="F1624" t="s">
        <v>290</v>
      </c>
      <c r="G1624">
        <v>17</v>
      </c>
      <c r="H1624" t="str">
        <f>_xlfn.XLOOKUP(Table1[[#This Row],[ZIPCODE]],Table2[Zip Code],Table2[County])</f>
        <v>Salt Lake</v>
      </c>
      <c r="I1624" t="str">
        <f>_xlfn.XLOOKUP(Table1[[#This Row],[ZIPCODE]],Table3[zip],Table3[county])</f>
        <v>Salt Lake County</v>
      </c>
      <c r="J1624" t="str">
        <f>IFERROR(Table1[[#This Row],[County (Utah.gov)]], SUBSTITUTE(Table1[[#This Row],[County (WPR)]], " County", ""))</f>
        <v>Salt Lake</v>
      </c>
    </row>
    <row r="1625" spans="1:10">
      <c r="A1625" t="s">
        <v>301</v>
      </c>
      <c r="B1625" t="s">
        <v>302</v>
      </c>
      <c r="C1625">
        <v>2025</v>
      </c>
      <c r="D1625">
        <v>2</v>
      </c>
      <c r="E1625">
        <v>84123</v>
      </c>
      <c r="F1625" t="s">
        <v>290</v>
      </c>
      <c r="G1625">
        <v>5</v>
      </c>
      <c r="H1625" t="str">
        <f>_xlfn.XLOOKUP(Table1[[#This Row],[ZIPCODE]],Table2[Zip Code],Table2[County])</f>
        <v>Salt Lake</v>
      </c>
      <c r="I1625" t="str">
        <f>_xlfn.XLOOKUP(Table1[[#This Row],[ZIPCODE]],Table3[zip],Table3[county])</f>
        <v>Salt Lake County</v>
      </c>
      <c r="J1625" t="str">
        <f>IFERROR(Table1[[#This Row],[County (Utah.gov)]], SUBSTITUTE(Table1[[#This Row],[County (WPR)]], " County", ""))</f>
        <v>Salt Lake</v>
      </c>
    </row>
    <row r="1626" spans="1:10">
      <c r="A1626" t="s">
        <v>301</v>
      </c>
      <c r="B1626" t="s">
        <v>302</v>
      </c>
      <c r="C1626">
        <v>2025</v>
      </c>
      <c r="D1626">
        <v>2</v>
      </c>
      <c r="E1626">
        <v>84123</v>
      </c>
      <c r="F1626" t="s">
        <v>291</v>
      </c>
      <c r="G1626">
        <v>2</v>
      </c>
      <c r="H1626" t="str">
        <f>_xlfn.XLOOKUP(Table1[[#This Row],[ZIPCODE]],Table2[Zip Code],Table2[County])</f>
        <v>Salt Lake</v>
      </c>
      <c r="I1626" t="str">
        <f>_xlfn.XLOOKUP(Table1[[#This Row],[ZIPCODE]],Table3[zip],Table3[county])</f>
        <v>Salt Lake County</v>
      </c>
      <c r="J1626" t="str">
        <f>IFERROR(Table1[[#This Row],[County (Utah.gov)]], SUBSTITUTE(Table1[[#This Row],[County (WPR)]], " County", ""))</f>
        <v>Salt Lake</v>
      </c>
    </row>
    <row r="1627" spans="1:10">
      <c r="A1627" t="s">
        <v>301</v>
      </c>
      <c r="B1627" t="s">
        <v>302</v>
      </c>
      <c r="C1627">
        <v>2025</v>
      </c>
      <c r="D1627">
        <v>2</v>
      </c>
      <c r="E1627">
        <v>84124</v>
      </c>
      <c r="F1627" t="s">
        <v>290</v>
      </c>
      <c r="G1627">
        <v>7</v>
      </c>
      <c r="H1627" t="str">
        <f>_xlfn.XLOOKUP(Table1[[#This Row],[ZIPCODE]],Table2[Zip Code],Table2[County])</f>
        <v>Salt Lake</v>
      </c>
      <c r="I1627" t="str">
        <f>_xlfn.XLOOKUP(Table1[[#This Row],[ZIPCODE]],Table3[zip],Table3[county])</f>
        <v>Salt Lake County</v>
      </c>
      <c r="J1627" t="str">
        <f>IFERROR(Table1[[#This Row],[County (Utah.gov)]], SUBSTITUTE(Table1[[#This Row],[County (WPR)]], " County", ""))</f>
        <v>Salt Lake</v>
      </c>
    </row>
    <row r="1628" spans="1:10">
      <c r="A1628" t="s">
        <v>301</v>
      </c>
      <c r="B1628" t="s">
        <v>302</v>
      </c>
      <c r="C1628">
        <v>2025</v>
      </c>
      <c r="D1628">
        <v>2</v>
      </c>
      <c r="E1628">
        <v>84124</v>
      </c>
      <c r="F1628" t="s">
        <v>291</v>
      </c>
      <c r="G1628">
        <v>5</v>
      </c>
      <c r="H1628" t="str">
        <f>_xlfn.XLOOKUP(Table1[[#This Row],[ZIPCODE]],Table2[Zip Code],Table2[County])</f>
        <v>Salt Lake</v>
      </c>
      <c r="I1628" t="str">
        <f>_xlfn.XLOOKUP(Table1[[#This Row],[ZIPCODE]],Table3[zip],Table3[county])</f>
        <v>Salt Lake County</v>
      </c>
      <c r="J1628" t="str">
        <f>IFERROR(Table1[[#This Row],[County (Utah.gov)]], SUBSTITUTE(Table1[[#This Row],[County (WPR)]], " County", ""))</f>
        <v>Salt Lake</v>
      </c>
    </row>
    <row r="1629" spans="1:10">
      <c r="A1629" t="s">
        <v>301</v>
      </c>
      <c r="B1629" t="s">
        <v>302</v>
      </c>
      <c r="C1629">
        <v>2025</v>
      </c>
      <c r="D1629">
        <v>2</v>
      </c>
      <c r="E1629">
        <v>84128</v>
      </c>
      <c r="F1629" t="s">
        <v>290</v>
      </c>
      <c r="G1629">
        <v>5</v>
      </c>
      <c r="H1629" t="str">
        <f>_xlfn.XLOOKUP(Table1[[#This Row],[ZIPCODE]],Table2[Zip Code],Table2[County])</f>
        <v>Salt Lake</v>
      </c>
      <c r="I1629" t="str">
        <f>_xlfn.XLOOKUP(Table1[[#This Row],[ZIPCODE]],Table3[zip],Table3[county])</f>
        <v>Salt Lake County</v>
      </c>
      <c r="J1629" t="str">
        <f>IFERROR(Table1[[#This Row],[County (Utah.gov)]], SUBSTITUTE(Table1[[#This Row],[County (WPR)]], " County", ""))</f>
        <v>Salt Lake</v>
      </c>
    </row>
    <row r="1630" spans="1:10">
      <c r="A1630" t="s">
        <v>301</v>
      </c>
      <c r="B1630" t="s">
        <v>302</v>
      </c>
      <c r="C1630">
        <v>2025</v>
      </c>
      <c r="D1630">
        <v>2</v>
      </c>
      <c r="E1630">
        <v>84128</v>
      </c>
      <c r="F1630" t="s">
        <v>291</v>
      </c>
      <c r="G1630">
        <v>4</v>
      </c>
      <c r="H1630" t="str">
        <f>_xlfn.XLOOKUP(Table1[[#This Row],[ZIPCODE]],Table2[Zip Code],Table2[County])</f>
        <v>Salt Lake</v>
      </c>
      <c r="I1630" t="str">
        <f>_xlfn.XLOOKUP(Table1[[#This Row],[ZIPCODE]],Table3[zip],Table3[county])</f>
        <v>Salt Lake County</v>
      </c>
      <c r="J1630" t="str">
        <f>IFERROR(Table1[[#This Row],[County (Utah.gov)]], SUBSTITUTE(Table1[[#This Row],[County (WPR)]], " County", ""))</f>
        <v>Salt Lake</v>
      </c>
    </row>
    <row r="1631" spans="1:10">
      <c r="A1631" t="s">
        <v>301</v>
      </c>
      <c r="B1631" t="s">
        <v>302</v>
      </c>
      <c r="C1631">
        <v>2025</v>
      </c>
      <c r="D1631">
        <v>2</v>
      </c>
      <c r="E1631">
        <v>84129</v>
      </c>
      <c r="F1631" t="s">
        <v>290</v>
      </c>
      <c r="G1631">
        <v>19</v>
      </c>
      <c r="H1631" t="e">
        <f>_xlfn.XLOOKUP(Table1[[#This Row],[ZIPCODE]],Table2[Zip Code],Table2[County])</f>
        <v>#N/A</v>
      </c>
      <c r="I1631" t="str">
        <f>_xlfn.XLOOKUP(Table1[[#This Row],[ZIPCODE]],Table3[zip],Table3[county])</f>
        <v>Salt Lake County</v>
      </c>
      <c r="J1631" t="str">
        <f>IFERROR(Table1[[#This Row],[County (Utah.gov)]], SUBSTITUTE(Table1[[#This Row],[County (WPR)]], " County", ""))</f>
        <v>Salt Lake</v>
      </c>
    </row>
    <row r="1632" spans="1:10">
      <c r="A1632" t="s">
        <v>301</v>
      </c>
      <c r="B1632" t="s">
        <v>302</v>
      </c>
      <c r="C1632">
        <v>2025</v>
      </c>
      <c r="D1632">
        <v>2</v>
      </c>
      <c r="E1632">
        <v>84129</v>
      </c>
      <c r="F1632" t="s">
        <v>291</v>
      </c>
      <c r="G1632">
        <v>1</v>
      </c>
      <c r="H1632" t="e">
        <f>_xlfn.XLOOKUP(Table1[[#This Row],[ZIPCODE]],Table2[Zip Code],Table2[County])</f>
        <v>#N/A</v>
      </c>
      <c r="I1632" t="str">
        <f>_xlfn.XLOOKUP(Table1[[#This Row],[ZIPCODE]],Table3[zip],Table3[county])</f>
        <v>Salt Lake County</v>
      </c>
      <c r="J1632" t="str">
        <f>IFERROR(Table1[[#This Row],[County (Utah.gov)]], SUBSTITUTE(Table1[[#This Row],[County (WPR)]], " County", ""))</f>
        <v>Salt Lake</v>
      </c>
    </row>
    <row r="1633" spans="1:10">
      <c r="A1633" t="s">
        <v>301</v>
      </c>
      <c r="B1633" t="s">
        <v>302</v>
      </c>
      <c r="C1633">
        <v>2025</v>
      </c>
      <c r="D1633">
        <v>2</v>
      </c>
      <c r="E1633">
        <v>84302</v>
      </c>
      <c r="F1633" t="s">
        <v>290</v>
      </c>
      <c r="G1633">
        <v>1</v>
      </c>
      <c r="H1633" t="str">
        <f>_xlfn.XLOOKUP(Table1[[#This Row],[ZIPCODE]],Table2[Zip Code],Table2[County])</f>
        <v>Box Elder</v>
      </c>
      <c r="I1633" t="str">
        <f>_xlfn.XLOOKUP(Table1[[#This Row],[ZIPCODE]],Table3[zip],Table3[county])</f>
        <v>Box Elder County</v>
      </c>
      <c r="J1633" t="str">
        <f>IFERROR(Table1[[#This Row],[County (Utah.gov)]], SUBSTITUTE(Table1[[#This Row],[County (WPR)]], " County", ""))</f>
        <v>Box Elder</v>
      </c>
    </row>
    <row r="1634" spans="1:10">
      <c r="A1634" t="s">
        <v>301</v>
      </c>
      <c r="B1634" t="s">
        <v>302</v>
      </c>
      <c r="C1634">
        <v>2025</v>
      </c>
      <c r="D1634">
        <v>2</v>
      </c>
      <c r="E1634">
        <v>84318</v>
      </c>
      <c r="F1634" t="s">
        <v>290</v>
      </c>
      <c r="G1634">
        <v>1</v>
      </c>
      <c r="H1634" t="str">
        <f>_xlfn.XLOOKUP(Table1[[#This Row],[ZIPCODE]],Table2[Zip Code],Table2[County])</f>
        <v>Cache</v>
      </c>
      <c r="I1634" t="str">
        <f>_xlfn.XLOOKUP(Table1[[#This Row],[ZIPCODE]],Table3[zip],Table3[county])</f>
        <v>Cache County</v>
      </c>
      <c r="J1634" t="str">
        <f>IFERROR(Table1[[#This Row],[County (Utah.gov)]], SUBSTITUTE(Table1[[#This Row],[County (WPR)]], " County", ""))</f>
        <v>Cache</v>
      </c>
    </row>
    <row r="1635" spans="1:10">
      <c r="A1635" t="s">
        <v>301</v>
      </c>
      <c r="B1635" t="s">
        <v>302</v>
      </c>
      <c r="C1635">
        <v>2025</v>
      </c>
      <c r="D1635">
        <v>2</v>
      </c>
      <c r="E1635">
        <v>84319</v>
      </c>
      <c r="F1635" t="s">
        <v>291</v>
      </c>
      <c r="G1635">
        <v>1</v>
      </c>
      <c r="H1635" t="str">
        <f>_xlfn.XLOOKUP(Table1[[#This Row],[ZIPCODE]],Table2[Zip Code],Table2[County])</f>
        <v>Cache</v>
      </c>
      <c r="I1635" t="str">
        <f>_xlfn.XLOOKUP(Table1[[#This Row],[ZIPCODE]],Table3[zip],Table3[county])</f>
        <v>Cache County</v>
      </c>
      <c r="J1635" t="str">
        <f>IFERROR(Table1[[#This Row],[County (Utah.gov)]], SUBSTITUTE(Table1[[#This Row],[County (WPR)]], " County", ""))</f>
        <v>Cache</v>
      </c>
    </row>
    <row r="1636" spans="1:10">
      <c r="A1636" t="s">
        <v>301</v>
      </c>
      <c r="B1636" t="s">
        <v>302</v>
      </c>
      <c r="C1636">
        <v>2025</v>
      </c>
      <c r="D1636">
        <v>2</v>
      </c>
      <c r="E1636">
        <v>84332</v>
      </c>
      <c r="F1636" t="s">
        <v>290</v>
      </c>
      <c r="G1636">
        <v>1</v>
      </c>
      <c r="H1636" t="str">
        <f>_xlfn.XLOOKUP(Table1[[#This Row],[ZIPCODE]],Table2[Zip Code],Table2[County])</f>
        <v>Cache</v>
      </c>
      <c r="I1636" t="str">
        <f>_xlfn.XLOOKUP(Table1[[#This Row],[ZIPCODE]],Table3[zip],Table3[county])</f>
        <v>Cache County</v>
      </c>
      <c r="J1636" t="str">
        <f>IFERROR(Table1[[#This Row],[County (Utah.gov)]], SUBSTITUTE(Table1[[#This Row],[County (WPR)]], " County", ""))</f>
        <v>Cache</v>
      </c>
    </row>
    <row r="1637" spans="1:10">
      <c r="A1637" t="s">
        <v>301</v>
      </c>
      <c r="B1637" t="s">
        <v>302</v>
      </c>
      <c r="C1637">
        <v>2025</v>
      </c>
      <c r="D1637">
        <v>2</v>
      </c>
      <c r="E1637">
        <v>84401</v>
      </c>
      <c r="F1637" t="s">
        <v>290</v>
      </c>
      <c r="G1637">
        <v>1</v>
      </c>
      <c r="H1637" t="str">
        <f>_xlfn.XLOOKUP(Table1[[#This Row],[ZIPCODE]],Table2[Zip Code],Table2[County])</f>
        <v>Weber</v>
      </c>
      <c r="I1637" t="str">
        <f>_xlfn.XLOOKUP(Table1[[#This Row],[ZIPCODE]],Table3[zip],Table3[county])</f>
        <v>Weber County</v>
      </c>
      <c r="J1637" t="str">
        <f>IFERROR(Table1[[#This Row],[County (Utah.gov)]], SUBSTITUTE(Table1[[#This Row],[County (WPR)]], " County", ""))</f>
        <v>Weber</v>
      </c>
    </row>
    <row r="1638" spans="1:10">
      <c r="A1638" t="s">
        <v>301</v>
      </c>
      <c r="B1638" t="s">
        <v>302</v>
      </c>
      <c r="C1638">
        <v>2025</v>
      </c>
      <c r="D1638">
        <v>2</v>
      </c>
      <c r="E1638">
        <v>84403</v>
      </c>
      <c r="F1638" t="s">
        <v>290</v>
      </c>
      <c r="G1638">
        <v>2</v>
      </c>
      <c r="H1638" t="str">
        <f>_xlfn.XLOOKUP(Table1[[#This Row],[ZIPCODE]],Table2[Zip Code],Table2[County])</f>
        <v>Weber</v>
      </c>
      <c r="I1638" t="str">
        <f>_xlfn.XLOOKUP(Table1[[#This Row],[ZIPCODE]],Table3[zip],Table3[county])</f>
        <v>Weber County</v>
      </c>
      <c r="J1638" t="str">
        <f>IFERROR(Table1[[#This Row],[County (Utah.gov)]], SUBSTITUTE(Table1[[#This Row],[County (WPR)]], " County", ""))</f>
        <v>Weber</v>
      </c>
    </row>
    <row r="1639" spans="1:10">
      <c r="A1639" t="s">
        <v>301</v>
      </c>
      <c r="B1639" t="s">
        <v>302</v>
      </c>
      <c r="C1639">
        <v>2025</v>
      </c>
      <c r="D1639">
        <v>2</v>
      </c>
      <c r="E1639">
        <v>84404</v>
      </c>
      <c r="F1639" t="s">
        <v>290</v>
      </c>
      <c r="G1639">
        <v>1</v>
      </c>
      <c r="H1639" t="str">
        <f>_xlfn.XLOOKUP(Table1[[#This Row],[ZIPCODE]],Table2[Zip Code],Table2[County])</f>
        <v>Weber</v>
      </c>
      <c r="I1639" t="str">
        <f>_xlfn.XLOOKUP(Table1[[#This Row],[ZIPCODE]],Table3[zip],Table3[county])</f>
        <v>Weber County</v>
      </c>
      <c r="J1639" t="str">
        <f>IFERROR(Table1[[#This Row],[County (Utah.gov)]], SUBSTITUTE(Table1[[#This Row],[County (WPR)]], " County", ""))</f>
        <v>Weber</v>
      </c>
    </row>
    <row r="1640" spans="1:10">
      <c r="A1640" t="s">
        <v>301</v>
      </c>
      <c r="B1640" t="s">
        <v>302</v>
      </c>
      <c r="C1640">
        <v>2025</v>
      </c>
      <c r="D1640">
        <v>2</v>
      </c>
      <c r="E1640">
        <v>84405</v>
      </c>
      <c r="F1640" t="s">
        <v>290</v>
      </c>
      <c r="G1640">
        <v>1</v>
      </c>
      <c r="H1640" t="str">
        <f>_xlfn.XLOOKUP(Table1[[#This Row],[ZIPCODE]],Table2[Zip Code],Table2[County])</f>
        <v>Weber</v>
      </c>
      <c r="I1640" t="str">
        <f>_xlfn.XLOOKUP(Table1[[#This Row],[ZIPCODE]],Table3[zip],Table3[county])</f>
        <v>Weber County</v>
      </c>
      <c r="J1640" t="str">
        <f>IFERROR(Table1[[#This Row],[County (Utah.gov)]], SUBSTITUTE(Table1[[#This Row],[County (WPR)]], " County", ""))</f>
        <v>Weber</v>
      </c>
    </row>
    <row r="1641" spans="1:10">
      <c r="A1641" t="s">
        <v>301</v>
      </c>
      <c r="B1641" t="s">
        <v>302</v>
      </c>
      <c r="C1641">
        <v>2025</v>
      </c>
      <c r="D1641">
        <v>2</v>
      </c>
      <c r="E1641">
        <v>84405</v>
      </c>
      <c r="F1641" t="s">
        <v>291</v>
      </c>
      <c r="G1641">
        <v>1</v>
      </c>
      <c r="H1641" t="str">
        <f>_xlfn.XLOOKUP(Table1[[#This Row],[ZIPCODE]],Table2[Zip Code],Table2[County])</f>
        <v>Weber</v>
      </c>
      <c r="I1641" t="str">
        <f>_xlfn.XLOOKUP(Table1[[#This Row],[ZIPCODE]],Table3[zip],Table3[county])</f>
        <v>Weber County</v>
      </c>
      <c r="J1641" t="str">
        <f>IFERROR(Table1[[#This Row],[County (Utah.gov)]], SUBSTITUTE(Table1[[#This Row],[County (WPR)]], " County", ""))</f>
        <v>Weber</v>
      </c>
    </row>
    <row r="1642" spans="1:10">
      <c r="A1642" t="s">
        <v>301</v>
      </c>
      <c r="B1642" t="s">
        <v>302</v>
      </c>
      <c r="C1642">
        <v>2025</v>
      </c>
      <c r="D1642">
        <v>2</v>
      </c>
      <c r="E1642">
        <v>84414</v>
      </c>
      <c r="F1642" t="s">
        <v>290</v>
      </c>
      <c r="G1642">
        <v>4</v>
      </c>
      <c r="H1642" t="str">
        <f>_xlfn.XLOOKUP(Table1[[#This Row],[ZIPCODE]],Table2[Zip Code],Table2[County])</f>
        <v>Weber</v>
      </c>
      <c r="I1642" t="str">
        <f>_xlfn.XLOOKUP(Table1[[#This Row],[ZIPCODE]],Table3[zip],Table3[county])</f>
        <v>Weber County</v>
      </c>
      <c r="J1642" t="str">
        <f>IFERROR(Table1[[#This Row],[County (Utah.gov)]], SUBSTITUTE(Table1[[#This Row],[County (WPR)]], " County", ""))</f>
        <v>Weber</v>
      </c>
    </row>
    <row r="1643" spans="1:10">
      <c r="A1643" t="s">
        <v>301</v>
      </c>
      <c r="B1643" t="s">
        <v>302</v>
      </c>
      <c r="C1643">
        <v>2025</v>
      </c>
      <c r="D1643">
        <v>2</v>
      </c>
      <c r="E1643">
        <v>84511</v>
      </c>
      <c r="F1643" t="s">
        <v>290</v>
      </c>
      <c r="G1643">
        <v>1</v>
      </c>
      <c r="H1643" t="str">
        <f>_xlfn.XLOOKUP(Table1[[#This Row],[ZIPCODE]],Table2[Zip Code],Table2[County])</f>
        <v>San Juan</v>
      </c>
      <c r="I1643" t="str">
        <f>_xlfn.XLOOKUP(Table1[[#This Row],[ZIPCODE]],Table3[zip],Table3[county])</f>
        <v>San Juan County</v>
      </c>
      <c r="J1643" t="str">
        <f>IFERROR(Table1[[#This Row],[County (Utah.gov)]], SUBSTITUTE(Table1[[#This Row],[County (WPR)]], " County", ""))</f>
        <v>San Juan</v>
      </c>
    </row>
    <row r="1644" spans="1:10">
      <c r="A1644" t="s">
        <v>301</v>
      </c>
      <c r="B1644" t="s">
        <v>302</v>
      </c>
      <c r="C1644">
        <v>2025</v>
      </c>
      <c r="D1644">
        <v>2</v>
      </c>
      <c r="E1644">
        <v>84532</v>
      </c>
      <c r="F1644" t="s">
        <v>290</v>
      </c>
      <c r="G1644">
        <v>1</v>
      </c>
      <c r="H1644" t="str">
        <f>_xlfn.XLOOKUP(Table1[[#This Row],[ZIPCODE]],Table2[Zip Code],Table2[County])</f>
        <v>Grand</v>
      </c>
      <c r="I1644" t="str">
        <f>_xlfn.XLOOKUP(Table1[[#This Row],[ZIPCODE]],Table3[zip],Table3[county])</f>
        <v>Grand County</v>
      </c>
      <c r="J1644" t="str">
        <f>IFERROR(Table1[[#This Row],[County (Utah.gov)]], SUBSTITUTE(Table1[[#This Row],[County (WPR)]], " County", ""))</f>
        <v>Grand</v>
      </c>
    </row>
    <row r="1645" spans="1:10">
      <c r="A1645" t="s">
        <v>301</v>
      </c>
      <c r="B1645" t="s">
        <v>302</v>
      </c>
      <c r="C1645">
        <v>2025</v>
      </c>
      <c r="D1645">
        <v>2</v>
      </c>
      <c r="E1645">
        <v>84601</v>
      </c>
      <c r="F1645" t="s">
        <v>290</v>
      </c>
      <c r="G1645">
        <v>1</v>
      </c>
      <c r="H1645" t="str">
        <f>_xlfn.XLOOKUP(Table1[[#This Row],[ZIPCODE]],Table2[Zip Code],Table2[County])</f>
        <v>Utah</v>
      </c>
      <c r="I1645" t="str">
        <f>_xlfn.XLOOKUP(Table1[[#This Row],[ZIPCODE]],Table3[zip],Table3[county])</f>
        <v>Utah County</v>
      </c>
      <c r="J1645" t="str">
        <f>IFERROR(Table1[[#This Row],[County (Utah.gov)]], SUBSTITUTE(Table1[[#This Row],[County (WPR)]], " County", ""))</f>
        <v>Utah</v>
      </c>
    </row>
    <row r="1646" spans="1:10">
      <c r="A1646" t="s">
        <v>301</v>
      </c>
      <c r="B1646" t="s">
        <v>302</v>
      </c>
      <c r="C1646">
        <v>2025</v>
      </c>
      <c r="D1646">
        <v>2</v>
      </c>
      <c r="E1646">
        <v>84604</v>
      </c>
      <c r="F1646" t="s">
        <v>290</v>
      </c>
      <c r="G1646">
        <v>2</v>
      </c>
      <c r="H1646" t="str">
        <f>_xlfn.XLOOKUP(Table1[[#This Row],[ZIPCODE]],Table2[Zip Code],Table2[County])</f>
        <v>Utah</v>
      </c>
      <c r="I1646" t="str">
        <f>_xlfn.XLOOKUP(Table1[[#This Row],[ZIPCODE]],Table3[zip],Table3[county])</f>
        <v>Utah County</v>
      </c>
      <c r="J1646" t="str">
        <f>IFERROR(Table1[[#This Row],[County (Utah.gov)]], SUBSTITUTE(Table1[[#This Row],[County (WPR)]], " County", ""))</f>
        <v>Utah</v>
      </c>
    </row>
    <row r="1647" spans="1:10">
      <c r="A1647" t="s">
        <v>301</v>
      </c>
      <c r="B1647" t="s">
        <v>302</v>
      </c>
      <c r="C1647">
        <v>2025</v>
      </c>
      <c r="D1647">
        <v>2</v>
      </c>
      <c r="E1647">
        <v>84606</v>
      </c>
      <c r="F1647" t="s">
        <v>290</v>
      </c>
      <c r="G1647">
        <v>1</v>
      </c>
      <c r="H1647" t="str">
        <f>_xlfn.XLOOKUP(Table1[[#This Row],[ZIPCODE]],Table2[Zip Code],Table2[County])</f>
        <v>Utah</v>
      </c>
      <c r="I1647" t="str">
        <f>_xlfn.XLOOKUP(Table1[[#This Row],[ZIPCODE]],Table3[zip],Table3[county])</f>
        <v>Utah County</v>
      </c>
      <c r="J1647" t="str">
        <f>IFERROR(Table1[[#This Row],[County (Utah.gov)]], SUBSTITUTE(Table1[[#This Row],[County (WPR)]], " County", ""))</f>
        <v>Utah</v>
      </c>
    </row>
    <row r="1648" spans="1:10">
      <c r="A1648" t="s">
        <v>301</v>
      </c>
      <c r="B1648" t="s">
        <v>302</v>
      </c>
      <c r="C1648">
        <v>2025</v>
      </c>
      <c r="D1648">
        <v>2</v>
      </c>
      <c r="E1648">
        <v>84640</v>
      </c>
      <c r="F1648" t="s">
        <v>290</v>
      </c>
      <c r="G1648">
        <v>1</v>
      </c>
      <c r="H1648" t="str">
        <f>_xlfn.XLOOKUP(Table1[[#This Row],[ZIPCODE]],Table2[Zip Code],Table2[County])</f>
        <v>Millard</v>
      </c>
      <c r="I1648" t="str">
        <f>_xlfn.XLOOKUP(Table1[[#This Row],[ZIPCODE]],Table3[zip],Table3[county])</f>
        <v>Millard County</v>
      </c>
      <c r="J1648" t="str">
        <f>IFERROR(Table1[[#This Row],[County (Utah.gov)]], SUBSTITUTE(Table1[[#This Row],[County (WPR)]], " County", ""))</f>
        <v>Millard</v>
      </c>
    </row>
    <row r="1649" spans="1:10">
      <c r="A1649" t="s">
        <v>301</v>
      </c>
      <c r="B1649" t="s">
        <v>302</v>
      </c>
      <c r="C1649">
        <v>2025</v>
      </c>
      <c r="D1649">
        <v>2</v>
      </c>
      <c r="E1649">
        <v>84651</v>
      </c>
      <c r="F1649" t="s">
        <v>290</v>
      </c>
      <c r="G1649">
        <v>1</v>
      </c>
      <c r="H1649" t="str">
        <f>_xlfn.XLOOKUP(Table1[[#This Row],[ZIPCODE]],Table2[Zip Code],Table2[County])</f>
        <v>Utah</v>
      </c>
      <c r="I1649" t="str">
        <f>_xlfn.XLOOKUP(Table1[[#This Row],[ZIPCODE]],Table3[zip],Table3[county])</f>
        <v>Utah County</v>
      </c>
      <c r="J1649" t="str">
        <f>IFERROR(Table1[[#This Row],[County (Utah.gov)]], SUBSTITUTE(Table1[[#This Row],[County (WPR)]], " County", ""))</f>
        <v>Utah</v>
      </c>
    </row>
    <row r="1650" spans="1:10">
      <c r="A1650" t="s">
        <v>301</v>
      </c>
      <c r="B1650" t="s">
        <v>302</v>
      </c>
      <c r="C1650">
        <v>2025</v>
      </c>
      <c r="D1650">
        <v>2</v>
      </c>
      <c r="E1650">
        <v>84653</v>
      </c>
      <c r="F1650" t="s">
        <v>290</v>
      </c>
      <c r="G1650">
        <v>1</v>
      </c>
      <c r="H1650" t="str">
        <f>_xlfn.XLOOKUP(Table1[[#This Row],[ZIPCODE]],Table2[Zip Code],Table2[County])</f>
        <v>Utah</v>
      </c>
      <c r="I1650" t="str">
        <f>_xlfn.XLOOKUP(Table1[[#This Row],[ZIPCODE]],Table3[zip],Table3[county])</f>
        <v>Utah County</v>
      </c>
      <c r="J1650" t="str">
        <f>IFERROR(Table1[[#This Row],[County (Utah.gov)]], SUBSTITUTE(Table1[[#This Row],[County (WPR)]], " County", ""))</f>
        <v>Utah</v>
      </c>
    </row>
    <row r="1651" spans="1:10">
      <c r="A1651" t="s">
        <v>301</v>
      </c>
      <c r="B1651" t="s">
        <v>302</v>
      </c>
      <c r="C1651">
        <v>2025</v>
      </c>
      <c r="D1651">
        <v>2</v>
      </c>
      <c r="E1651">
        <v>84660</v>
      </c>
      <c r="F1651" t="s">
        <v>290</v>
      </c>
      <c r="G1651">
        <v>6</v>
      </c>
      <c r="H1651" t="str">
        <f>_xlfn.XLOOKUP(Table1[[#This Row],[ZIPCODE]],Table2[Zip Code],Table2[County])</f>
        <v>Utah</v>
      </c>
      <c r="I1651" t="str">
        <f>_xlfn.XLOOKUP(Table1[[#This Row],[ZIPCODE]],Table3[zip],Table3[county])</f>
        <v>Utah County</v>
      </c>
      <c r="J1651" t="str">
        <f>IFERROR(Table1[[#This Row],[County (Utah.gov)]], SUBSTITUTE(Table1[[#This Row],[County (WPR)]], " County", ""))</f>
        <v>Utah</v>
      </c>
    </row>
    <row r="1652" spans="1:10">
      <c r="A1652" t="s">
        <v>301</v>
      </c>
      <c r="B1652" t="s">
        <v>302</v>
      </c>
      <c r="C1652">
        <v>2025</v>
      </c>
      <c r="D1652">
        <v>2</v>
      </c>
      <c r="E1652">
        <v>84660</v>
      </c>
      <c r="F1652" t="s">
        <v>291</v>
      </c>
      <c r="G1652">
        <v>1</v>
      </c>
      <c r="H1652" t="str">
        <f>_xlfn.XLOOKUP(Table1[[#This Row],[ZIPCODE]],Table2[Zip Code],Table2[County])</f>
        <v>Utah</v>
      </c>
      <c r="I1652" t="str">
        <f>_xlfn.XLOOKUP(Table1[[#This Row],[ZIPCODE]],Table3[zip],Table3[county])</f>
        <v>Utah County</v>
      </c>
      <c r="J1652" t="str">
        <f>IFERROR(Table1[[#This Row],[County (Utah.gov)]], SUBSTITUTE(Table1[[#This Row],[County (WPR)]], " County", ""))</f>
        <v>Utah</v>
      </c>
    </row>
    <row r="1653" spans="1:10">
      <c r="A1653" t="s">
        <v>301</v>
      </c>
      <c r="B1653" t="s">
        <v>302</v>
      </c>
      <c r="C1653">
        <v>2025</v>
      </c>
      <c r="D1653">
        <v>2</v>
      </c>
      <c r="E1653">
        <v>84663</v>
      </c>
      <c r="F1653" t="s">
        <v>290</v>
      </c>
      <c r="G1653">
        <v>1</v>
      </c>
      <c r="H1653" t="str">
        <f>_xlfn.XLOOKUP(Table1[[#This Row],[ZIPCODE]],Table2[Zip Code],Table2[County])</f>
        <v>Utah</v>
      </c>
      <c r="I1653" t="str">
        <f>_xlfn.XLOOKUP(Table1[[#This Row],[ZIPCODE]],Table3[zip],Table3[county])</f>
        <v>Utah County</v>
      </c>
      <c r="J1653" t="str">
        <f>IFERROR(Table1[[#This Row],[County (Utah.gov)]], SUBSTITUTE(Table1[[#This Row],[County (WPR)]], " County", ""))</f>
        <v>Utah</v>
      </c>
    </row>
    <row r="1654" spans="1:10">
      <c r="A1654" t="s">
        <v>301</v>
      </c>
      <c r="B1654" t="s">
        <v>302</v>
      </c>
      <c r="C1654">
        <v>2025</v>
      </c>
      <c r="D1654">
        <v>2</v>
      </c>
      <c r="E1654">
        <v>84721</v>
      </c>
      <c r="F1654" t="s">
        <v>290</v>
      </c>
      <c r="G1654">
        <v>1</v>
      </c>
      <c r="H1654" t="str">
        <f>_xlfn.XLOOKUP(Table1[[#This Row],[ZIPCODE]],Table2[Zip Code],Table2[County])</f>
        <v>Iron</v>
      </c>
      <c r="I1654" t="str">
        <f>_xlfn.XLOOKUP(Table1[[#This Row],[ZIPCODE]],Table3[zip],Table3[county])</f>
        <v>Iron County</v>
      </c>
      <c r="J1654" t="str">
        <f>IFERROR(Table1[[#This Row],[County (Utah.gov)]], SUBSTITUTE(Table1[[#This Row],[County (WPR)]], " County", ""))</f>
        <v>Iron</v>
      </c>
    </row>
    <row r="1655" spans="1:10">
      <c r="A1655" t="s">
        <v>301</v>
      </c>
      <c r="B1655" t="s">
        <v>302</v>
      </c>
      <c r="C1655">
        <v>2025</v>
      </c>
      <c r="D1655">
        <v>2</v>
      </c>
      <c r="E1655">
        <v>84745</v>
      </c>
      <c r="F1655" t="s">
        <v>290</v>
      </c>
      <c r="G1655">
        <v>1</v>
      </c>
      <c r="H1655" t="str">
        <f>_xlfn.XLOOKUP(Table1[[#This Row],[ZIPCODE]],Table2[Zip Code],Table2[County])</f>
        <v>Washington</v>
      </c>
      <c r="I1655" t="str">
        <f>_xlfn.XLOOKUP(Table1[[#This Row],[ZIPCODE]],Table3[zip],Table3[county])</f>
        <v>Washington County</v>
      </c>
      <c r="J1655" t="str">
        <f>IFERROR(Table1[[#This Row],[County (Utah.gov)]], SUBSTITUTE(Table1[[#This Row],[County (WPR)]], " County", ""))</f>
        <v>Washington</v>
      </c>
    </row>
    <row r="1656" spans="1:10">
      <c r="A1656" t="s">
        <v>301</v>
      </c>
      <c r="B1656" t="s">
        <v>302</v>
      </c>
      <c r="C1656">
        <v>2025</v>
      </c>
      <c r="D1656">
        <v>2</v>
      </c>
      <c r="E1656">
        <v>84761</v>
      </c>
      <c r="F1656" t="s">
        <v>290</v>
      </c>
      <c r="G1656">
        <v>1</v>
      </c>
      <c r="H1656" t="str">
        <f>_xlfn.XLOOKUP(Table1[[#This Row],[ZIPCODE]],Table2[Zip Code],Table2[County])</f>
        <v>Iron</v>
      </c>
      <c r="I1656" t="str">
        <f>_xlfn.XLOOKUP(Table1[[#This Row],[ZIPCODE]],Table3[zip],Table3[county])</f>
        <v>Iron County</v>
      </c>
      <c r="J1656" t="str">
        <f>IFERROR(Table1[[#This Row],[County (Utah.gov)]], SUBSTITUTE(Table1[[#This Row],[County (WPR)]], " County", ""))</f>
        <v>Iron</v>
      </c>
    </row>
    <row r="1657" spans="1:10">
      <c r="A1657" t="s">
        <v>301</v>
      </c>
      <c r="B1657" t="s">
        <v>302</v>
      </c>
      <c r="C1657">
        <v>2025</v>
      </c>
      <c r="D1657">
        <v>2</v>
      </c>
      <c r="E1657">
        <v>84765</v>
      </c>
      <c r="F1657" t="s">
        <v>290</v>
      </c>
      <c r="G1657">
        <v>1</v>
      </c>
      <c r="H1657" t="str">
        <f>_xlfn.XLOOKUP(Table1[[#This Row],[ZIPCODE]],Table2[Zip Code],Table2[County])</f>
        <v>Washington</v>
      </c>
      <c r="I1657" t="str">
        <f>_xlfn.XLOOKUP(Table1[[#This Row],[ZIPCODE]],Table3[zip],Table3[county])</f>
        <v>Washington County</v>
      </c>
      <c r="J1657" t="str">
        <f>IFERROR(Table1[[#This Row],[County (Utah.gov)]], SUBSTITUTE(Table1[[#This Row],[County (WPR)]], " County", ""))</f>
        <v>Washington</v>
      </c>
    </row>
    <row r="1658" spans="1:10">
      <c r="A1658" t="s">
        <v>301</v>
      </c>
      <c r="B1658" t="s">
        <v>302</v>
      </c>
      <c r="C1658">
        <v>2025</v>
      </c>
      <c r="D1658">
        <v>2</v>
      </c>
      <c r="E1658">
        <v>84770</v>
      </c>
      <c r="F1658" t="s">
        <v>290</v>
      </c>
      <c r="G1658">
        <v>1</v>
      </c>
      <c r="H1658" t="str">
        <f>_xlfn.XLOOKUP(Table1[[#This Row],[ZIPCODE]],Table2[Zip Code],Table2[County])</f>
        <v>Washington</v>
      </c>
      <c r="I1658" t="str">
        <f>_xlfn.XLOOKUP(Table1[[#This Row],[ZIPCODE]],Table3[zip],Table3[county])</f>
        <v>Washington County</v>
      </c>
      <c r="J1658" t="str">
        <f>IFERROR(Table1[[#This Row],[County (Utah.gov)]], SUBSTITUTE(Table1[[#This Row],[County (WPR)]], " County", ""))</f>
        <v>Washington</v>
      </c>
    </row>
    <row r="1659" spans="1:10">
      <c r="A1659" t="s">
        <v>301</v>
      </c>
      <c r="B1659" t="s">
        <v>302</v>
      </c>
      <c r="C1659">
        <v>2025</v>
      </c>
      <c r="D1659">
        <v>2</v>
      </c>
      <c r="E1659">
        <v>84790</v>
      </c>
      <c r="F1659" t="s">
        <v>290</v>
      </c>
      <c r="G1659">
        <v>1</v>
      </c>
      <c r="H1659" t="str">
        <f>_xlfn.XLOOKUP(Table1[[#This Row],[ZIPCODE]],Table2[Zip Code],Table2[County])</f>
        <v>Washington</v>
      </c>
      <c r="I1659" t="str">
        <f>_xlfn.XLOOKUP(Table1[[#This Row],[ZIPCODE]],Table3[zip],Table3[county])</f>
        <v>Washington County</v>
      </c>
      <c r="J1659" t="str">
        <f>IFERROR(Table1[[#This Row],[County (Utah.gov)]], SUBSTITUTE(Table1[[#This Row],[County (WPR)]], " County", ""))</f>
        <v>Washington</v>
      </c>
    </row>
    <row r="1660" spans="1:10">
      <c r="A1660" t="s">
        <v>301</v>
      </c>
      <c r="B1660" t="s">
        <v>303</v>
      </c>
      <c r="C1660">
        <v>2025</v>
      </c>
      <c r="D1660">
        <v>2</v>
      </c>
      <c r="E1660">
        <v>84005</v>
      </c>
      <c r="F1660" t="s">
        <v>290</v>
      </c>
      <c r="G1660">
        <v>1</v>
      </c>
      <c r="H1660" t="e">
        <f>_xlfn.XLOOKUP(Table1[[#This Row],[ZIPCODE]],Table2[Zip Code],Table2[County])</f>
        <v>#N/A</v>
      </c>
      <c r="I1660" t="str">
        <f>_xlfn.XLOOKUP(Table1[[#This Row],[ZIPCODE]],Table3[zip],Table3[county])</f>
        <v>Utah County</v>
      </c>
      <c r="J1660" t="str">
        <f>IFERROR(Table1[[#This Row],[County (Utah.gov)]], SUBSTITUTE(Table1[[#This Row],[County (WPR)]], " County", ""))</f>
        <v>Utah</v>
      </c>
    </row>
    <row r="1661" spans="1:10">
      <c r="A1661" t="s">
        <v>301</v>
      </c>
      <c r="B1661" t="s">
        <v>303</v>
      </c>
      <c r="C1661">
        <v>2025</v>
      </c>
      <c r="D1661">
        <v>2</v>
      </c>
      <c r="E1661">
        <v>84037</v>
      </c>
      <c r="F1661" t="s">
        <v>290</v>
      </c>
      <c r="G1661">
        <v>1</v>
      </c>
      <c r="H1661" t="str">
        <f>_xlfn.XLOOKUP(Table1[[#This Row],[ZIPCODE]],Table2[Zip Code],Table2[County])</f>
        <v>Davis</v>
      </c>
      <c r="I1661" t="str">
        <f>_xlfn.XLOOKUP(Table1[[#This Row],[ZIPCODE]],Table3[zip],Table3[county])</f>
        <v>Davis County</v>
      </c>
      <c r="J1661" t="str">
        <f>IFERROR(Table1[[#This Row],[County (Utah.gov)]], SUBSTITUTE(Table1[[#This Row],[County (WPR)]], " County", ""))</f>
        <v>Davis</v>
      </c>
    </row>
    <row r="1662" spans="1:10">
      <c r="A1662" t="s">
        <v>301</v>
      </c>
      <c r="B1662" t="s">
        <v>303</v>
      </c>
      <c r="C1662">
        <v>2025</v>
      </c>
      <c r="D1662">
        <v>2</v>
      </c>
      <c r="E1662">
        <v>84045</v>
      </c>
      <c r="F1662" t="s">
        <v>290</v>
      </c>
      <c r="G1662">
        <v>1</v>
      </c>
      <c r="H1662" t="e">
        <f>_xlfn.XLOOKUP(Table1[[#This Row],[ZIPCODE]],Table2[Zip Code],Table2[County])</f>
        <v>#N/A</v>
      </c>
      <c r="I1662" t="str">
        <f>_xlfn.XLOOKUP(Table1[[#This Row],[ZIPCODE]],Table3[zip],Table3[county])</f>
        <v>Utah County</v>
      </c>
      <c r="J1662" t="str">
        <f>IFERROR(Table1[[#This Row],[County (Utah.gov)]], SUBSTITUTE(Table1[[#This Row],[County (WPR)]], " County", ""))</f>
        <v>Utah</v>
      </c>
    </row>
    <row r="1663" spans="1:10">
      <c r="A1663" t="s">
        <v>301</v>
      </c>
      <c r="B1663" t="s">
        <v>303</v>
      </c>
      <c r="C1663">
        <v>2025</v>
      </c>
      <c r="D1663">
        <v>2</v>
      </c>
      <c r="E1663">
        <v>84062</v>
      </c>
      <c r="F1663" t="s">
        <v>290</v>
      </c>
      <c r="G1663">
        <v>1</v>
      </c>
      <c r="H1663" t="str">
        <f>_xlfn.XLOOKUP(Table1[[#This Row],[ZIPCODE]],Table2[Zip Code],Table2[County])</f>
        <v>Utah</v>
      </c>
      <c r="I1663" t="str">
        <f>_xlfn.XLOOKUP(Table1[[#This Row],[ZIPCODE]],Table3[zip],Table3[county])</f>
        <v>Utah County</v>
      </c>
      <c r="J1663" t="str">
        <f>IFERROR(Table1[[#This Row],[County (Utah.gov)]], SUBSTITUTE(Table1[[#This Row],[County (WPR)]], " County", ""))</f>
        <v>Utah</v>
      </c>
    </row>
    <row r="1664" spans="1:10">
      <c r="A1664" t="s">
        <v>301</v>
      </c>
      <c r="B1664" t="s">
        <v>303</v>
      </c>
      <c r="C1664">
        <v>2025</v>
      </c>
      <c r="D1664">
        <v>2</v>
      </c>
      <c r="E1664">
        <v>84092</v>
      </c>
      <c r="F1664" t="s">
        <v>290</v>
      </c>
      <c r="G1664">
        <v>1</v>
      </c>
      <c r="H1664" t="str">
        <f>_xlfn.XLOOKUP(Table1[[#This Row],[ZIPCODE]],Table2[Zip Code],Table2[County])</f>
        <v>Salt Lake</v>
      </c>
      <c r="I1664" t="str">
        <f>_xlfn.XLOOKUP(Table1[[#This Row],[ZIPCODE]],Table3[zip],Table3[county])</f>
        <v>Salt Lake County</v>
      </c>
      <c r="J1664" t="str">
        <f>IFERROR(Table1[[#This Row],[County (Utah.gov)]], SUBSTITUTE(Table1[[#This Row],[County (WPR)]], " County", ""))</f>
        <v>Salt Lake</v>
      </c>
    </row>
    <row r="1665" spans="1:10">
      <c r="A1665" t="s">
        <v>301</v>
      </c>
      <c r="B1665" t="s">
        <v>303</v>
      </c>
      <c r="C1665">
        <v>2025</v>
      </c>
      <c r="D1665">
        <v>2</v>
      </c>
      <c r="E1665">
        <v>84601</v>
      </c>
      <c r="F1665" t="s">
        <v>290</v>
      </c>
      <c r="G1665">
        <v>1</v>
      </c>
      <c r="H1665" t="str">
        <f>_xlfn.XLOOKUP(Table1[[#This Row],[ZIPCODE]],Table2[Zip Code],Table2[County])</f>
        <v>Utah</v>
      </c>
      <c r="I1665" t="str">
        <f>_xlfn.XLOOKUP(Table1[[#This Row],[ZIPCODE]],Table3[zip],Table3[county])</f>
        <v>Utah County</v>
      </c>
      <c r="J1665" t="str">
        <f>IFERROR(Table1[[#This Row],[County (Utah.gov)]], SUBSTITUTE(Table1[[#This Row],[County (WPR)]], " County", ""))</f>
        <v>Utah</v>
      </c>
    </row>
    <row r="1666" spans="1:10">
      <c r="A1666" t="s">
        <v>301</v>
      </c>
      <c r="B1666" t="s">
        <v>303</v>
      </c>
      <c r="C1666">
        <v>2025</v>
      </c>
      <c r="D1666">
        <v>2</v>
      </c>
      <c r="E1666">
        <v>84720</v>
      </c>
      <c r="F1666" t="s">
        <v>290</v>
      </c>
      <c r="G1666">
        <v>2</v>
      </c>
      <c r="H1666" t="str">
        <f>_xlfn.XLOOKUP(Table1[[#This Row],[ZIPCODE]],Table2[Zip Code],Table2[County])</f>
        <v>Iron</v>
      </c>
      <c r="I1666" t="str">
        <f>_xlfn.XLOOKUP(Table1[[#This Row],[ZIPCODE]],Table3[zip],Table3[county])</f>
        <v>Iron County</v>
      </c>
      <c r="J1666" t="str">
        <f>IFERROR(Table1[[#This Row],[County (Utah.gov)]], SUBSTITUTE(Table1[[#This Row],[County (WPR)]], " County", ""))</f>
        <v>Iron</v>
      </c>
    </row>
    <row r="1667" spans="1:10">
      <c r="A1667" t="s">
        <v>301</v>
      </c>
      <c r="B1667" t="s">
        <v>303</v>
      </c>
      <c r="C1667">
        <v>2025</v>
      </c>
      <c r="D1667">
        <v>2</v>
      </c>
      <c r="E1667">
        <v>84721</v>
      </c>
      <c r="F1667" t="s">
        <v>290</v>
      </c>
      <c r="G1667">
        <v>2</v>
      </c>
      <c r="H1667" t="str">
        <f>_xlfn.XLOOKUP(Table1[[#This Row],[ZIPCODE]],Table2[Zip Code],Table2[County])</f>
        <v>Iron</v>
      </c>
      <c r="I1667" t="str">
        <f>_xlfn.XLOOKUP(Table1[[#This Row],[ZIPCODE]],Table3[zip],Table3[county])</f>
        <v>Iron County</v>
      </c>
      <c r="J1667" t="str">
        <f>IFERROR(Table1[[#This Row],[County (Utah.gov)]], SUBSTITUTE(Table1[[#This Row],[County (WPR)]], " County", ""))</f>
        <v>Iron</v>
      </c>
    </row>
    <row r="1668" spans="1:10">
      <c r="A1668" t="s">
        <v>301</v>
      </c>
      <c r="B1668" t="s">
        <v>303</v>
      </c>
      <c r="C1668">
        <v>2025</v>
      </c>
      <c r="D1668">
        <v>2</v>
      </c>
      <c r="E1668">
        <v>84725</v>
      </c>
      <c r="F1668" t="s">
        <v>290</v>
      </c>
      <c r="G1668">
        <v>1</v>
      </c>
      <c r="H1668" t="str">
        <f>_xlfn.XLOOKUP(Table1[[#This Row],[ZIPCODE]],Table2[Zip Code],Table2[County])</f>
        <v>Washington</v>
      </c>
      <c r="I1668" t="str">
        <f>_xlfn.XLOOKUP(Table1[[#This Row],[ZIPCODE]],Table3[zip],Table3[county])</f>
        <v>Washington County</v>
      </c>
      <c r="J1668" t="str">
        <f>IFERROR(Table1[[#This Row],[County (Utah.gov)]], SUBSTITUTE(Table1[[#This Row],[County (WPR)]], " County", ""))</f>
        <v>Washington</v>
      </c>
    </row>
    <row r="1669" spans="1:10">
      <c r="A1669" t="s">
        <v>301</v>
      </c>
      <c r="B1669" t="s">
        <v>303</v>
      </c>
      <c r="C1669">
        <v>2025</v>
      </c>
      <c r="D1669">
        <v>2</v>
      </c>
      <c r="E1669">
        <v>84737</v>
      </c>
      <c r="F1669" t="s">
        <v>290</v>
      </c>
      <c r="G1669">
        <v>3</v>
      </c>
      <c r="H1669" t="str">
        <f>_xlfn.XLOOKUP(Table1[[#This Row],[ZIPCODE]],Table2[Zip Code],Table2[County])</f>
        <v>Washington</v>
      </c>
      <c r="I1669" t="str">
        <f>_xlfn.XLOOKUP(Table1[[#This Row],[ZIPCODE]],Table3[zip],Table3[county])</f>
        <v>Washington County</v>
      </c>
      <c r="J1669" t="str">
        <f>IFERROR(Table1[[#This Row],[County (Utah.gov)]], SUBSTITUTE(Table1[[#This Row],[County (WPR)]], " County", ""))</f>
        <v>Washington</v>
      </c>
    </row>
    <row r="1670" spans="1:10">
      <c r="A1670" t="s">
        <v>301</v>
      </c>
      <c r="B1670" t="s">
        <v>303</v>
      </c>
      <c r="C1670">
        <v>2025</v>
      </c>
      <c r="D1670">
        <v>2</v>
      </c>
      <c r="E1670">
        <v>84746</v>
      </c>
      <c r="F1670" t="s">
        <v>290</v>
      </c>
      <c r="G1670">
        <v>1</v>
      </c>
      <c r="H1670" t="str">
        <f>_xlfn.XLOOKUP(Table1[[#This Row],[ZIPCODE]],Table2[Zip Code],Table2[County])</f>
        <v>Washington</v>
      </c>
      <c r="I1670" t="str">
        <f>_xlfn.XLOOKUP(Table1[[#This Row],[ZIPCODE]],Table3[zip],Table3[county])</f>
        <v>Washington County</v>
      </c>
      <c r="J1670" t="str">
        <f>IFERROR(Table1[[#This Row],[County (Utah.gov)]], SUBSTITUTE(Table1[[#This Row],[County (WPR)]], " County", ""))</f>
        <v>Washington</v>
      </c>
    </row>
    <row r="1671" spans="1:10">
      <c r="A1671" t="s">
        <v>301</v>
      </c>
      <c r="B1671" t="s">
        <v>303</v>
      </c>
      <c r="C1671">
        <v>2025</v>
      </c>
      <c r="D1671">
        <v>2</v>
      </c>
      <c r="E1671">
        <v>84765</v>
      </c>
      <c r="F1671" t="s">
        <v>290</v>
      </c>
      <c r="G1671">
        <v>3</v>
      </c>
      <c r="H1671" t="str">
        <f>_xlfn.XLOOKUP(Table1[[#This Row],[ZIPCODE]],Table2[Zip Code],Table2[County])</f>
        <v>Washington</v>
      </c>
      <c r="I1671" t="str">
        <f>_xlfn.XLOOKUP(Table1[[#This Row],[ZIPCODE]],Table3[zip],Table3[county])</f>
        <v>Washington County</v>
      </c>
      <c r="J1671" t="str">
        <f>IFERROR(Table1[[#This Row],[County (Utah.gov)]], SUBSTITUTE(Table1[[#This Row],[County (WPR)]], " County", ""))</f>
        <v>Washington</v>
      </c>
    </row>
    <row r="1672" spans="1:10">
      <c r="A1672" t="s">
        <v>301</v>
      </c>
      <c r="B1672" t="s">
        <v>303</v>
      </c>
      <c r="C1672">
        <v>2025</v>
      </c>
      <c r="D1672">
        <v>2</v>
      </c>
      <c r="E1672">
        <v>84770</v>
      </c>
      <c r="F1672" t="s">
        <v>290</v>
      </c>
      <c r="G1672">
        <v>22</v>
      </c>
      <c r="H1672" t="str">
        <f>_xlfn.XLOOKUP(Table1[[#This Row],[ZIPCODE]],Table2[Zip Code],Table2[County])</f>
        <v>Washington</v>
      </c>
      <c r="I1672" t="str">
        <f>_xlfn.XLOOKUP(Table1[[#This Row],[ZIPCODE]],Table3[zip],Table3[county])</f>
        <v>Washington County</v>
      </c>
      <c r="J1672" t="str">
        <f>IFERROR(Table1[[#This Row],[County (Utah.gov)]], SUBSTITUTE(Table1[[#This Row],[County (WPR)]], " County", ""))</f>
        <v>Washington</v>
      </c>
    </row>
    <row r="1673" spans="1:10">
      <c r="A1673" t="s">
        <v>301</v>
      </c>
      <c r="B1673" t="s">
        <v>303</v>
      </c>
      <c r="C1673">
        <v>2025</v>
      </c>
      <c r="D1673">
        <v>2</v>
      </c>
      <c r="E1673">
        <v>84774</v>
      </c>
      <c r="F1673" t="s">
        <v>290</v>
      </c>
      <c r="G1673">
        <v>1</v>
      </c>
      <c r="H1673" t="str">
        <f>_xlfn.XLOOKUP(Table1[[#This Row],[ZIPCODE]],Table2[Zip Code],Table2[County])</f>
        <v>Washington</v>
      </c>
      <c r="I1673" t="str">
        <f>_xlfn.XLOOKUP(Table1[[#This Row],[ZIPCODE]],Table3[zip],Table3[county])</f>
        <v>Washington County</v>
      </c>
      <c r="J1673" t="str">
        <f>IFERROR(Table1[[#This Row],[County (Utah.gov)]], SUBSTITUTE(Table1[[#This Row],[County (WPR)]], " County", ""))</f>
        <v>Washington</v>
      </c>
    </row>
    <row r="1674" spans="1:10">
      <c r="A1674" t="s">
        <v>301</v>
      </c>
      <c r="B1674" t="s">
        <v>303</v>
      </c>
      <c r="C1674">
        <v>2025</v>
      </c>
      <c r="D1674">
        <v>2</v>
      </c>
      <c r="E1674">
        <v>84780</v>
      </c>
      <c r="F1674" t="s">
        <v>290</v>
      </c>
      <c r="G1674">
        <v>10</v>
      </c>
      <c r="H1674" t="str">
        <f>_xlfn.XLOOKUP(Table1[[#This Row],[ZIPCODE]],Table2[Zip Code],Table2[County])</f>
        <v>Washington</v>
      </c>
      <c r="I1674" t="str">
        <f>_xlfn.XLOOKUP(Table1[[#This Row],[ZIPCODE]],Table3[zip],Table3[county])</f>
        <v>Washington County</v>
      </c>
      <c r="J1674" t="str">
        <f>IFERROR(Table1[[#This Row],[County (Utah.gov)]], SUBSTITUTE(Table1[[#This Row],[County (WPR)]], " County", ""))</f>
        <v>Washington</v>
      </c>
    </row>
    <row r="1675" spans="1:10">
      <c r="A1675" t="s">
        <v>301</v>
      </c>
      <c r="B1675" t="s">
        <v>303</v>
      </c>
      <c r="C1675">
        <v>2025</v>
      </c>
      <c r="D1675">
        <v>2</v>
      </c>
      <c r="E1675">
        <v>84780</v>
      </c>
      <c r="F1675" t="s">
        <v>291</v>
      </c>
      <c r="G1675">
        <v>2</v>
      </c>
      <c r="H1675" t="str">
        <f>_xlfn.XLOOKUP(Table1[[#This Row],[ZIPCODE]],Table2[Zip Code],Table2[County])</f>
        <v>Washington</v>
      </c>
      <c r="I1675" t="str">
        <f>_xlfn.XLOOKUP(Table1[[#This Row],[ZIPCODE]],Table3[zip],Table3[county])</f>
        <v>Washington County</v>
      </c>
      <c r="J1675" t="str">
        <f>IFERROR(Table1[[#This Row],[County (Utah.gov)]], SUBSTITUTE(Table1[[#This Row],[County (WPR)]], " County", ""))</f>
        <v>Washington</v>
      </c>
    </row>
    <row r="1676" spans="1:10">
      <c r="A1676" t="s">
        <v>301</v>
      </c>
      <c r="B1676" t="s">
        <v>303</v>
      </c>
      <c r="C1676">
        <v>2025</v>
      </c>
      <c r="D1676">
        <v>2</v>
      </c>
      <c r="E1676">
        <v>84790</v>
      </c>
      <c r="F1676" t="s">
        <v>290</v>
      </c>
      <c r="G1676">
        <v>24</v>
      </c>
      <c r="H1676" t="str">
        <f>_xlfn.XLOOKUP(Table1[[#This Row],[ZIPCODE]],Table2[Zip Code],Table2[County])</f>
        <v>Washington</v>
      </c>
      <c r="I1676" t="str">
        <f>_xlfn.XLOOKUP(Table1[[#This Row],[ZIPCODE]],Table3[zip],Table3[county])</f>
        <v>Washington County</v>
      </c>
      <c r="J1676" t="str">
        <f>IFERROR(Table1[[#This Row],[County (Utah.gov)]], SUBSTITUTE(Table1[[#This Row],[County (WPR)]], " County", ""))</f>
        <v>Washington</v>
      </c>
    </row>
    <row r="1677" spans="1:10">
      <c r="A1677" t="s">
        <v>301</v>
      </c>
      <c r="B1677" t="s">
        <v>298</v>
      </c>
      <c r="C1677">
        <v>2025</v>
      </c>
      <c r="D1677">
        <v>2</v>
      </c>
      <c r="E1677">
        <v>84005</v>
      </c>
      <c r="F1677" t="s">
        <v>290</v>
      </c>
      <c r="G1677">
        <v>2</v>
      </c>
      <c r="H1677" t="e">
        <f>_xlfn.XLOOKUP(Table1[[#This Row],[ZIPCODE]],Table2[Zip Code],Table2[County])</f>
        <v>#N/A</v>
      </c>
      <c r="I1677" t="str">
        <f>_xlfn.XLOOKUP(Table1[[#This Row],[ZIPCODE]],Table3[zip],Table3[county])</f>
        <v>Utah County</v>
      </c>
      <c r="J1677" t="str">
        <f>IFERROR(Table1[[#This Row],[County (Utah.gov)]], SUBSTITUTE(Table1[[#This Row],[County (WPR)]], " County", ""))</f>
        <v>Utah</v>
      </c>
    </row>
    <row r="1678" spans="1:10">
      <c r="A1678" t="s">
        <v>301</v>
      </c>
      <c r="B1678" t="s">
        <v>298</v>
      </c>
      <c r="C1678">
        <v>2025</v>
      </c>
      <c r="D1678">
        <v>2</v>
      </c>
      <c r="E1678">
        <v>84009</v>
      </c>
      <c r="F1678" t="s">
        <v>290</v>
      </c>
      <c r="G1678">
        <v>1</v>
      </c>
      <c r="H1678" t="e">
        <f>_xlfn.XLOOKUP(Table1[[#This Row],[ZIPCODE]],Table2[Zip Code],Table2[County])</f>
        <v>#N/A</v>
      </c>
      <c r="I1678" t="str">
        <f>_xlfn.XLOOKUP(Table1[[#This Row],[ZIPCODE]],Table3[zip],Table3[county])</f>
        <v>Salt Lake County</v>
      </c>
      <c r="J1678" t="str">
        <f>IFERROR(Table1[[#This Row],[County (Utah.gov)]], SUBSTITUTE(Table1[[#This Row],[County (WPR)]], " County", ""))</f>
        <v>Salt Lake</v>
      </c>
    </row>
    <row r="1679" spans="1:10">
      <c r="A1679" t="s">
        <v>301</v>
      </c>
      <c r="B1679" t="s">
        <v>298</v>
      </c>
      <c r="C1679">
        <v>2025</v>
      </c>
      <c r="D1679">
        <v>2</v>
      </c>
      <c r="E1679">
        <v>84010</v>
      </c>
      <c r="F1679" t="s">
        <v>290</v>
      </c>
      <c r="G1679">
        <v>1</v>
      </c>
      <c r="H1679" t="str">
        <f>_xlfn.XLOOKUP(Table1[[#This Row],[ZIPCODE]],Table2[Zip Code],Table2[County])</f>
        <v>Davis</v>
      </c>
      <c r="I1679" t="str">
        <f>_xlfn.XLOOKUP(Table1[[#This Row],[ZIPCODE]],Table3[zip],Table3[county])</f>
        <v>Davis County</v>
      </c>
      <c r="J1679" t="str">
        <f>IFERROR(Table1[[#This Row],[County (Utah.gov)]], SUBSTITUTE(Table1[[#This Row],[County (WPR)]], " County", ""))</f>
        <v>Davis</v>
      </c>
    </row>
    <row r="1680" spans="1:10">
      <c r="A1680" t="s">
        <v>301</v>
      </c>
      <c r="B1680" t="s">
        <v>298</v>
      </c>
      <c r="C1680">
        <v>2025</v>
      </c>
      <c r="D1680">
        <v>2</v>
      </c>
      <c r="E1680">
        <v>84010</v>
      </c>
      <c r="F1680" t="s">
        <v>291</v>
      </c>
      <c r="G1680">
        <v>1</v>
      </c>
      <c r="H1680" t="str">
        <f>_xlfn.XLOOKUP(Table1[[#This Row],[ZIPCODE]],Table2[Zip Code],Table2[County])</f>
        <v>Davis</v>
      </c>
      <c r="I1680" t="str">
        <f>_xlfn.XLOOKUP(Table1[[#This Row],[ZIPCODE]],Table3[zip],Table3[county])</f>
        <v>Davis County</v>
      </c>
      <c r="J1680" t="str">
        <f>IFERROR(Table1[[#This Row],[County (Utah.gov)]], SUBSTITUTE(Table1[[#This Row],[County (WPR)]], " County", ""))</f>
        <v>Davis</v>
      </c>
    </row>
    <row r="1681" spans="1:10">
      <c r="A1681" t="s">
        <v>301</v>
      </c>
      <c r="B1681" t="s">
        <v>298</v>
      </c>
      <c r="C1681">
        <v>2025</v>
      </c>
      <c r="D1681">
        <v>2</v>
      </c>
      <c r="E1681">
        <v>84020</v>
      </c>
      <c r="F1681" t="s">
        <v>290</v>
      </c>
      <c r="G1681">
        <v>2</v>
      </c>
      <c r="H1681" t="str">
        <f>_xlfn.XLOOKUP(Table1[[#This Row],[ZIPCODE]],Table2[Zip Code],Table2[County])</f>
        <v>Salt Lake</v>
      </c>
      <c r="I1681" t="str">
        <f>_xlfn.XLOOKUP(Table1[[#This Row],[ZIPCODE]],Table3[zip],Table3[county])</f>
        <v>Salt Lake County</v>
      </c>
      <c r="J1681" t="str">
        <f>IFERROR(Table1[[#This Row],[County (Utah.gov)]], SUBSTITUTE(Table1[[#This Row],[County (WPR)]], " County", ""))</f>
        <v>Salt Lake</v>
      </c>
    </row>
    <row r="1682" spans="1:10">
      <c r="A1682" t="s">
        <v>301</v>
      </c>
      <c r="B1682" t="s">
        <v>298</v>
      </c>
      <c r="C1682">
        <v>2025</v>
      </c>
      <c r="D1682">
        <v>2</v>
      </c>
      <c r="E1682">
        <v>84020</v>
      </c>
      <c r="F1682" t="s">
        <v>291</v>
      </c>
      <c r="G1682">
        <v>1</v>
      </c>
      <c r="H1682" t="str">
        <f>_xlfn.XLOOKUP(Table1[[#This Row],[ZIPCODE]],Table2[Zip Code],Table2[County])</f>
        <v>Salt Lake</v>
      </c>
      <c r="I1682" t="str">
        <f>_xlfn.XLOOKUP(Table1[[#This Row],[ZIPCODE]],Table3[zip],Table3[county])</f>
        <v>Salt Lake County</v>
      </c>
      <c r="J1682" t="str">
        <f>IFERROR(Table1[[#This Row],[County (Utah.gov)]], SUBSTITUTE(Table1[[#This Row],[County (WPR)]], " County", ""))</f>
        <v>Salt Lake</v>
      </c>
    </row>
    <row r="1683" spans="1:10">
      <c r="A1683" t="s">
        <v>301</v>
      </c>
      <c r="B1683" t="s">
        <v>298</v>
      </c>
      <c r="C1683">
        <v>2025</v>
      </c>
      <c r="D1683">
        <v>2</v>
      </c>
      <c r="E1683">
        <v>84032</v>
      </c>
      <c r="F1683" t="s">
        <v>290</v>
      </c>
      <c r="G1683">
        <v>1</v>
      </c>
      <c r="H1683" t="str">
        <f>_xlfn.XLOOKUP(Table1[[#This Row],[ZIPCODE]],Table2[Zip Code],Table2[County])</f>
        <v>Wasatch</v>
      </c>
      <c r="I1683" t="str">
        <f>_xlfn.XLOOKUP(Table1[[#This Row],[ZIPCODE]],Table3[zip],Table3[county])</f>
        <v>Wasatch County</v>
      </c>
      <c r="J1683" t="str">
        <f>IFERROR(Table1[[#This Row],[County (Utah.gov)]], SUBSTITUTE(Table1[[#This Row],[County (WPR)]], " County", ""))</f>
        <v>Wasatch</v>
      </c>
    </row>
    <row r="1684" spans="1:10">
      <c r="A1684" t="s">
        <v>301</v>
      </c>
      <c r="B1684" t="s">
        <v>298</v>
      </c>
      <c r="C1684">
        <v>2025</v>
      </c>
      <c r="D1684">
        <v>2</v>
      </c>
      <c r="E1684">
        <v>84043</v>
      </c>
      <c r="F1684" t="s">
        <v>290</v>
      </c>
      <c r="G1684">
        <v>2</v>
      </c>
      <c r="H1684" t="str">
        <f>_xlfn.XLOOKUP(Table1[[#This Row],[ZIPCODE]],Table2[Zip Code],Table2[County])</f>
        <v>Utah</v>
      </c>
      <c r="I1684" t="str">
        <f>_xlfn.XLOOKUP(Table1[[#This Row],[ZIPCODE]],Table3[zip],Table3[county])</f>
        <v>Utah County</v>
      </c>
      <c r="J1684" t="str">
        <f>IFERROR(Table1[[#This Row],[County (Utah.gov)]], SUBSTITUTE(Table1[[#This Row],[County (WPR)]], " County", ""))</f>
        <v>Utah</v>
      </c>
    </row>
    <row r="1685" spans="1:10">
      <c r="A1685" t="s">
        <v>301</v>
      </c>
      <c r="B1685" t="s">
        <v>298</v>
      </c>
      <c r="C1685">
        <v>2025</v>
      </c>
      <c r="D1685">
        <v>2</v>
      </c>
      <c r="E1685">
        <v>84043</v>
      </c>
      <c r="F1685" t="s">
        <v>291</v>
      </c>
      <c r="G1685">
        <v>1</v>
      </c>
      <c r="H1685" t="str">
        <f>_xlfn.XLOOKUP(Table1[[#This Row],[ZIPCODE]],Table2[Zip Code],Table2[County])</f>
        <v>Utah</v>
      </c>
      <c r="I1685" t="str">
        <f>_xlfn.XLOOKUP(Table1[[#This Row],[ZIPCODE]],Table3[zip],Table3[county])</f>
        <v>Utah County</v>
      </c>
      <c r="J1685" t="str">
        <f>IFERROR(Table1[[#This Row],[County (Utah.gov)]], SUBSTITUTE(Table1[[#This Row],[County (WPR)]], " County", ""))</f>
        <v>Utah</v>
      </c>
    </row>
    <row r="1686" spans="1:10">
      <c r="A1686" t="s">
        <v>301</v>
      </c>
      <c r="B1686" t="s">
        <v>298</v>
      </c>
      <c r="C1686">
        <v>2025</v>
      </c>
      <c r="D1686">
        <v>2</v>
      </c>
      <c r="E1686">
        <v>84047</v>
      </c>
      <c r="F1686" t="s">
        <v>291</v>
      </c>
      <c r="G1686">
        <v>1</v>
      </c>
      <c r="H1686" t="str">
        <f>_xlfn.XLOOKUP(Table1[[#This Row],[ZIPCODE]],Table2[Zip Code],Table2[County])</f>
        <v>Salt Lake</v>
      </c>
      <c r="I1686" t="str">
        <f>_xlfn.XLOOKUP(Table1[[#This Row],[ZIPCODE]],Table3[zip],Table3[county])</f>
        <v>Salt Lake County</v>
      </c>
      <c r="J1686" t="str">
        <f>IFERROR(Table1[[#This Row],[County (Utah.gov)]], SUBSTITUTE(Table1[[#This Row],[County (WPR)]], " County", ""))</f>
        <v>Salt Lake</v>
      </c>
    </row>
    <row r="1687" spans="1:10">
      <c r="A1687" t="s">
        <v>301</v>
      </c>
      <c r="B1687" t="s">
        <v>298</v>
      </c>
      <c r="C1687">
        <v>2025</v>
      </c>
      <c r="D1687">
        <v>2</v>
      </c>
      <c r="E1687">
        <v>84058</v>
      </c>
      <c r="F1687" t="s">
        <v>291</v>
      </c>
      <c r="G1687">
        <v>1</v>
      </c>
      <c r="H1687" t="str">
        <f>_xlfn.XLOOKUP(Table1[[#This Row],[ZIPCODE]],Table2[Zip Code],Table2[County])</f>
        <v>Utah</v>
      </c>
      <c r="I1687" t="str">
        <f>_xlfn.XLOOKUP(Table1[[#This Row],[ZIPCODE]],Table3[zip],Table3[county])</f>
        <v>Utah County</v>
      </c>
      <c r="J1687" t="str">
        <f>IFERROR(Table1[[#This Row],[County (Utah.gov)]], SUBSTITUTE(Table1[[#This Row],[County (WPR)]], " County", ""))</f>
        <v>Utah</v>
      </c>
    </row>
    <row r="1688" spans="1:10">
      <c r="A1688" t="s">
        <v>301</v>
      </c>
      <c r="B1688" t="s">
        <v>298</v>
      </c>
      <c r="C1688">
        <v>2025</v>
      </c>
      <c r="D1688">
        <v>2</v>
      </c>
      <c r="E1688">
        <v>84070</v>
      </c>
      <c r="F1688" t="s">
        <v>290</v>
      </c>
      <c r="G1688">
        <v>2</v>
      </c>
      <c r="H1688" t="str">
        <f>_xlfn.XLOOKUP(Table1[[#This Row],[ZIPCODE]],Table2[Zip Code],Table2[County])</f>
        <v>Salt Lake</v>
      </c>
      <c r="I1688" t="str">
        <f>_xlfn.XLOOKUP(Table1[[#This Row],[ZIPCODE]],Table3[zip],Table3[county])</f>
        <v>Salt Lake County</v>
      </c>
      <c r="J1688" t="str">
        <f>IFERROR(Table1[[#This Row],[County (Utah.gov)]], SUBSTITUTE(Table1[[#This Row],[County (WPR)]], " County", ""))</f>
        <v>Salt Lake</v>
      </c>
    </row>
    <row r="1689" spans="1:10">
      <c r="A1689" t="s">
        <v>301</v>
      </c>
      <c r="B1689" t="s">
        <v>298</v>
      </c>
      <c r="C1689">
        <v>2025</v>
      </c>
      <c r="D1689">
        <v>2</v>
      </c>
      <c r="E1689">
        <v>84070</v>
      </c>
      <c r="F1689" t="s">
        <v>291</v>
      </c>
      <c r="G1689">
        <v>1</v>
      </c>
      <c r="H1689" t="str">
        <f>_xlfn.XLOOKUP(Table1[[#This Row],[ZIPCODE]],Table2[Zip Code],Table2[County])</f>
        <v>Salt Lake</v>
      </c>
      <c r="I1689" t="str">
        <f>_xlfn.XLOOKUP(Table1[[#This Row],[ZIPCODE]],Table3[zip],Table3[county])</f>
        <v>Salt Lake County</v>
      </c>
      <c r="J1689" t="str">
        <f>IFERROR(Table1[[#This Row],[County (Utah.gov)]], SUBSTITUTE(Table1[[#This Row],[County (WPR)]], " County", ""))</f>
        <v>Salt Lake</v>
      </c>
    </row>
    <row r="1690" spans="1:10">
      <c r="A1690" t="s">
        <v>301</v>
      </c>
      <c r="B1690" t="s">
        <v>298</v>
      </c>
      <c r="C1690">
        <v>2025</v>
      </c>
      <c r="D1690">
        <v>2</v>
      </c>
      <c r="E1690">
        <v>84081</v>
      </c>
      <c r="F1690" t="s">
        <v>291</v>
      </c>
      <c r="G1690">
        <v>1</v>
      </c>
      <c r="H1690" t="e">
        <f>_xlfn.XLOOKUP(Table1[[#This Row],[ZIPCODE]],Table2[Zip Code],Table2[County])</f>
        <v>#N/A</v>
      </c>
      <c r="I1690" t="str">
        <f>_xlfn.XLOOKUP(Table1[[#This Row],[ZIPCODE]],Table3[zip],Table3[county])</f>
        <v>Salt Lake County</v>
      </c>
      <c r="J1690" t="str">
        <f>IFERROR(Table1[[#This Row],[County (Utah.gov)]], SUBSTITUTE(Table1[[#This Row],[County (WPR)]], " County", ""))</f>
        <v>Salt Lake</v>
      </c>
    </row>
    <row r="1691" spans="1:10">
      <c r="A1691" t="s">
        <v>301</v>
      </c>
      <c r="B1691" t="s">
        <v>298</v>
      </c>
      <c r="C1691">
        <v>2025</v>
      </c>
      <c r="D1691">
        <v>2</v>
      </c>
      <c r="E1691">
        <v>84088</v>
      </c>
      <c r="F1691" t="s">
        <v>291</v>
      </c>
      <c r="G1691">
        <v>2</v>
      </c>
      <c r="H1691" t="str">
        <f>_xlfn.XLOOKUP(Table1[[#This Row],[ZIPCODE]],Table2[Zip Code],Table2[County])</f>
        <v>Salt Lake</v>
      </c>
      <c r="I1691" t="str">
        <f>_xlfn.XLOOKUP(Table1[[#This Row],[ZIPCODE]],Table3[zip],Table3[county])</f>
        <v>Salt Lake County</v>
      </c>
      <c r="J1691" t="str">
        <f>IFERROR(Table1[[#This Row],[County (Utah.gov)]], SUBSTITUTE(Table1[[#This Row],[County (WPR)]], " County", ""))</f>
        <v>Salt Lake</v>
      </c>
    </row>
    <row r="1692" spans="1:10">
      <c r="A1692" t="s">
        <v>301</v>
      </c>
      <c r="B1692" t="s">
        <v>298</v>
      </c>
      <c r="C1692">
        <v>2025</v>
      </c>
      <c r="D1692">
        <v>2</v>
      </c>
      <c r="E1692">
        <v>84093</v>
      </c>
      <c r="F1692" t="s">
        <v>290</v>
      </c>
      <c r="G1692">
        <v>2</v>
      </c>
      <c r="H1692" t="str">
        <f>_xlfn.XLOOKUP(Table1[[#This Row],[ZIPCODE]],Table2[Zip Code],Table2[County])</f>
        <v>Salt Lake</v>
      </c>
      <c r="I1692" t="str">
        <f>_xlfn.XLOOKUP(Table1[[#This Row],[ZIPCODE]],Table3[zip],Table3[county])</f>
        <v>Salt Lake County</v>
      </c>
      <c r="J1692" t="str">
        <f>IFERROR(Table1[[#This Row],[County (Utah.gov)]], SUBSTITUTE(Table1[[#This Row],[County (WPR)]], " County", ""))</f>
        <v>Salt Lake</v>
      </c>
    </row>
    <row r="1693" spans="1:10">
      <c r="A1693" t="s">
        <v>301</v>
      </c>
      <c r="B1693" t="s">
        <v>298</v>
      </c>
      <c r="C1693">
        <v>2025</v>
      </c>
      <c r="D1693">
        <v>2</v>
      </c>
      <c r="E1693">
        <v>84095</v>
      </c>
      <c r="F1693" t="s">
        <v>290</v>
      </c>
      <c r="G1693">
        <v>1</v>
      </c>
      <c r="H1693" t="str">
        <f>_xlfn.XLOOKUP(Table1[[#This Row],[ZIPCODE]],Table2[Zip Code],Table2[County])</f>
        <v>Salt Lake</v>
      </c>
      <c r="I1693" t="str">
        <f>_xlfn.XLOOKUP(Table1[[#This Row],[ZIPCODE]],Table3[zip],Table3[county])</f>
        <v>Salt Lake County</v>
      </c>
      <c r="J1693" t="str">
        <f>IFERROR(Table1[[#This Row],[County (Utah.gov)]], SUBSTITUTE(Table1[[#This Row],[County (WPR)]], " County", ""))</f>
        <v>Salt Lake</v>
      </c>
    </row>
    <row r="1694" spans="1:10">
      <c r="A1694" t="s">
        <v>301</v>
      </c>
      <c r="B1694" t="s">
        <v>298</v>
      </c>
      <c r="C1694">
        <v>2025</v>
      </c>
      <c r="D1694">
        <v>2</v>
      </c>
      <c r="E1694">
        <v>84096</v>
      </c>
      <c r="F1694" t="s">
        <v>290</v>
      </c>
      <c r="G1694">
        <v>8</v>
      </c>
      <c r="H1694" t="e">
        <f>_xlfn.XLOOKUP(Table1[[#This Row],[ZIPCODE]],Table2[Zip Code],Table2[County])</f>
        <v>#N/A</v>
      </c>
      <c r="I1694" t="str">
        <f>_xlfn.XLOOKUP(Table1[[#This Row],[ZIPCODE]],Table3[zip],Table3[county])</f>
        <v>Salt Lake County</v>
      </c>
      <c r="J1694" t="str">
        <f>IFERROR(Table1[[#This Row],[County (Utah.gov)]], SUBSTITUTE(Table1[[#This Row],[County (WPR)]], " County", ""))</f>
        <v>Salt Lake</v>
      </c>
    </row>
    <row r="1695" spans="1:10">
      <c r="A1695" t="s">
        <v>301</v>
      </c>
      <c r="B1695" t="s">
        <v>298</v>
      </c>
      <c r="C1695">
        <v>2025</v>
      </c>
      <c r="D1695">
        <v>2</v>
      </c>
      <c r="E1695">
        <v>84096</v>
      </c>
      <c r="F1695" t="s">
        <v>291</v>
      </c>
      <c r="G1695">
        <v>1</v>
      </c>
      <c r="H1695" t="e">
        <f>_xlfn.XLOOKUP(Table1[[#This Row],[ZIPCODE]],Table2[Zip Code],Table2[County])</f>
        <v>#N/A</v>
      </c>
      <c r="I1695" t="str">
        <f>_xlfn.XLOOKUP(Table1[[#This Row],[ZIPCODE]],Table3[zip],Table3[county])</f>
        <v>Salt Lake County</v>
      </c>
      <c r="J1695" t="str">
        <f>IFERROR(Table1[[#This Row],[County (Utah.gov)]], SUBSTITUTE(Table1[[#This Row],[County (WPR)]], " County", ""))</f>
        <v>Salt Lake</v>
      </c>
    </row>
    <row r="1696" spans="1:10">
      <c r="A1696" t="s">
        <v>301</v>
      </c>
      <c r="B1696" t="s">
        <v>298</v>
      </c>
      <c r="C1696">
        <v>2025</v>
      </c>
      <c r="D1696">
        <v>2</v>
      </c>
      <c r="E1696">
        <v>84104</v>
      </c>
      <c r="F1696" t="s">
        <v>291</v>
      </c>
      <c r="G1696">
        <v>1</v>
      </c>
      <c r="H1696" t="str">
        <f>_xlfn.XLOOKUP(Table1[[#This Row],[ZIPCODE]],Table2[Zip Code],Table2[County])</f>
        <v>Salt Lake</v>
      </c>
      <c r="I1696" t="str">
        <f>_xlfn.XLOOKUP(Table1[[#This Row],[ZIPCODE]],Table3[zip],Table3[county])</f>
        <v>Salt Lake County</v>
      </c>
      <c r="J1696" t="str">
        <f>IFERROR(Table1[[#This Row],[County (Utah.gov)]], SUBSTITUTE(Table1[[#This Row],[County (WPR)]], " County", ""))</f>
        <v>Salt Lake</v>
      </c>
    </row>
    <row r="1697" spans="1:10">
      <c r="A1697" t="s">
        <v>301</v>
      </c>
      <c r="B1697" t="s">
        <v>298</v>
      </c>
      <c r="C1697">
        <v>2025</v>
      </c>
      <c r="D1697">
        <v>2</v>
      </c>
      <c r="E1697">
        <v>84106</v>
      </c>
      <c r="F1697" t="s">
        <v>290</v>
      </c>
      <c r="G1697">
        <v>1</v>
      </c>
      <c r="H1697" t="str">
        <f>_xlfn.XLOOKUP(Table1[[#This Row],[ZIPCODE]],Table2[Zip Code],Table2[County])</f>
        <v>Salt Lake</v>
      </c>
      <c r="I1697" t="str">
        <f>_xlfn.XLOOKUP(Table1[[#This Row],[ZIPCODE]],Table3[zip],Table3[county])</f>
        <v>Salt Lake County</v>
      </c>
      <c r="J1697" t="str">
        <f>IFERROR(Table1[[#This Row],[County (Utah.gov)]], SUBSTITUTE(Table1[[#This Row],[County (WPR)]], " County", ""))</f>
        <v>Salt Lake</v>
      </c>
    </row>
    <row r="1698" spans="1:10">
      <c r="A1698" t="s">
        <v>301</v>
      </c>
      <c r="B1698" t="s">
        <v>298</v>
      </c>
      <c r="C1698">
        <v>2025</v>
      </c>
      <c r="D1698">
        <v>2</v>
      </c>
      <c r="E1698">
        <v>84108</v>
      </c>
      <c r="F1698" t="s">
        <v>290</v>
      </c>
      <c r="G1698">
        <v>1</v>
      </c>
      <c r="H1698" t="str">
        <f>_xlfn.XLOOKUP(Table1[[#This Row],[ZIPCODE]],Table2[Zip Code],Table2[County])</f>
        <v>Salt Lake</v>
      </c>
      <c r="I1698" t="str">
        <f>_xlfn.XLOOKUP(Table1[[#This Row],[ZIPCODE]],Table3[zip],Table3[county])</f>
        <v>Salt Lake County</v>
      </c>
      <c r="J1698" t="str">
        <f>IFERROR(Table1[[#This Row],[County (Utah.gov)]], SUBSTITUTE(Table1[[#This Row],[County (WPR)]], " County", ""))</f>
        <v>Salt Lake</v>
      </c>
    </row>
    <row r="1699" spans="1:10">
      <c r="A1699" t="s">
        <v>301</v>
      </c>
      <c r="B1699" t="s">
        <v>298</v>
      </c>
      <c r="C1699">
        <v>2025</v>
      </c>
      <c r="D1699">
        <v>2</v>
      </c>
      <c r="E1699">
        <v>84108</v>
      </c>
      <c r="F1699" t="s">
        <v>291</v>
      </c>
      <c r="G1699">
        <v>1</v>
      </c>
      <c r="H1699" t="str">
        <f>_xlfn.XLOOKUP(Table1[[#This Row],[ZIPCODE]],Table2[Zip Code],Table2[County])</f>
        <v>Salt Lake</v>
      </c>
      <c r="I1699" t="str">
        <f>_xlfn.XLOOKUP(Table1[[#This Row],[ZIPCODE]],Table3[zip],Table3[county])</f>
        <v>Salt Lake County</v>
      </c>
      <c r="J1699" t="str">
        <f>IFERROR(Table1[[#This Row],[County (Utah.gov)]], SUBSTITUTE(Table1[[#This Row],[County (WPR)]], " County", ""))</f>
        <v>Salt Lake</v>
      </c>
    </row>
    <row r="1700" spans="1:10">
      <c r="A1700" t="s">
        <v>301</v>
      </c>
      <c r="B1700" t="s">
        <v>298</v>
      </c>
      <c r="C1700">
        <v>2025</v>
      </c>
      <c r="D1700">
        <v>2</v>
      </c>
      <c r="E1700">
        <v>84111</v>
      </c>
      <c r="F1700" t="s">
        <v>290</v>
      </c>
      <c r="G1700">
        <v>2</v>
      </c>
      <c r="H1700" t="str">
        <f>_xlfn.XLOOKUP(Table1[[#This Row],[ZIPCODE]],Table2[Zip Code],Table2[County])</f>
        <v>Salt Lake</v>
      </c>
      <c r="I1700" t="str">
        <f>_xlfn.XLOOKUP(Table1[[#This Row],[ZIPCODE]],Table3[zip],Table3[county])</f>
        <v>Salt Lake County</v>
      </c>
      <c r="J1700" t="str">
        <f>IFERROR(Table1[[#This Row],[County (Utah.gov)]], SUBSTITUTE(Table1[[#This Row],[County (WPR)]], " County", ""))</f>
        <v>Salt Lake</v>
      </c>
    </row>
    <row r="1701" spans="1:10">
      <c r="A1701" t="s">
        <v>301</v>
      </c>
      <c r="B1701" t="s">
        <v>298</v>
      </c>
      <c r="C1701">
        <v>2025</v>
      </c>
      <c r="D1701">
        <v>2</v>
      </c>
      <c r="E1701">
        <v>84112</v>
      </c>
      <c r="F1701" t="s">
        <v>290</v>
      </c>
      <c r="G1701">
        <v>2</v>
      </c>
      <c r="H1701" t="str">
        <f>_xlfn.XLOOKUP(Table1[[#This Row],[ZIPCODE]],Table2[Zip Code],Table2[County])</f>
        <v>Salt Lake</v>
      </c>
      <c r="I1701" t="str">
        <f>_xlfn.XLOOKUP(Table1[[#This Row],[ZIPCODE]],Table3[zip],Table3[county])</f>
        <v>Salt Lake County</v>
      </c>
      <c r="J1701" t="str">
        <f>IFERROR(Table1[[#This Row],[County (Utah.gov)]], SUBSTITUTE(Table1[[#This Row],[County (WPR)]], " County", ""))</f>
        <v>Salt Lake</v>
      </c>
    </row>
    <row r="1702" spans="1:10">
      <c r="A1702" t="s">
        <v>301</v>
      </c>
      <c r="B1702" t="s">
        <v>298</v>
      </c>
      <c r="C1702">
        <v>2025</v>
      </c>
      <c r="D1702">
        <v>2</v>
      </c>
      <c r="E1702">
        <v>84118</v>
      </c>
      <c r="F1702" t="s">
        <v>291</v>
      </c>
      <c r="G1702">
        <v>1</v>
      </c>
      <c r="H1702" t="str">
        <f>_xlfn.XLOOKUP(Table1[[#This Row],[ZIPCODE]],Table2[Zip Code],Table2[County])</f>
        <v>Salt Lake</v>
      </c>
      <c r="I1702" t="str">
        <f>_xlfn.XLOOKUP(Table1[[#This Row],[ZIPCODE]],Table3[zip],Table3[county])</f>
        <v>Salt Lake County</v>
      </c>
      <c r="J1702" t="str">
        <f>IFERROR(Table1[[#This Row],[County (Utah.gov)]], SUBSTITUTE(Table1[[#This Row],[County (WPR)]], " County", ""))</f>
        <v>Salt Lake</v>
      </c>
    </row>
    <row r="1703" spans="1:10">
      <c r="A1703" t="s">
        <v>301</v>
      </c>
      <c r="B1703" t="s">
        <v>298</v>
      </c>
      <c r="C1703">
        <v>2025</v>
      </c>
      <c r="D1703">
        <v>2</v>
      </c>
      <c r="E1703">
        <v>84120</v>
      </c>
      <c r="F1703" t="s">
        <v>290</v>
      </c>
      <c r="G1703">
        <v>1</v>
      </c>
      <c r="H1703" t="str">
        <f>_xlfn.XLOOKUP(Table1[[#This Row],[ZIPCODE]],Table2[Zip Code],Table2[County])</f>
        <v>Salt Lake</v>
      </c>
      <c r="I1703" t="str">
        <f>_xlfn.XLOOKUP(Table1[[#This Row],[ZIPCODE]],Table3[zip],Table3[county])</f>
        <v>Salt Lake County</v>
      </c>
      <c r="J1703" t="str">
        <f>IFERROR(Table1[[#This Row],[County (Utah.gov)]], SUBSTITUTE(Table1[[#This Row],[County (WPR)]], " County", ""))</f>
        <v>Salt Lake</v>
      </c>
    </row>
    <row r="1704" spans="1:10">
      <c r="A1704" t="s">
        <v>301</v>
      </c>
      <c r="B1704" t="s">
        <v>298</v>
      </c>
      <c r="C1704">
        <v>2025</v>
      </c>
      <c r="D1704">
        <v>2</v>
      </c>
      <c r="E1704">
        <v>84129</v>
      </c>
      <c r="F1704" t="s">
        <v>290</v>
      </c>
      <c r="G1704">
        <v>1</v>
      </c>
      <c r="H1704" t="e">
        <f>_xlfn.XLOOKUP(Table1[[#This Row],[ZIPCODE]],Table2[Zip Code],Table2[County])</f>
        <v>#N/A</v>
      </c>
      <c r="I1704" t="str">
        <f>_xlfn.XLOOKUP(Table1[[#This Row],[ZIPCODE]],Table3[zip],Table3[county])</f>
        <v>Salt Lake County</v>
      </c>
      <c r="J1704" t="str">
        <f>IFERROR(Table1[[#This Row],[County (Utah.gov)]], SUBSTITUTE(Table1[[#This Row],[County (WPR)]], " County", ""))</f>
        <v>Salt Lake</v>
      </c>
    </row>
    <row r="1705" spans="1:10">
      <c r="A1705" t="s">
        <v>301</v>
      </c>
      <c r="B1705" t="s">
        <v>298</v>
      </c>
      <c r="C1705">
        <v>2025</v>
      </c>
      <c r="D1705">
        <v>2</v>
      </c>
      <c r="E1705">
        <v>84129</v>
      </c>
      <c r="F1705" t="s">
        <v>291</v>
      </c>
      <c r="G1705">
        <v>1</v>
      </c>
      <c r="H1705" t="e">
        <f>_xlfn.XLOOKUP(Table1[[#This Row],[ZIPCODE]],Table2[Zip Code],Table2[County])</f>
        <v>#N/A</v>
      </c>
      <c r="I1705" t="str">
        <f>_xlfn.XLOOKUP(Table1[[#This Row],[ZIPCODE]],Table3[zip],Table3[county])</f>
        <v>Salt Lake County</v>
      </c>
      <c r="J1705" t="str">
        <f>IFERROR(Table1[[#This Row],[County (Utah.gov)]], SUBSTITUTE(Table1[[#This Row],[County (WPR)]], " County", ""))</f>
        <v>Salt Lake</v>
      </c>
    </row>
    <row r="1706" spans="1:10">
      <c r="A1706" t="s">
        <v>301</v>
      </c>
      <c r="B1706" t="s">
        <v>298</v>
      </c>
      <c r="C1706">
        <v>2025</v>
      </c>
      <c r="D1706">
        <v>2</v>
      </c>
      <c r="E1706">
        <v>84604</v>
      </c>
      <c r="F1706" t="s">
        <v>290</v>
      </c>
      <c r="G1706">
        <v>1</v>
      </c>
      <c r="H1706" t="str">
        <f>_xlfn.XLOOKUP(Table1[[#This Row],[ZIPCODE]],Table2[Zip Code],Table2[County])</f>
        <v>Utah</v>
      </c>
      <c r="I1706" t="str">
        <f>_xlfn.XLOOKUP(Table1[[#This Row],[ZIPCODE]],Table3[zip],Table3[county])</f>
        <v>Utah County</v>
      </c>
      <c r="J1706" t="str">
        <f>IFERROR(Table1[[#This Row],[County (Utah.gov)]], SUBSTITUTE(Table1[[#This Row],[County (WPR)]], " County", ""))</f>
        <v>Utah</v>
      </c>
    </row>
    <row r="1707" spans="1:10">
      <c r="A1707" t="s">
        <v>301</v>
      </c>
      <c r="B1707" t="s">
        <v>304</v>
      </c>
      <c r="C1707">
        <v>2025</v>
      </c>
      <c r="D1707">
        <v>2</v>
      </c>
      <c r="E1707">
        <v>84004</v>
      </c>
      <c r="F1707" t="s">
        <v>290</v>
      </c>
      <c r="G1707">
        <v>2</v>
      </c>
      <c r="H1707" t="str">
        <f>_xlfn.XLOOKUP(Table1[[#This Row],[ZIPCODE]],Table2[Zip Code],Table2[County])</f>
        <v>Utah</v>
      </c>
      <c r="I1707" t="str">
        <f>_xlfn.XLOOKUP(Table1[[#This Row],[ZIPCODE]],Table3[zip],Table3[county])</f>
        <v>Utah County</v>
      </c>
      <c r="J1707" t="str">
        <f>IFERROR(Table1[[#This Row],[County (Utah.gov)]], SUBSTITUTE(Table1[[#This Row],[County (WPR)]], " County", ""))</f>
        <v>Utah</v>
      </c>
    </row>
    <row r="1708" spans="1:10">
      <c r="A1708" t="s">
        <v>301</v>
      </c>
      <c r="B1708" t="s">
        <v>304</v>
      </c>
      <c r="C1708">
        <v>2025</v>
      </c>
      <c r="D1708">
        <v>2</v>
      </c>
      <c r="E1708">
        <v>84020</v>
      </c>
      <c r="F1708" t="s">
        <v>290</v>
      </c>
      <c r="G1708">
        <v>3</v>
      </c>
      <c r="H1708" t="str">
        <f>_xlfn.XLOOKUP(Table1[[#This Row],[ZIPCODE]],Table2[Zip Code],Table2[County])</f>
        <v>Salt Lake</v>
      </c>
      <c r="I1708" t="str">
        <f>_xlfn.XLOOKUP(Table1[[#This Row],[ZIPCODE]],Table3[zip],Table3[county])</f>
        <v>Salt Lake County</v>
      </c>
      <c r="J1708" t="str">
        <f>IFERROR(Table1[[#This Row],[County (Utah.gov)]], SUBSTITUTE(Table1[[#This Row],[County (WPR)]], " County", ""))</f>
        <v>Salt Lake</v>
      </c>
    </row>
    <row r="1709" spans="1:10">
      <c r="A1709" t="s">
        <v>301</v>
      </c>
      <c r="B1709" t="s">
        <v>304</v>
      </c>
      <c r="C1709">
        <v>2025</v>
      </c>
      <c r="D1709">
        <v>2</v>
      </c>
      <c r="E1709">
        <v>84036</v>
      </c>
      <c r="F1709" t="s">
        <v>290</v>
      </c>
      <c r="G1709">
        <v>1</v>
      </c>
      <c r="H1709" t="str">
        <f>_xlfn.XLOOKUP(Table1[[#This Row],[ZIPCODE]],Table2[Zip Code],Table2[County])</f>
        <v>Summit</v>
      </c>
      <c r="I1709" t="str">
        <f>_xlfn.XLOOKUP(Table1[[#This Row],[ZIPCODE]],Table3[zip],Table3[county])</f>
        <v>Summit County</v>
      </c>
      <c r="J1709" t="str">
        <f>IFERROR(Table1[[#This Row],[County (Utah.gov)]], SUBSTITUTE(Table1[[#This Row],[County (WPR)]], " County", ""))</f>
        <v>Summit</v>
      </c>
    </row>
    <row r="1710" spans="1:10">
      <c r="A1710" t="s">
        <v>301</v>
      </c>
      <c r="B1710" t="s">
        <v>304</v>
      </c>
      <c r="C1710">
        <v>2025</v>
      </c>
      <c r="D1710">
        <v>2</v>
      </c>
      <c r="E1710">
        <v>84044</v>
      </c>
      <c r="F1710" t="s">
        <v>290</v>
      </c>
      <c r="G1710">
        <v>1</v>
      </c>
      <c r="H1710" t="str">
        <f>_xlfn.XLOOKUP(Table1[[#This Row],[ZIPCODE]],Table2[Zip Code],Table2[County])</f>
        <v>Salt Lake</v>
      </c>
      <c r="I1710" t="str">
        <f>_xlfn.XLOOKUP(Table1[[#This Row],[ZIPCODE]],Table3[zip],Table3[county])</f>
        <v>Salt Lake County</v>
      </c>
      <c r="J1710" t="str">
        <f>IFERROR(Table1[[#This Row],[County (Utah.gov)]], SUBSTITUTE(Table1[[#This Row],[County (WPR)]], " County", ""))</f>
        <v>Salt Lake</v>
      </c>
    </row>
    <row r="1711" spans="1:10">
      <c r="A1711" t="s">
        <v>301</v>
      </c>
      <c r="B1711" t="s">
        <v>304</v>
      </c>
      <c r="C1711">
        <v>2025</v>
      </c>
      <c r="D1711">
        <v>2</v>
      </c>
      <c r="E1711">
        <v>84054</v>
      </c>
      <c r="F1711" t="s">
        <v>290</v>
      </c>
      <c r="G1711">
        <v>1</v>
      </c>
      <c r="H1711" t="str">
        <f>_xlfn.XLOOKUP(Table1[[#This Row],[ZIPCODE]],Table2[Zip Code],Table2[County])</f>
        <v>Davis</v>
      </c>
      <c r="I1711" t="str">
        <f>_xlfn.XLOOKUP(Table1[[#This Row],[ZIPCODE]],Table3[zip],Table3[county])</f>
        <v>Davis County</v>
      </c>
      <c r="J1711" t="str">
        <f>IFERROR(Table1[[#This Row],[County (Utah.gov)]], SUBSTITUTE(Table1[[#This Row],[County (WPR)]], " County", ""))</f>
        <v>Davis</v>
      </c>
    </row>
    <row r="1712" spans="1:10">
      <c r="A1712" t="s">
        <v>301</v>
      </c>
      <c r="B1712" t="s">
        <v>304</v>
      </c>
      <c r="C1712">
        <v>2025</v>
      </c>
      <c r="D1712">
        <v>2</v>
      </c>
      <c r="E1712">
        <v>84065</v>
      </c>
      <c r="F1712" t="s">
        <v>290</v>
      </c>
      <c r="G1712">
        <v>1</v>
      </c>
      <c r="H1712" t="str">
        <f>_xlfn.XLOOKUP(Table1[[#This Row],[ZIPCODE]],Table2[Zip Code],Table2[County])</f>
        <v>Salt Lake</v>
      </c>
      <c r="I1712" t="str">
        <f>_xlfn.XLOOKUP(Table1[[#This Row],[ZIPCODE]],Table3[zip],Table3[county])</f>
        <v>Salt Lake County</v>
      </c>
      <c r="J1712" t="str">
        <f>IFERROR(Table1[[#This Row],[County (Utah.gov)]], SUBSTITUTE(Table1[[#This Row],[County (WPR)]], " County", ""))</f>
        <v>Salt Lake</v>
      </c>
    </row>
    <row r="1713" spans="1:10">
      <c r="A1713" t="s">
        <v>301</v>
      </c>
      <c r="B1713" t="s">
        <v>304</v>
      </c>
      <c r="C1713">
        <v>2025</v>
      </c>
      <c r="D1713">
        <v>2</v>
      </c>
      <c r="E1713">
        <v>84070</v>
      </c>
      <c r="F1713" t="s">
        <v>290</v>
      </c>
      <c r="G1713">
        <v>1</v>
      </c>
      <c r="H1713" t="str">
        <f>_xlfn.XLOOKUP(Table1[[#This Row],[ZIPCODE]],Table2[Zip Code],Table2[County])</f>
        <v>Salt Lake</v>
      </c>
      <c r="I1713" t="str">
        <f>_xlfn.XLOOKUP(Table1[[#This Row],[ZIPCODE]],Table3[zip],Table3[county])</f>
        <v>Salt Lake County</v>
      </c>
      <c r="J1713" t="str">
        <f>IFERROR(Table1[[#This Row],[County (Utah.gov)]], SUBSTITUTE(Table1[[#This Row],[County (WPR)]], " County", ""))</f>
        <v>Salt Lake</v>
      </c>
    </row>
    <row r="1714" spans="1:10">
      <c r="A1714" t="s">
        <v>301</v>
      </c>
      <c r="B1714" t="s">
        <v>304</v>
      </c>
      <c r="C1714">
        <v>2025</v>
      </c>
      <c r="D1714">
        <v>2</v>
      </c>
      <c r="E1714">
        <v>84074</v>
      </c>
      <c r="F1714" t="s">
        <v>290</v>
      </c>
      <c r="G1714">
        <v>1</v>
      </c>
      <c r="H1714" t="str">
        <f>_xlfn.XLOOKUP(Table1[[#This Row],[ZIPCODE]],Table2[Zip Code],Table2[County])</f>
        <v>Tooele</v>
      </c>
      <c r="I1714" t="str">
        <f>_xlfn.XLOOKUP(Table1[[#This Row],[ZIPCODE]],Table3[zip],Table3[county])</f>
        <v>Tooele County</v>
      </c>
      <c r="J1714" t="str">
        <f>IFERROR(Table1[[#This Row],[County (Utah.gov)]], SUBSTITUTE(Table1[[#This Row],[County (WPR)]], " County", ""))</f>
        <v>Tooele</v>
      </c>
    </row>
    <row r="1715" spans="1:10">
      <c r="A1715" t="s">
        <v>301</v>
      </c>
      <c r="B1715" t="s">
        <v>304</v>
      </c>
      <c r="C1715">
        <v>2025</v>
      </c>
      <c r="D1715">
        <v>2</v>
      </c>
      <c r="E1715">
        <v>84081</v>
      </c>
      <c r="F1715" t="s">
        <v>290</v>
      </c>
      <c r="G1715">
        <v>1</v>
      </c>
      <c r="H1715" t="e">
        <f>_xlfn.XLOOKUP(Table1[[#This Row],[ZIPCODE]],Table2[Zip Code],Table2[County])</f>
        <v>#N/A</v>
      </c>
      <c r="I1715" t="str">
        <f>_xlfn.XLOOKUP(Table1[[#This Row],[ZIPCODE]],Table3[zip],Table3[county])</f>
        <v>Salt Lake County</v>
      </c>
      <c r="J1715" t="str">
        <f>IFERROR(Table1[[#This Row],[County (Utah.gov)]], SUBSTITUTE(Table1[[#This Row],[County (WPR)]], " County", ""))</f>
        <v>Salt Lake</v>
      </c>
    </row>
    <row r="1716" spans="1:10">
      <c r="A1716" t="s">
        <v>301</v>
      </c>
      <c r="B1716" t="s">
        <v>304</v>
      </c>
      <c r="C1716">
        <v>2025</v>
      </c>
      <c r="D1716">
        <v>2</v>
      </c>
      <c r="E1716">
        <v>84084</v>
      </c>
      <c r="F1716" t="s">
        <v>290</v>
      </c>
      <c r="G1716">
        <v>1</v>
      </c>
      <c r="H1716" t="str">
        <f>_xlfn.XLOOKUP(Table1[[#This Row],[ZIPCODE]],Table2[Zip Code],Table2[County])</f>
        <v>Salt Lake</v>
      </c>
      <c r="I1716" t="str">
        <f>_xlfn.XLOOKUP(Table1[[#This Row],[ZIPCODE]],Table3[zip],Table3[county])</f>
        <v>Salt Lake County</v>
      </c>
      <c r="J1716" t="str">
        <f>IFERROR(Table1[[#This Row],[County (Utah.gov)]], SUBSTITUTE(Table1[[#This Row],[County (WPR)]], " County", ""))</f>
        <v>Salt Lake</v>
      </c>
    </row>
    <row r="1717" spans="1:10">
      <c r="A1717" t="s">
        <v>301</v>
      </c>
      <c r="B1717" t="s">
        <v>304</v>
      </c>
      <c r="C1717">
        <v>2025</v>
      </c>
      <c r="D1717">
        <v>2</v>
      </c>
      <c r="E1717">
        <v>84084</v>
      </c>
      <c r="F1717" t="s">
        <v>291</v>
      </c>
      <c r="G1717">
        <v>1</v>
      </c>
      <c r="H1717" t="str">
        <f>_xlfn.XLOOKUP(Table1[[#This Row],[ZIPCODE]],Table2[Zip Code],Table2[County])</f>
        <v>Salt Lake</v>
      </c>
      <c r="I1717" t="str">
        <f>_xlfn.XLOOKUP(Table1[[#This Row],[ZIPCODE]],Table3[zip],Table3[county])</f>
        <v>Salt Lake County</v>
      </c>
      <c r="J1717" t="str">
        <f>IFERROR(Table1[[#This Row],[County (Utah.gov)]], SUBSTITUTE(Table1[[#This Row],[County (WPR)]], " County", ""))</f>
        <v>Salt Lake</v>
      </c>
    </row>
    <row r="1718" spans="1:10">
      <c r="A1718" t="s">
        <v>301</v>
      </c>
      <c r="B1718" t="s">
        <v>304</v>
      </c>
      <c r="C1718">
        <v>2025</v>
      </c>
      <c r="D1718">
        <v>2</v>
      </c>
      <c r="E1718">
        <v>84094</v>
      </c>
      <c r="F1718" t="s">
        <v>290</v>
      </c>
      <c r="G1718">
        <v>1</v>
      </c>
      <c r="H1718" t="str">
        <f>_xlfn.XLOOKUP(Table1[[#This Row],[ZIPCODE]],Table2[Zip Code],Table2[County])</f>
        <v>Salt Lake</v>
      </c>
      <c r="I1718" t="str">
        <f>_xlfn.XLOOKUP(Table1[[#This Row],[ZIPCODE]],Table3[zip],Table3[county])</f>
        <v>Salt Lake County</v>
      </c>
      <c r="J1718" t="str">
        <f>IFERROR(Table1[[#This Row],[County (Utah.gov)]], SUBSTITUTE(Table1[[#This Row],[County (WPR)]], " County", ""))</f>
        <v>Salt Lake</v>
      </c>
    </row>
    <row r="1719" spans="1:10">
      <c r="A1719" t="s">
        <v>301</v>
      </c>
      <c r="B1719" t="s">
        <v>304</v>
      </c>
      <c r="C1719">
        <v>2025</v>
      </c>
      <c r="D1719">
        <v>2</v>
      </c>
      <c r="E1719">
        <v>84095</v>
      </c>
      <c r="F1719" t="s">
        <v>291</v>
      </c>
      <c r="G1719">
        <v>1</v>
      </c>
      <c r="H1719" t="str">
        <f>_xlfn.XLOOKUP(Table1[[#This Row],[ZIPCODE]],Table2[Zip Code],Table2[County])</f>
        <v>Salt Lake</v>
      </c>
      <c r="I1719" t="str">
        <f>_xlfn.XLOOKUP(Table1[[#This Row],[ZIPCODE]],Table3[zip],Table3[county])</f>
        <v>Salt Lake County</v>
      </c>
      <c r="J1719" t="str">
        <f>IFERROR(Table1[[#This Row],[County (Utah.gov)]], SUBSTITUTE(Table1[[#This Row],[County (WPR)]], " County", ""))</f>
        <v>Salt Lake</v>
      </c>
    </row>
    <row r="1720" spans="1:10">
      <c r="A1720" t="s">
        <v>301</v>
      </c>
      <c r="B1720" t="s">
        <v>304</v>
      </c>
      <c r="C1720">
        <v>2025</v>
      </c>
      <c r="D1720">
        <v>2</v>
      </c>
      <c r="E1720">
        <v>84096</v>
      </c>
      <c r="F1720" t="s">
        <v>290</v>
      </c>
      <c r="G1720">
        <v>1</v>
      </c>
      <c r="H1720" t="e">
        <f>_xlfn.XLOOKUP(Table1[[#This Row],[ZIPCODE]],Table2[Zip Code],Table2[County])</f>
        <v>#N/A</v>
      </c>
      <c r="I1720" t="str">
        <f>_xlfn.XLOOKUP(Table1[[#This Row],[ZIPCODE]],Table3[zip],Table3[county])</f>
        <v>Salt Lake County</v>
      </c>
      <c r="J1720" t="str">
        <f>IFERROR(Table1[[#This Row],[County (Utah.gov)]], SUBSTITUTE(Table1[[#This Row],[County (WPR)]], " County", ""))</f>
        <v>Salt Lake</v>
      </c>
    </row>
    <row r="1721" spans="1:10">
      <c r="A1721" t="s">
        <v>301</v>
      </c>
      <c r="B1721" t="s">
        <v>304</v>
      </c>
      <c r="C1721">
        <v>2025</v>
      </c>
      <c r="D1721">
        <v>2</v>
      </c>
      <c r="E1721">
        <v>84102</v>
      </c>
      <c r="F1721" t="s">
        <v>290</v>
      </c>
      <c r="G1721">
        <v>3</v>
      </c>
      <c r="H1721" t="str">
        <f>_xlfn.XLOOKUP(Table1[[#This Row],[ZIPCODE]],Table2[Zip Code],Table2[County])</f>
        <v>Salt Lake</v>
      </c>
      <c r="I1721" t="str">
        <f>_xlfn.XLOOKUP(Table1[[#This Row],[ZIPCODE]],Table3[zip],Table3[county])</f>
        <v>Salt Lake County</v>
      </c>
      <c r="J1721" t="str">
        <f>IFERROR(Table1[[#This Row],[County (Utah.gov)]], SUBSTITUTE(Table1[[#This Row],[County (WPR)]], " County", ""))</f>
        <v>Salt Lake</v>
      </c>
    </row>
    <row r="1722" spans="1:10">
      <c r="A1722" t="s">
        <v>301</v>
      </c>
      <c r="B1722" t="s">
        <v>304</v>
      </c>
      <c r="C1722">
        <v>2025</v>
      </c>
      <c r="D1722">
        <v>2</v>
      </c>
      <c r="E1722">
        <v>84105</v>
      </c>
      <c r="F1722" t="s">
        <v>290</v>
      </c>
      <c r="G1722">
        <v>1</v>
      </c>
      <c r="H1722" t="str">
        <f>_xlfn.XLOOKUP(Table1[[#This Row],[ZIPCODE]],Table2[Zip Code],Table2[County])</f>
        <v>Salt Lake</v>
      </c>
      <c r="I1722" t="str">
        <f>_xlfn.XLOOKUP(Table1[[#This Row],[ZIPCODE]],Table3[zip],Table3[county])</f>
        <v>Salt Lake County</v>
      </c>
      <c r="J1722" t="str">
        <f>IFERROR(Table1[[#This Row],[County (Utah.gov)]], SUBSTITUTE(Table1[[#This Row],[County (WPR)]], " County", ""))</f>
        <v>Salt Lake</v>
      </c>
    </row>
    <row r="1723" spans="1:10">
      <c r="A1723" t="s">
        <v>301</v>
      </c>
      <c r="B1723" t="s">
        <v>304</v>
      </c>
      <c r="C1723">
        <v>2025</v>
      </c>
      <c r="D1723">
        <v>2</v>
      </c>
      <c r="E1723">
        <v>84107</v>
      </c>
      <c r="F1723" t="s">
        <v>290</v>
      </c>
      <c r="G1723">
        <v>2</v>
      </c>
      <c r="H1723" t="str">
        <f>_xlfn.XLOOKUP(Table1[[#This Row],[ZIPCODE]],Table2[Zip Code],Table2[County])</f>
        <v>Salt Lake</v>
      </c>
      <c r="I1723" t="str">
        <f>_xlfn.XLOOKUP(Table1[[#This Row],[ZIPCODE]],Table3[zip],Table3[county])</f>
        <v>Salt Lake County</v>
      </c>
      <c r="J1723" t="str">
        <f>IFERROR(Table1[[#This Row],[County (Utah.gov)]], SUBSTITUTE(Table1[[#This Row],[County (WPR)]], " County", ""))</f>
        <v>Salt Lake</v>
      </c>
    </row>
    <row r="1724" spans="1:10">
      <c r="A1724" t="s">
        <v>301</v>
      </c>
      <c r="B1724" t="s">
        <v>304</v>
      </c>
      <c r="C1724">
        <v>2025</v>
      </c>
      <c r="D1724">
        <v>2</v>
      </c>
      <c r="E1724">
        <v>84108</v>
      </c>
      <c r="F1724" t="s">
        <v>290</v>
      </c>
      <c r="G1724">
        <v>1</v>
      </c>
      <c r="H1724" t="str">
        <f>_xlfn.XLOOKUP(Table1[[#This Row],[ZIPCODE]],Table2[Zip Code],Table2[County])</f>
        <v>Salt Lake</v>
      </c>
      <c r="I1724" t="str">
        <f>_xlfn.XLOOKUP(Table1[[#This Row],[ZIPCODE]],Table3[zip],Table3[county])</f>
        <v>Salt Lake County</v>
      </c>
      <c r="J1724" t="str">
        <f>IFERROR(Table1[[#This Row],[County (Utah.gov)]], SUBSTITUTE(Table1[[#This Row],[County (WPR)]], " County", ""))</f>
        <v>Salt Lake</v>
      </c>
    </row>
    <row r="1725" spans="1:10">
      <c r="A1725" t="s">
        <v>301</v>
      </c>
      <c r="B1725" t="s">
        <v>304</v>
      </c>
      <c r="C1725">
        <v>2025</v>
      </c>
      <c r="D1725">
        <v>2</v>
      </c>
      <c r="E1725">
        <v>84116</v>
      </c>
      <c r="F1725" t="s">
        <v>290</v>
      </c>
      <c r="G1725">
        <v>1</v>
      </c>
      <c r="H1725" t="str">
        <f>_xlfn.XLOOKUP(Table1[[#This Row],[ZIPCODE]],Table2[Zip Code],Table2[County])</f>
        <v>Salt Lake</v>
      </c>
      <c r="I1725" t="str">
        <f>_xlfn.XLOOKUP(Table1[[#This Row],[ZIPCODE]],Table3[zip],Table3[county])</f>
        <v>Salt Lake County</v>
      </c>
      <c r="J1725" t="str">
        <f>IFERROR(Table1[[#This Row],[County (Utah.gov)]], SUBSTITUTE(Table1[[#This Row],[County (WPR)]], " County", ""))</f>
        <v>Salt Lake</v>
      </c>
    </row>
    <row r="1726" spans="1:10">
      <c r="A1726" t="s">
        <v>301</v>
      </c>
      <c r="B1726" t="s">
        <v>304</v>
      </c>
      <c r="C1726">
        <v>2025</v>
      </c>
      <c r="D1726">
        <v>2</v>
      </c>
      <c r="E1726">
        <v>84117</v>
      </c>
      <c r="F1726" t="s">
        <v>290</v>
      </c>
      <c r="G1726">
        <v>1</v>
      </c>
      <c r="H1726" t="str">
        <f>_xlfn.XLOOKUP(Table1[[#This Row],[ZIPCODE]],Table2[Zip Code],Table2[County])</f>
        <v>Salt Lake</v>
      </c>
      <c r="I1726" t="str">
        <f>_xlfn.XLOOKUP(Table1[[#This Row],[ZIPCODE]],Table3[zip],Table3[county])</f>
        <v>Salt Lake County</v>
      </c>
      <c r="J1726" t="str">
        <f>IFERROR(Table1[[#This Row],[County (Utah.gov)]], SUBSTITUTE(Table1[[#This Row],[County (WPR)]], " County", ""))</f>
        <v>Salt Lake</v>
      </c>
    </row>
    <row r="1727" spans="1:10">
      <c r="A1727" t="s">
        <v>301</v>
      </c>
      <c r="B1727" t="s">
        <v>304</v>
      </c>
      <c r="C1727">
        <v>2025</v>
      </c>
      <c r="D1727">
        <v>2</v>
      </c>
      <c r="E1727">
        <v>84121</v>
      </c>
      <c r="F1727" t="s">
        <v>290</v>
      </c>
      <c r="G1727">
        <v>1</v>
      </c>
      <c r="H1727" t="str">
        <f>_xlfn.XLOOKUP(Table1[[#This Row],[ZIPCODE]],Table2[Zip Code],Table2[County])</f>
        <v>Salt Lake</v>
      </c>
      <c r="I1727" t="str">
        <f>_xlfn.XLOOKUP(Table1[[#This Row],[ZIPCODE]],Table3[zip],Table3[county])</f>
        <v>Salt Lake County</v>
      </c>
      <c r="J1727" t="str">
        <f>IFERROR(Table1[[#This Row],[County (Utah.gov)]], SUBSTITUTE(Table1[[#This Row],[County (WPR)]], " County", ""))</f>
        <v>Salt Lake</v>
      </c>
    </row>
    <row r="1728" spans="1:10">
      <c r="A1728" t="s">
        <v>301</v>
      </c>
      <c r="B1728" t="s">
        <v>304</v>
      </c>
      <c r="C1728">
        <v>2025</v>
      </c>
      <c r="D1728">
        <v>2</v>
      </c>
      <c r="E1728">
        <v>84129</v>
      </c>
      <c r="F1728" t="s">
        <v>290</v>
      </c>
      <c r="G1728">
        <v>2</v>
      </c>
      <c r="H1728" t="e">
        <f>_xlfn.XLOOKUP(Table1[[#This Row],[ZIPCODE]],Table2[Zip Code],Table2[County])</f>
        <v>#N/A</v>
      </c>
      <c r="I1728" t="str">
        <f>_xlfn.XLOOKUP(Table1[[#This Row],[ZIPCODE]],Table3[zip],Table3[county])</f>
        <v>Salt Lake County</v>
      </c>
      <c r="J1728" t="str">
        <f>IFERROR(Table1[[#This Row],[County (Utah.gov)]], SUBSTITUTE(Table1[[#This Row],[County (WPR)]], " County", ""))</f>
        <v>Salt Lake</v>
      </c>
    </row>
    <row r="1729" spans="1:10">
      <c r="A1729" t="s">
        <v>301</v>
      </c>
      <c r="B1729" t="s">
        <v>304</v>
      </c>
      <c r="C1729">
        <v>2025</v>
      </c>
      <c r="D1729">
        <v>2</v>
      </c>
      <c r="E1729">
        <v>84335</v>
      </c>
      <c r="F1729" t="s">
        <v>290</v>
      </c>
      <c r="G1729">
        <v>1</v>
      </c>
      <c r="H1729" t="str">
        <f>_xlfn.XLOOKUP(Table1[[#This Row],[ZIPCODE]],Table2[Zip Code],Table2[County])</f>
        <v>Cache</v>
      </c>
      <c r="I1729" t="str">
        <f>_xlfn.XLOOKUP(Table1[[#This Row],[ZIPCODE]],Table3[zip],Table3[county])</f>
        <v>Cache County</v>
      </c>
      <c r="J1729" t="str">
        <f>IFERROR(Table1[[#This Row],[County (Utah.gov)]], SUBSTITUTE(Table1[[#This Row],[County (WPR)]], " County", ""))</f>
        <v>Cache</v>
      </c>
    </row>
    <row r="1730" spans="1:10">
      <c r="A1730" t="s">
        <v>301</v>
      </c>
      <c r="B1730" t="s">
        <v>304</v>
      </c>
      <c r="C1730">
        <v>2025</v>
      </c>
      <c r="D1730">
        <v>2</v>
      </c>
      <c r="E1730">
        <v>84403</v>
      </c>
      <c r="F1730" t="s">
        <v>290</v>
      </c>
      <c r="G1730">
        <v>1</v>
      </c>
      <c r="H1730" t="str">
        <f>_xlfn.XLOOKUP(Table1[[#This Row],[ZIPCODE]],Table2[Zip Code],Table2[County])</f>
        <v>Weber</v>
      </c>
      <c r="I1730" t="str">
        <f>_xlfn.XLOOKUP(Table1[[#This Row],[ZIPCODE]],Table3[zip],Table3[county])</f>
        <v>Weber County</v>
      </c>
      <c r="J1730" t="str">
        <f>IFERROR(Table1[[#This Row],[County (Utah.gov)]], SUBSTITUTE(Table1[[#This Row],[County (WPR)]], " County", ""))</f>
        <v>Weber</v>
      </c>
    </row>
    <row r="1731" spans="1:10">
      <c r="A1731" t="s">
        <v>301</v>
      </c>
      <c r="B1731" t="s">
        <v>304</v>
      </c>
      <c r="C1731">
        <v>2025</v>
      </c>
      <c r="D1731">
        <v>2</v>
      </c>
      <c r="E1731">
        <v>84405</v>
      </c>
      <c r="F1731" t="s">
        <v>290</v>
      </c>
      <c r="G1731">
        <v>1</v>
      </c>
      <c r="H1731" t="str">
        <f>_xlfn.XLOOKUP(Table1[[#This Row],[ZIPCODE]],Table2[Zip Code],Table2[County])</f>
        <v>Weber</v>
      </c>
      <c r="I1731" t="str">
        <f>_xlfn.XLOOKUP(Table1[[#This Row],[ZIPCODE]],Table3[zip],Table3[county])</f>
        <v>Weber County</v>
      </c>
      <c r="J1731" t="str">
        <f>IFERROR(Table1[[#This Row],[County (Utah.gov)]], SUBSTITUTE(Table1[[#This Row],[County (WPR)]], " County", ""))</f>
        <v>Weber</v>
      </c>
    </row>
    <row r="1732" spans="1:10">
      <c r="A1732" t="s">
        <v>301</v>
      </c>
      <c r="B1732" t="s">
        <v>304</v>
      </c>
      <c r="C1732">
        <v>2025</v>
      </c>
      <c r="D1732">
        <v>2</v>
      </c>
      <c r="E1732">
        <v>84414</v>
      </c>
      <c r="F1732" t="s">
        <v>291</v>
      </c>
      <c r="G1732">
        <v>1</v>
      </c>
      <c r="H1732" t="str">
        <f>_xlfn.XLOOKUP(Table1[[#This Row],[ZIPCODE]],Table2[Zip Code],Table2[County])</f>
        <v>Weber</v>
      </c>
      <c r="I1732" t="str">
        <f>_xlfn.XLOOKUP(Table1[[#This Row],[ZIPCODE]],Table3[zip],Table3[county])</f>
        <v>Weber County</v>
      </c>
      <c r="J1732" t="str">
        <f>IFERROR(Table1[[#This Row],[County (Utah.gov)]], SUBSTITUTE(Table1[[#This Row],[County (WPR)]], " County", ""))</f>
        <v>Weber</v>
      </c>
    </row>
    <row r="1733" spans="1:10">
      <c r="A1733" t="s">
        <v>301</v>
      </c>
      <c r="B1733" t="s">
        <v>304</v>
      </c>
      <c r="C1733">
        <v>2025</v>
      </c>
      <c r="D1733">
        <v>2</v>
      </c>
      <c r="E1733">
        <v>84604</v>
      </c>
      <c r="F1733" t="s">
        <v>290</v>
      </c>
      <c r="G1733">
        <v>2</v>
      </c>
      <c r="H1733" t="str">
        <f>_xlfn.XLOOKUP(Table1[[#This Row],[ZIPCODE]],Table2[Zip Code],Table2[County])</f>
        <v>Utah</v>
      </c>
      <c r="I1733" t="str">
        <f>_xlfn.XLOOKUP(Table1[[#This Row],[ZIPCODE]],Table3[zip],Table3[county])</f>
        <v>Utah County</v>
      </c>
      <c r="J1733" t="str">
        <f>IFERROR(Table1[[#This Row],[County (Utah.gov)]], SUBSTITUTE(Table1[[#This Row],[County (WPR)]], " County", ""))</f>
        <v>Utah</v>
      </c>
    </row>
    <row r="1734" spans="1:10">
      <c r="A1734" t="s">
        <v>301</v>
      </c>
      <c r="B1734" t="s">
        <v>304</v>
      </c>
      <c r="C1734">
        <v>2025</v>
      </c>
      <c r="D1734">
        <v>2</v>
      </c>
      <c r="E1734">
        <v>84606</v>
      </c>
      <c r="F1734" t="s">
        <v>290</v>
      </c>
      <c r="G1734">
        <v>1</v>
      </c>
      <c r="H1734" t="str">
        <f>_xlfn.XLOOKUP(Table1[[#This Row],[ZIPCODE]],Table2[Zip Code],Table2[County])</f>
        <v>Utah</v>
      </c>
      <c r="I1734" t="str">
        <f>_xlfn.XLOOKUP(Table1[[#This Row],[ZIPCODE]],Table3[zip],Table3[county])</f>
        <v>Utah County</v>
      </c>
      <c r="J1734" t="str">
        <f>IFERROR(Table1[[#This Row],[County (Utah.gov)]], SUBSTITUTE(Table1[[#This Row],[County (WPR)]], " County", ""))</f>
        <v>Utah</v>
      </c>
    </row>
    <row r="1735" spans="1:10">
      <c r="A1735" t="s">
        <v>301</v>
      </c>
      <c r="B1735" t="s">
        <v>304</v>
      </c>
      <c r="C1735">
        <v>2025</v>
      </c>
      <c r="D1735">
        <v>2</v>
      </c>
      <c r="E1735">
        <v>84663</v>
      </c>
      <c r="F1735" t="s">
        <v>290</v>
      </c>
      <c r="G1735">
        <v>1</v>
      </c>
      <c r="H1735" t="str">
        <f>_xlfn.XLOOKUP(Table1[[#This Row],[ZIPCODE]],Table2[Zip Code],Table2[County])</f>
        <v>Utah</v>
      </c>
      <c r="I1735" t="str">
        <f>_xlfn.XLOOKUP(Table1[[#This Row],[ZIPCODE]],Table3[zip],Table3[county])</f>
        <v>Utah County</v>
      </c>
      <c r="J1735" t="str">
        <f>IFERROR(Table1[[#This Row],[County (Utah.gov)]], SUBSTITUTE(Table1[[#This Row],[County (WPR)]], " County", ""))</f>
        <v>Utah</v>
      </c>
    </row>
    <row r="1736" spans="1:10">
      <c r="A1736" t="s">
        <v>301</v>
      </c>
      <c r="B1736" t="s">
        <v>305</v>
      </c>
      <c r="C1736">
        <v>2025</v>
      </c>
      <c r="D1736">
        <v>2</v>
      </c>
      <c r="E1736">
        <v>84003</v>
      </c>
      <c r="F1736" t="s">
        <v>290</v>
      </c>
      <c r="G1736">
        <v>1</v>
      </c>
      <c r="H1736" t="str">
        <f>_xlfn.XLOOKUP(Table1[[#This Row],[ZIPCODE]],Table2[Zip Code],Table2[County])</f>
        <v>Utah</v>
      </c>
      <c r="I1736" t="str">
        <f>_xlfn.XLOOKUP(Table1[[#This Row],[ZIPCODE]],Table3[zip],Table3[county])</f>
        <v>Utah County</v>
      </c>
      <c r="J1736" t="str">
        <f>IFERROR(Table1[[#This Row],[County (Utah.gov)]], SUBSTITUTE(Table1[[#This Row],[County (WPR)]], " County", ""))</f>
        <v>Utah</v>
      </c>
    </row>
    <row r="1737" spans="1:10">
      <c r="A1737" t="s">
        <v>301</v>
      </c>
      <c r="B1737" t="s">
        <v>305</v>
      </c>
      <c r="C1737">
        <v>2025</v>
      </c>
      <c r="D1737">
        <v>2</v>
      </c>
      <c r="E1737">
        <v>84004</v>
      </c>
      <c r="F1737" t="s">
        <v>290</v>
      </c>
      <c r="G1737">
        <v>1</v>
      </c>
      <c r="H1737" t="str">
        <f>_xlfn.XLOOKUP(Table1[[#This Row],[ZIPCODE]],Table2[Zip Code],Table2[County])</f>
        <v>Utah</v>
      </c>
      <c r="I1737" t="str">
        <f>_xlfn.XLOOKUP(Table1[[#This Row],[ZIPCODE]],Table3[zip],Table3[county])</f>
        <v>Utah County</v>
      </c>
      <c r="J1737" t="str">
        <f>IFERROR(Table1[[#This Row],[County (Utah.gov)]], SUBSTITUTE(Table1[[#This Row],[County (WPR)]], " County", ""))</f>
        <v>Utah</v>
      </c>
    </row>
    <row r="1738" spans="1:10">
      <c r="A1738" t="s">
        <v>301</v>
      </c>
      <c r="B1738" t="s">
        <v>305</v>
      </c>
      <c r="C1738">
        <v>2025</v>
      </c>
      <c r="D1738">
        <v>2</v>
      </c>
      <c r="E1738">
        <v>84009</v>
      </c>
      <c r="F1738" t="s">
        <v>290</v>
      </c>
      <c r="G1738">
        <v>1</v>
      </c>
      <c r="H1738" t="e">
        <f>_xlfn.XLOOKUP(Table1[[#This Row],[ZIPCODE]],Table2[Zip Code],Table2[County])</f>
        <v>#N/A</v>
      </c>
      <c r="I1738" t="str">
        <f>_xlfn.XLOOKUP(Table1[[#This Row],[ZIPCODE]],Table3[zip],Table3[county])</f>
        <v>Salt Lake County</v>
      </c>
      <c r="J1738" t="str">
        <f>IFERROR(Table1[[#This Row],[County (Utah.gov)]], SUBSTITUTE(Table1[[#This Row],[County (WPR)]], " County", ""))</f>
        <v>Salt Lake</v>
      </c>
    </row>
    <row r="1739" spans="1:10">
      <c r="A1739" t="s">
        <v>301</v>
      </c>
      <c r="B1739" t="s">
        <v>305</v>
      </c>
      <c r="C1739">
        <v>2025</v>
      </c>
      <c r="D1739">
        <v>2</v>
      </c>
      <c r="E1739">
        <v>84010</v>
      </c>
      <c r="F1739" t="s">
        <v>290</v>
      </c>
      <c r="G1739">
        <v>1</v>
      </c>
      <c r="H1739" t="str">
        <f>_xlfn.XLOOKUP(Table1[[#This Row],[ZIPCODE]],Table2[Zip Code],Table2[County])</f>
        <v>Davis</v>
      </c>
      <c r="I1739" t="str">
        <f>_xlfn.XLOOKUP(Table1[[#This Row],[ZIPCODE]],Table3[zip],Table3[county])</f>
        <v>Davis County</v>
      </c>
      <c r="J1739" t="str">
        <f>IFERROR(Table1[[#This Row],[County (Utah.gov)]], SUBSTITUTE(Table1[[#This Row],[County (WPR)]], " County", ""))</f>
        <v>Davis</v>
      </c>
    </row>
    <row r="1740" spans="1:10">
      <c r="A1740" t="s">
        <v>301</v>
      </c>
      <c r="B1740" t="s">
        <v>305</v>
      </c>
      <c r="C1740">
        <v>2025</v>
      </c>
      <c r="D1740">
        <v>2</v>
      </c>
      <c r="E1740">
        <v>84020</v>
      </c>
      <c r="F1740" t="s">
        <v>290</v>
      </c>
      <c r="G1740">
        <v>1</v>
      </c>
      <c r="H1740" t="str">
        <f>_xlfn.XLOOKUP(Table1[[#This Row],[ZIPCODE]],Table2[Zip Code],Table2[County])</f>
        <v>Salt Lake</v>
      </c>
      <c r="I1740" t="str">
        <f>_xlfn.XLOOKUP(Table1[[#This Row],[ZIPCODE]],Table3[zip],Table3[county])</f>
        <v>Salt Lake County</v>
      </c>
      <c r="J1740" t="str">
        <f>IFERROR(Table1[[#This Row],[County (Utah.gov)]], SUBSTITUTE(Table1[[#This Row],[County (WPR)]], " County", ""))</f>
        <v>Salt Lake</v>
      </c>
    </row>
    <row r="1741" spans="1:10">
      <c r="A1741" t="s">
        <v>301</v>
      </c>
      <c r="B1741" t="s">
        <v>305</v>
      </c>
      <c r="C1741">
        <v>2025</v>
      </c>
      <c r="D1741">
        <v>2</v>
      </c>
      <c r="E1741">
        <v>84025</v>
      </c>
      <c r="F1741" t="s">
        <v>290</v>
      </c>
      <c r="G1741">
        <v>1</v>
      </c>
      <c r="H1741" t="str">
        <f>_xlfn.XLOOKUP(Table1[[#This Row],[ZIPCODE]],Table2[Zip Code],Table2[County])</f>
        <v>Davis</v>
      </c>
      <c r="I1741" t="str">
        <f>_xlfn.XLOOKUP(Table1[[#This Row],[ZIPCODE]],Table3[zip],Table3[county])</f>
        <v>Davis County</v>
      </c>
      <c r="J1741" t="str">
        <f>IFERROR(Table1[[#This Row],[County (Utah.gov)]], SUBSTITUTE(Table1[[#This Row],[County (WPR)]], " County", ""))</f>
        <v>Davis</v>
      </c>
    </row>
    <row r="1742" spans="1:10">
      <c r="A1742" t="s">
        <v>301</v>
      </c>
      <c r="B1742" t="s">
        <v>305</v>
      </c>
      <c r="C1742">
        <v>2025</v>
      </c>
      <c r="D1742">
        <v>2</v>
      </c>
      <c r="E1742">
        <v>84032</v>
      </c>
      <c r="F1742" t="s">
        <v>290</v>
      </c>
      <c r="G1742">
        <v>2</v>
      </c>
      <c r="H1742" t="str">
        <f>_xlfn.XLOOKUP(Table1[[#This Row],[ZIPCODE]],Table2[Zip Code],Table2[County])</f>
        <v>Wasatch</v>
      </c>
      <c r="I1742" t="str">
        <f>_xlfn.XLOOKUP(Table1[[#This Row],[ZIPCODE]],Table3[zip],Table3[county])</f>
        <v>Wasatch County</v>
      </c>
      <c r="J1742" t="str">
        <f>IFERROR(Table1[[#This Row],[County (Utah.gov)]], SUBSTITUTE(Table1[[#This Row],[County (WPR)]], " County", ""))</f>
        <v>Wasatch</v>
      </c>
    </row>
    <row r="1743" spans="1:10">
      <c r="A1743" t="s">
        <v>301</v>
      </c>
      <c r="B1743" t="s">
        <v>305</v>
      </c>
      <c r="C1743">
        <v>2025</v>
      </c>
      <c r="D1743">
        <v>2</v>
      </c>
      <c r="E1743">
        <v>84043</v>
      </c>
      <c r="F1743" t="s">
        <v>290</v>
      </c>
      <c r="G1743">
        <v>2</v>
      </c>
      <c r="H1743" t="str">
        <f>_xlfn.XLOOKUP(Table1[[#This Row],[ZIPCODE]],Table2[Zip Code],Table2[County])</f>
        <v>Utah</v>
      </c>
      <c r="I1743" t="str">
        <f>_xlfn.XLOOKUP(Table1[[#This Row],[ZIPCODE]],Table3[zip],Table3[county])</f>
        <v>Utah County</v>
      </c>
      <c r="J1743" t="str">
        <f>IFERROR(Table1[[#This Row],[County (Utah.gov)]], SUBSTITUTE(Table1[[#This Row],[County (WPR)]], " County", ""))</f>
        <v>Utah</v>
      </c>
    </row>
    <row r="1744" spans="1:10">
      <c r="A1744" t="s">
        <v>301</v>
      </c>
      <c r="B1744" t="s">
        <v>305</v>
      </c>
      <c r="C1744">
        <v>2025</v>
      </c>
      <c r="D1744">
        <v>2</v>
      </c>
      <c r="E1744">
        <v>84045</v>
      </c>
      <c r="F1744" t="s">
        <v>290</v>
      </c>
      <c r="G1744">
        <v>1</v>
      </c>
      <c r="H1744" t="e">
        <f>_xlfn.XLOOKUP(Table1[[#This Row],[ZIPCODE]],Table2[Zip Code],Table2[County])</f>
        <v>#N/A</v>
      </c>
      <c r="I1744" t="str">
        <f>_xlfn.XLOOKUP(Table1[[#This Row],[ZIPCODE]],Table3[zip],Table3[county])</f>
        <v>Utah County</v>
      </c>
      <c r="J1744" t="str">
        <f>IFERROR(Table1[[#This Row],[County (Utah.gov)]], SUBSTITUTE(Table1[[#This Row],[County (WPR)]], " County", ""))</f>
        <v>Utah</v>
      </c>
    </row>
    <row r="1745" spans="1:10">
      <c r="A1745" t="s">
        <v>301</v>
      </c>
      <c r="B1745" t="s">
        <v>305</v>
      </c>
      <c r="C1745">
        <v>2025</v>
      </c>
      <c r="D1745">
        <v>2</v>
      </c>
      <c r="E1745">
        <v>84047</v>
      </c>
      <c r="F1745" t="s">
        <v>290</v>
      </c>
      <c r="G1745">
        <v>2</v>
      </c>
      <c r="H1745" t="str">
        <f>_xlfn.XLOOKUP(Table1[[#This Row],[ZIPCODE]],Table2[Zip Code],Table2[County])</f>
        <v>Salt Lake</v>
      </c>
      <c r="I1745" t="str">
        <f>_xlfn.XLOOKUP(Table1[[#This Row],[ZIPCODE]],Table3[zip],Table3[county])</f>
        <v>Salt Lake County</v>
      </c>
      <c r="J1745" t="str">
        <f>IFERROR(Table1[[#This Row],[County (Utah.gov)]], SUBSTITUTE(Table1[[#This Row],[County (WPR)]], " County", ""))</f>
        <v>Salt Lake</v>
      </c>
    </row>
    <row r="1746" spans="1:10">
      <c r="A1746" t="s">
        <v>301</v>
      </c>
      <c r="B1746" t="s">
        <v>305</v>
      </c>
      <c r="C1746">
        <v>2025</v>
      </c>
      <c r="D1746">
        <v>2</v>
      </c>
      <c r="E1746">
        <v>84049</v>
      </c>
      <c r="F1746" t="s">
        <v>290</v>
      </c>
      <c r="G1746">
        <v>2</v>
      </c>
      <c r="H1746" t="str">
        <f>_xlfn.XLOOKUP(Table1[[#This Row],[ZIPCODE]],Table2[Zip Code],Table2[County])</f>
        <v>Wasatch</v>
      </c>
      <c r="I1746" t="str">
        <f>_xlfn.XLOOKUP(Table1[[#This Row],[ZIPCODE]],Table3[zip],Table3[county])</f>
        <v>Wasatch County</v>
      </c>
      <c r="J1746" t="str">
        <f>IFERROR(Table1[[#This Row],[County (Utah.gov)]], SUBSTITUTE(Table1[[#This Row],[County (WPR)]], " County", ""))</f>
        <v>Wasatch</v>
      </c>
    </row>
    <row r="1747" spans="1:10">
      <c r="A1747" t="s">
        <v>301</v>
      </c>
      <c r="B1747" t="s">
        <v>305</v>
      </c>
      <c r="C1747">
        <v>2025</v>
      </c>
      <c r="D1747">
        <v>2</v>
      </c>
      <c r="E1747">
        <v>84059</v>
      </c>
      <c r="F1747" t="s">
        <v>290</v>
      </c>
      <c r="G1747">
        <v>1</v>
      </c>
      <c r="H1747" t="str">
        <f>_xlfn.XLOOKUP(Table1[[#This Row],[ZIPCODE]],Table2[Zip Code],Table2[County])</f>
        <v>Utah</v>
      </c>
      <c r="I1747" t="str">
        <f>_xlfn.XLOOKUP(Table1[[#This Row],[ZIPCODE]],Table3[zip],Table3[county])</f>
        <v>Utah County</v>
      </c>
      <c r="J1747" t="str">
        <f>IFERROR(Table1[[#This Row],[County (Utah.gov)]], SUBSTITUTE(Table1[[#This Row],[County (WPR)]], " County", ""))</f>
        <v>Utah</v>
      </c>
    </row>
    <row r="1748" spans="1:10">
      <c r="A1748" t="s">
        <v>301</v>
      </c>
      <c r="B1748" t="s">
        <v>305</v>
      </c>
      <c r="C1748">
        <v>2025</v>
      </c>
      <c r="D1748">
        <v>2</v>
      </c>
      <c r="E1748">
        <v>84062</v>
      </c>
      <c r="F1748" t="s">
        <v>290</v>
      </c>
      <c r="G1748">
        <v>1</v>
      </c>
      <c r="H1748" t="str">
        <f>_xlfn.XLOOKUP(Table1[[#This Row],[ZIPCODE]],Table2[Zip Code],Table2[County])</f>
        <v>Utah</v>
      </c>
      <c r="I1748" t="str">
        <f>_xlfn.XLOOKUP(Table1[[#This Row],[ZIPCODE]],Table3[zip],Table3[county])</f>
        <v>Utah County</v>
      </c>
      <c r="J1748" t="str">
        <f>IFERROR(Table1[[#This Row],[County (Utah.gov)]], SUBSTITUTE(Table1[[#This Row],[County (WPR)]], " County", ""))</f>
        <v>Utah</v>
      </c>
    </row>
    <row r="1749" spans="1:10">
      <c r="A1749" t="s">
        <v>301</v>
      </c>
      <c r="B1749" t="s">
        <v>305</v>
      </c>
      <c r="C1749">
        <v>2025</v>
      </c>
      <c r="D1749">
        <v>2</v>
      </c>
      <c r="E1749">
        <v>84092</v>
      </c>
      <c r="F1749" t="s">
        <v>290</v>
      </c>
      <c r="G1749">
        <v>2</v>
      </c>
      <c r="H1749" t="str">
        <f>_xlfn.XLOOKUP(Table1[[#This Row],[ZIPCODE]],Table2[Zip Code],Table2[County])</f>
        <v>Salt Lake</v>
      </c>
      <c r="I1749" t="str">
        <f>_xlfn.XLOOKUP(Table1[[#This Row],[ZIPCODE]],Table3[zip],Table3[county])</f>
        <v>Salt Lake County</v>
      </c>
      <c r="J1749" t="str">
        <f>IFERROR(Table1[[#This Row],[County (Utah.gov)]], SUBSTITUTE(Table1[[#This Row],[County (WPR)]], " County", ""))</f>
        <v>Salt Lake</v>
      </c>
    </row>
    <row r="1750" spans="1:10">
      <c r="A1750" t="s">
        <v>301</v>
      </c>
      <c r="B1750" t="s">
        <v>305</v>
      </c>
      <c r="C1750">
        <v>2025</v>
      </c>
      <c r="D1750">
        <v>2</v>
      </c>
      <c r="E1750">
        <v>84095</v>
      </c>
      <c r="F1750" t="s">
        <v>290</v>
      </c>
      <c r="G1750">
        <v>1</v>
      </c>
      <c r="H1750" t="str">
        <f>_xlfn.XLOOKUP(Table1[[#This Row],[ZIPCODE]],Table2[Zip Code],Table2[County])</f>
        <v>Salt Lake</v>
      </c>
      <c r="I1750" t="str">
        <f>_xlfn.XLOOKUP(Table1[[#This Row],[ZIPCODE]],Table3[zip],Table3[county])</f>
        <v>Salt Lake County</v>
      </c>
      <c r="J1750" t="str">
        <f>IFERROR(Table1[[#This Row],[County (Utah.gov)]], SUBSTITUTE(Table1[[#This Row],[County (WPR)]], " County", ""))</f>
        <v>Salt Lake</v>
      </c>
    </row>
    <row r="1751" spans="1:10">
      <c r="A1751" t="s">
        <v>301</v>
      </c>
      <c r="B1751" t="s">
        <v>305</v>
      </c>
      <c r="C1751">
        <v>2025</v>
      </c>
      <c r="D1751">
        <v>2</v>
      </c>
      <c r="E1751">
        <v>84096</v>
      </c>
      <c r="F1751" t="s">
        <v>290</v>
      </c>
      <c r="G1751">
        <v>1</v>
      </c>
      <c r="H1751" t="e">
        <f>_xlfn.XLOOKUP(Table1[[#This Row],[ZIPCODE]],Table2[Zip Code],Table2[County])</f>
        <v>#N/A</v>
      </c>
      <c r="I1751" t="str">
        <f>_xlfn.XLOOKUP(Table1[[#This Row],[ZIPCODE]],Table3[zip],Table3[county])</f>
        <v>Salt Lake County</v>
      </c>
      <c r="J1751" t="str">
        <f>IFERROR(Table1[[#This Row],[County (Utah.gov)]], SUBSTITUTE(Table1[[#This Row],[County (WPR)]], " County", ""))</f>
        <v>Salt Lake</v>
      </c>
    </row>
    <row r="1752" spans="1:10">
      <c r="A1752" t="s">
        <v>301</v>
      </c>
      <c r="B1752" t="s">
        <v>305</v>
      </c>
      <c r="C1752">
        <v>2025</v>
      </c>
      <c r="D1752">
        <v>2</v>
      </c>
      <c r="E1752">
        <v>84101</v>
      </c>
      <c r="F1752" t="s">
        <v>290</v>
      </c>
      <c r="G1752">
        <v>1</v>
      </c>
      <c r="H1752" t="str">
        <f>_xlfn.XLOOKUP(Table1[[#This Row],[ZIPCODE]],Table2[Zip Code],Table2[County])</f>
        <v>Salt Lake</v>
      </c>
      <c r="I1752" t="str">
        <f>_xlfn.XLOOKUP(Table1[[#This Row],[ZIPCODE]],Table3[zip],Table3[county])</f>
        <v>Salt Lake County</v>
      </c>
      <c r="J1752" t="str">
        <f>IFERROR(Table1[[#This Row],[County (Utah.gov)]], SUBSTITUTE(Table1[[#This Row],[County (WPR)]], " County", ""))</f>
        <v>Salt Lake</v>
      </c>
    </row>
    <row r="1753" spans="1:10">
      <c r="A1753" t="s">
        <v>301</v>
      </c>
      <c r="B1753" t="s">
        <v>305</v>
      </c>
      <c r="C1753">
        <v>2025</v>
      </c>
      <c r="D1753">
        <v>2</v>
      </c>
      <c r="E1753">
        <v>84102</v>
      </c>
      <c r="F1753" t="s">
        <v>290</v>
      </c>
      <c r="G1753">
        <v>7</v>
      </c>
      <c r="H1753" t="str">
        <f>_xlfn.XLOOKUP(Table1[[#This Row],[ZIPCODE]],Table2[Zip Code],Table2[County])</f>
        <v>Salt Lake</v>
      </c>
      <c r="I1753" t="str">
        <f>_xlfn.XLOOKUP(Table1[[#This Row],[ZIPCODE]],Table3[zip],Table3[county])</f>
        <v>Salt Lake County</v>
      </c>
      <c r="J1753" t="str">
        <f>IFERROR(Table1[[#This Row],[County (Utah.gov)]], SUBSTITUTE(Table1[[#This Row],[County (WPR)]], " County", ""))</f>
        <v>Salt Lake</v>
      </c>
    </row>
    <row r="1754" spans="1:10">
      <c r="A1754" t="s">
        <v>301</v>
      </c>
      <c r="B1754" t="s">
        <v>305</v>
      </c>
      <c r="C1754">
        <v>2025</v>
      </c>
      <c r="D1754">
        <v>2</v>
      </c>
      <c r="E1754">
        <v>84102</v>
      </c>
      <c r="F1754" t="s">
        <v>291</v>
      </c>
      <c r="G1754">
        <v>1</v>
      </c>
      <c r="H1754" t="str">
        <f>_xlfn.XLOOKUP(Table1[[#This Row],[ZIPCODE]],Table2[Zip Code],Table2[County])</f>
        <v>Salt Lake</v>
      </c>
      <c r="I1754" t="str">
        <f>_xlfn.XLOOKUP(Table1[[#This Row],[ZIPCODE]],Table3[zip],Table3[county])</f>
        <v>Salt Lake County</v>
      </c>
      <c r="J1754" t="str">
        <f>IFERROR(Table1[[#This Row],[County (Utah.gov)]], SUBSTITUTE(Table1[[#This Row],[County (WPR)]], " County", ""))</f>
        <v>Salt Lake</v>
      </c>
    </row>
    <row r="1755" spans="1:10">
      <c r="A1755" t="s">
        <v>301</v>
      </c>
      <c r="B1755" t="s">
        <v>305</v>
      </c>
      <c r="C1755">
        <v>2025</v>
      </c>
      <c r="D1755">
        <v>2</v>
      </c>
      <c r="E1755">
        <v>84103</v>
      </c>
      <c r="F1755" t="s">
        <v>290</v>
      </c>
      <c r="G1755">
        <v>1</v>
      </c>
      <c r="H1755" t="str">
        <f>_xlfn.XLOOKUP(Table1[[#This Row],[ZIPCODE]],Table2[Zip Code],Table2[County])</f>
        <v>Salt Lake</v>
      </c>
      <c r="I1755" t="str">
        <f>_xlfn.XLOOKUP(Table1[[#This Row],[ZIPCODE]],Table3[zip],Table3[county])</f>
        <v>Salt Lake County</v>
      </c>
      <c r="J1755" t="str">
        <f>IFERROR(Table1[[#This Row],[County (Utah.gov)]], SUBSTITUTE(Table1[[#This Row],[County (WPR)]], " County", ""))</f>
        <v>Salt Lake</v>
      </c>
    </row>
    <row r="1756" spans="1:10">
      <c r="A1756" t="s">
        <v>301</v>
      </c>
      <c r="B1756" t="s">
        <v>305</v>
      </c>
      <c r="C1756">
        <v>2025</v>
      </c>
      <c r="D1756">
        <v>2</v>
      </c>
      <c r="E1756">
        <v>84105</v>
      </c>
      <c r="F1756" t="s">
        <v>290</v>
      </c>
      <c r="G1756">
        <v>2</v>
      </c>
      <c r="H1756" t="str">
        <f>_xlfn.XLOOKUP(Table1[[#This Row],[ZIPCODE]],Table2[Zip Code],Table2[County])</f>
        <v>Salt Lake</v>
      </c>
      <c r="I1756" t="str">
        <f>_xlfn.XLOOKUP(Table1[[#This Row],[ZIPCODE]],Table3[zip],Table3[county])</f>
        <v>Salt Lake County</v>
      </c>
      <c r="J1756" t="str">
        <f>IFERROR(Table1[[#This Row],[County (Utah.gov)]], SUBSTITUTE(Table1[[#This Row],[County (WPR)]], " County", ""))</f>
        <v>Salt Lake</v>
      </c>
    </row>
    <row r="1757" spans="1:10">
      <c r="A1757" t="s">
        <v>301</v>
      </c>
      <c r="B1757" t="s">
        <v>305</v>
      </c>
      <c r="C1757">
        <v>2025</v>
      </c>
      <c r="D1757">
        <v>2</v>
      </c>
      <c r="E1757">
        <v>84106</v>
      </c>
      <c r="F1757" t="s">
        <v>290</v>
      </c>
      <c r="G1757">
        <v>1</v>
      </c>
      <c r="H1757" t="str">
        <f>_xlfn.XLOOKUP(Table1[[#This Row],[ZIPCODE]],Table2[Zip Code],Table2[County])</f>
        <v>Salt Lake</v>
      </c>
      <c r="I1757" t="str">
        <f>_xlfn.XLOOKUP(Table1[[#This Row],[ZIPCODE]],Table3[zip],Table3[county])</f>
        <v>Salt Lake County</v>
      </c>
      <c r="J1757" t="str">
        <f>IFERROR(Table1[[#This Row],[County (Utah.gov)]], SUBSTITUTE(Table1[[#This Row],[County (WPR)]], " County", ""))</f>
        <v>Salt Lake</v>
      </c>
    </row>
    <row r="1758" spans="1:10">
      <c r="A1758" t="s">
        <v>301</v>
      </c>
      <c r="B1758" t="s">
        <v>305</v>
      </c>
      <c r="C1758">
        <v>2025</v>
      </c>
      <c r="D1758">
        <v>2</v>
      </c>
      <c r="E1758">
        <v>84107</v>
      </c>
      <c r="F1758" t="s">
        <v>290</v>
      </c>
      <c r="G1758">
        <v>1</v>
      </c>
      <c r="H1758" t="str">
        <f>_xlfn.XLOOKUP(Table1[[#This Row],[ZIPCODE]],Table2[Zip Code],Table2[County])</f>
        <v>Salt Lake</v>
      </c>
      <c r="I1758" t="str">
        <f>_xlfn.XLOOKUP(Table1[[#This Row],[ZIPCODE]],Table3[zip],Table3[county])</f>
        <v>Salt Lake County</v>
      </c>
      <c r="J1758" t="str">
        <f>IFERROR(Table1[[#This Row],[County (Utah.gov)]], SUBSTITUTE(Table1[[#This Row],[County (WPR)]], " County", ""))</f>
        <v>Salt Lake</v>
      </c>
    </row>
    <row r="1759" spans="1:10">
      <c r="A1759" t="s">
        <v>301</v>
      </c>
      <c r="B1759" t="s">
        <v>305</v>
      </c>
      <c r="C1759">
        <v>2025</v>
      </c>
      <c r="D1759">
        <v>2</v>
      </c>
      <c r="E1759">
        <v>84108</v>
      </c>
      <c r="F1759" t="s">
        <v>290</v>
      </c>
      <c r="G1759">
        <v>2</v>
      </c>
      <c r="H1759" t="str">
        <f>_xlfn.XLOOKUP(Table1[[#This Row],[ZIPCODE]],Table2[Zip Code],Table2[County])</f>
        <v>Salt Lake</v>
      </c>
      <c r="I1759" t="str">
        <f>_xlfn.XLOOKUP(Table1[[#This Row],[ZIPCODE]],Table3[zip],Table3[county])</f>
        <v>Salt Lake County</v>
      </c>
      <c r="J1759" t="str">
        <f>IFERROR(Table1[[#This Row],[County (Utah.gov)]], SUBSTITUTE(Table1[[#This Row],[County (WPR)]], " County", ""))</f>
        <v>Salt Lake</v>
      </c>
    </row>
    <row r="1760" spans="1:10">
      <c r="A1760" t="s">
        <v>301</v>
      </c>
      <c r="B1760" t="s">
        <v>305</v>
      </c>
      <c r="C1760">
        <v>2025</v>
      </c>
      <c r="D1760">
        <v>2</v>
      </c>
      <c r="E1760">
        <v>84109</v>
      </c>
      <c r="F1760" t="s">
        <v>290</v>
      </c>
      <c r="G1760">
        <v>2</v>
      </c>
      <c r="H1760" t="str">
        <f>_xlfn.XLOOKUP(Table1[[#This Row],[ZIPCODE]],Table2[Zip Code],Table2[County])</f>
        <v>Salt Lake</v>
      </c>
      <c r="I1760" t="str">
        <f>_xlfn.XLOOKUP(Table1[[#This Row],[ZIPCODE]],Table3[zip],Table3[county])</f>
        <v>Salt Lake County</v>
      </c>
      <c r="J1760" t="str">
        <f>IFERROR(Table1[[#This Row],[County (Utah.gov)]], SUBSTITUTE(Table1[[#This Row],[County (WPR)]], " County", ""))</f>
        <v>Salt Lake</v>
      </c>
    </row>
    <row r="1761" spans="1:10">
      <c r="A1761" t="s">
        <v>301</v>
      </c>
      <c r="B1761" t="s">
        <v>305</v>
      </c>
      <c r="C1761">
        <v>2025</v>
      </c>
      <c r="D1761">
        <v>2</v>
      </c>
      <c r="E1761">
        <v>84111</v>
      </c>
      <c r="F1761" t="s">
        <v>290</v>
      </c>
      <c r="G1761">
        <v>8</v>
      </c>
      <c r="H1761" t="str">
        <f>_xlfn.XLOOKUP(Table1[[#This Row],[ZIPCODE]],Table2[Zip Code],Table2[County])</f>
        <v>Salt Lake</v>
      </c>
      <c r="I1761" t="str">
        <f>_xlfn.XLOOKUP(Table1[[#This Row],[ZIPCODE]],Table3[zip],Table3[county])</f>
        <v>Salt Lake County</v>
      </c>
      <c r="J1761" t="str">
        <f>IFERROR(Table1[[#This Row],[County (Utah.gov)]], SUBSTITUTE(Table1[[#This Row],[County (WPR)]], " County", ""))</f>
        <v>Salt Lake</v>
      </c>
    </row>
    <row r="1762" spans="1:10">
      <c r="A1762" t="s">
        <v>301</v>
      </c>
      <c r="B1762" t="s">
        <v>305</v>
      </c>
      <c r="C1762">
        <v>2025</v>
      </c>
      <c r="D1762">
        <v>2</v>
      </c>
      <c r="E1762">
        <v>84111</v>
      </c>
      <c r="F1762" t="s">
        <v>291</v>
      </c>
      <c r="G1762">
        <v>1</v>
      </c>
      <c r="H1762" t="str">
        <f>_xlfn.XLOOKUP(Table1[[#This Row],[ZIPCODE]],Table2[Zip Code],Table2[County])</f>
        <v>Salt Lake</v>
      </c>
      <c r="I1762" t="str">
        <f>_xlfn.XLOOKUP(Table1[[#This Row],[ZIPCODE]],Table3[zip],Table3[county])</f>
        <v>Salt Lake County</v>
      </c>
      <c r="J1762" t="str">
        <f>IFERROR(Table1[[#This Row],[County (Utah.gov)]], SUBSTITUTE(Table1[[#This Row],[County (WPR)]], " County", ""))</f>
        <v>Salt Lake</v>
      </c>
    </row>
    <row r="1763" spans="1:10">
      <c r="A1763" t="s">
        <v>301</v>
      </c>
      <c r="B1763" t="s">
        <v>305</v>
      </c>
      <c r="C1763">
        <v>2025</v>
      </c>
      <c r="D1763">
        <v>2</v>
      </c>
      <c r="E1763">
        <v>84112</v>
      </c>
      <c r="F1763" t="s">
        <v>290</v>
      </c>
      <c r="G1763">
        <v>6</v>
      </c>
      <c r="H1763" t="str">
        <f>_xlfn.XLOOKUP(Table1[[#This Row],[ZIPCODE]],Table2[Zip Code],Table2[County])</f>
        <v>Salt Lake</v>
      </c>
      <c r="I1763" t="str">
        <f>_xlfn.XLOOKUP(Table1[[#This Row],[ZIPCODE]],Table3[zip],Table3[county])</f>
        <v>Salt Lake County</v>
      </c>
      <c r="J1763" t="str">
        <f>IFERROR(Table1[[#This Row],[County (Utah.gov)]], SUBSTITUTE(Table1[[#This Row],[County (WPR)]], " County", ""))</f>
        <v>Salt Lake</v>
      </c>
    </row>
    <row r="1764" spans="1:10">
      <c r="A1764" t="s">
        <v>301</v>
      </c>
      <c r="B1764" t="s">
        <v>305</v>
      </c>
      <c r="C1764">
        <v>2025</v>
      </c>
      <c r="D1764">
        <v>2</v>
      </c>
      <c r="E1764">
        <v>84113</v>
      </c>
      <c r="F1764" t="s">
        <v>290</v>
      </c>
      <c r="G1764">
        <v>2</v>
      </c>
      <c r="H1764" t="str">
        <f>_xlfn.XLOOKUP(Table1[[#This Row],[ZIPCODE]],Table2[Zip Code],Table2[County])</f>
        <v>Salt Lake</v>
      </c>
      <c r="I1764" t="str">
        <f>_xlfn.XLOOKUP(Table1[[#This Row],[ZIPCODE]],Table3[zip],Table3[county])</f>
        <v>Salt Lake County</v>
      </c>
      <c r="J1764" t="str">
        <f>IFERROR(Table1[[#This Row],[County (Utah.gov)]], SUBSTITUTE(Table1[[#This Row],[County (WPR)]], " County", ""))</f>
        <v>Salt Lake</v>
      </c>
    </row>
    <row r="1765" spans="1:10">
      <c r="A1765" t="s">
        <v>301</v>
      </c>
      <c r="B1765" t="s">
        <v>305</v>
      </c>
      <c r="C1765">
        <v>2025</v>
      </c>
      <c r="D1765">
        <v>2</v>
      </c>
      <c r="E1765">
        <v>84113</v>
      </c>
      <c r="F1765" t="s">
        <v>291</v>
      </c>
      <c r="G1765">
        <v>1</v>
      </c>
      <c r="H1765" t="str">
        <f>_xlfn.XLOOKUP(Table1[[#This Row],[ZIPCODE]],Table2[Zip Code],Table2[County])</f>
        <v>Salt Lake</v>
      </c>
      <c r="I1765" t="str">
        <f>_xlfn.XLOOKUP(Table1[[#This Row],[ZIPCODE]],Table3[zip],Table3[county])</f>
        <v>Salt Lake County</v>
      </c>
      <c r="J1765" t="str">
        <f>IFERROR(Table1[[#This Row],[County (Utah.gov)]], SUBSTITUTE(Table1[[#This Row],[County (WPR)]], " County", ""))</f>
        <v>Salt Lake</v>
      </c>
    </row>
    <row r="1766" spans="1:10">
      <c r="A1766" t="s">
        <v>301</v>
      </c>
      <c r="B1766" t="s">
        <v>305</v>
      </c>
      <c r="C1766">
        <v>2025</v>
      </c>
      <c r="D1766">
        <v>2</v>
      </c>
      <c r="E1766">
        <v>84117</v>
      </c>
      <c r="F1766" t="s">
        <v>290</v>
      </c>
      <c r="G1766">
        <v>2</v>
      </c>
      <c r="H1766" t="str">
        <f>_xlfn.XLOOKUP(Table1[[#This Row],[ZIPCODE]],Table2[Zip Code],Table2[County])</f>
        <v>Salt Lake</v>
      </c>
      <c r="I1766" t="str">
        <f>_xlfn.XLOOKUP(Table1[[#This Row],[ZIPCODE]],Table3[zip],Table3[county])</f>
        <v>Salt Lake County</v>
      </c>
      <c r="J1766" t="str">
        <f>IFERROR(Table1[[#This Row],[County (Utah.gov)]], SUBSTITUTE(Table1[[#This Row],[County (WPR)]], " County", ""))</f>
        <v>Salt Lake</v>
      </c>
    </row>
    <row r="1767" spans="1:10">
      <c r="A1767" t="s">
        <v>301</v>
      </c>
      <c r="B1767" t="s">
        <v>305</v>
      </c>
      <c r="C1767">
        <v>2025</v>
      </c>
      <c r="D1767">
        <v>2</v>
      </c>
      <c r="E1767">
        <v>84118</v>
      </c>
      <c r="F1767" t="s">
        <v>290</v>
      </c>
      <c r="G1767">
        <v>3</v>
      </c>
      <c r="H1767" t="str">
        <f>_xlfn.XLOOKUP(Table1[[#This Row],[ZIPCODE]],Table2[Zip Code],Table2[County])</f>
        <v>Salt Lake</v>
      </c>
      <c r="I1767" t="str">
        <f>_xlfn.XLOOKUP(Table1[[#This Row],[ZIPCODE]],Table3[zip],Table3[county])</f>
        <v>Salt Lake County</v>
      </c>
      <c r="J1767" t="str">
        <f>IFERROR(Table1[[#This Row],[County (Utah.gov)]], SUBSTITUTE(Table1[[#This Row],[County (WPR)]], " County", ""))</f>
        <v>Salt Lake</v>
      </c>
    </row>
    <row r="1768" spans="1:10">
      <c r="A1768" t="s">
        <v>301</v>
      </c>
      <c r="B1768" t="s">
        <v>305</v>
      </c>
      <c r="C1768">
        <v>2025</v>
      </c>
      <c r="D1768">
        <v>2</v>
      </c>
      <c r="E1768">
        <v>84120</v>
      </c>
      <c r="F1768" t="s">
        <v>290</v>
      </c>
      <c r="G1768">
        <v>2</v>
      </c>
      <c r="H1768" t="str">
        <f>_xlfn.XLOOKUP(Table1[[#This Row],[ZIPCODE]],Table2[Zip Code],Table2[County])</f>
        <v>Salt Lake</v>
      </c>
      <c r="I1768" t="str">
        <f>_xlfn.XLOOKUP(Table1[[#This Row],[ZIPCODE]],Table3[zip],Table3[county])</f>
        <v>Salt Lake County</v>
      </c>
      <c r="J1768" t="str">
        <f>IFERROR(Table1[[#This Row],[County (Utah.gov)]], SUBSTITUTE(Table1[[#This Row],[County (WPR)]], " County", ""))</f>
        <v>Salt Lake</v>
      </c>
    </row>
    <row r="1769" spans="1:10">
      <c r="A1769" t="s">
        <v>301</v>
      </c>
      <c r="B1769" t="s">
        <v>305</v>
      </c>
      <c r="C1769">
        <v>2025</v>
      </c>
      <c r="D1769">
        <v>2</v>
      </c>
      <c r="E1769">
        <v>84123</v>
      </c>
      <c r="F1769" t="s">
        <v>290</v>
      </c>
      <c r="G1769">
        <v>1</v>
      </c>
      <c r="H1769" t="str">
        <f>_xlfn.XLOOKUP(Table1[[#This Row],[ZIPCODE]],Table2[Zip Code],Table2[County])</f>
        <v>Salt Lake</v>
      </c>
      <c r="I1769" t="str">
        <f>_xlfn.XLOOKUP(Table1[[#This Row],[ZIPCODE]],Table3[zip],Table3[county])</f>
        <v>Salt Lake County</v>
      </c>
      <c r="J1769" t="str">
        <f>IFERROR(Table1[[#This Row],[County (Utah.gov)]], SUBSTITUTE(Table1[[#This Row],[County (WPR)]], " County", ""))</f>
        <v>Salt Lake</v>
      </c>
    </row>
    <row r="1770" spans="1:10">
      <c r="A1770" t="s">
        <v>301</v>
      </c>
      <c r="B1770" t="s">
        <v>305</v>
      </c>
      <c r="C1770">
        <v>2025</v>
      </c>
      <c r="D1770">
        <v>2</v>
      </c>
      <c r="E1770">
        <v>84124</v>
      </c>
      <c r="F1770" t="s">
        <v>290</v>
      </c>
      <c r="G1770">
        <v>1</v>
      </c>
      <c r="H1770" t="str">
        <f>_xlfn.XLOOKUP(Table1[[#This Row],[ZIPCODE]],Table2[Zip Code],Table2[County])</f>
        <v>Salt Lake</v>
      </c>
      <c r="I1770" t="str">
        <f>_xlfn.XLOOKUP(Table1[[#This Row],[ZIPCODE]],Table3[zip],Table3[county])</f>
        <v>Salt Lake County</v>
      </c>
      <c r="J1770" t="str">
        <f>IFERROR(Table1[[#This Row],[County (Utah.gov)]], SUBSTITUTE(Table1[[#This Row],[County (WPR)]], " County", ""))</f>
        <v>Salt Lake</v>
      </c>
    </row>
    <row r="1771" spans="1:10">
      <c r="A1771" t="s">
        <v>301</v>
      </c>
      <c r="B1771" t="s">
        <v>305</v>
      </c>
      <c r="C1771">
        <v>2025</v>
      </c>
      <c r="D1771">
        <v>2</v>
      </c>
      <c r="E1771">
        <v>84128</v>
      </c>
      <c r="F1771" t="s">
        <v>290</v>
      </c>
      <c r="G1771">
        <v>2</v>
      </c>
      <c r="H1771" t="str">
        <f>_xlfn.XLOOKUP(Table1[[#This Row],[ZIPCODE]],Table2[Zip Code],Table2[County])</f>
        <v>Salt Lake</v>
      </c>
      <c r="I1771" t="str">
        <f>_xlfn.XLOOKUP(Table1[[#This Row],[ZIPCODE]],Table3[zip],Table3[county])</f>
        <v>Salt Lake County</v>
      </c>
      <c r="J1771" t="str">
        <f>IFERROR(Table1[[#This Row],[County (Utah.gov)]], SUBSTITUTE(Table1[[#This Row],[County (WPR)]], " County", ""))</f>
        <v>Salt Lake</v>
      </c>
    </row>
    <row r="1772" spans="1:10">
      <c r="A1772" t="s">
        <v>301</v>
      </c>
      <c r="B1772" t="s">
        <v>305</v>
      </c>
      <c r="C1772">
        <v>2025</v>
      </c>
      <c r="D1772">
        <v>2</v>
      </c>
      <c r="E1772">
        <v>84129</v>
      </c>
      <c r="F1772" t="s">
        <v>290</v>
      </c>
      <c r="G1772">
        <v>1</v>
      </c>
      <c r="H1772" t="e">
        <f>_xlfn.XLOOKUP(Table1[[#This Row],[ZIPCODE]],Table2[Zip Code],Table2[County])</f>
        <v>#N/A</v>
      </c>
      <c r="I1772" t="str">
        <f>_xlfn.XLOOKUP(Table1[[#This Row],[ZIPCODE]],Table3[zip],Table3[county])</f>
        <v>Salt Lake County</v>
      </c>
      <c r="J1772" t="str">
        <f>IFERROR(Table1[[#This Row],[County (Utah.gov)]], SUBSTITUTE(Table1[[#This Row],[County (WPR)]], " County", ""))</f>
        <v>Salt Lake</v>
      </c>
    </row>
    <row r="1773" spans="1:10">
      <c r="A1773" t="s">
        <v>301</v>
      </c>
      <c r="B1773" t="s">
        <v>305</v>
      </c>
      <c r="C1773">
        <v>2025</v>
      </c>
      <c r="D1773">
        <v>2</v>
      </c>
      <c r="E1773">
        <v>84319</v>
      </c>
      <c r="F1773" t="s">
        <v>290</v>
      </c>
      <c r="G1773">
        <v>1</v>
      </c>
      <c r="H1773" t="str">
        <f>_xlfn.XLOOKUP(Table1[[#This Row],[ZIPCODE]],Table2[Zip Code],Table2[County])</f>
        <v>Cache</v>
      </c>
      <c r="I1773" t="str">
        <f>_xlfn.XLOOKUP(Table1[[#This Row],[ZIPCODE]],Table3[zip],Table3[county])</f>
        <v>Cache County</v>
      </c>
      <c r="J1773" t="str">
        <f>IFERROR(Table1[[#This Row],[County (Utah.gov)]], SUBSTITUTE(Table1[[#This Row],[County (WPR)]], " County", ""))</f>
        <v>Cache</v>
      </c>
    </row>
    <row r="1774" spans="1:10">
      <c r="A1774" t="s">
        <v>301</v>
      </c>
      <c r="B1774" t="s">
        <v>305</v>
      </c>
      <c r="C1774">
        <v>2025</v>
      </c>
      <c r="D1774">
        <v>2</v>
      </c>
      <c r="E1774">
        <v>84401</v>
      </c>
      <c r="F1774" t="s">
        <v>290</v>
      </c>
      <c r="G1774">
        <v>1</v>
      </c>
      <c r="H1774" t="str">
        <f>_xlfn.XLOOKUP(Table1[[#This Row],[ZIPCODE]],Table2[Zip Code],Table2[County])</f>
        <v>Weber</v>
      </c>
      <c r="I1774" t="str">
        <f>_xlfn.XLOOKUP(Table1[[#This Row],[ZIPCODE]],Table3[zip],Table3[county])</f>
        <v>Weber County</v>
      </c>
      <c r="J1774" t="str">
        <f>IFERROR(Table1[[#This Row],[County (Utah.gov)]], SUBSTITUTE(Table1[[#This Row],[County (WPR)]], " County", ""))</f>
        <v>Weber</v>
      </c>
    </row>
    <row r="1775" spans="1:10">
      <c r="A1775" t="s">
        <v>301</v>
      </c>
      <c r="B1775" t="s">
        <v>305</v>
      </c>
      <c r="C1775">
        <v>2025</v>
      </c>
      <c r="D1775">
        <v>2</v>
      </c>
      <c r="E1775">
        <v>84405</v>
      </c>
      <c r="F1775" t="s">
        <v>290</v>
      </c>
      <c r="G1775">
        <v>1</v>
      </c>
      <c r="H1775" t="str">
        <f>_xlfn.XLOOKUP(Table1[[#This Row],[ZIPCODE]],Table2[Zip Code],Table2[County])</f>
        <v>Weber</v>
      </c>
      <c r="I1775" t="str">
        <f>_xlfn.XLOOKUP(Table1[[#This Row],[ZIPCODE]],Table3[zip],Table3[county])</f>
        <v>Weber County</v>
      </c>
      <c r="J1775" t="str">
        <f>IFERROR(Table1[[#This Row],[County (Utah.gov)]], SUBSTITUTE(Table1[[#This Row],[County (WPR)]], " County", ""))</f>
        <v>Weber</v>
      </c>
    </row>
    <row r="1776" spans="1:10">
      <c r="A1776" t="s">
        <v>301</v>
      </c>
      <c r="B1776" t="s">
        <v>305</v>
      </c>
      <c r="C1776">
        <v>2025</v>
      </c>
      <c r="D1776">
        <v>2</v>
      </c>
      <c r="E1776">
        <v>84604</v>
      </c>
      <c r="F1776" t="s">
        <v>290</v>
      </c>
      <c r="G1776">
        <v>1</v>
      </c>
      <c r="H1776" t="str">
        <f>_xlfn.XLOOKUP(Table1[[#This Row],[ZIPCODE]],Table2[Zip Code],Table2[County])</f>
        <v>Utah</v>
      </c>
      <c r="I1776" t="str">
        <f>_xlfn.XLOOKUP(Table1[[#This Row],[ZIPCODE]],Table3[zip],Table3[county])</f>
        <v>Utah County</v>
      </c>
      <c r="J1776" t="str">
        <f>IFERROR(Table1[[#This Row],[County (Utah.gov)]], SUBSTITUTE(Table1[[#This Row],[County (WPR)]], " County", ""))</f>
        <v>Utah</v>
      </c>
    </row>
    <row r="1777" spans="1:10">
      <c r="A1777" t="s">
        <v>301</v>
      </c>
      <c r="B1777" t="s">
        <v>300</v>
      </c>
      <c r="C1777">
        <v>2025</v>
      </c>
      <c r="D1777">
        <v>2</v>
      </c>
      <c r="E1777">
        <v>84003</v>
      </c>
      <c r="F1777" t="s">
        <v>290</v>
      </c>
      <c r="G1777">
        <v>156</v>
      </c>
      <c r="H1777" t="str">
        <f>_xlfn.XLOOKUP(Table1[[#This Row],[ZIPCODE]],Table2[Zip Code],Table2[County])</f>
        <v>Utah</v>
      </c>
      <c r="I1777" t="str">
        <f>_xlfn.XLOOKUP(Table1[[#This Row],[ZIPCODE]],Table3[zip],Table3[county])</f>
        <v>Utah County</v>
      </c>
      <c r="J1777" t="str">
        <f>IFERROR(Table1[[#This Row],[County (Utah.gov)]], SUBSTITUTE(Table1[[#This Row],[County (WPR)]], " County", ""))</f>
        <v>Utah</v>
      </c>
    </row>
    <row r="1778" spans="1:10">
      <c r="A1778" t="s">
        <v>301</v>
      </c>
      <c r="B1778" t="s">
        <v>300</v>
      </c>
      <c r="C1778">
        <v>2025</v>
      </c>
      <c r="D1778">
        <v>2</v>
      </c>
      <c r="E1778">
        <v>84003</v>
      </c>
      <c r="F1778" t="s">
        <v>291</v>
      </c>
      <c r="G1778">
        <v>29</v>
      </c>
      <c r="H1778" t="str">
        <f>_xlfn.XLOOKUP(Table1[[#This Row],[ZIPCODE]],Table2[Zip Code],Table2[County])</f>
        <v>Utah</v>
      </c>
      <c r="I1778" t="str">
        <f>_xlfn.XLOOKUP(Table1[[#This Row],[ZIPCODE]],Table3[zip],Table3[county])</f>
        <v>Utah County</v>
      </c>
      <c r="J1778" t="str">
        <f>IFERROR(Table1[[#This Row],[County (Utah.gov)]], SUBSTITUTE(Table1[[#This Row],[County (WPR)]], " County", ""))</f>
        <v>Utah</v>
      </c>
    </row>
    <row r="1779" spans="1:10">
      <c r="A1779" t="s">
        <v>301</v>
      </c>
      <c r="B1779" t="s">
        <v>300</v>
      </c>
      <c r="C1779">
        <v>2025</v>
      </c>
      <c r="D1779">
        <v>2</v>
      </c>
      <c r="E1779">
        <v>84004</v>
      </c>
      <c r="F1779" t="s">
        <v>290</v>
      </c>
      <c r="G1779">
        <v>37</v>
      </c>
      <c r="H1779" t="str">
        <f>_xlfn.XLOOKUP(Table1[[#This Row],[ZIPCODE]],Table2[Zip Code],Table2[County])</f>
        <v>Utah</v>
      </c>
      <c r="I1779" t="str">
        <f>_xlfn.XLOOKUP(Table1[[#This Row],[ZIPCODE]],Table3[zip],Table3[county])</f>
        <v>Utah County</v>
      </c>
      <c r="J1779" t="str">
        <f>IFERROR(Table1[[#This Row],[County (Utah.gov)]], SUBSTITUTE(Table1[[#This Row],[County (WPR)]], " County", ""))</f>
        <v>Utah</v>
      </c>
    </row>
    <row r="1780" spans="1:10">
      <c r="A1780" t="s">
        <v>301</v>
      </c>
      <c r="B1780" t="s">
        <v>300</v>
      </c>
      <c r="C1780">
        <v>2025</v>
      </c>
      <c r="D1780">
        <v>2</v>
      </c>
      <c r="E1780">
        <v>84004</v>
      </c>
      <c r="F1780" t="s">
        <v>291</v>
      </c>
      <c r="G1780">
        <v>3</v>
      </c>
      <c r="H1780" t="str">
        <f>_xlfn.XLOOKUP(Table1[[#This Row],[ZIPCODE]],Table2[Zip Code],Table2[County])</f>
        <v>Utah</v>
      </c>
      <c r="I1780" t="str">
        <f>_xlfn.XLOOKUP(Table1[[#This Row],[ZIPCODE]],Table3[zip],Table3[county])</f>
        <v>Utah County</v>
      </c>
      <c r="J1780" t="str">
        <f>IFERROR(Table1[[#This Row],[County (Utah.gov)]], SUBSTITUTE(Table1[[#This Row],[County (WPR)]], " County", ""))</f>
        <v>Utah</v>
      </c>
    </row>
    <row r="1781" spans="1:10">
      <c r="A1781" t="s">
        <v>301</v>
      </c>
      <c r="B1781" t="s">
        <v>300</v>
      </c>
      <c r="C1781">
        <v>2025</v>
      </c>
      <c r="D1781">
        <v>2</v>
      </c>
      <c r="E1781">
        <v>84005</v>
      </c>
      <c r="F1781" t="s">
        <v>290</v>
      </c>
      <c r="G1781">
        <v>86</v>
      </c>
      <c r="H1781" t="e">
        <f>_xlfn.XLOOKUP(Table1[[#This Row],[ZIPCODE]],Table2[Zip Code],Table2[County])</f>
        <v>#N/A</v>
      </c>
      <c r="I1781" t="str">
        <f>_xlfn.XLOOKUP(Table1[[#This Row],[ZIPCODE]],Table3[zip],Table3[county])</f>
        <v>Utah County</v>
      </c>
      <c r="J1781" t="str">
        <f>IFERROR(Table1[[#This Row],[County (Utah.gov)]], SUBSTITUTE(Table1[[#This Row],[County (WPR)]], " County", ""))</f>
        <v>Utah</v>
      </c>
    </row>
    <row r="1782" spans="1:10">
      <c r="A1782" t="s">
        <v>301</v>
      </c>
      <c r="B1782" t="s">
        <v>300</v>
      </c>
      <c r="C1782">
        <v>2025</v>
      </c>
      <c r="D1782">
        <v>2</v>
      </c>
      <c r="E1782">
        <v>84005</v>
      </c>
      <c r="F1782" t="s">
        <v>291</v>
      </c>
      <c r="G1782">
        <v>26</v>
      </c>
      <c r="H1782" t="e">
        <f>_xlfn.XLOOKUP(Table1[[#This Row],[ZIPCODE]],Table2[Zip Code],Table2[County])</f>
        <v>#N/A</v>
      </c>
      <c r="I1782" t="str">
        <f>_xlfn.XLOOKUP(Table1[[#This Row],[ZIPCODE]],Table3[zip],Table3[county])</f>
        <v>Utah County</v>
      </c>
      <c r="J1782" t="str">
        <f>IFERROR(Table1[[#This Row],[County (Utah.gov)]], SUBSTITUTE(Table1[[#This Row],[County (WPR)]], " County", ""))</f>
        <v>Utah</v>
      </c>
    </row>
    <row r="1783" spans="1:10">
      <c r="A1783" t="s">
        <v>301</v>
      </c>
      <c r="B1783" t="s">
        <v>300</v>
      </c>
      <c r="C1783">
        <v>2025</v>
      </c>
      <c r="D1783">
        <v>2</v>
      </c>
      <c r="E1783">
        <v>84006</v>
      </c>
      <c r="F1783" t="s">
        <v>290</v>
      </c>
      <c r="G1783">
        <v>2</v>
      </c>
      <c r="H1783" t="str">
        <f>_xlfn.XLOOKUP(Table1[[#This Row],[ZIPCODE]],Table2[Zip Code],Table2[County])</f>
        <v>Salt Lake</v>
      </c>
      <c r="I1783" t="str">
        <f>_xlfn.XLOOKUP(Table1[[#This Row],[ZIPCODE]],Table3[zip],Table3[county])</f>
        <v>Salt Lake County</v>
      </c>
      <c r="J1783" t="str">
        <f>IFERROR(Table1[[#This Row],[County (Utah.gov)]], SUBSTITUTE(Table1[[#This Row],[County (WPR)]], " County", ""))</f>
        <v>Salt Lake</v>
      </c>
    </row>
    <row r="1784" spans="1:10">
      <c r="A1784" t="s">
        <v>301</v>
      </c>
      <c r="B1784" t="s">
        <v>300</v>
      </c>
      <c r="C1784">
        <v>2025</v>
      </c>
      <c r="D1784">
        <v>2</v>
      </c>
      <c r="E1784">
        <v>84009</v>
      </c>
      <c r="F1784" t="s">
        <v>290</v>
      </c>
      <c r="G1784">
        <v>210</v>
      </c>
      <c r="H1784" t="e">
        <f>_xlfn.XLOOKUP(Table1[[#This Row],[ZIPCODE]],Table2[Zip Code],Table2[County])</f>
        <v>#N/A</v>
      </c>
      <c r="I1784" t="str">
        <f>_xlfn.XLOOKUP(Table1[[#This Row],[ZIPCODE]],Table3[zip],Table3[county])</f>
        <v>Salt Lake County</v>
      </c>
      <c r="J1784" t="str">
        <f>IFERROR(Table1[[#This Row],[County (Utah.gov)]], SUBSTITUTE(Table1[[#This Row],[County (WPR)]], " County", ""))</f>
        <v>Salt Lake</v>
      </c>
    </row>
    <row r="1785" spans="1:10">
      <c r="A1785" t="s">
        <v>301</v>
      </c>
      <c r="B1785" t="s">
        <v>300</v>
      </c>
      <c r="C1785">
        <v>2025</v>
      </c>
      <c r="D1785">
        <v>2</v>
      </c>
      <c r="E1785">
        <v>84009</v>
      </c>
      <c r="F1785" t="s">
        <v>291</v>
      </c>
      <c r="G1785">
        <v>59</v>
      </c>
      <c r="H1785" t="e">
        <f>_xlfn.XLOOKUP(Table1[[#This Row],[ZIPCODE]],Table2[Zip Code],Table2[County])</f>
        <v>#N/A</v>
      </c>
      <c r="I1785" t="str">
        <f>_xlfn.XLOOKUP(Table1[[#This Row],[ZIPCODE]],Table3[zip],Table3[county])</f>
        <v>Salt Lake County</v>
      </c>
      <c r="J1785" t="str">
        <f>IFERROR(Table1[[#This Row],[County (Utah.gov)]], SUBSTITUTE(Table1[[#This Row],[County (WPR)]], " County", ""))</f>
        <v>Salt Lake</v>
      </c>
    </row>
    <row r="1786" spans="1:10">
      <c r="A1786" t="s">
        <v>301</v>
      </c>
      <c r="B1786" t="s">
        <v>300</v>
      </c>
      <c r="C1786">
        <v>2025</v>
      </c>
      <c r="D1786">
        <v>2</v>
      </c>
      <c r="E1786">
        <v>84010</v>
      </c>
      <c r="F1786" t="s">
        <v>290</v>
      </c>
      <c r="G1786">
        <v>214</v>
      </c>
      <c r="H1786" t="str">
        <f>_xlfn.XLOOKUP(Table1[[#This Row],[ZIPCODE]],Table2[Zip Code],Table2[County])</f>
        <v>Davis</v>
      </c>
      <c r="I1786" t="str">
        <f>_xlfn.XLOOKUP(Table1[[#This Row],[ZIPCODE]],Table3[zip],Table3[county])</f>
        <v>Davis County</v>
      </c>
      <c r="J1786" t="str">
        <f>IFERROR(Table1[[#This Row],[County (Utah.gov)]], SUBSTITUTE(Table1[[#This Row],[County (WPR)]], " County", ""))</f>
        <v>Davis</v>
      </c>
    </row>
    <row r="1787" spans="1:10">
      <c r="A1787" t="s">
        <v>301</v>
      </c>
      <c r="B1787" t="s">
        <v>300</v>
      </c>
      <c r="C1787">
        <v>2025</v>
      </c>
      <c r="D1787">
        <v>2</v>
      </c>
      <c r="E1787">
        <v>84010</v>
      </c>
      <c r="F1787" t="s">
        <v>291</v>
      </c>
      <c r="G1787">
        <v>65</v>
      </c>
      <c r="H1787" t="str">
        <f>_xlfn.XLOOKUP(Table1[[#This Row],[ZIPCODE]],Table2[Zip Code],Table2[County])</f>
        <v>Davis</v>
      </c>
      <c r="I1787" t="str">
        <f>_xlfn.XLOOKUP(Table1[[#This Row],[ZIPCODE]],Table3[zip],Table3[county])</f>
        <v>Davis County</v>
      </c>
      <c r="J1787" t="str">
        <f>IFERROR(Table1[[#This Row],[County (Utah.gov)]], SUBSTITUTE(Table1[[#This Row],[County (WPR)]], " County", ""))</f>
        <v>Davis</v>
      </c>
    </row>
    <row r="1788" spans="1:10">
      <c r="A1788" t="s">
        <v>301</v>
      </c>
      <c r="B1788" t="s">
        <v>300</v>
      </c>
      <c r="C1788">
        <v>2025</v>
      </c>
      <c r="D1788">
        <v>2</v>
      </c>
      <c r="E1788">
        <v>84012</v>
      </c>
      <c r="F1788" t="s">
        <v>290</v>
      </c>
      <c r="G1788">
        <v>5</v>
      </c>
      <c r="H1788" t="e">
        <f>_xlfn.XLOOKUP(Table1[[#This Row],[ZIPCODE]],Table2[Zip Code],Table2[County])</f>
        <v>#N/A</v>
      </c>
      <c r="I1788" t="e">
        <f>_xlfn.XLOOKUP(Table1[[#This Row],[ZIPCODE]],Table3[zip],Table3[county])</f>
        <v>#N/A</v>
      </c>
      <c r="J1788" t="e">
        <f>IFERROR(Table1[[#This Row],[County (Utah.gov)]], SUBSTITUTE(Table1[[#This Row],[County (WPR)]], " County", ""))</f>
        <v>#N/A</v>
      </c>
    </row>
    <row r="1789" spans="1:10">
      <c r="A1789" t="s">
        <v>301</v>
      </c>
      <c r="B1789" t="s">
        <v>300</v>
      </c>
      <c r="C1789">
        <v>2025</v>
      </c>
      <c r="D1789">
        <v>2</v>
      </c>
      <c r="E1789">
        <v>84013</v>
      </c>
      <c r="F1789" t="s">
        <v>290</v>
      </c>
      <c r="G1789">
        <v>1</v>
      </c>
      <c r="H1789" t="str">
        <f>_xlfn.XLOOKUP(Table1[[#This Row],[ZIPCODE]],Table2[Zip Code],Table2[County])</f>
        <v>Utah</v>
      </c>
      <c r="I1789" t="str">
        <f>_xlfn.XLOOKUP(Table1[[#This Row],[ZIPCODE]],Table3[zip],Table3[county])</f>
        <v>Utah County</v>
      </c>
      <c r="J1789" t="str">
        <f>IFERROR(Table1[[#This Row],[County (Utah.gov)]], SUBSTITUTE(Table1[[#This Row],[County (WPR)]], " County", ""))</f>
        <v>Utah</v>
      </c>
    </row>
    <row r="1790" spans="1:10">
      <c r="A1790" t="s">
        <v>301</v>
      </c>
      <c r="B1790" t="s">
        <v>300</v>
      </c>
      <c r="C1790">
        <v>2025</v>
      </c>
      <c r="D1790">
        <v>2</v>
      </c>
      <c r="E1790">
        <v>84014</v>
      </c>
      <c r="F1790" t="s">
        <v>290</v>
      </c>
      <c r="G1790">
        <v>70</v>
      </c>
      <c r="H1790" t="str">
        <f>_xlfn.XLOOKUP(Table1[[#This Row],[ZIPCODE]],Table2[Zip Code],Table2[County])</f>
        <v>Davis</v>
      </c>
      <c r="I1790" t="str">
        <f>_xlfn.XLOOKUP(Table1[[#This Row],[ZIPCODE]],Table3[zip],Table3[county])</f>
        <v>Davis County</v>
      </c>
      <c r="J1790" t="str">
        <f>IFERROR(Table1[[#This Row],[County (Utah.gov)]], SUBSTITUTE(Table1[[#This Row],[County (WPR)]], " County", ""))</f>
        <v>Davis</v>
      </c>
    </row>
    <row r="1791" spans="1:10">
      <c r="A1791" t="s">
        <v>301</v>
      </c>
      <c r="B1791" t="s">
        <v>300</v>
      </c>
      <c r="C1791">
        <v>2025</v>
      </c>
      <c r="D1791">
        <v>2</v>
      </c>
      <c r="E1791">
        <v>84014</v>
      </c>
      <c r="F1791" t="s">
        <v>291</v>
      </c>
      <c r="G1791">
        <v>9</v>
      </c>
      <c r="H1791" t="str">
        <f>_xlfn.XLOOKUP(Table1[[#This Row],[ZIPCODE]],Table2[Zip Code],Table2[County])</f>
        <v>Davis</v>
      </c>
      <c r="I1791" t="str">
        <f>_xlfn.XLOOKUP(Table1[[#This Row],[ZIPCODE]],Table3[zip],Table3[county])</f>
        <v>Davis County</v>
      </c>
      <c r="J1791" t="str">
        <f>IFERROR(Table1[[#This Row],[County (Utah.gov)]], SUBSTITUTE(Table1[[#This Row],[County (WPR)]], " County", ""))</f>
        <v>Davis</v>
      </c>
    </row>
    <row r="1792" spans="1:10">
      <c r="A1792" t="s">
        <v>301</v>
      </c>
      <c r="B1792" t="s">
        <v>300</v>
      </c>
      <c r="C1792">
        <v>2025</v>
      </c>
      <c r="D1792">
        <v>2</v>
      </c>
      <c r="E1792">
        <v>84015</v>
      </c>
      <c r="F1792" t="s">
        <v>290</v>
      </c>
      <c r="G1792">
        <v>79</v>
      </c>
      <c r="H1792" t="str">
        <f>_xlfn.XLOOKUP(Table1[[#This Row],[ZIPCODE]],Table2[Zip Code],Table2[County])</f>
        <v>Davis</v>
      </c>
      <c r="I1792" t="str">
        <f>_xlfn.XLOOKUP(Table1[[#This Row],[ZIPCODE]],Table3[zip],Table3[county])</f>
        <v>Davis County</v>
      </c>
      <c r="J1792" t="str">
        <f>IFERROR(Table1[[#This Row],[County (Utah.gov)]], SUBSTITUTE(Table1[[#This Row],[County (WPR)]], " County", ""))</f>
        <v>Davis</v>
      </c>
    </row>
    <row r="1793" spans="1:10">
      <c r="A1793" t="s">
        <v>301</v>
      </c>
      <c r="B1793" t="s">
        <v>300</v>
      </c>
      <c r="C1793">
        <v>2025</v>
      </c>
      <c r="D1793">
        <v>2</v>
      </c>
      <c r="E1793">
        <v>84015</v>
      </c>
      <c r="F1793" t="s">
        <v>291</v>
      </c>
      <c r="G1793">
        <v>18</v>
      </c>
      <c r="H1793" t="str">
        <f>_xlfn.XLOOKUP(Table1[[#This Row],[ZIPCODE]],Table2[Zip Code],Table2[County])</f>
        <v>Davis</v>
      </c>
      <c r="I1793" t="str">
        <f>_xlfn.XLOOKUP(Table1[[#This Row],[ZIPCODE]],Table3[zip],Table3[county])</f>
        <v>Davis County</v>
      </c>
      <c r="J1793" t="str">
        <f>IFERROR(Table1[[#This Row],[County (Utah.gov)]], SUBSTITUTE(Table1[[#This Row],[County (WPR)]], " County", ""))</f>
        <v>Davis</v>
      </c>
    </row>
    <row r="1794" spans="1:10">
      <c r="A1794" t="s">
        <v>301</v>
      </c>
      <c r="B1794" t="s">
        <v>300</v>
      </c>
      <c r="C1794">
        <v>2025</v>
      </c>
      <c r="D1794">
        <v>2</v>
      </c>
      <c r="E1794">
        <v>84017</v>
      </c>
      <c r="F1794" t="s">
        <v>290</v>
      </c>
      <c r="G1794">
        <v>8</v>
      </c>
      <c r="H1794" t="str">
        <f>_xlfn.XLOOKUP(Table1[[#This Row],[ZIPCODE]],Table2[Zip Code],Table2[County])</f>
        <v>Summit</v>
      </c>
      <c r="I1794" t="str">
        <f>_xlfn.XLOOKUP(Table1[[#This Row],[ZIPCODE]],Table3[zip],Table3[county])</f>
        <v>Summit County</v>
      </c>
      <c r="J1794" t="str">
        <f>IFERROR(Table1[[#This Row],[County (Utah.gov)]], SUBSTITUTE(Table1[[#This Row],[County (WPR)]], " County", ""))</f>
        <v>Summit</v>
      </c>
    </row>
    <row r="1795" spans="1:10">
      <c r="A1795" t="s">
        <v>301</v>
      </c>
      <c r="B1795" t="s">
        <v>300</v>
      </c>
      <c r="C1795">
        <v>2025</v>
      </c>
      <c r="D1795">
        <v>2</v>
      </c>
      <c r="E1795">
        <v>84017</v>
      </c>
      <c r="F1795" t="s">
        <v>291</v>
      </c>
      <c r="G1795">
        <v>1</v>
      </c>
      <c r="H1795" t="str">
        <f>_xlfn.XLOOKUP(Table1[[#This Row],[ZIPCODE]],Table2[Zip Code],Table2[County])</f>
        <v>Summit</v>
      </c>
      <c r="I1795" t="str">
        <f>_xlfn.XLOOKUP(Table1[[#This Row],[ZIPCODE]],Table3[zip],Table3[county])</f>
        <v>Summit County</v>
      </c>
      <c r="J1795" t="str">
        <f>IFERROR(Table1[[#This Row],[County (Utah.gov)]], SUBSTITUTE(Table1[[#This Row],[County (WPR)]], " County", ""))</f>
        <v>Summit</v>
      </c>
    </row>
    <row r="1796" spans="1:10">
      <c r="A1796" t="s">
        <v>301</v>
      </c>
      <c r="B1796" t="s">
        <v>300</v>
      </c>
      <c r="C1796">
        <v>2025</v>
      </c>
      <c r="D1796">
        <v>2</v>
      </c>
      <c r="E1796">
        <v>84018</v>
      </c>
      <c r="F1796" t="s">
        <v>290</v>
      </c>
      <c r="G1796">
        <v>1</v>
      </c>
      <c r="H1796" t="str">
        <f>_xlfn.XLOOKUP(Table1[[#This Row],[ZIPCODE]],Table2[Zip Code],Table2[County])</f>
        <v>Morgan</v>
      </c>
      <c r="I1796" t="str">
        <f>_xlfn.XLOOKUP(Table1[[#This Row],[ZIPCODE]],Table3[zip],Table3[county])</f>
        <v>Morgan County</v>
      </c>
      <c r="J1796" t="str">
        <f>IFERROR(Table1[[#This Row],[County (Utah.gov)]], SUBSTITUTE(Table1[[#This Row],[County (WPR)]], " County", ""))</f>
        <v>Morgan</v>
      </c>
    </row>
    <row r="1797" spans="1:10">
      <c r="A1797" t="s">
        <v>301</v>
      </c>
      <c r="B1797" t="s">
        <v>300</v>
      </c>
      <c r="C1797">
        <v>2025</v>
      </c>
      <c r="D1797">
        <v>2</v>
      </c>
      <c r="E1797">
        <v>84020</v>
      </c>
      <c r="F1797" t="s">
        <v>290</v>
      </c>
      <c r="G1797">
        <v>341</v>
      </c>
      <c r="H1797" t="str">
        <f>_xlfn.XLOOKUP(Table1[[#This Row],[ZIPCODE]],Table2[Zip Code],Table2[County])</f>
        <v>Salt Lake</v>
      </c>
      <c r="I1797" t="str">
        <f>_xlfn.XLOOKUP(Table1[[#This Row],[ZIPCODE]],Table3[zip],Table3[county])</f>
        <v>Salt Lake County</v>
      </c>
      <c r="J1797" t="str">
        <f>IFERROR(Table1[[#This Row],[County (Utah.gov)]], SUBSTITUTE(Table1[[#This Row],[County (WPR)]], " County", ""))</f>
        <v>Salt Lake</v>
      </c>
    </row>
    <row r="1798" spans="1:10">
      <c r="A1798" t="s">
        <v>301</v>
      </c>
      <c r="B1798" t="s">
        <v>300</v>
      </c>
      <c r="C1798">
        <v>2025</v>
      </c>
      <c r="D1798">
        <v>2</v>
      </c>
      <c r="E1798">
        <v>84020</v>
      </c>
      <c r="F1798" t="s">
        <v>291</v>
      </c>
      <c r="G1798">
        <v>67</v>
      </c>
      <c r="H1798" t="str">
        <f>_xlfn.XLOOKUP(Table1[[#This Row],[ZIPCODE]],Table2[Zip Code],Table2[County])</f>
        <v>Salt Lake</v>
      </c>
      <c r="I1798" t="str">
        <f>_xlfn.XLOOKUP(Table1[[#This Row],[ZIPCODE]],Table3[zip],Table3[county])</f>
        <v>Salt Lake County</v>
      </c>
      <c r="J1798" t="str">
        <f>IFERROR(Table1[[#This Row],[County (Utah.gov)]], SUBSTITUTE(Table1[[#This Row],[County (WPR)]], " County", ""))</f>
        <v>Salt Lake</v>
      </c>
    </row>
    <row r="1799" spans="1:10">
      <c r="A1799" t="s">
        <v>301</v>
      </c>
      <c r="B1799" t="s">
        <v>300</v>
      </c>
      <c r="C1799">
        <v>2025</v>
      </c>
      <c r="D1799">
        <v>2</v>
      </c>
      <c r="E1799">
        <v>84025</v>
      </c>
      <c r="F1799" t="s">
        <v>290</v>
      </c>
      <c r="G1799">
        <v>113</v>
      </c>
      <c r="H1799" t="str">
        <f>_xlfn.XLOOKUP(Table1[[#This Row],[ZIPCODE]],Table2[Zip Code],Table2[County])</f>
        <v>Davis</v>
      </c>
      <c r="I1799" t="str">
        <f>_xlfn.XLOOKUP(Table1[[#This Row],[ZIPCODE]],Table3[zip],Table3[county])</f>
        <v>Davis County</v>
      </c>
      <c r="J1799" t="str">
        <f>IFERROR(Table1[[#This Row],[County (Utah.gov)]], SUBSTITUTE(Table1[[#This Row],[County (WPR)]], " County", ""))</f>
        <v>Davis</v>
      </c>
    </row>
    <row r="1800" spans="1:10">
      <c r="A1800" t="s">
        <v>301</v>
      </c>
      <c r="B1800" t="s">
        <v>300</v>
      </c>
      <c r="C1800">
        <v>2025</v>
      </c>
      <c r="D1800">
        <v>2</v>
      </c>
      <c r="E1800">
        <v>84025</v>
      </c>
      <c r="F1800" t="s">
        <v>291</v>
      </c>
      <c r="G1800">
        <v>22</v>
      </c>
      <c r="H1800" t="str">
        <f>_xlfn.XLOOKUP(Table1[[#This Row],[ZIPCODE]],Table2[Zip Code],Table2[County])</f>
        <v>Davis</v>
      </c>
      <c r="I1800" t="str">
        <f>_xlfn.XLOOKUP(Table1[[#This Row],[ZIPCODE]],Table3[zip],Table3[county])</f>
        <v>Davis County</v>
      </c>
      <c r="J1800" t="str">
        <f>IFERROR(Table1[[#This Row],[County (Utah.gov)]], SUBSTITUTE(Table1[[#This Row],[County (WPR)]], " County", ""))</f>
        <v>Davis</v>
      </c>
    </row>
    <row r="1801" spans="1:10">
      <c r="A1801" t="s">
        <v>301</v>
      </c>
      <c r="B1801" t="s">
        <v>300</v>
      </c>
      <c r="C1801">
        <v>2025</v>
      </c>
      <c r="D1801">
        <v>2</v>
      </c>
      <c r="E1801">
        <v>84028</v>
      </c>
      <c r="F1801" t="s">
        <v>290</v>
      </c>
      <c r="G1801">
        <v>2</v>
      </c>
      <c r="H1801" t="str">
        <f>_xlfn.XLOOKUP(Table1[[#This Row],[ZIPCODE]],Table2[Zip Code],Table2[County])</f>
        <v>Rich</v>
      </c>
      <c r="I1801" t="str">
        <f>_xlfn.XLOOKUP(Table1[[#This Row],[ZIPCODE]],Table3[zip],Table3[county])</f>
        <v>Rich County</v>
      </c>
      <c r="J1801" t="str">
        <f>IFERROR(Table1[[#This Row],[County (Utah.gov)]], SUBSTITUTE(Table1[[#This Row],[County (WPR)]], " County", ""))</f>
        <v>Rich</v>
      </c>
    </row>
    <row r="1802" spans="1:10">
      <c r="A1802" t="s">
        <v>301</v>
      </c>
      <c r="B1802" t="s">
        <v>300</v>
      </c>
      <c r="C1802">
        <v>2025</v>
      </c>
      <c r="D1802">
        <v>2</v>
      </c>
      <c r="E1802">
        <v>84029</v>
      </c>
      <c r="F1802" t="s">
        <v>290</v>
      </c>
      <c r="G1802">
        <v>35</v>
      </c>
      <c r="H1802" t="str">
        <f>_xlfn.XLOOKUP(Table1[[#This Row],[ZIPCODE]],Table2[Zip Code],Table2[County])</f>
        <v>Tooele</v>
      </c>
      <c r="I1802" t="str">
        <f>_xlfn.XLOOKUP(Table1[[#This Row],[ZIPCODE]],Table3[zip],Table3[county])</f>
        <v>Tooele County</v>
      </c>
      <c r="J1802" t="str">
        <f>IFERROR(Table1[[#This Row],[County (Utah.gov)]], SUBSTITUTE(Table1[[#This Row],[County (WPR)]], " County", ""))</f>
        <v>Tooele</v>
      </c>
    </row>
    <row r="1803" spans="1:10">
      <c r="A1803" t="s">
        <v>301</v>
      </c>
      <c r="B1803" t="s">
        <v>300</v>
      </c>
      <c r="C1803">
        <v>2025</v>
      </c>
      <c r="D1803">
        <v>2</v>
      </c>
      <c r="E1803">
        <v>84029</v>
      </c>
      <c r="F1803" t="s">
        <v>291</v>
      </c>
      <c r="G1803">
        <v>7</v>
      </c>
      <c r="H1803" t="str">
        <f>_xlfn.XLOOKUP(Table1[[#This Row],[ZIPCODE]],Table2[Zip Code],Table2[County])</f>
        <v>Tooele</v>
      </c>
      <c r="I1803" t="str">
        <f>_xlfn.XLOOKUP(Table1[[#This Row],[ZIPCODE]],Table3[zip],Table3[county])</f>
        <v>Tooele County</v>
      </c>
      <c r="J1803" t="str">
        <f>IFERROR(Table1[[#This Row],[County (Utah.gov)]], SUBSTITUTE(Table1[[#This Row],[County (WPR)]], " County", ""))</f>
        <v>Tooele</v>
      </c>
    </row>
    <row r="1804" spans="1:10">
      <c r="A1804" t="s">
        <v>301</v>
      </c>
      <c r="B1804" t="s">
        <v>300</v>
      </c>
      <c r="C1804">
        <v>2025</v>
      </c>
      <c r="D1804">
        <v>2</v>
      </c>
      <c r="E1804">
        <v>84032</v>
      </c>
      <c r="F1804" t="s">
        <v>290</v>
      </c>
      <c r="G1804">
        <v>83</v>
      </c>
      <c r="H1804" t="str">
        <f>_xlfn.XLOOKUP(Table1[[#This Row],[ZIPCODE]],Table2[Zip Code],Table2[County])</f>
        <v>Wasatch</v>
      </c>
      <c r="I1804" t="str">
        <f>_xlfn.XLOOKUP(Table1[[#This Row],[ZIPCODE]],Table3[zip],Table3[county])</f>
        <v>Wasatch County</v>
      </c>
      <c r="J1804" t="str">
        <f>IFERROR(Table1[[#This Row],[County (Utah.gov)]], SUBSTITUTE(Table1[[#This Row],[County (WPR)]], " County", ""))</f>
        <v>Wasatch</v>
      </c>
    </row>
    <row r="1805" spans="1:10">
      <c r="A1805" t="s">
        <v>301</v>
      </c>
      <c r="B1805" t="s">
        <v>300</v>
      </c>
      <c r="C1805">
        <v>2025</v>
      </c>
      <c r="D1805">
        <v>2</v>
      </c>
      <c r="E1805">
        <v>84032</v>
      </c>
      <c r="F1805" t="s">
        <v>291</v>
      </c>
      <c r="G1805">
        <v>14</v>
      </c>
      <c r="H1805" t="str">
        <f>_xlfn.XLOOKUP(Table1[[#This Row],[ZIPCODE]],Table2[Zip Code],Table2[County])</f>
        <v>Wasatch</v>
      </c>
      <c r="I1805" t="str">
        <f>_xlfn.XLOOKUP(Table1[[#This Row],[ZIPCODE]],Table3[zip],Table3[county])</f>
        <v>Wasatch County</v>
      </c>
      <c r="J1805" t="str">
        <f>IFERROR(Table1[[#This Row],[County (Utah.gov)]], SUBSTITUTE(Table1[[#This Row],[County (WPR)]], " County", ""))</f>
        <v>Wasatch</v>
      </c>
    </row>
    <row r="1806" spans="1:10">
      <c r="A1806" t="s">
        <v>301</v>
      </c>
      <c r="B1806" t="s">
        <v>300</v>
      </c>
      <c r="C1806">
        <v>2025</v>
      </c>
      <c r="D1806">
        <v>2</v>
      </c>
      <c r="E1806">
        <v>84033</v>
      </c>
      <c r="F1806" t="s">
        <v>290</v>
      </c>
      <c r="G1806">
        <v>4</v>
      </c>
      <c r="H1806" t="str">
        <f>_xlfn.XLOOKUP(Table1[[#This Row],[ZIPCODE]],Table2[Zip Code],Table2[County])</f>
        <v>Summit</v>
      </c>
      <c r="I1806" t="str">
        <f>_xlfn.XLOOKUP(Table1[[#This Row],[ZIPCODE]],Table3[zip],Table3[county])</f>
        <v>Summit County</v>
      </c>
      <c r="J1806" t="str">
        <f>IFERROR(Table1[[#This Row],[County (Utah.gov)]], SUBSTITUTE(Table1[[#This Row],[County (WPR)]], " County", ""))</f>
        <v>Summit</v>
      </c>
    </row>
    <row r="1807" spans="1:10">
      <c r="A1807" t="s">
        <v>301</v>
      </c>
      <c r="B1807" t="s">
        <v>300</v>
      </c>
      <c r="C1807">
        <v>2025</v>
      </c>
      <c r="D1807">
        <v>2</v>
      </c>
      <c r="E1807">
        <v>84034</v>
      </c>
      <c r="F1807" t="s">
        <v>290</v>
      </c>
      <c r="G1807">
        <v>1</v>
      </c>
      <c r="H1807" t="str">
        <f>_xlfn.XLOOKUP(Table1[[#This Row],[ZIPCODE]],Table2[Zip Code],Table2[County])</f>
        <v>Tooele</v>
      </c>
      <c r="I1807" t="str">
        <f>_xlfn.XLOOKUP(Table1[[#This Row],[ZIPCODE]],Table3[zip],Table3[county])</f>
        <v>Tooele County</v>
      </c>
      <c r="J1807" t="str">
        <f>IFERROR(Table1[[#This Row],[County (Utah.gov)]], SUBSTITUTE(Table1[[#This Row],[County (WPR)]], " County", ""))</f>
        <v>Tooele</v>
      </c>
    </row>
    <row r="1808" spans="1:10">
      <c r="A1808" t="s">
        <v>301</v>
      </c>
      <c r="B1808" t="s">
        <v>300</v>
      </c>
      <c r="C1808">
        <v>2025</v>
      </c>
      <c r="D1808">
        <v>2</v>
      </c>
      <c r="E1808">
        <v>84036</v>
      </c>
      <c r="F1808" t="s">
        <v>290</v>
      </c>
      <c r="G1808">
        <v>46</v>
      </c>
      <c r="H1808" t="str">
        <f>_xlfn.XLOOKUP(Table1[[#This Row],[ZIPCODE]],Table2[Zip Code],Table2[County])</f>
        <v>Summit</v>
      </c>
      <c r="I1808" t="str">
        <f>_xlfn.XLOOKUP(Table1[[#This Row],[ZIPCODE]],Table3[zip],Table3[county])</f>
        <v>Summit County</v>
      </c>
      <c r="J1808" t="str">
        <f>IFERROR(Table1[[#This Row],[County (Utah.gov)]], SUBSTITUTE(Table1[[#This Row],[County (WPR)]], " County", ""))</f>
        <v>Summit</v>
      </c>
    </row>
    <row r="1809" spans="1:10">
      <c r="A1809" t="s">
        <v>301</v>
      </c>
      <c r="B1809" t="s">
        <v>300</v>
      </c>
      <c r="C1809">
        <v>2025</v>
      </c>
      <c r="D1809">
        <v>2</v>
      </c>
      <c r="E1809">
        <v>84036</v>
      </c>
      <c r="F1809" t="s">
        <v>291</v>
      </c>
      <c r="G1809">
        <v>5</v>
      </c>
      <c r="H1809" t="str">
        <f>_xlfn.XLOOKUP(Table1[[#This Row],[ZIPCODE]],Table2[Zip Code],Table2[County])</f>
        <v>Summit</v>
      </c>
      <c r="I1809" t="str">
        <f>_xlfn.XLOOKUP(Table1[[#This Row],[ZIPCODE]],Table3[zip],Table3[county])</f>
        <v>Summit County</v>
      </c>
      <c r="J1809" t="str">
        <f>IFERROR(Table1[[#This Row],[County (Utah.gov)]], SUBSTITUTE(Table1[[#This Row],[County (WPR)]], " County", ""))</f>
        <v>Summit</v>
      </c>
    </row>
    <row r="1810" spans="1:10">
      <c r="A1810" t="s">
        <v>301</v>
      </c>
      <c r="B1810" t="s">
        <v>300</v>
      </c>
      <c r="C1810">
        <v>2025</v>
      </c>
      <c r="D1810">
        <v>2</v>
      </c>
      <c r="E1810">
        <v>84037</v>
      </c>
      <c r="F1810" t="s">
        <v>290</v>
      </c>
      <c r="G1810">
        <v>174</v>
      </c>
      <c r="H1810" t="str">
        <f>_xlfn.XLOOKUP(Table1[[#This Row],[ZIPCODE]],Table2[Zip Code],Table2[County])</f>
        <v>Davis</v>
      </c>
      <c r="I1810" t="str">
        <f>_xlfn.XLOOKUP(Table1[[#This Row],[ZIPCODE]],Table3[zip],Table3[county])</f>
        <v>Davis County</v>
      </c>
      <c r="J1810" t="str">
        <f>IFERROR(Table1[[#This Row],[County (Utah.gov)]], SUBSTITUTE(Table1[[#This Row],[County (WPR)]], " County", ""))</f>
        <v>Davis</v>
      </c>
    </row>
    <row r="1811" spans="1:10">
      <c r="A1811" t="s">
        <v>301</v>
      </c>
      <c r="B1811" t="s">
        <v>300</v>
      </c>
      <c r="C1811">
        <v>2025</v>
      </c>
      <c r="D1811">
        <v>2</v>
      </c>
      <c r="E1811">
        <v>84037</v>
      </c>
      <c r="F1811" t="s">
        <v>291</v>
      </c>
      <c r="G1811">
        <v>28</v>
      </c>
      <c r="H1811" t="str">
        <f>_xlfn.XLOOKUP(Table1[[#This Row],[ZIPCODE]],Table2[Zip Code],Table2[County])</f>
        <v>Davis</v>
      </c>
      <c r="I1811" t="str">
        <f>_xlfn.XLOOKUP(Table1[[#This Row],[ZIPCODE]],Table3[zip],Table3[county])</f>
        <v>Davis County</v>
      </c>
      <c r="J1811" t="str">
        <f>IFERROR(Table1[[#This Row],[County (Utah.gov)]], SUBSTITUTE(Table1[[#This Row],[County (WPR)]], " County", ""))</f>
        <v>Davis</v>
      </c>
    </row>
    <row r="1812" spans="1:10">
      <c r="A1812" t="s">
        <v>301</v>
      </c>
      <c r="B1812" t="s">
        <v>300</v>
      </c>
      <c r="C1812">
        <v>2025</v>
      </c>
      <c r="D1812">
        <v>2</v>
      </c>
      <c r="E1812">
        <v>84039</v>
      </c>
      <c r="F1812" t="s">
        <v>290</v>
      </c>
      <c r="G1812">
        <v>1</v>
      </c>
      <c r="H1812" t="str">
        <f>_xlfn.XLOOKUP(Table1[[#This Row],[ZIPCODE]],Table2[Zip Code],Table2[County])</f>
        <v>Uintah</v>
      </c>
      <c r="I1812" t="str">
        <f>_xlfn.XLOOKUP(Table1[[#This Row],[ZIPCODE]],Table3[zip],Table3[county])</f>
        <v>Uintah County</v>
      </c>
      <c r="J1812" t="str">
        <f>IFERROR(Table1[[#This Row],[County (Utah.gov)]], SUBSTITUTE(Table1[[#This Row],[County (WPR)]], " County", ""))</f>
        <v>Uintah</v>
      </c>
    </row>
    <row r="1813" spans="1:10">
      <c r="A1813" t="s">
        <v>301</v>
      </c>
      <c r="B1813" t="s">
        <v>300</v>
      </c>
      <c r="C1813">
        <v>2025</v>
      </c>
      <c r="D1813">
        <v>2</v>
      </c>
      <c r="E1813">
        <v>84040</v>
      </c>
      <c r="F1813" t="s">
        <v>290</v>
      </c>
      <c r="G1813">
        <v>71</v>
      </c>
      <c r="H1813" t="str">
        <f>_xlfn.XLOOKUP(Table1[[#This Row],[ZIPCODE]],Table2[Zip Code],Table2[County])</f>
        <v>Davis</v>
      </c>
      <c r="I1813" t="str">
        <f>_xlfn.XLOOKUP(Table1[[#This Row],[ZIPCODE]],Table3[zip],Table3[county])</f>
        <v>Davis County</v>
      </c>
      <c r="J1813" t="str">
        <f>IFERROR(Table1[[#This Row],[County (Utah.gov)]], SUBSTITUTE(Table1[[#This Row],[County (WPR)]], " County", ""))</f>
        <v>Davis</v>
      </c>
    </row>
    <row r="1814" spans="1:10">
      <c r="A1814" t="s">
        <v>301</v>
      </c>
      <c r="B1814" t="s">
        <v>300</v>
      </c>
      <c r="C1814">
        <v>2025</v>
      </c>
      <c r="D1814">
        <v>2</v>
      </c>
      <c r="E1814">
        <v>84040</v>
      </c>
      <c r="F1814" t="s">
        <v>291</v>
      </c>
      <c r="G1814">
        <v>14</v>
      </c>
      <c r="H1814" t="str">
        <f>_xlfn.XLOOKUP(Table1[[#This Row],[ZIPCODE]],Table2[Zip Code],Table2[County])</f>
        <v>Davis</v>
      </c>
      <c r="I1814" t="str">
        <f>_xlfn.XLOOKUP(Table1[[#This Row],[ZIPCODE]],Table3[zip],Table3[county])</f>
        <v>Davis County</v>
      </c>
      <c r="J1814" t="str">
        <f>IFERROR(Table1[[#This Row],[County (Utah.gov)]], SUBSTITUTE(Table1[[#This Row],[County (WPR)]], " County", ""))</f>
        <v>Davis</v>
      </c>
    </row>
    <row r="1815" spans="1:10">
      <c r="A1815" t="s">
        <v>301</v>
      </c>
      <c r="B1815" t="s">
        <v>300</v>
      </c>
      <c r="C1815">
        <v>2025</v>
      </c>
      <c r="D1815">
        <v>2</v>
      </c>
      <c r="E1815">
        <v>84041</v>
      </c>
      <c r="F1815" t="s">
        <v>290</v>
      </c>
      <c r="G1815">
        <v>120</v>
      </c>
      <c r="H1815" t="str">
        <f>_xlfn.XLOOKUP(Table1[[#This Row],[ZIPCODE]],Table2[Zip Code],Table2[County])</f>
        <v>Davis</v>
      </c>
      <c r="I1815" t="str">
        <f>_xlfn.XLOOKUP(Table1[[#This Row],[ZIPCODE]],Table3[zip],Table3[county])</f>
        <v>Davis County</v>
      </c>
      <c r="J1815" t="str">
        <f>IFERROR(Table1[[#This Row],[County (Utah.gov)]], SUBSTITUTE(Table1[[#This Row],[County (WPR)]], " County", ""))</f>
        <v>Davis</v>
      </c>
    </row>
    <row r="1816" spans="1:10">
      <c r="A1816" t="s">
        <v>301</v>
      </c>
      <c r="B1816" t="s">
        <v>300</v>
      </c>
      <c r="C1816">
        <v>2025</v>
      </c>
      <c r="D1816">
        <v>2</v>
      </c>
      <c r="E1816">
        <v>84041</v>
      </c>
      <c r="F1816" t="s">
        <v>291</v>
      </c>
      <c r="G1816">
        <v>24</v>
      </c>
      <c r="H1816" t="str">
        <f>_xlfn.XLOOKUP(Table1[[#This Row],[ZIPCODE]],Table2[Zip Code],Table2[County])</f>
        <v>Davis</v>
      </c>
      <c r="I1816" t="str">
        <f>_xlfn.XLOOKUP(Table1[[#This Row],[ZIPCODE]],Table3[zip],Table3[county])</f>
        <v>Davis County</v>
      </c>
      <c r="J1816" t="str">
        <f>IFERROR(Table1[[#This Row],[County (Utah.gov)]], SUBSTITUTE(Table1[[#This Row],[County (WPR)]], " County", ""))</f>
        <v>Davis</v>
      </c>
    </row>
    <row r="1817" spans="1:10">
      <c r="A1817" t="s">
        <v>301</v>
      </c>
      <c r="B1817" t="s">
        <v>300</v>
      </c>
      <c r="C1817">
        <v>2025</v>
      </c>
      <c r="D1817">
        <v>2</v>
      </c>
      <c r="E1817">
        <v>84042</v>
      </c>
      <c r="F1817" t="s">
        <v>290</v>
      </c>
      <c r="G1817">
        <v>22</v>
      </c>
      <c r="H1817" t="str">
        <f>_xlfn.XLOOKUP(Table1[[#This Row],[ZIPCODE]],Table2[Zip Code],Table2[County])</f>
        <v>Utah</v>
      </c>
      <c r="I1817" t="str">
        <f>_xlfn.XLOOKUP(Table1[[#This Row],[ZIPCODE]],Table3[zip],Table3[county])</f>
        <v>Utah County</v>
      </c>
      <c r="J1817" t="str">
        <f>IFERROR(Table1[[#This Row],[County (Utah.gov)]], SUBSTITUTE(Table1[[#This Row],[County (WPR)]], " County", ""))</f>
        <v>Utah</v>
      </c>
    </row>
    <row r="1818" spans="1:10">
      <c r="A1818" t="s">
        <v>301</v>
      </c>
      <c r="B1818" t="s">
        <v>300</v>
      </c>
      <c r="C1818">
        <v>2025</v>
      </c>
      <c r="D1818">
        <v>2</v>
      </c>
      <c r="E1818">
        <v>84042</v>
      </c>
      <c r="F1818" t="s">
        <v>291</v>
      </c>
      <c r="G1818">
        <v>4</v>
      </c>
      <c r="H1818" t="str">
        <f>_xlfn.XLOOKUP(Table1[[#This Row],[ZIPCODE]],Table2[Zip Code],Table2[County])</f>
        <v>Utah</v>
      </c>
      <c r="I1818" t="str">
        <f>_xlfn.XLOOKUP(Table1[[#This Row],[ZIPCODE]],Table3[zip],Table3[county])</f>
        <v>Utah County</v>
      </c>
      <c r="J1818" t="str">
        <f>IFERROR(Table1[[#This Row],[County (Utah.gov)]], SUBSTITUTE(Table1[[#This Row],[County (WPR)]], " County", ""))</f>
        <v>Utah</v>
      </c>
    </row>
    <row r="1819" spans="1:10">
      <c r="A1819" t="s">
        <v>301</v>
      </c>
      <c r="B1819" t="s">
        <v>300</v>
      </c>
      <c r="C1819">
        <v>2025</v>
      </c>
      <c r="D1819">
        <v>2</v>
      </c>
      <c r="E1819">
        <v>84043</v>
      </c>
      <c r="F1819" t="s">
        <v>290</v>
      </c>
      <c r="G1819">
        <v>200</v>
      </c>
      <c r="H1819" t="str">
        <f>_xlfn.XLOOKUP(Table1[[#This Row],[ZIPCODE]],Table2[Zip Code],Table2[County])</f>
        <v>Utah</v>
      </c>
      <c r="I1819" t="str">
        <f>_xlfn.XLOOKUP(Table1[[#This Row],[ZIPCODE]],Table3[zip],Table3[county])</f>
        <v>Utah County</v>
      </c>
      <c r="J1819" t="str">
        <f>IFERROR(Table1[[#This Row],[County (Utah.gov)]], SUBSTITUTE(Table1[[#This Row],[County (WPR)]], " County", ""))</f>
        <v>Utah</v>
      </c>
    </row>
    <row r="1820" spans="1:10">
      <c r="A1820" t="s">
        <v>301</v>
      </c>
      <c r="B1820" t="s">
        <v>300</v>
      </c>
      <c r="C1820">
        <v>2025</v>
      </c>
      <c r="D1820">
        <v>2</v>
      </c>
      <c r="E1820">
        <v>84043</v>
      </c>
      <c r="F1820" t="s">
        <v>291</v>
      </c>
      <c r="G1820">
        <v>50</v>
      </c>
      <c r="H1820" t="str">
        <f>_xlfn.XLOOKUP(Table1[[#This Row],[ZIPCODE]],Table2[Zip Code],Table2[County])</f>
        <v>Utah</v>
      </c>
      <c r="I1820" t="str">
        <f>_xlfn.XLOOKUP(Table1[[#This Row],[ZIPCODE]],Table3[zip],Table3[county])</f>
        <v>Utah County</v>
      </c>
      <c r="J1820" t="str">
        <f>IFERROR(Table1[[#This Row],[County (Utah.gov)]], SUBSTITUTE(Table1[[#This Row],[County (WPR)]], " County", ""))</f>
        <v>Utah</v>
      </c>
    </row>
    <row r="1821" spans="1:10">
      <c r="A1821" t="s">
        <v>301</v>
      </c>
      <c r="B1821" t="s">
        <v>300</v>
      </c>
      <c r="C1821">
        <v>2025</v>
      </c>
      <c r="D1821">
        <v>2</v>
      </c>
      <c r="E1821">
        <v>84044</v>
      </c>
      <c r="F1821" t="s">
        <v>290</v>
      </c>
      <c r="G1821">
        <v>92</v>
      </c>
      <c r="H1821" t="str">
        <f>_xlfn.XLOOKUP(Table1[[#This Row],[ZIPCODE]],Table2[Zip Code],Table2[County])</f>
        <v>Salt Lake</v>
      </c>
      <c r="I1821" t="str">
        <f>_xlfn.XLOOKUP(Table1[[#This Row],[ZIPCODE]],Table3[zip],Table3[county])</f>
        <v>Salt Lake County</v>
      </c>
      <c r="J1821" t="str">
        <f>IFERROR(Table1[[#This Row],[County (Utah.gov)]], SUBSTITUTE(Table1[[#This Row],[County (WPR)]], " County", ""))</f>
        <v>Salt Lake</v>
      </c>
    </row>
    <row r="1822" spans="1:10">
      <c r="A1822" t="s">
        <v>301</v>
      </c>
      <c r="B1822" t="s">
        <v>300</v>
      </c>
      <c r="C1822">
        <v>2025</v>
      </c>
      <c r="D1822">
        <v>2</v>
      </c>
      <c r="E1822">
        <v>84044</v>
      </c>
      <c r="F1822" t="s">
        <v>291</v>
      </c>
      <c r="G1822">
        <v>28</v>
      </c>
      <c r="H1822" t="str">
        <f>_xlfn.XLOOKUP(Table1[[#This Row],[ZIPCODE]],Table2[Zip Code],Table2[County])</f>
        <v>Salt Lake</v>
      </c>
      <c r="I1822" t="str">
        <f>_xlfn.XLOOKUP(Table1[[#This Row],[ZIPCODE]],Table3[zip],Table3[county])</f>
        <v>Salt Lake County</v>
      </c>
      <c r="J1822" t="str">
        <f>IFERROR(Table1[[#This Row],[County (Utah.gov)]], SUBSTITUTE(Table1[[#This Row],[County (WPR)]], " County", ""))</f>
        <v>Salt Lake</v>
      </c>
    </row>
    <row r="1823" spans="1:10">
      <c r="A1823" t="s">
        <v>301</v>
      </c>
      <c r="B1823" t="s">
        <v>300</v>
      </c>
      <c r="C1823">
        <v>2025</v>
      </c>
      <c r="D1823">
        <v>2</v>
      </c>
      <c r="E1823">
        <v>84045</v>
      </c>
      <c r="F1823" t="s">
        <v>290</v>
      </c>
      <c r="G1823">
        <v>104</v>
      </c>
      <c r="H1823" t="e">
        <f>_xlfn.XLOOKUP(Table1[[#This Row],[ZIPCODE]],Table2[Zip Code],Table2[County])</f>
        <v>#N/A</v>
      </c>
      <c r="I1823" t="str">
        <f>_xlfn.XLOOKUP(Table1[[#This Row],[ZIPCODE]],Table3[zip],Table3[county])</f>
        <v>Utah County</v>
      </c>
      <c r="J1823" t="str">
        <f>IFERROR(Table1[[#This Row],[County (Utah.gov)]], SUBSTITUTE(Table1[[#This Row],[County (WPR)]], " County", ""))</f>
        <v>Utah</v>
      </c>
    </row>
    <row r="1824" spans="1:10">
      <c r="A1824" t="s">
        <v>301</v>
      </c>
      <c r="B1824" t="s">
        <v>300</v>
      </c>
      <c r="C1824">
        <v>2025</v>
      </c>
      <c r="D1824">
        <v>2</v>
      </c>
      <c r="E1824">
        <v>84045</v>
      </c>
      <c r="F1824" t="s">
        <v>291</v>
      </c>
      <c r="G1824">
        <v>16</v>
      </c>
      <c r="H1824" t="e">
        <f>_xlfn.XLOOKUP(Table1[[#This Row],[ZIPCODE]],Table2[Zip Code],Table2[County])</f>
        <v>#N/A</v>
      </c>
      <c r="I1824" t="str">
        <f>_xlfn.XLOOKUP(Table1[[#This Row],[ZIPCODE]],Table3[zip],Table3[county])</f>
        <v>Utah County</v>
      </c>
      <c r="J1824" t="str">
        <f>IFERROR(Table1[[#This Row],[County (Utah.gov)]], SUBSTITUTE(Table1[[#This Row],[County (WPR)]], " County", ""))</f>
        <v>Utah</v>
      </c>
    </row>
    <row r="1825" spans="1:10">
      <c r="A1825" t="s">
        <v>301</v>
      </c>
      <c r="B1825" t="s">
        <v>300</v>
      </c>
      <c r="C1825">
        <v>2025</v>
      </c>
      <c r="D1825">
        <v>2</v>
      </c>
      <c r="E1825">
        <v>84046</v>
      </c>
      <c r="F1825" t="s">
        <v>291</v>
      </c>
      <c r="G1825">
        <v>1</v>
      </c>
      <c r="H1825" t="str">
        <f>_xlfn.XLOOKUP(Table1[[#This Row],[ZIPCODE]],Table2[Zip Code],Table2[County])</f>
        <v>Daggett</v>
      </c>
      <c r="I1825" t="str">
        <f>_xlfn.XLOOKUP(Table1[[#This Row],[ZIPCODE]],Table3[zip],Table3[county])</f>
        <v>Daggett County</v>
      </c>
      <c r="J1825" t="str">
        <f>IFERROR(Table1[[#This Row],[County (Utah.gov)]], SUBSTITUTE(Table1[[#This Row],[County (WPR)]], " County", ""))</f>
        <v>Daggett</v>
      </c>
    </row>
    <row r="1826" spans="1:10">
      <c r="A1826" t="s">
        <v>301</v>
      </c>
      <c r="B1826" t="s">
        <v>300</v>
      </c>
      <c r="C1826">
        <v>2025</v>
      </c>
      <c r="D1826">
        <v>2</v>
      </c>
      <c r="E1826">
        <v>84047</v>
      </c>
      <c r="F1826" t="s">
        <v>290</v>
      </c>
      <c r="G1826">
        <v>131</v>
      </c>
      <c r="H1826" t="str">
        <f>_xlfn.XLOOKUP(Table1[[#This Row],[ZIPCODE]],Table2[Zip Code],Table2[County])</f>
        <v>Salt Lake</v>
      </c>
      <c r="I1826" t="str">
        <f>_xlfn.XLOOKUP(Table1[[#This Row],[ZIPCODE]],Table3[zip],Table3[county])</f>
        <v>Salt Lake County</v>
      </c>
      <c r="J1826" t="str">
        <f>IFERROR(Table1[[#This Row],[County (Utah.gov)]], SUBSTITUTE(Table1[[#This Row],[County (WPR)]], " County", ""))</f>
        <v>Salt Lake</v>
      </c>
    </row>
    <row r="1827" spans="1:10">
      <c r="A1827" t="s">
        <v>301</v>
      </c>
      <c r="B1827" t="s">
        <v>300</v>
      </c>
      <c r="C1827">
        <v>2025</v>
      </c>
      <c r="D1827">
        <v>2</v>
      </c>
      <c r="E1827">
        <v>84047</v>
      </c>
      <c r="F1827" t="s">
        <v>291</v>
      </c>
      <c r="G1827">
        <v>42</v>
      </c>
      <c r="H1827" t="str">
        <f>_xlfn.XLOOKUP(Table1[[#This Row],[ZIPCODE]],Table2[Zip Code],Table2[County])</f>
        <v>Salt Lake</v>
      </c>
      <c r="I1827" t="str">
        <f>_xlfn.XLOOKUP(Table1[[#This Row],[ZIPCODE]],Table3[zip],Table3[county])</f>
        <v>Salt Lake County</v>
      </c>
      <c r="J1827" t="str">
        <f>IFERROR(Table1[[#This Row],[County (Utah.gov)]], SUBSTITUTE(Table1[[#This Row],[County (WPR)]], " County", ""))</f>
        <v>Salt Lake</v>
      </c>
    </row>
    <row r="1828" spans="1:10">
      <c r="A1828" t="s">
        <v>301</v>
      </c>
      <c r="B1828" t="s">
        <v>300</v>
      </c>
      <c r="C1828">
        <v>2025</v>
      </c>
      <c r="D1828">
        <v>2</v>
      </c>
      <c r="E1828">
        <v>84049</v>
      </c>
      <c r="F1828" t="s">
        <v>290</v>
      </c>
      <c r="G1828">
        <v>34</v>
      </c>
      <c r="H1828" t="str">
        <f>_xlfn.XLOOKUP(Table1[[#This Row],[ZIPCODE]],Table2[Zip Code],Table2[County])</f>
        <v>Wasatch</v>
      </c>
      <c r="I1828" t="str">
        <f>_xlfn.XLOOKUP(Table1[[#This Row],[ZIPCODE]],Table3[zip],Table3[county])</f>
        <v>Wasatch County</v>
      </c>
      <c r="J1828" t="str">
        <f>IFERROR(Table1[[#This Row],[County (Utah.gov)]], SUBSTITUTE(Table1[[#This Row],[County (WPR)]], " County", ""))</f>
        <v>Wasatch</v>
      </c>
    </row>
    <row r="1829" spans="1:10">
      <c r="A1829" t="s">
        <v>301</v>
      </c>
      <c r="B1829" t="s">
        <v>300</v>
      </c>
      <c r="C1829">
        <v>2025</v>
      </c>
      <c r="D1829">
        <v>2</v>
      </c>
      <c r="E1829">
        <v>84049</v>
      </c>
      <c r="F1829" t="s">
        <v>291</v>
      </c>
      <c r="G1829">
        <v>6</v>
      </c>
      <c r="H1829" t="str">
        <f>_xlfn.XLOOKUP(Table1[[#This Row],[ZIPCODE]],Table2[Zip Code],Table2[County])</f>
        <v>Wasatch</v>
      </c>
      <c r="I1829" t="str">
        <f>_xlfn.XLOOKUP(Table1[[#This Row],[ZIPCODE]],Table3[zip],Table3[county])</f>
        <v>Wasatch County</v>
      </c>
      <c r="J1829" t="str">
        <f>IFERROR(Table1[[#This Row],[County (Utah.gov)]], SUBSTITUTE(Table1[[#This Row],[County (WPR)]], " County", ""))</f>
        <v>Wasatch</v>
      </c>
    </row>
    <row r="1830" spans="1:10">
      <c r="A1830" t="s">
        <v>301</v>
      </c>
      <c r="B1830" t="s">
        <v>300</v>
      </c>
      <c r="C1830">
        <v>2025</v>
      </c>
      <c r="D1830">
        <v>2</v>
      </c>
      <c r="E1830">
        <v>84050</v>
      </c>
      <c r="F1830" t="s">
        <v>290</v>
      </c>
      <c r="G1830">
        <v>28</v>
      </c>
      <c r="H1830" t="str">
        <f>_xlfn.XLOOKUP(Table1[[#This Row],[ZIPCODE]],Table2[Zip Code],Table2[County])</f>
        <v>Morgan</v>
      </c>
      <c r="I1830" t="str">
        <f>_xlfn.XLOOKUP(Table1[[#This Row],[ZIPCODE]],Table3[zip],Table3[county])</f>
        <v>Morgan County</v>
      </c>
      <c r="J1830" t="str">
        <f>IFERROR(Table1[[#This Row],[County (Utah.gov)]], SUBSTITUTE(Table1[[#This Row],[County (WPR)]], " County", ""))</f>
        <v>Morgan</v>
      </c>
    </row>
    <row r="1831" spans="1:10">
      <c r="A1831" t="s">
        <v>301</v>
      </c>
      <c r="B1831" t="s">
        <v>300</v>
      </c>
      <c r="C1831">
        <v>2025</v>
      </c>
      <c r="D1831">
        <v>2</v>
      </c>
      <c r="E1831">
        <v>84050</v>
      </c>
      <c r="F1831" t="s">
        <v>291</v>
      </c>
      <c r="G1831">
        <v>5</v>
      </c>
      <c r="H1831" t="str">
        <f>_xlfn.XLOOKUP(Table1[[#This Row],[ZIPCODE]],Table2[Zip Code],Table2[County])</f>
        <v>Morgan</v>
      </c>
      <c r="I1831" t="str">
        <f>_xlfn.XLOOKUP(Table1[[#This Row],[ZIPCODE]],Table3[zip],Table3[county])</f>
        <v>Morgan County</v>
      </c>
      <c r="J1831" t="str">
        <f>IFERROR(Table1[[#This Row],[County (Utah.gov)]], SUBSTITUTE(Table1[[#This Row],[County (WPR)]], " County", ""))</f>
        <v>Morgan</v>
      </c>
    </row>
    <row r="1832" spans="1:10">
      <c r="A1832" t="s">
        <v>301</v>
      </c>
      <c r="B1832" t="s">
        <v>300</v>
      </c>
      <c r="C1832">
        <v>2025</v>
      </c>
      <c r="D1832">
        <v>2</v>
      </c>
      <c r="E1832">
        <v>84053</v>
      </c>
      <c r="F1832" t="s">
        <v>290</v>
      </c>
      <c r="G1832">
        <v>2</v>
      </c>
      <c r="H1832" t="str">
        <f>_xlfn.XLOOKUP(Table1[[#This Row],[ZIPCODE]],Table2[Zip Code],Table2[County])</f>
        <v>Duchesne</v>
      </c>
      <c r="I1832" t="str">
        <f>_xlfn.XLOOKUP(Table1[[#This Row],[ZIPCODE]],Table3[zip],Table3[county])</f>
        <v>Duchesne County</v>
      </c>
      <c r="J1832" t="str">
        <f>IFERROR(Table1[[#This Row],[County (Utah.gov)]], SUBSTITUTE(Table1[[#This Row],[County (WPR)]], " County", ""))</f>
        <v>Duchesne</v>
      </c>
    </row>
    <row r="1833" spans="1:10">
      <c r="A1833" t="s">
        <v>301</v>
      </c>
      <c r="B1833" t="s">
        <v>300</v>
      </c>
      <c r="C1833">
        <v>2025</v>
      </c>
      <c r="D1833">
        <v>2</v>
      </c>
      <c r="E1833">
        <v>84054</v>
      </c>
      <c r="F1833" t="s">
        <v>290</v>
      </c>
      <c r="G1833">
        <v>133</v>
      </c>
      <c r="H1833" t="str">
        <f>_xlfn.XLOOKUP(Table1[[#This Row],[ZIPCODE]],Table2[Zip Code],Table2[County])</f>
        <v>Davis</v>
      </c>
      <c r="I1833" t="str">
        <f>_xlfn.XLOOKUP(Table1[[#This Row],[ZIPCODE]],Table3[zip],Table3[county])</f>
        <v>Davis County</v>
      </c>
      <c r="J1833" t="str">
        <f>IFERROR(Table1[[#This Row],[County (Utah.gov)]], SUBSTITUTE(Table1[[#This Row],[County (WPR)]], " County", ""))</f>
        <v>Davis</v>
      </c>
    </row>
    <row r="1834" spans="1:10">
      <c r="A1834" t="s">
        <v>301</v>
      </c>
      <c r="B1834" t="s">
        <v>300</v>
      </c>
      <c r="C1834">
        <v>2025</v>
      </c>
      <c r="D1834">
        <v>2</v>
      </c>
      <c r="E1834">
        <v>84054</v>
      </c>
      <c r="F1834" t="s">
        <v>291</v>
      </c>
      <c r="G1834">
        <v>34</v>
      </c>
      <c r="H1834" t="str">
        <f>_xlfn.XLOOKUP(Table1[[#This Row],[ZIPCODE]],Table2[Zip Code],Table2[County])</f>
        <v>Davis</v>
      </c>
      <c r="I1834" t="str">
        <f>_xlfn.XLOOKUP(Table1[[#This Row],[ZIPCODE]],Table3[zip],Table3[county])</f>
        <v>Davis County</v>
      </c>
      <c r="J1834" t="str">
        <f>IFERROR(Table1[[#This Row],[County (Utah.gov)]], SUBSTITUTE(Table1[[#This Row],[County (WPR)]], " County", ""))</f>
        <v>Davis</v>
      </c>
    </row>
    <row r="1835" spans="1:10">
      <c r="A1835" t="s">
        <v>301</v>
      </c>
      <c r="B1835" t="s">
        <v>300</v>
      </c>
      <c r="C1835">
        <v>2025</v>
      </c>
      <c r="D1835">
        <v>2</v>
      </c>
      <c r="E1835">
        <v>84055</v>
      </c>
      <c r="F1835" t="s">
        <v>290</v>
      </c>
      <c r="G1835">
        <v>5</v>
      </c>
      <c r="H1835" t="str">
        <f>_xlfn.XLOOKUP(Table1[[#This Row],[ZIPCODE]],Table2[Zip Code],Table2[County])</f>
        <v>Summit</v>
      </c>
      <c r="I1835" t="str">
        <f>_xlfn.XLOOKUP(Table1[[#This Row],[ZIPCODE]],Table3[zip],Table3[county])</f>
        <v>Summit County</v>
      </c>
      <c r="J1835" t="str">
        <f>IFERROR(Table1[[#This Row],[County (Utah.gov)]], SUBSTITUTE(Table1[[#This Row],[County (WPR)]], " County", ""))</f>
        <v>Summit</v>
      </c>
    </row>
    <row r="1836" spans="1:10">
      <c r="A1836" t="s">
        <v>301</v>
      </c>
      <c r="B1836" t="s">
        <v>300</v>
      </c>
      <c r="C1836">
        <v>2025</v>
      </c>
      <c r="D1836">
        <v>2</v>
      </c>
      <c r="E1836">
        <v>84056</v>
      </c>
      <c r="F1836" t="s">
        <v>290</v>
      </c>
      <c r="G1836">
        <v>7</v>
      </c>
      <c r="H1836" t="str">
        <f>_xlfn.XLOOKUP(Table1[[#This Row],[ZIPCODE]],Table2[Zip Code],Table2[County])</f>
        <v>Weber</v>
      </c>
      <c r="I1836" t="str">
        <f>_xlfn.XLOOKUP(Table1[[#This Row],[ZIPCODE]],Table3[zip],Table3[county])</f>
        <v>Davis County</v>
      </c>
      <c r="J1836" t="str">
        <f>IFERROR(Table1[[#This Row],[County (Utah.gov)]], SUBSTITUTE(Table1[[#This Row],[County (WPR)]], " County", ""))</f>
        <v>Weber</v>
      </c>
    </row>
    <row r="1837" spans="1:10">
      <c r="A1837" t="s">
        <v>301</v>
      </c>
      <c r="B1837" t="s">
        <v>300</v>
      </c>
      <c r="C1837">
        <v>2025</v>
      </c>
      <c r="D1837">
        <v>2</v>
      </c>
      <c r="E1837">
        <v>84057</v>
      </c>
      <c r="F1837" t="s">
        <v>290</v>
      </c>
      <c r="G1837">
        <v>52</v>
      </c>
      <c r="H1837" t="str">
        <f>_xlfn.XLOOKUP(Table1[[#This Row],[ZIPCODE]],Table2[Zip Code],Table2[County])</f>
        <v>Utah</v>
      </c>
      <c r="I1837" t="str">
        <f>_xlfn.XLOOKUP(Table1[[#This Row],[ZIPCODE]],Table3[zip],Table3[county])</f>
        <v>Utah County</v>
      </c>
      <c r="J1837" t="str">
        <f>IFERROR(Table1[[#This Row],[County (Utah.gov)]], SUBSTITUTE(Table1[[#This Row],[County (WPR)]], " County", ""))</f>
        <v>Utah</v>
      </c>
    </row>
    <row r="1838" spans="1:10">
      <c r="A1838" t="s">
        <v>301</v>
      </c>
      <c r="B1838" t="s">
        <v>300</v>
      </c>
      <c r="C1838">
        <v>2025</v>
      </c>
      <c r="D1838">
        <v>2</v>
      </c>
      <c r="E1838">
        <v>84057</v>
      </c>
      <c r="F1838" t="s">
        <v>291</v>
      </c>
      <c r="G1838">
        <v>8</v>
      </c>
      <c r="H1838" t="str">
        <f>_xlfn.XLOOKUP(Table1[[#This Row],[ZIPCODE]],Table2[Zip Code],Table2[County])</f>
        <v>Utah</v>
      </c>
      <c r="I1838" t="str">
        <f>_xlfn.XLOOKUP(Table1[[#This Row],[ZIPCODE]],Table3[zip],Table3[county])</f>
        <v>Utah County</v>
      </c>
      <c r="J1838" t="str">
        <f>IFERROR(Table1[[#This Row],[County (Utah.gov)]], SUBSTITUTE(Table1[[#This Row],[County (WPR)]], " County", ""))</f>
        <v>Utah</v>
      </c>
    </row>
    <row r="1839" spans="1:10">
      <c r="A1839" t="s">
        <v>301</v>
      </c>
      <c r="B1839" t="s">
        <v>300</v>
      </c>
      <c r="C1839">
        <v>2025</v>
      </c>
      <c r="D1839">
        <v>2</v>
      </c>
      <c r="E1839">
        <v>84058</v>
      </c>
      <c r="F1839" t="s">
        <v>290</v>
      </c>
      <c r="G1839">
        <v>44</v>
      </c>
      <c r="H1839" t="str">
        <f>_xlfn.XLOOKUP(Table1[[#This Row],[ZIPCODE]],Table2[Zip Code],Table2[County])</f>
        <v>Utah</v>
      </c>
      <c r="I1839" t="str">
        <f>_xlfn.XLOOKUP(Table1[[#This Row],[ZIPCODE]],Table3[zip],Table3[county])</f>
        <v>Utah County</v>
      </c>
      <c r="J1839" t="str">
        <f>IFERROR(Table1[[#This Row],[County (Utah.gov)]], SUBSTITUTE(Table1[[#This Row],[County (WPR)]], " County", ""))</f>
        <v>Utah</v>
      </c>
    </row>
    <row r="1840" spans="1:10">
      <c r="A1840" t="s">
        <v>301</v>
      </c>
      <c r="B1840" t="s">
        <v>300</v>
      </c>
      <c r="C1840">
        <v>2025</v>
      </c>
      <c r="D1840">
        <v>2</v>
      </c>
      <c r="E1840">
        <v>84058</v>
      </c>
      <c r="F1840" t="s">
        <v>291</v>
      </c>
      <c r="G1840">
        <v>13</v>
      </c>
      <c r="H1840" t="str">
        <f>_xlfn.XLOOKUP(Table1[[#This Row],[ZIPCODE]],Table2[Zip Code],Table2[County])</f>
        <v>Utah</v>
      </c>
      <c r="I1840" t="str">
        <f>_xlfn.XLOOKUP(Table1[[#This Row],[ZIPCODE]],Table3[zip],Table3[county])</f>
        <v>Utah County</v>
      </c>
      <c r="J1840" t="str">
        <f>IFERROR(Table1[[#This Row],[County (Utah.gov)]], SUBSTITUTE(Table1[[#This Row],[County (WPR)]], " County", ""))</f>
        <v>Utah</v>
      </c>
    </row>
    <row r="1841" spans="1:10">
      <c r="A1841" t="s">
        <v>301</v>
      </c>
      <c r="B1841" t="s">
        <v>300</v>
      </c>
      <c r="C1841">
        <v>2025</v>
      </c>
      <c r="D1841">
        <v>2</v>
      </c>
      <c r="E1841">
        <v>84059</v>
      </c>
      <c r="F1841" t="s">
        <v>290</v>
      </c>
      <c r="G1841">
        <v>33</v>
      </c>
      <c r="H1841" t="str">
        <f>_xlfn.XLOOKUP(Table1[[#This Row],[ZIPCODE]],Table2[Zip Code],Table2[County])</f>
        <v>Utah</v>
      </c>
      <c r="I1841" t="str">
        <f>_xlfn.XLOOKUP(Table1[[#This Row],[ZIPCODE]],Table3[zip],Table3[county])</f>
        <v>Utah County</v>
      </c>
      <c r="J1841" t="str">
        <f>IFERROR(Table1[[#This Row],[County (Utah.gov)]], SUBSTITUTE(Table1[[#This Row],[County (WPR)]], " County", ""))</f>
        <v>Utah</v>
      </c>
    </row>
    <row r="1842" spans="1:10">
      <c r="A1842" t="s">
        <v>301</v>
      </c>
      <c r="B1842" t="s">
        <v>300</v>
      </c>
      <c r="C1842">
        <v>2025</v>
      </c>
      <c r="D1842">
        <v>2</v>
      </c>
      <c r="E1842">
        <v>84059</v>
      </c>
      <c r="F1842" t="s">
        <v>291</v>
      </c>
      <c r="G1842">
        <v>8</v>
      </c>
      <c r="H1842" t="str">
        <f>_xlfn.XLOOKUP(Table1[[#This Row],[ZIPCODE]],Table2[Zip Code],Table2[County])</f>
        <v>Utah</v>
      </c>
      <c r="I1842" t="str">
        <f>_xlfn.XLOOKUP(Table1[[#This Row],[ZIPCODE]],Table3[zip],Table3[county])</f>
        <v>Utah County</v>
      </c>
      <c r="J1842" t="str">
        <f>IFERROR(Table1[[#This Row],[County (Utah.gov)]], SUBSTITUTE(Table1[[#This Row],[County (WPR)]], " County", ""))</f>
        <v>Utah</v>
      </c>
    </row>
    <row r="1843" spans="1:10">
      <c r="A1843" t="s">
        <v>301</v>
      </c>
      <c r="B1843" t="s">
        <v>300</v>
      </c>
      <c r="C1843">
        <v>2025</v>
      </c>
      <c r="D1843">
        <v>2</v>
      </c>
      <c r="E1843">
        <v>84060</v>
      </c>
      <c r="F1843" t="s">
        <v>290</v>
      </c>
      <c r="G1843">
        <v>60</v>
      </c>
      <c r="H1843" t="str">
        <f>_xlfn.XLOOKUP(Table1[[#This Row],[ZIPCODE]],Table2[Zip Code],Table2[County])</f>
        <v>Summit</v>
      </c>
      <c r="I1843" t="str">
        <f>_xlfn.XLOOKUP(Table1[[#This Row],[ZIPCODE]],Table3[zip],Table3[county])</f>
        <v>Summit County</v>
      </c>
      <c r="J1843" t="str">
        <f>IFERROR(Table1[[#This Row],[County (Utah.gov)]], SUBSTITUTE(Table1[[#This Row],[County (WPR)]], " County", ""))</f>
        <v>Summit</v>
      </c>
    </row>
    <row r="1844" spans="1:10">
      <c r="A1844" t="s">
        <v>301</v>
      </c>
      <c r="B1844" t="s">
        <v>300</v>
      </c>
      <c r="C1844">
        <v>2025</v>
      </c>
      <c r="D1844">
        <v>2</v>
      </c>
      <c r="E1844">
        <v>84060</v>
      </c>
      <c r="F1844" t="s">
        <v>291</v>
      </c>
      <c r="G1844">
        <v>20</v>
      </c>
      <c r="H1844" t="str">
        <f>_xlfn.XLOOKUP(Table1[[#This Row],[ZIPCODE]],Table2[Zip Code],Table2[County])</f>
        <v>Summit</v>
      </c>
      <c r="I1844" t="str">
        <f>_xlfn.XLOOKUP(Table1[[#This Row],[ZIPCODE]],Table3[zip],Table3[county])</f>
        <v>Summit County</v>
      </c>
      <c r="J1844" t="str">
        <f>IFERROR(Table1[[#This Row],[County (Utah.gov)]], SUBSTITUTE(Table1[[#This Row],[County (WPR)]], " County", ""))</f>
        <v>Summit</v>
      </c>
    </row>
    <row r="1845" spans="1:10">
      <c r="A1845" t="s">
        <v>301</v>
      </c>
      <c r="B1845" t="s">
        <v>300</v>
      </c>
      <c r="C1845">
        <v>2025</v>
      </c>
      <c r="D1845">
        <v>2</v>
      </c>
      <c r="E1845">
        <v>84061</v>
      </c>
      <c r="F1845" t="s">
        <v>290</v>
      </c>
      <c r="G1845">
        <v>1</v>
      </c>
      <c r="H1845" t="str">
        <f>_xlfn.XLOOKUP(Table1[[#This Row],[ZIPCODE]],Table2[Zip Code],Table2[County])</f>
        <v>Summit</v>
      </c>
      <c r="I1845" t="str">
        <f>_xlfn.XLOOKUP(Table1[[#This Row],[ZIPCODE]],Table3[zip],Table3[county])</f>
        <v>Summit County</v>
      </c>
      <c r="J1845" t="str">
        <f>IFERROR(Table1[[#This Row],[County (Utah.gov)]], SUBSTITUTE(Table1[[#This Row],[County (WPR)]], " County", ""))</f>
        <v>Summit</v>
      </c>
    </row>
    <row r="1846" spans="1:10">
      <c r="A1846" t="s">
        <v>301</v>
      </c>
      <c r="B1846" t="s">
        <v>300</v>
      </c>
      <c r="C1846">
        <v>2025</v>
      </c>
      <c r="D1846">
        <v>2</v>
      </c>
      <c r="E1846">
        <v>84062</v>
      </c>
      <c r="F1846" t="s">
        <v>290</v>
      </c>
      <c r="G1846">
        <v>70</v>
      </c>
      <c r="H1846" t="str">
        <f>_xlfn.XLOOKUP(Table1[[#This Row],[ZIPCODE]],Table2[Zip Code],Table2[County])</f>
        <v>Utah</v>
      </c>
      <c r="I1846" t="str">
        <f>_xlfn.XLOOKUP(Table1[[#This Row],[ZIPCODE]],Table3[zip],Table3[county])</f>
        <v>Utah County</v>
      </c>
      <c r="J1846" t="str">
        <f>IFERROR(Table1[[#This Row],[County (Utah.gov)]], SUBSTITUTE(Table1[[#This Row],[County (WPR)]], " County", ""))</f>
        <v>Utah</v>
      </c>
    </row>
    <row r="1847" spans="1:10">
      <c r="A1847" t="s">
        <v>301</v>
      </c>
      <c r="B1847" t="s">
        <v>300</v>
      </c>
      <c r="C1847">
        <v>2025</v>
      </c>
      <c r="D1847">
        <v>2</v>
      </c>
      <c r="E1847">
        <v>84062</v>
      </c>
      <c r="F1847" t="s">
        <v>291</v>
      </c>
      <c r="G1847">
        <v>19</v>
      </c>
      <c r="H1847" t="str">
        <f>_xlfn.XLOOKUP(Table1[[#This Row],[ZIPCODE]],Table2[Zip Code],Table2[County])</f>
        <v>Utah</v>
      </c>
      <c r="I1847" t="str">
        <f>_xlfn.XLOOKUP(Table1[[#This Row],[ZIPCODE]],Table3[zip],Table3[county])</f>
        <v>Utah County</v>
      </c>
      <c r="J1847" t="str">
        <f>IFERROR(Table1[[#This Row],[County (Utah.gov)]], SUBSTITUTE(Table1[[#This Row],[County (WPR)]], " County", ""))</f>
        <v>Utah</v>
      </c>
    </row>
    <row r="1848" spans="1:10">
      <c r="A1848" t="s">
        <v>301</v>
      </c>
      <c r="B1848" t="s">
        <v>300</v>
      </c>
      <c r="C1848">
        <v>2025</v>
      </c>
      <c r="D1848">
        <v>2</v>
      </c>
      <c r="E1848">
        <v>84064</v>
      </c>
      <c r="F1848" t="s">
        <v>291</v>
      </c>
      <c r="G1848">
        <v>1</v>
      </c>
      <c r="H1848" t="str">
        <f>_xlfn.XLOOKUP(Table1[[#This Row],[ZIPCODE]],Table2[Zip Code],Table2[County])</f>
        <v>Rich</v>
      </c>
      <c r="I1848" t="str">
        <f>_xlfn.XLOOKUP(Table1[[#This Row],[ZIPCODE]],Table3[zip],Table3[county])</f>
        <v>Rich County</v>
      </c>
      <c r="J1848" t="str">
        <f>IFERROR(Table1[[#This Row],[County (Utah.gov)]], SUBSTITUTE(Table1[[#This Row],[County (WPR)]], " County", ""))</f>
        <v>Rich</v>
      </c>
    </row>
    <row r="1849" spans="1:10">
      <c r="A1849" t="s">
        <v>301</v>
      </c>
      <c r="B1849" t="s">
        <v>300</v>
      </c>
      <c r="C1849">
        <v>2025</v>
      </c>
      <c r="D1849">
        <v>2</v>
      </c>
      <c r="E1849">
        <v>84065</v>
      </c>
      <c r="F1849" t="s">
        <v>290</v>
      </c>
      <c r="G1849">
        <v>206</v>
      </c>
      <c r="H1849" t="str">
        <f>_xlfn.XLOOKUP(Table1[[#This Row],[ZIPCODE]],Table2[Zip Code],Table2[County])</f>
        <v>Salt Lake</v>
      </c>
      <c r="I1849" t="str">
        <f>_xlfn.XLOOKUP(Table1[[#This Row],[ZIPCODE]],Table3[zip],Table3[county])</f>
        <v>Salt Lake County</v>
      </c>
      <c r="J1849" t="str">
        <f>IFERROR(Table1[[#This Row],[County (Utah.gov)]], SUBSTITUTE(Table1[[#This Row],[County (WPR)]], " County", ""))</f>
        <v>Salt Lake</v>
      </c>
    </row>
    <row r="1850" spans="1:10">
      <c r="A1850" t="s">
        <v>301</v>
      </c>
      <c r="B1850" t="s">
        <v>300</v>
      </c>
      <c r="C1850">
        <v>2025</v>
      </c>
      <c r="D1850">
        <v>2</v>
      </c>
      <c r="E1850">
        <v>84065</v>
      </c>
      <c r="F1850" t="s">
        <v>291</v>
      </c>
      <c r="G1850">
        <v>37</v>
      </c>
      <c r="H1850" t="str">
        <f>_xlfn.XLOOKUP(Table1[[#This Row],[ZIPCODE]],Table2[Zip Code],Table2[County])</f>
        <v>Salt Lake</v>
      </c>
      <c r="I1850" t="str">
        <f>_xlfn.XLOOKUP(Table1[[#This Row],[ZIPCODE]],Table3[zip],Table3[county])</f>
        <v>Salt Lake County</v>
      </c>
      <c r="J1850" t="str">
        <f>IFERROR(Table1[[#This Row],[County (Utah.gov)]], SUBSTITUTE(Table1[[#This Row],[County (WPR)]], " County", ""))</f>
        <v>Salt Lake</v>
      </c>
    </row>
    <row r="1851" spans="1:10">
      <c r="A1851" t="s">
        <v>301</v>
      </c>
      <c r="B1851" t="s">
        <v>300</v>
      </c>
      <c r="C1851">
        <v>2025</v>
      </c>
      <c r="D1851">
        <v>2</v>
      </c>
      <c r="E1851">
        <v>84066</v>
      </c>
      <c r="F1851" t="s">
        <v>290</v>
      </c>
      <c r="G1851">
        <v>6</v>
      </c>
      <c r="H1851" t="str">
        <f>_xlfn.XLOOKUP(Table1[[#This Row],[ZIPCODE]],Table2[Zip Code],Table2[County])</f>
        <v>Duchesne</v>
      </c>
      <c r="I1851" t="str">
        <f>_xlfn.XLOOKUP(Table1[[#This Row],[ZIPCODE]],Table3[zip],Table3[county])</f>
        <v>Duchesne County</v>
      </c>
      <c r="J1851" t="str">
        <f>IFERROR(Table1[[#This Row],[County (Utah.gov)]], SUBSTITUTE(Table1[[#This Row],[County (WPR)]], " County", ""))</f>
        <v>Duchesne</v>
      </c>
    </row>
    <row r="1852" spans="1:10">
      <c r="A1852" t="s">
        <v>301</v>
      </c>
      <c r="B1852" t="s">
        <v>300</v>
      </c>
      <c r="C1852">
        <v>2025</v>
      </c>
      <c r="D1852">
        <v>2</v>
      </c>
      <c r="E1852">
        <v>84067</v>
      </c>
      <c r="F1852" t="s">
        <v>290</v>
      </c>
      <c r="G1852">
        <v>35</v>
      </c>
      <c r="H1852" t="str">
        <f>_xlfn.XLOOKUP(Table1[[#This Row],[ZIPCODE]],Table2[Zip Code],Table2[County])</f>
        <v>Weber</v>
      </c>
      <c r="I1852" t="str">
        <f>_xlfn.XLOOKUP(Table1[[#This Row],[ZIPCODE]],Table3[zip],Table3[county])</f>
        <v>Weber County</v>
      </c>
      <c r="J1852" t="str">
        <f>IFERROR(Table1[[#This Row],[County (Utah.gov)]], SUBSTITUTE(Table1[[#This Row],[County (WPR)]], " County", ""))</f>
        <v>Weber</v>
      </c>
    </row>
    <row r="1853" spans="1:10">
      <c r="A1853" t="s">
        <v>301</v>
      </c>
      <c r="B1853" t="s">
        <v>300</v>
      </c>
      <c r="C1853">
        <v>2025</v>
      </c>
      <c r="D1853">
        <v>2</v>
      </c>
      <c r="E1853">
        <v>84067</v>
      </c>
      <c r="F1853" t="s">
        <v>291</v>
      </c>
      <c r="G1853">
        <v>9</v>
      </c>
      <c r="H1853" t="str">
        <f>_xlfn.XLOOKUP(Table1[[#This Row],[ZIPCODE]],Table2[Zip Code],Table2[County])</f>
        <v>Weber</v>
      </c>
      <c r="I1853" t="str">
        <f>_xlfn.XLOOKUP(Table1[[#This Row],[ZIPCODE]],Table3[zip],Table3[county])</f>
        <v>Weber County</v>
      </c>
      <c r="J1853" t="str">
        <f>IFERROR(Table1[[#This Row],[County (Utah.gov)]], SUBSTITUTE(Table1[[#This Row],[County (WPR)]], " County", ""))</f>
        <v>Weber</v>
      </c>
    </row>
    <row r="1854" spans="1:10">
      <c r="A1854" t="s">
        <v>301</v>
      </c>
      <c r="B1854" t="s">
        <v>300</v>
      </c>
      <c r="C1854">
        <v>2025</v>
      </c>
      <c r="D1854">
        <v>2</v>
      </c>
      <c r="E1854">
        <v>84068</v>
      </c>
      <c r="F1854" t="s">
        <v>290</v>
      </c>
      <c r="G1854">
        <v>6</v>
      </c>
      <c r="H1854" t="str">
        <f>_xlfn.XLOOKUP(Table1[[#This Row],[ZIPCODE]],Table2[Zip Code],Table2[County])</f>
        <v>Summit</v>
      </c>
      <c r="I1854" t="e">
        <f>_xlfn.XLOOKUP(Table1[[#This Row],[ZIPCODE]],Table3[zip],Table3[county])</f>
        <v>#N/A</v>
      </c>
      <c r="J1854" t="str">
        <f>IFERROR(Table1[[#This Row],[County (Utah.gov)]], SUBSTITUTE(Table1[[#This Row],[County (WPR)]], " County", ""))</f>
        <v>Summit</v>
      </c>
    </row>
    <row r="1855" spans="1:10">
      <c r="A1855" t="s">
        <v>301</v>
      </c>
      <c r="B1855" t="s">
        <v>300</v>
      </c>
      <c r="C1855">
        <v>2025</v>
      </c>
      <c r="D1855">
        <v>2</v>
      </c>
      <c r="E1855">
        <v>84068</v>
      </c>
      <c r="F1855" t="s">
        <v>291</v>
      </c>
      <c r="G1855">
        <v>1</v>
      </c>
      <c r="H1855" t="str">
        <f>_xlfn.XLOOKUP(Table1[[#This Row],[ZIPCODE]],Table2[Zip Code],Table2[County])</f>
        <v>Summit</v>
      </c>
      <c r="I1855" t="e">
        <f>_xlfn.XLOOKUP(Table1[[#This Row],[ZIPCODE]],Table3[zip],Table3[county])</f>
        <v>#N/A</v>
      </c>
      <c r="J1855" t="str">
        <f>IFERROR(Table1[[#This Row],[County (Utah.gov)]], SUBSTITUTE(Table1[[#This Row],[County (WPR)]], " County", ""))</f>
        <v>Summit</v>
      </c>
    </row>
    <row r="1856" spans="1:10">
      <c r="A1856" t="s">
        <v>301</v>
      </c>
      <c r="B1856" t="s">
        <v>300</v>
      </c>
      <c r="C1856">
        <v>2025</v>
      </c>
      <c r="D1856">
        <v>2</v>
      </c>
      <c r="E1856">
        <v>84070</v>
      </c>
      <c r="F1856" t="s">
        <v>290</v>
      </c>
      <c r="G1856">
        <v>120</v>
      </c>
      <c r="H1856" t="str">
        <f>_xlfn.XLOOKUP(Table1[[#This Row],[ZIPCODE]],Table2[Zip Code],Table2[County])</f>
        <v>Salt Lake</v>
      </c>
      <c r="I1856" t="str">
        <f>_xlfn.XLOOKUP(Table1[[#This Row],[ZIPCODE]],Table3[zip],Table3[county])</f>
        <v>Salt Lake County</v>
      </c>
      <c r="J1856" t="str">
        <f>IFERROR(Table1[[#This Row],[County (Utah.gov)]], SUBSTITUTE(Table1[[#This Row],[County (WPR)]], " County", ""))</f>
        <v>Salt Lake</v>
      </c>
    </row>
    <row r="1857" spans="1:10">
      <c r="A1857" t="s">
        <v>301</v>
      </c>
      <c r="B1857" t="s">
        <v>300</v>
      </c>
      <c r="C1857">
        <v>2025</v>
      </c>
      <c r="D1857">
        <v>2</v>
      </c>
      <c r="E1857">
        <v>84070</v>
      </c>
      <c r="F1857" t="s">
        <v>291</v>
      </c>
      <c r="G1857">
        <v>33</v>
      </c>
      <c r="H1857" t="str">
        <f>_xlfn.XLOOKUP(Table1[[#This Row],[ZIPCODE]],Table2[Zip Code],Table2[County])</f>
        <v>Salt Lake</v>
      </c>
      <c r="I1857" t="str">
        <f>_xlfn.XLOOKUP(Table1[[#This Row],[ZIPCODE]],Table3[zip],Table3[county])</f>
        <v>Salt Lake County</v>
      </c>
      <c r="J1857" t="str">
        <f>IFERROR(Table1[[#This Row],[County (Utah.gov)]], SUBSTITUTE(Table1[[#This Row],[County (WPR)]], " County", ""))</f>
        <v>Salt Lake</v>
      </c>
    </row>
    <row r="1858" spans="1:10">
      <c r="A1858" t="s">
        <v>301</v>
      </c>
      <c r="B1858" t="s">
        <v>300</v>
      </c>
      <c r="C1858">
        <v>2025</v>
      </c>
      <c r="D1858">
        <v>2</v>
      </c>
      <c r="E1858">
        <v>84071</v>
      </c>
      <c r="F1858" t="s">
        <v>290</v>
      </c>
      <c r="G1858">
        <v>5</v>
      </c>
      <c r="H1858" t="str">
        <f>_xlfn.XLOOKUP(Table1[[#This Row],[ZIPCODE]],Table2[Zip Code],Table2[County])</f>
        <v>Tooele</v>
      </c>
      <c r="I1858" t="str">
        <f>_xlfn.XLOOKUP(Table1[[#This Row],[ZIPCODE]],Table3[zip],Table3[county])</f>
        <v>Tooele County</v>
      </c>
      <c r="J1858" t="str">
        <f>IFERROR(Table1[[#This Row],[County (Utah.gov)]], SUBSTITUTE(Table1[[#This Row],[County (WPR)]], " County", ""))</f>
        <v>Tooele</v>
      </c>
    </row>
    <row r="1859" spans="1:10">
      <c r="A1859" t="s">
        <v>301</v>
      </c>
      <c r="B1859" t="s">
        <v>300</v>
      </c>
      <c r="C1859">
        <v>2025</v>
      </c>
      <c r="D1859">
        <v>2</v>
      </c>
      <c r="E1859">
        <v>84072</v>
      </c>
      <c r="F1859" t="s">
        <v>290</v>
      </c>
      <c r="G1859">
        <v>1</v>
      </c>
      <c r="H1859" t="str">
        <f>_xlfn.XLOOKUP(Table1[[#This Row],[ZIPCODE]],Table2[Zip Code],Table2[County])</f>
        <v>Duchesne</v>
      </c>
      <c r="I1859" t="str">
        <f>_xlfn.XLOOKUP(Table1[[#This Row],[ZIPCODE]],Table3[zip],Table3[county])</f>
        <v>Duchesne County</v>
      </c>
      <c r="J1859" t="str">
        <f>IFERROR(Table1[[#This Row],[County (Utah.gov)]], SUBSTITUTE(Table1[[#This Row],[County (WPR)]], " County", ""))</f>
        <v>Duchesne</v>
      </c>
    </row>
    <row r="1860" spans="1:10">
      <c r="A1860" t="s">
        <v>301</v>
      </c>
      <c r="B1860" t="s">
        <v>300</v>
      </c>
      <c r="C1860">
        <v>2025</v>
      </c>
      <c r="D1860">
        <v>2</v>
      </c>
      <c r="E1860">
        <v>84074</v>
      </c>
      <c r="F1860" t="s">
        <v>290</v>
      </c>
      <c r="G1860">
        <v>112</v>
      </c>
      <c r="H1860" t="str">
        <f>_xlfn.XLOOKUP(Table1[[#This Row],[ZIPCODE]],Table2[Zip Code],Table2[County])</f>
        <v>Tooele</v>
      </c>
      <c r="I1860" t="str">
        <f>_xlfn.XLOOKUP(Table1[[#This Row],[ZIPCODE]],Table3[zip],Table3[county])</f>
        <v>Tooele County</v>
      </c>
      <c r="J1860" t="str">
        <f>IFERROR(Table1[[#This Row],[County (Utah.gov)]], SUBSTITUTE(Table1[[#This Row],[County (WPR)]], " County", ""))</f>
        <v>Tooele</v>
      </c>
    </row>
    <row r="1861" spans="1:10">
      <c r="A1861" t="s">
        <v>301</v>
      </c>
      <c r="B1861" t="s">
        <v>300</v>
      </c>
      <c r="C1861">
        <v>2025</v>
      </c>
      <c r="D1861">
        <v>2</v>
      </c>
      <c r="E1861">
        <v>84074</v>
      </c>
      <c r="F1861" t="s">
        <v>291</v>
      </c>
      <c r="G1861">
        <v>19</v>
      </c>
      <c r="H1861" t="str">
        <f>_xlfn.XLOOKUP(Table1[[#This Row],[ZIPCODE]],Table2[Zip Code],Table2[County])</f>
        <v>Tooele</v>
      </c>
      <c r="I1861" t="str">
        <f>_xlfn.XLOOKUP(Table1[[#This Row],[ZIPCODE]],Table3[zip],Table3[county])</f>
        <v>Tooele County</v>
      </c>
      <c r="J1861" t="str">
        <f>IFERROR(Table1[[#This Row],[County (Utah.gov)]], SUBSTITUTE(Table1[[#This Row],[County (WPR)]], " County", ""))</f>
        <v>Tooele</v>
      </c>
    </row>
    <row r="1862" spans="1:10">
      <c r="A1862" t="s">
        <v>301</v>
      </c>
      <c r="B1862" t="s">
        <v>300</v>
      </c>
      <c r="C1862">
        <v>2025</v>
      </c>
      <c r="D1862">
        <v>2</v>
      </c>
      <c r="E1862">
        <v>84075</v>
      </c>
      <c r="F1862" t="s">
        <v>290</v>
      </c>
      <c r="G1862">
        <v>63</v>
      </c>
      <c r="H1862" t="str">
        <f>_xlfn.XLOOKUP(Table1[[#This Row],[ZIPCODE]],Table2[Zip Code],Table2[County])</f>
        <v>Davis</v>
      </c>
      <c r="I1862" t="str">
        <f>_xlfn.XLOOKUP(Table1[[#This Row],[ZIPCODE]],Table3[zip],Table3[county])</f>
        <v>Davis County</v>
      </c>
      <c r="J1862" t="str">
        <f>IFERROR(Table1[[#This Row],[County (Utah.gov)]], SUBSTITUTE(Table1[[#This Row],[County (WPR)]], " County", ""))</f>
        <v>Davis</v>
      </c>
    </row>
    <row r="1863" spans="1:10">
      <c r="A1863" t="s">
        <v>301</v>
      </c>
      <c r="B1863" t="s">
        <v>300</v>
      </c>
      <c r="C1863">
        <v>2025</v>
      </c>
      <c r="D1863">
        <v>2</v>
      </c>
      <c r="E1863">
        <v>84075</v>
      </c>
      <c r="F1863" t="s">
        <v>291</v>
      </c>
      <c r="G1863">
        <v>11</v>
      </c>
      <c r="H1863" t="str">
        <f>_xlfn.XLOOKUP(Table1[[#This Row],[ZIPCODE]],Table2[Zip Code],Table2[County])</f>
        <v>Davis</v>
      </c>
      <c r="I1863" t="str">
        <f>_xlfn.XLOOKUP(Table1[[#This Row],[ZIPCODE]],Table3[zip],Table3[county])</f>
        <v>Davis County</v>
      </c>
      <c r="J1863" t="str">
        <f>IFERROR(Table1[[#This Row],[County (Utah.gov)]], SUBSTITUTE(Table1[[#This Row],[County (WPR)]], " County", ""))</f>
        <v>Davis</v>
      </c>
    </row>
    <row r="1864" spans="1:10">
      <c r="A1864" t="s">
        <v>301</v>
      </c>
      <c r="B1864" t="s">
        <v>300</v>
      </c>
      <c r="C1864">
        <v>2025</v>
      </c>
      <c r="D1864">
        <v>2</v>
      </c>
      <c r="E1864">
        <v>84078</v>
      </c>
      <c r="F1864" t="s">
        <v>290</v>
      </c>
      <c r="G1864">
        <v>11</v>
      </c>
      <c r="H1864" t="str">
        <f>_xlfn.XLOOKUP(Table1[[#This Row],[ZIPCODE]],Table2[Zip Code],Table2[County])</f>
        <v>Uintah</v>
      </c>
      <c r="I1864" t="str">
        <f>_xlfn.XLOOKUP(Table1[[#This Row],[ZIPCODE]],Table3[zip],Table3[county])</f>
        <v>Uintah County</v>
      </c>
      <c r="J1864" t="str">
        <f>IFERROR(Table1[[#This Row],[County (Utah.gov)]], SUBSTITUTE(Table1[[#This Row],[County (WPR)]], " County", ""))</f>
        <v>Uintah</v>
      </c>
    </row>
    <row r="1865" spans="1:10">
      <c r="A1865" t="s">
        <v>301</v>
      </c>
      <c r="B1865" t="s">
        <v>300</v>
      </c>
      <c r="C1865">
        <v>2025</v>
      </c>
      <c r="D1865">
        <v>2</v>
      </c>
      <c r="E1865">
        <v>84078</v>
      </c>
      <c r="F1865" t="s">
        <v>291</v>
      </c>
      <c r="G1865">
        <v>1</v>
      </c>
      <c r="H1865" t="str">
        <f>_xlfn.XLOOKUP(Table1[[#This Row],[ZIPCODE]],Table2[Zip Code],Table2[County])</f>
        <v>Uintah</v>
      </c>
      <c r="I1865" t="str">
        <f>_xlfn.XLOOKUP(Table1[[#This Row],[ZIPCODE]],Table3[zip],Table3[county])</f>
        <v>Uintah County</v>
      </c>
      <c r="J1865" t="str">
        <f>IFERROR(Table1[[#This Row],[County (Utah.gov)]], SUBSTITUTE(Table1[[#This Row],[County (WPR)]], " County", ""))</f>
        <v>Uintah</v>
      </c>
    </row>
    <row r="1866" spans="1:10">
      <c r="A1866" t="s">
        <v>301</v>
      </c>
      <c r="B1866" t="s">
        <v>300</v>
      </c>
      <c r="C1866">
        <v>2025</v>
      </c>
      <c r="D1866">
        <v>2</v>
      </c>
      <c r="E1866">
        <v>84081</v>
      </c>
      <c r="F1866" t="s">
        <v>290</v>
      </c>
      <c r="G1866">
        <v>229</v>
      </c>
      <c r="H1866" t="e">
        <f>_xlfn.XLOOKUP(Table1[[#This Row],[ZIPCODE]],Table2[Zip Code],Table2[County])</f>
        <v>#N/A</v>
      </c>
      <c r="I1866" t="str">
        <f>_xlfn.XLOOKUP(Table1[[#This Row],[ZIPCODE]],Table3[zip],Table3[county])</f>
        <v>Salt Lake County</v>
      </c>
      <c r="J1866" t="str">
        <f>IFERROR(Table1[[#This Row],[County (Utah.gov)]], SUBSTITUTE(Table1[[#This Row],[County (WPR)]], " County", ""))</f>
        <v>Salt Lake</v>
      </c>
    </row>
    <row r="1867" spans="1:10">
      <c r="A1867" t="s">
        <v>301</v>
      </c>
      <c r="B1867" t="s">
        <v>300</v>
      </c>
      <c r="C1867">
        <v>2025</v>
      </c>
      <c r="D1867">
        <v>2</v>
      </c>
      <c r="E1867">
        <v>84081</v>
      </c>
      <c r="F1867" t="s">
        <v>291</v>
      </c>
      <c r="G1867">
        <v>69</v>
      </c>
      <c r="H1867" t="e">
        <f>_xlfn.XLOOKUP(Table1[[#This Row],[ZIPCODE]],Table2[Zip Code],Table2[County])</f>
        <v>#N/A</v>
      </c>
      <c r="I1867" t="str">
        <f>_xlfn.XLOOKUP(Table1[[#This Row],[ZIPCODE]],Table3[zip],Table3[county])</f>
        <v>Salt Lake County</v>
      </c>
      <c r="J1867" t="str">
        <f>IFERROR(Table1[[#This Row],[County (Utah.gov)]], SUBSTITUTE(Table1[[#This Row],[County (WPR)]], " County", ""))</f>
        <v>Salt Lake</v>
      </c>
    </row>
    <row r="1868" spans="1:10">
      <c r="A1868" t="s">
        <v>301</v>
      </c>
      <c r="B1868" t="s">
        <v>300</v>
      </c>
      <c r="C1868">
        <v>2025</v>
      </c>
      <c r="D1868">
        <v>2</v>
      </c>
      <c r="E1868">
        <v>84082</v>
      </c>
      <c r="F1868" t="s">
        <v>290</v>
      </c>
      <c r="G1868">
        <v>1</v>
      </c>
      <c r="H1868" t="str">
        <f>_xlfn.XLOOKUP(Table1[[#This Row],[ZIPCODE]],Table2[Zip Code],Table2[County])</f>
        <v>Wasatch</v>
      </c>
      <c r="I1868" t="str">
        <f>_xlfn.XLOOKUP(Table1[[#This Row],[ZIPCODE]],Table3[zip],Table3[county])</f>
        <v>Wasatch County</v>
      </c>
      <c r="J1868" t="str">
        <f>IFERROR(Table1[[#This Row],[County (Utah.gov)]], SUBSTITUTE(Table1[[#This Row],[County (WPR)]], " County", ""))</f>
        <v>Wasatch</v>
      </c>
    </row>
    <row r="1869" spans="1:10">
      <c r="A1869" t="s">
        <v>301</v>
      </c>
      <c r="B1869" t="s">
        <v>300</v>
      </c>
      <c r="C1869">
        <v>2025</v>
      </c>
      <c r="D1869">
        <v>2</v>
      </c>
      <c r="E1869">
        <v>84083</v>
      </c>
      <c r="F1869" t="s">
        <v>290</v>
      </c>
      <c r="G1869">
        <v>1</v>
      </c>
      <c r="H1869" t="str">
        <f>_xlfn.XLOOKUP(Table1[[#This Row],[ZIPCODE]],Table2[Zip Code],Table2[County])</f>
        <v>Tooele</v>
      </c>
      <c r="I1869" t="str">
        <f>_xlfn.XLOOKUP(Table1[[#This Row],[ZIPCODE]],Table3[zip],Table3[county])</f>
        <v>Tooele County</v>
      </c>
      <c r="J1869" t="str">
        <f>IFERROR(Table1[[#This Row],[County (Utah.gov)]], SUBSTITUTE(Table1[[#This Row],[County (WPR)]], " County", ""))</f>
        <v>Tooele</v>
      </c>
    </row>
    <row r="1870" spans="1:10">
      <c r="A1870" t="s">
        <v>301</v>
      </c>
      <c r="B1870" t="s">
        <v>300</v>
      </c>
      <c r="C1870">
        <v>2025</v>
      </c>
      <c r="D1870">
        <v>2</v>
      </c>
      <c r="E1870">
        <v>84084</v>
      </c>
      <c r="F1870" t="s">
        <v>290</v>
      </c>
      <c r="G1870">
        <v>105</v>
      </c>
      <c r="H1870" t="str">
        <f>_xlfn.XLOOKUP(Table1[[#This Row],[ZIPCODE]],Table2[Zip Code],Table2[County])</f>
        <v>Salt Lake</v>
      </c>
      <c r="I1870" t="str">
        <f>_xlfn.XLOOKUP(Table1[[#This Row],[ZIPCODE]],Table3[zip],Table3[county])</f>
        <v>Salt Lake County</v>
      </c>
      <c r="J1870" t="str">
        <f>IFERROR(Table1[[#This Row],[County (Utah.gov)]], SUBSTITUTE(Table1[[#This Row],[County (WPR)]], " County", ""))</f>
        <v>Salt Lake</v>
      </c>
    </row>
    <row r="1871" spans="1:10">
      <c r="A1871" t="s">
        <v>301</v>
      </c>
      <c r="B1871" t="s">
        <v>300</v>
      </c>
      <c r="C1871">
        <v>2025</v>
      </c>
      <c r="D1871">
        <v>2</v>
      </c>
      <c r="E1871">
        <v>84084</v>
      </c>
      <c r="F1871" t="s">
        <v>291</v>
      </c>
      <c r="G1871">
        <v>27</v>
      </c>
      <c r="H1871" t="str">
        <f>_xlfn.XLOOKUP(Table1[[#This Row],[ZIPCODE]],Table2[Zip Code],Table2[County])</f>
        <v>Salt Lake</v>
      </c>
      <c r="I1871" t="str">
        <f>_xlfn.XLOOKUP(Table1[[#This Row],[ZIPCODE]],Table3[zip],Table3[county])</f>
        <v>Salt Lake County</v>
      </c>
      <c r="J1871" t="str">
        <f>IFERROR(Table1[[#This Row],[County (Utah.gov)]], SUBSTITUTE(Table1[[#This Row],[County (WPR)]], " County", ""))</f>
        <v>Salt Lake</v>
      </c>
    </row>
    <row r="1872" spans="1:10">
      <c r="A1872" t="s">
        <v>301</v>
      </c>
      <c r="B1872" t="s">
        <v>300</v>
      </c>
      <c r="C1872">
        <v>2025</v>
      </c>
      <c r="D1872">
        <v>2</v>
      </c>
      <c r="E1872">
        <v>84086</v>
      </c>
      <c r="F1872" t="s">
        <v>290</v>
      </c>
      <c r="G1872">
        <v>1</v>
      </c>
      <c r="H1872" t="str">
        <f>_xlfn.XLOOKUP(Table1[[#This Row],[ZIPCODE]],Table2[Zip Code],Table2[County])</f>
        <v>Rich</v>
      </c>
      <c r="I1872" t="str">
        <f>_xlfn.XLOOKUP(Table1[[#This Row],[ZIPCODE]],Table3[zip],Table3[county])</f>
        <v>Rich County</v>
      </c>
      <c r="J1872" t="str">
        <f>IFERROR(Table1[[#This Row],[County (Utah.gov)]], SUBSTITUTE(Table1[[#This Row],[County (WPR)]], " County", ""))</f>
        <v>Rich</v>
      </c>
    </row>
    <row r="1873" spans="1:10">
      <c r="A1873" t="s">
        <v>301</v>
      </c>
      <c r="B1873" t="s">
        <v>300</v>
      </c>
      <c r="C1873">
        <v>2025</v>
      </c>
      <c r="D1873">
        <v>2</v>
      </c>
      <c r="E1873">
        <v>84087</v>
      </c>
      <c r="F1873" t="s">
        <v>290</v>
      </c>
      <c r="G1873">
        <v>59</v>
      </c>
      <c r="H1873" t="str">
        <f>_xlfn.XLOOKUP(Table1[[#This Row],[ZIPCODE]],Table2[Zip Code],Table2[County])</f>
        <v>Davis</v>
      </c>
      <c r="I1873" t="str">
        <f>_xlfn.XLOOKUP(Table1[[#This Row],[ZIPCODE]],Table3[zip],Table3[county])</f>
        <v>Davis County</v>
      </c>
      <c r="J1873" t="str">
        <f>IFERROR(Table1[[#This Row],[County (Utah.gov)]], SUBSTITUTE(Table1[[#This Row],[County (WPR)]], " County", ""))</f>
        <v>Davis</v>
      </c>
    </row>
    <row r="1874" spans="1:10">
      <c r="A1874" t="s">
        <v>301</v>
      </c>
      <c r="B1874" t="s">
        <v>300</v>
      </c>
      <c r="C1874">
        <v>2025</v>
      </c>
      <c r="D1874">
        <v>2</v>
      </c>
      <c r="E1874">
        <v>84087</v>
      </c>
      <c r="F1874" t="s">
        <v>291</v>
      </c>
      <c r="G1874">
        <v>19</v>
      </c>
      <c r="H1874" t="str">
        <f>_xlfn.XLOOKUP(Table1[[#This Row],[ZIPCODE]],Table2[Zip Code],Table2[County])</f>
        <v>Davis</v>
      </c>
      <c r="I1874" t="str">
        <f>_xlfn.XLOOKUP(Table1[[#This Row],[ZIPCODE]],Table3[zip],Table3[county])</f>
        <v>Davis County</v>
      </c>
      <c r="J1874" t="str">
        <f>IFERROR(Table1[[#This Row],[County (Utah.gov)]], SUBSTITUTE(Table1[[#This Row],[County (WPR)]], " County", ""))</f>
        <v>Davis</v>
      </c>
    </row>
    <row r="1875" spans="1:10">
      <c r="A1875" t="s">
        <v>301</v>
      </c>
      <c r="B1875" t="s">
        <v>300</v>
      </c>
      <c r="C1875">
        <v>2025</v>
      </c>
      <c r="D1875">
        <v>2</v>
      </c>
      <c r="E1875">
        <v>84088</v>
      </c>
      <c r="F1875" t="s">
        <v>290</v>
      </c>
      <c r="G1875">
        <v>134</v>
      </c>
      <c r="H1875" t="str">
        <f>_xlfn.XLOOKUP(Table1[[#This Row],[ZIPCODE]],Table2[Zip Code],Table2[County])</f>
        <v>Salt Lake</v>
      </c>
      <c r="I1875" t="str">
        <f>_xlfn.XLOOKUP(Table1[[#This Row],[ZIPCODE]],Table3[zip],Table3[county])</f>
        <v>Salt Lake County</v>
      </c>
      <c r="J1875" t="str">
        <f>IFERROR(Table1[[#This Row],[County (Utah.gov)]], SUBSTITUTE(Table1[[#This Row],[County (WPR)]], " County", ""))</f>
        <v>Salt Lake</v>
      </c>
    </row>
    <row r="1876" spans="1:10">
      <c r="A1876" t="s">
        <v>301</v>
      </c>
      <c r="B1876" t="s">
        <v>300</v>
      </c>
      <c r="C1876">
        <v>2025</v>
      </c>
      <c r="D1876">
        <v>2</v>
      </c>
      <c r="E1876">
        <v>84088</v>
      </c>
      <c r="F1876" t="s">
        <v>291</v>
      </c>
      <c r="G1876">
        <v>33</v>
      </c>
      <c r="H1876" t="str">
        <f>_xlfn.XLOOKUP(Table1[[#This Row],[ZIPCODE]],Table2[Zip Code],Table2[County])</f>
        <v>Salt Lake</v>
      </c>
      <c r="I1876" t="str">
        <f>_xlfn.XLOOKUP(Table1[[#This Row],[ZIPCODE]],Table3[zip],Table3[county])</f>
        <v>Salt Lake County</v>
      </c>
      <c r="J1876" t="str">
        <f>IFERROR(Table1[[#This Row],[County (Utah.gov)]], SUBSTITUTE(Table1[[#This Row],[County (WPR)]], " County", ""))</f>
        <v>Salt Lake</v>
      </c>
    </row>
    <row r="1877" spans="1:10">
      <c r="A1877" t="s">
        <v>301</v>
      </c>
      <c r="B1877" t="s">
        <v>300</v>
      </c>
      <c r="C1877">
        <v>2025</v>
      </c>
      <c r="D1877">
        <v>2</v>
      </c>
      <c r="E1877">
        <v>84091</v>
      </c>
      <c r="F1877" t="s">
        <v>290</v>
      </c>
      <c r="G1877">
        <v>1</v>
      </c>
      <c r="H1877" t="str">
        <f>_xlfn.XLOOKUP(Table1[[#This Row],[ZIPCODE]],Table2[Zip Code],Table2[County])</f>
        <v>Salt Lake</v>
      </c>
      <c r="I1877" t="e">
        <f>_xlfn.XLOOKUP(Table1[[#This Row],[ZIPCODE]],Table3[zip],Table3[county])</f>
        <v>#N/A</v>
      </c>
      <c r="J1877" t="str">
        <f>IFERROR(Table1[[#This Row],[County (Utah.gov)]], SUBSTITUTE(Table1[[#This Row],[County (WPR)]], " County", ""))</f>
        <v>Salt Lake</v>
      </c>
    </row>
    <row r="1878" spans="1:10">
      <c r="A1878" t="s">
        <v>301</v>
      </c>
      <c r="B1878" t="s">
        <v>300</v>
      </c>
      <c r="C1878">
        <v>2025</v>
      </c>
      <c r="D1878">
        <v>2</v>
      </c>
      <c r="E1878">
        <v>84092</v>
      </c>
      <c r="F1878" t="s">
        <v>290</v>
      </c>
      <c r="G1878">
        <v>242</v>
      </c>
      <c r="H1878" t="str">
        <f>_xlfn.XLOOKUP(Table1[[#This Row],[ZIPCODE]],Table2[Zip Code],Table2[County])</f>
        <v>Salt Lake</v>
      </c>
      <c r="I1878" t="str">
        <f>_xlfn.XLOOKUP(Table1[[#This Row],[ZIPCODE]],Table3[zip],Table3[county])</f>
        <v>Salt Lake County</v>
      </c>
      <c r="J1878" t="str">
        <f>IFERROR(Table1[[#This Row],[County (Utah.gov)]], SUBSTITUTE(Table1[[#This Row],[County (WPR)]], " County", ""))</f>
        <v>Salt Lake</v>
      </c>
    </row>
    <row r="1879" spans="1:10">
      <c r="A1879" t="s">
        <v>301</v>
      </c>
      <c r="B1879" t="s">
        <v>300</v>
      </c>
      <c r="C1879">
        <v>2025</v>
      </c>
      <c r="D1879">
        <v>2</v>
      </c>
      <c r="E1879">
        <v>84092</v>
      </c>
      <c r="F1879" t="s">
        <v>291</v>
      </c>
      <c r="G1879">
        <v>46</v>
      </c>
      <c r="H1879" t="str">
        <f>_xlfn.XLOOKUP(Table1[[#This Row],[ZIPCODE]],Table2[Zip Code],Table2[County])</f>
        <v>Salt Lake</v>
      </c>
      <c r="I1879" t="str">
        <f>_xlfn.XLOOKUP(Table1[[#This Row],[ZIPCODE]],Table3[zip],Table3[county])</f>
        <v>Salt Lake County</v>
      </c>
      <c r="J1879" t="str">
        <f>IFERROR(Table1[[#This Row],[County (Utah.gov)]], SUBSTITUTE(Table1[[#This Row],[County (WPR)]], " County", ""))</f>
        <v>Salt Lake</v>
      </c>
    </row>
    <row r="1880" spans="1:10">
      <c r="A1880" t="s">
        <v>301</v>
      </c>
      <c r="B1880" t="s">
        <v>300</v>
      </c>
      <c r="C1880">
        <v>2025</v>
      </c>
      <c r="D1880">
        <v>2</v>
      </c>
      <c r="E1880">
        <v>84093</v>
      </c>
      <c r="F1880" t="s">
        <v>290</v>
      </c>
      <c r="G1880">
        <v>185</v>
      </c>
      <c r="H1880" t="str">
        <f>_xlfn.XLOOKUP(Table1[[#This Row],[ZIPCODE]],Table2[Zip Code],Table2[County])</f>
        <v>Salt Lake</v>
      </c>
      <c r="I1880" t="str">
        <f>_xlfn.XLOOKUP(Table1[[#This Row],[ZIPCODE]],Table3[zip],Table3[county])</f>
        <v>Salt Lake County</v>
      </c>
      <c r="J1880" t="str">
        <f>IFERROR(Table1[[#This Row],[County (Utah.gov)]], SUBSTITUTE(Table1[[#This Row],[County (WPR)]], " County", ""))</f>
        <v>Salt Lake</v>
      </c>
    </row>
    <row r="1881" spans="1:10">
      <c r="A1881" t="s">
        <v>301</v>
      </c>
      <c r="B1881" t="s">
        <v>300</v>
      </c>
      <c r="C1881">
        <v>2025</v>
      </c>
      <c r="D1881">
        <v>2</v>
      </c>
      <c r="E1881">
        <v>84093</v>
      </c>
      <c r="F1881" t="s">
        <v>291</v>
      </c>
      <c r="G1881">
        <v>26</v>
      </c>
      <c r="H1881" t="str">
        <f>_xlfn.XLOOKUP(Table1[[#This Row],[ZIPCODE]],Table2[Zip Code],Table2[County])</f>
        <v>Salt Lake</v>
      </c>
      <c r="I1881" t="str">
        <f>_xlfn.XLOOKUP(Table1[[#This Row],[ZIPCODE]],Table3[zip],Table3[county])</f>
        <v>Salt Lake County</v>
      </c>
      <c r="J1881" t="str">
        <f>IFERROR(Table1[[#This Row],[County (Utah.gov)]], SUBSTITUTE(Table1[[#This Row],[County (WPR)]], " County", ""))</f>
        <v>Salt Lake</v>
      </c>
    </row>
    <row r="1882" spans="1:10">
      <c r="A1882" t="s">
        <v>301</v>
      </c>
      <c r="B1882" t="s">
        <v>300</v>
      </c>
      <c r="C1882">
        <v>2025</v>
      </c>
      <c r="D1882">
        <v>2</v>
      </c>
      <c r="E1882">
        <v>84094</v>
      </c>
      <c r="F1882" t="s">
        <v>290</v>
      </c>
      <c r="G1882">
        <v>125</v>
      </c>
      <c r="H1882" t="str">
        <f>_xlfn.XLOOKUP(Table1[[#This Row],[ZIPCODE]],Table2[Zip Code],Table2[County])</f>
        <v>Salt Lake</v>
      </c>
      <c r="I1882" t="str">
        <f>_xlfn.XLOOKUP(Table1[[#This Row],[ZIPCODE]],Table3[zip],Table3[county])</f>
        <v>Salt Lake County</v>
      </c>
      <c r="J1882" t="str">
        <f>IFERROR(Table1[[#This Row],[County (Utah.gov)]], SUBSTITUTE(Table1[[#This Row],[County (WPR)]], " County", ""))</f>
        <v>Salt Lake</v>
      </c>
    </row>
    <row r="1883" spans="1:10">
      <c r="A1883" t="s">
        <v>301</v>
      </c>
      <c r="B1883" t="s">
        <v>300</v>
      </c>
      <c r="C1883">
        <v>2025</v>
      </c>
      <c r="D1883">
        <v>2</v>
      </c>
      <c r="E1883">
        <v>84094</v>
      </c>
      <c r="F1883" t="s">
        <v>291</v>
      </c>
      <c r="G1883">
        <v>28</v>
      </c>
      <c r="H1883" t="str">
        <f>_xlfn.XLOOKUP(Table1[[#This Row],[ZIPCODE]],Table2[Zip Code],Table2[County])</f>
        <v>Salt Lake</v>
      </c>
      <c r="I1883" t="str">
        <f>_xlfn.XLOOKUP(Table1[[#This Row],[ZIPCODE]],Table3[zip],Table3[county])</f>
        <v>Salt Lake County</v>
      </c>
      <c r="J1883" t="str">
        <f>IFERROR(Table1[[#This Row],[County (Utah.gov)]], SUBSTITUTE(Table1[[#This Row],[County (WPR)]], " County", ""))</f>
        <v>Salt Lake</v>
      </c>
    </row>
    <row r="1884" spans="1:10">
      <c r="A1884" t="s">
        <v>301</v>
      </c>
      <c r="B1884" t="s">
        <v>300</v>
      </c>
      <c r="C1884">
        <v>2025</v>
      </c>
      <c r="D1884">
        <v>2</v>
      </c>
      <c r="E1884">
        <v>84095</v>
      </c>
      <c r="F1884" t="s">
        <v>290</v>
      </c>
      <c r="G1884">
        <v>197</v>
      </c>
      <c r="H1884" t="str">
        <f>_xlfn.XLOOKUP(Table1[[#This Row],[ZIPCODE]],Table2[Zip Code],Table2[County])</f>
        <v>Salt Lake</v>
      </c>
      <c r="I1884" t="str">
        <f>_xlfn.XLOOKUP(Table1[[#This Row],[ZIPCODE]],Table3[zip],Table3[county])</f>
        <v>Salt Lake County</v>
      </c>
      <c r="J1884" t="str">
        <f>IFERROR(Table1[[#This Row],[County (Utah.gov)]], SUBSTITUTE(Table1[[#This Row],[County (WPR)]], " County", ""))</f>
        <v>Salt Lake</v>
      </c>
    </row>
    <row r="1885" spans="1:10">
      <c r="A1885" t="s">
        <v>301</v>
      </c>
      <c r="B1885" t="s">
        <v>300</v>
      </c>
      <c r="C1885">
        <v>2025</v>
      </c>
      <c r="D1885">
        <v>2</v>
      </c>
      <c r="E1885">
        <v>84095</v>
      </c>
      <c r="F1885" t="s">
        <v>291</v>
      </c>
      <c r="G1885">
        <v>42</v>
      </c>
      <c r="H1885" t="str">
        <f>_xlfn.XLOOKUP(Table1[[#This Row],[ZIPCODE]],Table2[Zip Code],Table2[County])</f>
        <v>Salt Lake</v>
      </c>
      <c r="I1885" t="str">
        <f>_xlfn.XLOOKUP(Table1[[#This Row],[ZIPCODE]],Table3[zip],Table3[county])</f>
        <v>Salt Lake County</v>
      </c>
      <c r="J1885" t="str">
        <f>IFERROR(Table1[[#This Row],[County (Utah.gov)]], SUBSTITUTE(Table1[[#This Row],[County (WPR)]], " County", ""))</f>
        <v>Salt Lake</v>
      </c>
    </row>
    <row r="1886" spans="1:10">
      <c r="A1886" t="s">
        <v>301</v>
      </c>
      <c r="B1886" t="s">
        <v>300</v>
      </c>
      <c r="C1886">
        <v>2025</v>
      </c>
      <c r="D1886">
        <v>2</v>
      </c>
      <c r="E1886">
        <v>84096</v>
      </c>
      <c r="F1886" t="s">
        <v>290</v>
      </c>
      <c r="G1886">
        <v>278</v>
      </c>
      <c r="H1886" t="e">
        <f>_xlfn.XLOOKUP(Table1[[#This Row],[ZIPCODE]],Table2[Zip Code],Table2[County])</f>
        <v>#N/A</v>
      </c>
      <c r="I1886" t="str">
        <f>_xlfn.XLOOKUP(Table1[[#This Row],[ZIPCODE]],Table3[zip],Table3[county])</f>
        <v>Salt Lake County</v>
      </c>
      <c r="J1886" t="str">
        <f>IFERROR(Table1[[#This Row],[County (Utah.gov)]], SUBSTITUTE(Table1[[#This Row],[County (WPR)]], " County", ""))</f>
        <v>Salt Lake</v>
      </c>
    </row>
    <row r="1887" spans="1:10">
      <c r="A1887" t="s">
        <v>301</v>
      </c>
      <c r="B1887" t="s">
        <v>300</v>
      </c>
      <c r="C1887">
        <v>2025</v>
      </c>
      <c r="D1887">
        <v>2</v>
      </c>
      <c r="E1887">
        <v>84096</v>
      </c>
      <c r="F1887" t="s">
        <v>291</v>
      </c>
      <c r="G1887">
        <v>65</v>
      </c>
      <c r="H1887" t="e">
        <f>_xlfn.XLOOKUP(Table1[[#This Row],[ZIPCODE]],Table2[Zip Code],Table2[County])</f>
        <v>#N/A</v>
      </c>
      <c r="I1887" t="str">
        <f>_xlfn.XLOOKUP(Table1[[#This Row],[ZIPCODE]],Table3[zip],Table3[county])</f>
        <v>Salt Lake County</v>
      </c>
      <c r="J1887" t="str">
        <f>IFERROR(Table1[[#This Row],[County (Utah.gov)]], SUBSTITUTE(Table1[[#This Row],[County (WPR)]], " County", ""))</f>
        <v>Salt Lake</v>
      </c>
    </row>
    <row r="1888" spans="1:10">
      <c r="A1888" t="s">
        <v>301</v>
      </c>
      <c r="B1888" t="s">
        <v>300</v>
      </c>
      <c r="C1888">
        <v>2025</v>
      </c>
      <c r="D1888">
        <v>2</v>
      </c>
      <c r="E1888">
        <v>84097</v>
      </c>
      <c r="F1888" t="s">
        <v>290</v>
      </c>
      <c r="G1888">
        <v>49</v>
      </c>
      <c r="H1888" t="str">
        <f>_xlfn.XLOOKUP(Table1[[#This Row],[ZIPCODE]],Table2[Zip Code],Table2[County])</f>
        <v>Utah</v>
      </c>
      <c r="I1888" t="str">
        <f>_xlfn.XLOOKUP(Table1[[#This Row],[ZIPCODE]],Table3[zip],Table3[county])</f>
        <v>Utah County</v>
      </c>
      <c r="J1888" t="str">
        <f>IFERROR(Table1[[#This Row],[County (Utah.gov)]], SUBSTITUTE(Table1[[#This Row],[County (WPR)]], " County", ""))</f>
        <v>Utah</v>
      </c>
    </row>
    <row r="1889" spans="1:10">
      <c r="A1889" t="s">
        <v>301</v>
      </c>
      <c r="B1889" t="s">
        <v>300</v>
      </c>
      <c r="C1889">
        <v>2025</v>
      </c>
      <c r="D1889">
        <v>2</v>
      </c>
      <c r="E1889">
        <v>84097</v>
      </c>
      <c r="F1889" t="s">
        <v>291</v>
      </c>
      <c r="G1889">
        <v>6</v>
      </c>
      <c r="H1889" t="str">
        <f>_xlfn.XLOOKUP(Table1[[#This Row],[ZIPCODE]],Table2[Zip Code],Table2[County])</f>
        <v>Utah</v>
      </c>
      <c r="I1889" t="str">
        <f>_xlfn.XLOOKUP(Table1[[#This Row],[ZIPCODE]],Table3[zip],Table3[county])</f>
        <v>Utah County</v>
      </c>
      <c r="J1889" t="str">
        <f>IFERROR(Table1[[#This Row],[County (Utah.gov)]], SUBSTITUTE(Table1[[#This Row],[County (WPR)]], " County", ""))</f>
        <v>Utah</v>
      </c>
    </row>
    <row r="1890" spans="1:10">
      <c r="A1890" t="s">
        <v>301</v>
      </c>
      <c r="B1890" t="s">
        <v>300</v>
      </c>
      <c r="C1890">
        <v>2025</v>
      </c>
      <c r="D1890">
        <v>2</v>
      </c>
      <c r="E1890">
        <v>84098</v>
      </c>
      <c r="F1890" t="s">
        <v>290</v>
      </c>
      <c r="G1890">
        <v>206</v>
      </c>
      <c r="H1890" t="str">
        <f>_xlfn.XLOOKUP(Table1[[#This Row],[ZIPCODE]],Table2[Zip Code],Table2[County])</f>
        <v>Summit</v>
      </c>
      <c r="I1890" t="str">
        <f>_xlfn.XLOOKUP(Table1[[#This Row],[ZIPCODE]],Table3[zip],Table3[county])</f>
        <v>Summit County</v>
      </c>
      <c r="J1890" t="str">
        <f>IFERROR(Table1[[#This Row],[County (Utah.gov)]], SUBSTITUTE(Table1[[#This Row],[County (WPR)]], " County", ""))</f>
        <v>Summit</v>
      </c>
    </row>
    <row r="1891" spans="1:10">
      <c r="A1891" t="s">
        <v>301</v>
      </c>
      <c r="B1891" t="s">
        <v>300</v>
      </c>
      <c r="C1891">
        <v>2025</v>
      </c>
      <c r="D1891">
        <v>2</v>
      </c>
      <c r="E1891">
        <v>84098</v>
      </c>
      <c r="F1891" t="s">
        <v>291</v>
      </c>
      <c r="G1891">
        <v>51</v>
      </c>
      <c r="H1891" t="str">
        <f>_xlfn.XLOOKUP(Table1[[#This Row],[ZIPCODE]],Table2[Zip Code],Table2[County])</f>
        <v>Summit</v>
      </c>
      <c r="I1891" t="str">
        <f>_xlfn.XLOOKUP(Table1[[#This Row],[ZIPCODE]],Table3[zip],Table3[county])</f>
        <v>Summit County</v>
      </c>
      <c r="J1891" t="str">
        <f>IFERROR(Table1[[#This Row],[County (Utah.gov)]], SUBSTITUTE(Table1[[#This Row],[County (WPR)]], " County", ""))</f>
        <v>Summit</v>
      </c>
    </row>
    <row r="1892" spans="1:10">
      <c r="A1892" t="s">
        <v>301</v>
      </c>
      <c r="B1892" t="s">
        <v>300</v>
      </c>
      <c r="C1892">
        <v>2025</v>
      </c>
      <c r="D1892">
        <v>2</v>
      </c>
      <c r="E1892">
        <v>84101</v>
      </c>
      <c r="F1892" t="s">
        <v>290</v>
      </c>
      <c r="G1892">
        <v>178</v>
      </c>
      <c r="H1892" t="str">
        <f>_xlfn.XLOOKUP(Table1[[#This Row],[ZIPCODE]],Table2[Zip Code],Table2[County])</f>
        <v>Salt Lake</v>
      </c>
      <c r="I1892" t="str">
        <f>_xlfn.XLOOKUP(Table1[[#This Row],[ZIPCODE]],Table3[zip],Table3[county])</f>
        <v>Salt Lake County</v>
      </c>
      <c r="J1892" t="str">
        <f>IFERROR(Table1[[#This Row],[County (Utah.gov)]], SUBSTITUTE(Table1[[#This Row],[County (WPR)]], " County", ""))</f>
        <v>Salt Lake</v>
      </c>
    </row>
    <row r="1893" spans="1:10">
      <c r="A1893" t="s">
        <v>301</v>
      </c>
      <c r="B1893" t="s">
        <v>300</v>
      </c>
      <c r="C1893">
        <v>2025</v>
      </c>
      <c r="D1893">
        <v>2</v>
      </c>
      <c r="E1893">
        <v>84101</v>
      </c>
      <c r="F1893" t="s">
        <v>291</v>
      </c>
      <c r="G1893">
        <v>35</v>
      </c>
      <c r="H1893" t="str">
        <f>_xlfn.XLOOKUP(Table1[[#This Row],[ZIPCODE]],Table2[Zip Code],Table2[County])</f>
        <v>Salt Lake</v>
      </c>
      <c r="I1893" t="str">
        <f>_xlfn.XLOOKUP(Table1[[#This Row],[ZIPCODE]],Table3[zip],Table3[county])</f>
        <v>Salt Lake County</v>
      </c>
      <c r="J1893" t="str">
        <f>IFERROR(Table1[[#This Row],[County (Utah.gov)]], SUBSTITUTE(Table1[[#This Row],[County (WPR)]], " County", ""))</f>
        <v>Salt Lake</v>
      </c>
    </row>
    <row r="1894" spans="1:10">
      <c r="A1894" t="s">
        <v>301</v>
      </c>
      <c r="B1894" t="s">
        <v>300</v>
      </c>
      <c r="C1894">
        <v>2025</v>
      </c>
      <c r="D1894">
        <v>2</v>
      </c>
      <c r="E1894">
        <v>84102</v>
      </c>
      <c r="F1894" t="s">
        <v>290</v>
      </c>
      <c r="G1894">
        <v>1232</v>
      </c>
      <c r="H1894" t="str">
        <f>_xlfn.XLOOKUP(Table1[[#This Row],[ZIPCODE]],Table2[Zip Code],Table2[County])</f>
        <v>Salt Lake</v>
      </c>
      <c r="I1894" t="str">
        <f>_xlfn.XLOOKUP(Table1[[#This Row],[ZIPCODE]],Table3[zip],Table3[county])</f>
        <v>Salt Lake County</v>
      </c>
      <c r="J1894" t="str">
        <f>IFERROR(Table1[[#This Row],[County (Utah.gov)]], SUBSTITUTE(Table1[[#This Row],[County (WPR)]], " County", ""))</f>
        <v>Salt Lake</v>
      </c>
    </row>
    <row r="1895" spans="1:10">
      <c r="A1895" t="s">
        <v>301</v>
      </c>
      <c r="B1895" t="s">
        <v>300</v>
      </c>
      <c r="C1895">
        <v>2025</v>
      </c>
      <c r="D1895">
        <v>2</v>
      </c>
      <c r="E1895">
        <v>84102</v>
      </c>
      <c r="F1895" t="s">
        <v>291</v>
      </c>
      <c r="G1895">
        <v>138</v>
      </c>
      <c r="H1895" t="str">
        <f>_xlfn.XLOOKUP(Table1[[#This Row],[ZIPCODE]],Table2[Zip Code],Table2[County])</f>
        <v>Salt Lake</v>
      </c>
      <c r="I1895" t="str">
        <f>_xlfn.XLOOKUP(Table1[[#This Row],[ZIPCODE]],Table3[zip],Table3[county])</f>
        <v>Salt Lake County</v>
      </c>
      <c r="J1895" t="str">
        <f>IFERROR(Table1[[#This Row],[County (Utah.gov)]], SUBSTITUTE(Table1[[#This Row],[County (WPR)]], " County", ""))</f>
        <v>Salt Lake</v>
      </c>
    </row>
    <row r="1896" spans="1:10">
      <c r="A1896" t="s">
        <v>301</v>
      </c>
      <c r="B1896" t="s">
        <v>300</v>
      </c>
      <c r="C1896">
        <v>2025</v>
      </c>
      <c r="D1896">
        <v>2</v>
      </c>
      <c r="E1896">
        <v>84103</v>
      </c>
      <c r="F1896" t="s">
        <v>290</v>
      </c>
      <c r="G1896">
        <v>430</v>
      </c>
      <c r="H1896" t="str">
        <f>_xlfn.XLOOKUP(Table1[[#This Row],[ZIPCODE]],Table2[Zip Code],Table2[County])</f>
        <v>Salt Lake</v>
      </c>
      <c r="I1896" t="str">
        <f>_xlfn.XLOOKUP(Table1[[#This Row],[ZIPCODE]],Table3[zip],Table3[county])</f>
        <v>Salt Lake County</v>
      </c>
      <c r="J1896" t="str">
        <f>IFERROR(Table1[[#This Row],[County (Utah.gov)]], SUBSTITUTE(Table1[[#This Row],[County (WPR)]], " County", ""))</f>
        <v>Salt Lake</v>
      </c>
    </row>
    <row r="1897" spans="1:10">
      <c r="A1897" t="s">
        <v>301</v>
      </c>
      <c r="B1897" t="s">
        <v>300</v>
      </c>
      <c r="C1897">
        <v>2025</v>
      </c>
      <c r="D1897">
        <v>2</v>
      </c>
      <c r="E1897">
        <v>84103</v>
      </c>
      <c r="F1897" t="s">
        <v>291</v>
      </c>
      <c r="G1897">
        <v>75</v>
      </c>
      <c r="H1897" t="str">
        <f>_xlfn.XLOOKUP(Table1[[#This Row],[ZIPCODE]],Table2[Zip Code],Table2[County])</f>
        <v>Salt Lake</v>
      </c>
      <c r="I1897" t="str">
        <f>_xlfn.XLOOKUP(Table1[[#This Row],[ZIPCODE]],Table3[zip],Table3[county])</f>
        <v>Salt Lake County</v>
      </c>
      <c r="J1897" t="str">
        <f>IFERROR(Table1[[#This Row],[County (Utah.gov)]], SUBSTITUTE(Table1[[#This Row],[County (WPR)]], " County", ""))</f>
        <v>Salt Lake</v>
      </c>
    </row>
    <row r="1898" spans="1:10">
      <c r="A1898" t="s">
        <v>301</v>
      </c>
      <c r="B1898" t="s">
        <v>300</v>
      </c>
      <c r="C1898">
        <v>2025</v>
      </c>
      <c r="D1898">
        <v>2</v>
      </c>
      <c r="E1898">
        <v>84104</v>
      </c>
      <c r="F1898" t="s">
        <v>290</v>
      </c>
      <c r="G1898">
        <v>113</v>
      </c>
      <c r="H1898" t="str">
        <f>_xlfn.XLOOKUP(Table1[[#This Row],[ZIPCODE]],Table2[Zip Code],Table2[County])</f>
        <v>Salt Lake</v>
      </c>
      <c r="I1898" t="str">
        <f>_xlfn.XLOOKUP(Table1[[#This Row],[ZIPCODE]],Table3[zip],Table3[county])</f>
        <v>Salt Lake County</v>
      </c>
      <c r="J1898" t="str">
        <f>IFERROR(Table1[[#This Row],[County (Utah.gov)]], SUBSTITUTE(Table1[[#This Row],[County (WPR)]], " County", ""))</f>
        <v>Salt Lake</v>
      </c>
    </row>
    <row r="1899" spans="1:10">
      <c r="A1899" t="s">
        <v>301</v>
      </c>
      <c r="B1899" t="s">
        <v>300</v>
      </c>
      <c r="C1899">
        <v>2025</v>
      </c>
      <c r="D1899">
        <v>2</v>
      </c>
      <c r="E1899">
        <v>84104</v>
      </c>
      <c r="F1899" t="s">
        <v>291</v>
      </c>
      <c r="G1899">
        <v>38</v>
      </c>
      <c r="H1899" t="str">
        <f>_xlfn.XLOOKUP(Table1[[#This Row],[ZIPCODE]],Table2[Zip Code],Table2[County])</f>
        <v>Salt Lake</v>
      </c>
      <c r="I1899" t="str">
        <f>_xlfn.XLOOKUP(Table1[[#This Row],[ZIPCODE]],Table3[zip],Table3[county])</f>
        <v>Salt Lake County</v>
      </c>
      <c r="J1899" t="str">
        <f>IFERROR(Table1[[#This Row],[County (Utah.gov)]], SUBSTITUTE(Table1[[#This Row],[County (WPR)]], " County", ""))</f>
        <v>Salt Lake</v>
      </c>
    </row>
    <row r="1900" spans="1:10">
      <c r="A1900" t="s">
        <v>301</v>
      </c>
      <c r="B1900" t="s">
        <v>300</v>
      </c>
      <c r="C1900">
        <v>2025</v>
      </c>
      <c r="D1900">
        <v>2</v>
      </c>
      <c r="E1900">
        <v>84105</v>
      </c>
      <c r="F1900" t="s">
        <v>290</v>
      </c>
      <c r="G1900">
        <v>475</v>
      </c>
      <c r="H1900" t="str">
        <f>_xlfn.XLOOKUP(Table1[[#This Row],[ZIPCODE]],Table2[Zip Code],Table2[County])</f>
        <v>Salt Lake</v>
      </c>
      <c r="I1900" t="str">
        <f>_xlfn.XLOOKUP(Table1[[#This Row],[ZIPCODE]],Table3[zip],Table3[county])</f>
        <v>Salt Lake County</v>
      </c>
      <c r="J1900" t="str">
        <f>IFERROR(Table1[[#This Row],[County (Utah.gov)]], SUBSTITUTE(Table1[[#This Row],[County (WPR)]], " County", ""))</f>
        <v>Salt Lake</v>
      </c>
    </row>
    <row r="1901" spans="1:10">
      <c r="A1901" t="s">
        <v>301</v>
      </c>
      <c r="B1901" t="s">
        <v>300</v>
      </c>
      <c r="C1901">
        <v>2025</v>
      </c>
      <c r="D1901">
        <v>2</v>
      </c>
      <c r="E1901">
        <v>84105</v>
      </c>
      <c r="F1901" t="s">
        <v>291</v>
      </c>
      <c r="G1901">
        <v>92</v>
      </c>
      <c r="H1901" t="str">
        <f>_xlfn.XLOOKUP(Table1[[#This Row],[ZIPCODE]],Table2[Zip Code],Table2[County])</f>
        <v>Salt Lake</v>
      </c>
      <c r="I1901" t="str">
        <f>_xlfn.XLOOKUP(Table1[[#This Row],[ZIPCODE]],Table3[zip],Table3[county])</f>
        <v>Salt Lake County</v>
      </c>
      <c r="J1901" t="str">
        <f>IFERROR(Table1[[#This Row],[County (Utah.gov)]], SUBSTITUTE(Table1[[#This Row],[County (WPR)]], " County", ""))</f>
        <v>Salt Lake</v>
      </c>
    </row>
    <row r="1902" spans="1:10">
      <c r="A1902" t="s">
        <v>301</v>
      </c>
      <c r="B1902" t="s">
        <v>300</v>
      </c>
      <c r="C1902">
        <v>2025</v>
      </c>
      <c r="D1902">
        <v>2</v>
      </c>
      <c r="E1902">
        <v>84106</v>
      </c>
      <c r="F1902" t="s">
        <v>290</v>
      </c>
      <c r="G1902">
        <v>472</v>
      </c>
      <c r="H1902" t="str">
        <f>_xlfn.XLOOKUP(Table1[[#This Row],[ZIPCODE]],Table2[Zip Code],Table2[County])</f>
        <v>Salt Lake</v>
      </c>
      <c r="I1902" t="str">
        <f>_xlfn.XLOOKUP(Table1[[#This Row],[ZIPCODE]],Table3[zip],Table3[county])</f>
        <v>Salt Lake County</v>
      </c>
      <c r="J1902" t="str">
        <f>IFERROR(Table1[[#This Row],[County (Utah.gov)]], SUBSTITUTE(Table1[[#This Row],[County (WPR)]], " County", ""))</f>
        <v>Salt Lake</v>
      </c>
    </row>
    <row r="1903" spans="1:10">
      <c r="A1903" t="s">
        <v>301</v>
      </c>
      <c r="B1903" t="s">
        <v>300</v>
      </c>
      <c r="C1903">
        <v>2025</v>
      </c>
      <c r="D1903">
        <v>2</v>
      </c>
      <c r="E1903">
        <v>84106</v>
      </c>
      <c r="F1903" t="s">
        <v>291</v>
      </c>
      <c r="G1903">
        <v>106</v>
      </c>
      <c r="H1903" t="str">
        <f>_xlfn.XLOOKUP(Table1[[#This Row],[ZIPCODE]],Table2[Zip Code],Table2[County])</f>
        <v>Salt Lake</v>
      </c>
      <c r="I1903" t="str">
        <f>_xlfn.XLOOKUP(Table1[[#This Row],[ZIPCODE]],Table3[zip],Table3[county])</f>
        <v>Salt Lake County</v>
      </c>
      <c r="J1903" t="str">
        <f>IFERROR(Table1[[#This Row],[County (Utah.gov)]], SUBSTITUTE(Table1[[#This Row],[County (WPR)]], " County", ""))</f>
        <v>Salt Lake</v>
      </c>
    </row>
    <row r="1904" spans="1:10">
      <c r="A1904" t="s">
        <v>301</v>
      </c>
      <c r="B1904" t="s">
        <v>300</v>
      </c>
      <c r="C1904">
        <v>2025</v>
      </c>
      <c r="D1904">
        <v>2</v>
      </c>
      <c r="E1904">
        <v>84107</v>
      </c>
      <c r="F1904" t="s">
        <v>290</v>
      </c>
      <c r="G1904">
        <v>201</v>
      </c>
      <c r="H1904" t="str">
        <f>_xlfn.XLOOKUP(Table1[[#This Row],[ZIPCODE]],Table2[Zip Code],Table2[County])</f>
        <v>Salt Lake</v>
      </c>
      <c r="I1904" t="str">
        <f>_xlfn.XLOOKUP(Table1[[#This Row],[ZIPCODE]],Table3[zip],Table3[county])</f>
        <v>Salt Lake County</v>
      </c>
      <c r="J1904" t="str">
        <f>IFERROR(Table1[[#This Row],[County (Utah.gov)]], SUBSTITUTE(Table1[[#This Row],[County (WPR)]], " County", ""))</f>
        <v>Salt Lake</v>
      </c>
    </row>
    <row r="1905" spans="1:10">
      <c r="A1905" t="s">
        <v>301</v>
      </c>
      <c r="B1905" t="s">
        <v>300</v>
      </c>
      <c r="C1905">
        <v>2025</v>
      </c>
      <c r="D1905">
        <v>2</v>
      </c>
      <c r="E1905">
        <v>84107</v>
      </c>
      <c r="F1905" t="s">
        <v>291</v>
      </c>
      <c r="G1905">
        <v>49</v>
      </c>
      <c r="H1905" t="str">
        <f>_xlfn.XLOOKUP(Table1[[#This Row],[ZIPCODE]],Table2[Zip Code],Table2[County])</f>
        <v>Salt Lake</v>
      </c>
      <c r="I1905" t="str">
        <f>_xlfn.XLOOKUP(Table1[[#This Row],[ZIPCODE]],Table3[zip],Table3[county])</f>
        <v>Salt Lake County</v>
      </c>
      <c r="J1905" t="str">
        <f>IFERROR(Table1[[#This Row],[County (Utah.gov)]], SUBSTITUTE(Table1[[#This Row],[County (WPR)]], " County", ""))</f>
        <v>Salt Lake</v>
      </c>
    </row>
    <row r="1906" spans="1:10">
      <c r="A1906" t="s">
        <v>301</v>
      </c>
      <c r="B1906" t="s">
        <v>300</v>
      </c>
      <c r="C1906">
        <v>2025</v>
      </c>
      <c r="D1906">
        <v>2</v>
      </c>
      <c r="E1906">
        <v>84108</v>
      </c>
      <c r="F1906" t="s">
        <v>290</v>
      </c>
      <c r="G1906">
        <v>649</v>
      </c>
      <c r="H1906" t="str">
        <f>_xlfn.XLOOKUP(Table1[[#This Row],[ZIPCODE]],Table2[Zip Code],Table2[County])</f>
        <v>Salt Lake</v>
      </c>
      <c r="I1906" t="str">
        <f>_xlfn.XLOOKUP(Table1[[#This Row],[ZIPCODE]],Table3[zip],Table3[county])</f>
        <v>Salt Lake County</v>
      </c>
      <c r="J1906" t="str">
        <f>IFERROR(Table1[[#This Row],[County (Utah.gov)]], SUBSTITUTE(Table1[[#This Row],[County (WPR)]], " County", ""))</f>
        <v>Salt Lake</v>
      </c>
    </row>
    <row r="1907" spans="1:10">
      <c r="A1907" t="s">
        <v>301</v>
      </c>
      <c r="B1907" t="s">
        <v>300</v>
      </c>
      <c r="C1907">
        <v>2025</v>
      </c>
      <c r="D1907">
        <v>2</v>
      </c>
      <c r="E1907">
        <v>84108</v>
      </c>
      <c r="F1907" t="s">
        <v>291</v>
      </c>
      <c r="G1907">
        <v>76</v>
      </c>
      <c r="H1907" t="str">
        <f>_xlfn.XLOOKUP(Table1[[#This Row],[ZIPCODE]],Table2[Zip Code],Table2[County])</f>
        <v>Salt Lake</v>
      </c>
      <c r="I1907" t="str">
        <f>_xlfn.XLOOKUP(Table1[[#This Row],[ZIPCODE]],Table3[zip],Table3[county])</f>
        <v>Salt Lake County</v>
      </c>
      <c r="J1907" t="str">
        <f>IFERROR(Table1[[#This Row],[County (Utah.gov)]], SUBSTITUTE(Table1[[#This Row],[County (WPR)]], " County", ""))</f>
        <v>Salt Lake</v>
      </c>
    </row>
    <row r="1908" spans="1:10">
      <c r="A1908" t="s">
        <v>301</v>
      </c>
      <c r="B1908" t="s">
        <v>300</v>
      </c>
      <c r="C1908">
        <v>2025</v>
      </c>
      <c r="D1908">
        <v>2</v>
      </c>
      <c r="E1908">
        <v>84109</v>
      </c>
      <c r="F1908" t="s">
        <v>290</v>
      </c>
      <c r="G1908">
        <v>340</v>
      </c>
      <c r="H1908" t="str">
        <f>_xlfn.XLOOKUP(Table1[[#This Row],[ZIPCODE]],Table2[Zip Code],Table2[County])</f>
        <v>Salt Lake</v>
      </c>
      <c r="I1908" t="str">
        <f>_xlfn.XLOOKUP(Table1[[#This Row],[ZIPCODE]],Table3[zip],Table3[county])</f>
        <v>Salt Lake County</v>
      </c>
      <c r="J1908" t="str">
        <f>IFERROR(Table1[[#This Row],[County (Utah.gov)]], SUBSTITUTE(Table1[[#This Row],[County (WPR)]], " County", ""))</f>
        <v>Salt Lake</v>
      </c>
    </row>
    <row r="1909" spans="1:10">
      <c r="A1909" t="s">
        <v>301</v>
      </c>
      <c r="B1909" t="s">
        <v>300</v>
      </c>
      <c r="C1909">
        <v>2025</v>
      </c>
      <c r="D1909">
        <v>2</v>
      </c>
      <c r="E1909">
        <v>84109</v>
      </c>
      <c r="F1909" t="s">
        <v>291</v>
      </c>
      <c r="G1909">
        <v>66</v>
      </c>
      <c r="H1909" t="str">
        <f>_xlfn.XLOOKUP(Table1[[#This Row],[ZIPCODE]],Table2[Zip Code],Table2[County])</f>
        <v>Salt Lake</v>
      </c>
      <c r="I1909" t="str">
        <f>_xlfn.XLOOKUP(Table1[[#This Row],[ZIPCODE]],Table3[zip],Table3[county])</f>
        <v>Salt Lake County</v>
      </c>
      <c r="J1909" t="str">
        <f>IFERROR(Table1[[#This Row],[County (Utah.gov)]], SUBSTITUTE(Table1[[#This Row],[County (WPR)]], " County", ""))</f>
        <v>Salt Lake</v>
      </c>
    </row>
    <row r="1910" spans="1:10">
      <c r="A1910" t="s">
        <v>301</v>
      </c>
      <c r="B1910" t="s">
        <v>300</v>
      </c>
      <c r="C1910">
        <v>2025</v>
      </c>
      <c r="D1910">
        <v>2</v>
      </c>
      <c r="E1910">
        <v>84110</v>
      </c>
      <c r="F1910" t="s">
        <v>291</v>
      </c>
      <c r="G1910">
        <v>2</v>
      </c>
      <c r="H1910" t="str">
        <f>_xlfn.XLOOKUP(Table1[[#This Row],[ZIPCODE]],Table2[Zip Code],Table2[County])</f>
        <v>Salt Lake</v>
      </c>
      <c r="I1910" t="e">
        <f>_xlfn.XLOOKUP(Table1[[#This Row],[ZIPCODE]],Table3[zip],Table3[county])</f>
        <v>#N/A</v>
      </c>
      <c r="J1910" t="str">
        <f>IFERROR(Table1[[#This Row],[County (Utah.gov)]], SUBSTITUTE(Table1[[#This Row],[County (WPR)]], " County", ""))</f>
        <v>Salt Lake</v>
      </c>
    </row>
    <row r="1911" spans="1:10">
      <c r="A1911" t="s">
        <v>301</v>
      </c>
      <c r="B1911" t="s">
        <v>300</v>
      </c>
      <c r="C1911">
        <v>2025</v>
      </c>
      <c r="D1911">
        <v>2</v>
      </c>
      <c r="E1911">
        <v>84111</v>
      </c>
      <c r="F1911" t="s">
        <v>290</v>
      </c>
      <c r="G1911">
        <v>477</v>
      </c>
      <c r="H1911" t="str">
        <f>_xlfn.XLOOKUP(Table1[[#This Row],[ZIPCODE]],Table2[Zip Code],Table2[County])</f>
        <v>Salt Lake</v>
      </c>
      <c r="I1911" t="str">
        <f>_xlfn.XLOOKUP(Table1[[#This Row],[ZIPCODE]],Table3[zip],Table3[county])</f>
        <v>Salt Lake County</v>
      </c>
      <c r="J1911" t="str">
        <f>IFERROR(Table1[[#This Row],[County (Utah.gov)]], SUBSTITUTE(Table1[[#This Row],[County (WPR)]], " County", ""))</f>
        <v>Salt Lake</v>
      </c>
    </row>
    <row r="1912" spans="1:10">
      <c r="A1912" t="s">
        <v>301</v>
      </c>
      <c r="B1912" t="s">
        <v>300</v>
      </c>
      <c r="C1912">
        <v>2025</v>
      </c>
      <c r="D1912">
        <v>2</v>
      </c>
      <c r="E1912">
        <v>84111</v>
      </c>
      <c r="F1912" t="s">
        <v>291</v>
      </c>
      <c r="G1912">
        <v>46</v>
      </c>
      <c r="H1912" t="str">
        <f>_xlfn.XLOOKUP(Table1[[#This Row],[ZIPCODE]],Table2[Zip Code],Table2[County])</f>
        <v>Salt Lake</v>
      </c>
      <c r="I1912" t="str">
        <f>_xlfn.XLOOKUP(Table1[[#This Row],[ZIPCODE]],Table3[zip],Table3[county])</f>
        <v>Salt Lake County</v>
      </c>
      <c r="J1912" t="str">
        <f>IFERROR(Table1[[#This Row],[County (Utah.gov)]], SUBSTITUTE(Table1[[#This Row],[County (WPR)]], " County", ""))</f>
        <v>Salt Lake</v>
      </c>
    </row>
    <row r="1913" spans="1:10">
      <c r="A1913" t="s">
        <v>301</v>
      </c>
      <c r="B1913" t="s">
        <v>300</v>
      </c>
      <c r="C1913">
        <v>2025</v>
      </c>
      <c r="D1913">
        <v>2</v>
      </c>
      <c r="E1913">
        <v>84112</v>
      </c>
      <c r="F1913" t="s">
        <v>290</v>
      </c>
      <c r="G1913">
        <v>511</v>
      </c>
      <c r="H1913" t="str">
        <f>_xlfn.XLOOKUP(Table1[[#This Row],[ZIPCODE]],Table2[Zip Code],Table2[County])</f>
        <v>Salt Lake</v>
      </c>
      <c r="I1913" t="str">
        <f>_xlfn.XLOOKUP(Table1[[#This Row],[ZIPCODE]],Table3[zip],Table3[county])</f>
        <v>Salt Lake County</v>
      </c>
      <c r="J1913" t="str">
        <f>IFERROR(Table1[[#This Row],[County (Utah.gov)]], SUBSTITUTE(Table1[[#This Row],[County (WPR)]], " County", ""))</f>
        <v>Salt Lake</v>
      </c>
    </row>
    <row r="1914" spans="1:10">
      <c r="A1914" t="s">
        <v>301</v>
      </c>
      <c r="B1914" t="s">
        <v>300</v>
      </c>
      <c r="C1914">
        <v>2025</v>
      </c>
      <c r="D1914">
        <v>2</v>
      </c>
      <c r="E1914">
        <v>84112</v>
      </c>
      <c r="F1914" t="s">
        <v>291</v>
      </c>
      <c r="G1914">
        <v>10</v>
      </c>
      <c r="H1914" t="str">
        <f>_xlfn.XLOOKUP(Table1[[#This Row],[ZIPCODE]],Table2[Zip Code],Table2[County])</f>
        <v>Salt Lake</v>
      </c>
      <c r="I1914" t="str">
        <f>_xlfn.XLOOKUP(Table1[[#This Row],[ZIPCODE]],Table3[zip],Table3[county])</f>
        <v>Salt Lake County</v>
      </c>
      <c r="J1914" t="str">
        <f>IFERROR(Table1[[#This Row],[County (Utah.gov)]], SUBSTITUTE(Table1[[#This Row],[County (WPR)]], " County", ""))</f>
        <v>Salt Lake</v>
      </c>
    </row>
    <row r="1915" spans="1:10">
      <c r="A1915" t="s">
        <v>301</v>
      </c>
      <c r="B1915" t="s">
        <v>300</v>
      </c>
      <c r="C1915">
        <v>2025</v>
      </c>
      <c r="D1915">
        <v>2</v>
      </c>
      <c r="E1915">
        <v>84113</v>
      </c>
      <c r="F1915" t="s">
        <v>290</v>
      </c>
      <c r="G1915">
        <v>42</v>
      </c>
      <c r="H1915" t="str">
        <f>_xlfn.XLOOKUP(Table1[[#This Row],[ZIPCODE]],Table2[Zip Code],Table2[County])</f>
        <v>Salt Lake</v>
      </c>
      <c r="I1915" t="str">
        <f>_xlfn.XLOOKUP(Table1[[#This Row],[ZIPCODE]],Table3[zip],Table3[county])</f>
        <v>Salt Lake County</v>
      </c>
      <c r="J1915" t="str">
        <f>IFERROR(Table1[[#This Row],[County (Utah.gov)]], SUBSTITUTE(Table1[[#This Row],[County (WPR)]], " County", ""))</f>
        <v>Salt Lake</v>
      </c>
    </row>
    <row r="1916" spans="1:10">
      <c r="A1916" t="s">
        <v>301</v>
      </c>
      <c r="B1916" t="s">
        <v>300</v>
      </c>
      <c r="C1916">
        <v>2025</v>
      </c>
      <c r="D1916">
        <v>2</v>
      </c>
      <c r="E1916">
        <v>84113</v>
      </c>
      <c r="F1916" t="s">
        <v>291</v>
      </c>
      <c r="G1916">
        <v>1</v>
      </c>
      <c r="H1916" t="str">
        <f>_xlfn.XLOOKUP(Table1[[#This Row],[ZIPCODE]],Table2[Zip Code],Table2[County])</f>
        <v>Salt Lake</v>
      </c>
      <c r="I1916" t="str">
        <f>_xlfn.XLOOKUP(Table1[[#This Row],[ZIPCODE]],Table3[zip],Table3[county])</f>
        <v>Salt Lake County</v>
      </c>
      <c r="J1916" t="str">
        <f>IFERROR(Table1[[#This Row],[County (Utah.gov)]], SUBSTITUTE(Table1[[#This Row],[County (WPR)]], " County", ""))</f>
        <v>Salt Lake</v>
      </c>
    </row>
    <row r="1917" spans="1:10">
      <c r="A1917" t="s">
        <v>301</v>
      </c>
      <c r="B1917" t="s">
        <v>300</v>
      </c>
      <c r="C1917">
        <v>2025</v>
      </c>
      <c r="D1917">
        <v>2</v>
      </c>
      <c r="E1917">
        <v>84114</v>
      </c>
      <c r="F1917" t="s">
        <v>290</v>
      </c>
      <c r="G1917">
        <v>1</v>
      </c>
      <c r="H1917" t="str">
        <f>_xlfn.XLOOKUP(Table1[[#This Row],[ZIPCODE]],Table2[Zip Code],Table2[County])</f>
        <v>Salt Lake</v>
      </c>
      <c r="I1917" t="str">
        <f>_xlfn.XLOOKUP(Table1[[#This Row],[ZIPCODE]],Table3[zip],Table3[county])</f>
        <v>Salt Lake County</v>
      </c>
      <c r="J1917" t="str">
        <f>IFERROR(Table1[[#This Row],[County (Utah.gov)]], SUBSTITUTE(Table1[[#This Row],[County (WPR)]], " County", ""))</f>
        <v>Salt Lake</v>
      </c>
    </row>
    <row r="1918" spans="1:10">
      <c r="A1918" t="s">
        <v>301</v>
      </c>
      <c r="B1918" t="s">
        <v>300</v>
      </c>
      <c r="C1918">
        <v>2025</v>
      </c>
      <c r="D1918">
        <v>2</v>
      </c>
      <c r="E1918">
        <v>84115</v>
      </c>
      <c r="F1918" t="s">
        <v>290</v>
      </c>
      <c r="G1918">
        <v>265</v>
      </c>
      <c r="H1918" t="str">
        <f>_xlfn.XLOOKUP(Table1[[#This Row],[ZIPCODE]],Table2[Zip Code],Table2[County])</f>
        <v>Salt Lake</v>
      </c>
      <c r="I1918" t="str">
        <f>_xlfn.XLOOKUP(Table1[[#This Row],[ZIPCODE]],Table3[zip],Table3[county])</f>
        <v>Salt Lake County</v>
      </c>
      <c r="J1918" t="str">
        <f>IFERROR(Table1[[#This Row],[County (Utah.gov)]], SUBSTITUTE(Table1[[#This Row],[County (WPR)]], " County", ""))</f>
        <v>Salt Lake</v>
      </c>
    </row>
    <row r="1919" spans="1:10">
      <c r="A1919" t="s">
        <v>301</v>
      </c>
      <c r="B1919" t="s">
        <v>300</v>
      </c>
      <c r="C1919">
        <v>2025</v>
      </c>
      <c r="D1919">
        <v>2</v>
      </c>
      <c r="E1919">
        <v>84115</v>
      </c>
      <c r="F1919" t="s">
        <v>291</v>
      </c>
      <c r="G1919">
        <v>52</v>
      </c>
      <c r="H1919" t="str">
        <f>_xlfn.XLOOKUP(Table1[[#This Row],[ZIPCODE]],Table2[Zip Code],Table2[County])</f>
        <v>Salt Lake</v>
      </c>
      <c r="I1919" t="str">
        <f>_xlfn.XLOOKUP(Table1[[#This Row],[ZIPCODE]],Table3[zip],Table3[county])</f>
        <v>Salt Lake County</v>
      </c>
      <c r="J1919" t="str">
        <f>IFERROR(Table1[[#This Row],[County (Utah.gov)]], SUBSTITUTE(Table1[[#This Row],[County (WPR)]], " County", ""))</f>
        <v>Salt Lake</v>
      </c>
    </row>
    <row r="1920" spans="1:10">
      <c r="A1920" t="s">
        <v>301</v>
      </c>
      <c r="B1920" t="s">
        <v>300</v>
      </c>
      <c r="C1920">
        <v>2025</v>
      </c>
      <c r="D1920">
        <v>2</v>
      </c>
      <c r="E1920">
        <v>84116</v>
      </c>
      <c r="F1920" t="s">
        <v>290</v>
      </c>
      <c r="G1920">
        <v>210</v>
      </c>
      <c r="H1920" t="str">
        <f>_xlfn.XLOOKUP(Table1[[#This Row],[ZIPCODE]],Table2[Zip Code],Table2[County])</f>
        <v>Salt Lake</v>
      </c>
      <c r="I1920" t="str">
        <f>_xlfn.XLOOKUP(Table1[[#This Row],[ZIPCODE]],Table3[zip],Table3[county])</f>
        <v>Salt Lake County</v>
      </c>
      <c r="J1920" t="str">
        <f>IFERROR(Table1[[#This Row],[County (Utah.gov)]], SUBSTITUTE(Table1[[#This Row],[County (WPR)]], " County", ""))</f>
        <v>Salt Lake</v>
      </c>
    </row>
    <row r="1921" spans="1:10">
      <c r="A1921" t="s">
        <v>301</v>
      </c>
      <c r="B1921" t="s">
        <v>300</v>
      </c>
      <c r="C1921">
        <v>2025</v>
      </c>
      <c r="D1921">
        <v>2</v>
      </c>
      <c r="E1921">
        <v>84116</v>
      </c>
      <c r="F1921" t="s">
        <v>291</v>
      </c>
      <c r="G1921">
        <v>50</v>
      </c>
      <c r="H1921" t="str">
        <f>_xlfn.XLOOKUP(Table1[[#This Row],[ZIPCODE]],Table2[Zip Code],Table2[County])</f>
        <v>Salt Lake</v>
      </c>
      <c r="I1921" t="str">
        <f>_xlfn.XLOOKUP(Table1[[#This Row],[ZIPCODE]],Table3[zip],Table3[county])</f>
        <v>Salt Lake County</v>
      </c>
      <c r="J1921" t="str">
        <f>IFERROR(Table1[[#This Row],[County (Utah.gov)]], SUBSTITUTE(Table1[[#This Row],[County (WPR)]], " County", ""))</f>
        <v>Salt Lake</v>
      </c>
    </row>
    <row r="1922" spans="1:10">
      <c r="A1922" t="s">
        <v>301</v>
      </c>
      <c r="B1922" t="s">
        <v>300</v>
      </c>
      <c r="C1922">
        <v>2025</v>
      </c>
      <c r="D1922">
        <v>2</v>
      </c>
      <c r="E1922">
        <v>84117</v>
      </c>
      <c r="F1922" t="s">
        <v>290</v>
      </c>
      <c r="G1922">
        <v>198</v>
      </c>
      <c r="H1922" t="str">
        <f>_xlfn.XLOOKUP(Table1[[#This Row],[ZIPCODE]],Table2[Zip Code],Table2[County])</f>
        <v>Salt Lake</v>
      </c>
      <c r="I1922" t="str">
        <f>_xlfn.XLOOKUP(Table1[[#This Row],[ZIPCODE]],Table3[zip],Table3[county])</f>
        <v>Salt Lake County</v>
      </c>
      <c r="J1922" t="str">
        <f>IFERROR(Table1[[#This Row],[County (Utah.gov)]], SUBSTITUTE(Table1[[#This Row],[County (WPR)]], " County", ""))</f>
        <v>Salt Lake</v>
      </c>
    </row>
    <row r="1923" spans="1:10">
      <c r="A1923" t="s">
        <v>301</v>
      </c>
      <c r="B1923" t="s">
        <v>300</v>
      </c>
      <c r="C1923">
        <v>2025</v>
      </c>
      <c r="D1923">
        <v>2</v>
      </c>
      <c r="E1923">
        <v>84117</v>
      </c>
      <c r="F1923" t="s">
        <v>291</v>
      </c>
      <c r="G1923">
        <v>53</v>
      </c>
      <c r="H1923" t="str">
        <f>_xlfn.XLOOKUP(Table1[[#This Row],[ZIPCODE]],Table2[Zip Code],Table2[County])</f>
        <v>Salt Lake</v>
      </c>
      <c r="I1923" t="str">
        <f>_xlfn.XLOOKUP(Table1[[#This Row],[ZIPCODE]],Table3[zip],Table3[county])</f>
        <v>Salt Lake County</v>
      </c>
      <c r="J1923" t="str">
        <f>IFERROR(Table1[[#This Row],[County (Utah.gov)]], SUBSTITUTE(Table1[[#This Row],[County (WPR)]], " County", ""))</f>
        <v>Salt Lake</v>
      </c>
    </row>
    <row r="1924" spans="1:10">
      <c r="A1924" t="s">
        <v>301</v>
      </c>
      <c r="B1924" t="s">
        <v>300</v>
      </c>
      <c r="C1924">
        <v>2025</v>
      </c>
      <c r="D1924">
        <v>2</v>
      </c>
      <c r="E1924">
        <v>84118</v>
      </c>
      <c r="F1924" t="s">
        <v>290</v>
      </c>
      <c r="G1924">
        <v>119</v>
      </c>
      <c r="H1924" t="str">
        <f>_xlfn.XLOOKUP(Table1[[#This Row],[ZIPCODE]],Table2[Zip Code],Table2[County])</f>
        <v>Salt Lake</v>
      </c>
      <c r="I1924" t="str">
        <f>_xlfn.XLOOKUP(Table1[[#This Row],[ZIPCODE]],Table3[zip],Table3[county])</f>
        <v>Salt Lake County</v>
      </c>
      <c r="J1924" t="str">
        <f>IFERROR(Table1[[#This Row],[County (Utah.gov)]], SUBSTITUTE(Table1[[#This Row],[County (WPR)]], " County", ""))</f>
        <v>Salt Lake</v>
      </c>
    </row>
    <row r="1925" spans="1:10">
      <c r="A1925" t="s">
        <v>301</v>
      </c>
      <c r="B1925" t="s">
        <v>300</v>
      </c>
      <c r="C1925">
        <v>2025</v>
      </c>
      <c r="D1925">
        <v>2</v>
      </c>
      <c r="E1925">
        <v>84118</v>
      </c>
      <c r="F1925" t="s">
        <v>291</v>
      </c>
      <c r="G1925">
        <v>27</v>
      </c>
      <c r="H1925" t="str">
        <f>_xlfn.XLOOKUP(Table1[[#This Row],[ZIPCODE]],Table2[Zip Code],Table2[County])</f>
        <v>Salt Lake</v>
      </c>
      <c r="I1925" t="str">
        <f>_xlfn.XLOOKUP(Table1[[#This Row],[ZIPCODE]],Table3[zip],Table3[county])</f>
        <v>Salt Lake County</v>
      </c>
      <c r="J1925" t="str">
        <f>IFERROR(Table1[[#This Row],[County (Utah.gov)]], SUBSTITUTE(Table1[[#This Row],[County (WPR)]], " County", ""))</f>
        <v>Salt Lake</v>
      </c>
    </row>
    <row r="1926" spans="1:10">
      <c r="A1926" t="s">
        <v>301</v>
      </c>
      <c r="B1926" t="s">
        <v>300</v>
      </c>
      <c r="C1926">
        <v>2025</v>
      </c>
      <c r="D1926">
        <v>2</v>
      </c>
      <c r="E1926">
        <v>84119</v>
      </c>
      <c r="F1926" t="s">
        <v>290</v>
      </c>
      <c r="G1926">
        <v>189</v>
      </c>
      <c r="H1926" t="str">
        <f>_xlfn.XLOOKUP(Table1[[#This Row],[ZIPCODE]],Table2[Zip Code],Table2[County])</f>
        <v>Salt Lake</v>
      </c>
      <c r="I1926" t="str">
        <f>_xlfn.XLOOKUP(Table1[[#This Row],[ZIPCODE]],Table3[zip],Table3[county])</f>
        <v>Salt Lake County</v>
      </c>
      <c r="J1926" t="str">
        <f>IFERROR(Table1[[#This Row],[County (Utah.gov)]], SUBSTITUTE(Table1[[#This Row],[County (WPR)]], " County", ""))</f>
        <v>Salt Lake</v>
      </c>
    </row>
    <row r="1927" spans="1:10">
      <c r="A1927" t="s">
        <v>301</v>
      </c>
      <c r="B1927" t="s">
        <v>300</v>
      </c>
      <c r="C1927">
        <v>2025</v>
      </c>
      <c r="D1927">
        <v>2</v>
      </c>
      <c r="E1927">
        <v>84119</v>
      </c>
      <c r="F1927" t="s">
        <v>291</v>
      </c>
      <c r="G1927">
        <v>51</v>
      </c>
      <c r="H1927" t="str">
        <f>_xlfn.XLOOKUP(Table1[[#This Row],[ZIPCODE]],Table2[Zip Code],Table2[County])</f>
        <v>Salt Lake</v>
      </c>
      <c r="I1927" t="str">
        <f>_xlfn.XLOOKUP(Table1[[#This Row],[ZIPCODE]],Table3[zip],Table3[county])</f>
        <v>Salt Lake County</v>
      </c>
      <c r="J1927" t="str">
        <f>IFERROR(Table1[[#This Row],[County (Utah.gov)]], SUBSTITUTE(Table1[[#This Row],[County (WPR)]], " County", ""))</f>
        <v>Salt Lake</v>
      </c>
    </row>
    <row r="1928" spans="1:10">
      <c r="A1928" t="s">
        <v>301</v>
      </c>
      <c r="B1928" t="s">
        <v>300</v>
      </c>
      <c r="C1928">
        <v>2025</v>
      </c>
      <c r="D1928">
        <v>2</v>
      </c>
      <c r="E1928">
        <v>84120</v>
      </c>
      <c r="F1928" t="s">
        <v>290</v>
      </c>
      <c r="G1928">
        <v>162</v>
      </c>
      <c r="H1928" t="str">
        <f>_xlfn.XLOOKUP(Table1[[#This Row],[ZIPCODE]],Table2[Zip Code],Table2[County])</f>
        <v>Salt Lake</v>
      </c>
      <c r="I1928" t="str">
        <f>_xlfn.XLOOKUP(Table1[[#This Row],[ZIPCODE]],Table3[zip],Table3[county])</f>
        <v>Salt Lake County</v>
      </c>
      <c r="J1928" t="str">
        <f>IFERROR(Table1[[#This Row],[County (Utah.gov)]], SUBSTITUTE(Table1[[#This Row],[County (WPR)]], " County", ""))</f>
        <v>Salt Lake</v>
      </c>
    </row>
    <row r="1929" spans="1:10">
      <c r="A1929" t="s">
        <v>301</v>
      </c>
      <c r="B1929" t="s">
        <v>300</v>
      </c>
      <c r="C1929">
        <v>2025</v>
      </c>
      <c r="D1929">
        <v>2</v>
      </c>
      <c r="E1929">
        <v>84120</v>
      </c>
      <c r="F1929" t="s">
        <v>291</v>
      </c>
      <c r="G1929">
        <v>31</v>
      </c>
      <c r="H1929" t="str">
        <f>_xlfn.XLOOKUP(Table1[[#This Row],[ZIPCODE]],Table2[Zip Code],Table2[County])</f>
        <v>Salt Lake</v>
      </c>
      <c r="I1929" t="str">
        <f>_xlfn.XLOOKUP(Table1[[#This Row],[ZIPCODE]],Table3[zip],Table3[county])</f>
        <v>Salt Lake County</v>
      </c>
      <c r="J1929" t="str">
        <f>IFERROR(Table1[[#This Row],[County (Utah.gov)]], SUBSTITUTE(Table1[[#This Row],[County (WPR)]], " County", ""))</f>
        <v>Salt Lake</v>
      </c>
    </row>
    <row r="1930" spans="1:10">
      <c r="A1930" t="s">
        <v>301</v>
      </c>
      <c r="B1930" t="s">
        <v>300</v>
      </c>
      <c r="C1930">
        <v>2025</v>
      </c>
      <c r="D1930">
        <v>2</v>
      </c>
      <c r="E1930">
        <v>84121</v>
      </c>
      <c r="F1930" t="s">
        <v>290</v>
      </c>
      <c r="G1930">
        <v>299</v>
      </c>
      <c r="H1930" t="str">
        <f>_xlfn.XLOOKUP(Table1[[#This Row],[ZIPCODE]],Table2[Zip Code],Table2[County])</f>
        <v>Salt Lake</v>
      </c>
      <c r="I1930" t="str">
        <f>_xlfn.XLOOKUP(Table1[[#This Row],[ZIPCODE]],Table3[zip],Table3[county])</f>
        <v>Salt Lake County</v>
      </c>
      <c r="J1930" t="str">
        <f>IFERROR(Table1[[#This Row],[County (Utah.gov)]], SUBSTITUTE(Table1[[#This Row],[County (WPR)]], " County", ""))</f>
        <v>Salt Lake</v>
      </c>
    </row>
    <row r="1931" spans="1:10">
      <c r="A1931" t="s">
        <v>301</v>
      </c>
      <c r="B1931" t="s">
        <v>300</v>
      </c>
      <c r="C1931">
        <v>2025</v>
      </c>
      <c r="D1931">
        <v>2</v>
      </c>
      <c r="E1931">
        <v>84121</v>
      </c>
      <c r="F1931" t="s">
        <v>291</v>
      </c>
      <c r="G1931">
        <v>74</v>
      </c>
      <c r="H1931" t="str">
        <f>_xlfn.XLOOKUP(Table1[[#This Row],[ZIPCODE]],Table2[Zip Code],Table2[County])</f>
        <v>Salt Lake</v>
      </c>
      <c r="I1931" t="str">
        <f>_xlfn.XLOOKUP(Table1[[#This Row],[ZIPCODE]],Table3[zip],Table3[county])</f>
        <v>Salt Lake County</v>
      </c>
      <c r="J1931" t="str">
        <f>IFERROR(Table1[[#This Row],[County (Utah.gov)]], SUBSTITUTE(Table1[[#This Row],[County (WPR)]], " County", ""))</f>
        <v>Salt Lake</v>
      </c>
    </row>
    <row r="1932" spans="1:10">
      <c r="A1932" t="s">
        <v>301</v>
      </c>
      <c r="B1932" t="s">
        <v>300</v>
      </c>
      <c r="C1932">
        <v>2025</v>
      </c>
      <c r="D1932">
        <v>2</v>
      </c>
      <c r="E1932">
        <v>84122</v>
      </c>
      <c r="F1932" t="s">
        <v>290</v>
      </c>
      <c r="G1932">
        <v>1</v>
      </c>
      <c r="H1932" t="str">
        <f>_xlfn.XLOOKUP(Table1[[#This Row],[ZIPCODE]],Table2[Zip Code],Table2[County])</f>
        <v>Salt Lake</v>
      </c>
      <c r="I1932" t="e">
        <f>_xlfn.XLOOKUP(Table1[[#This Row],[ZIPCODE]],Table3[zip],Table3[county])</f>
        <v>#N/A</v>
      </c>
      <c r="J1932" t="str">
        <f>IFERROR(Table1[[#This Row],[County (Utah.gov)]], SUBSTITUTE(Table1[[#This Row],[County (WPR)]], " County", ""))</f>
        <v>Salt Lake</v>
      </c>
    </row>
    <row r="1933" spans="1:10">
      <c r="A1933" t="s">
        <v>301</v>
      </c>
      <c r="B1933" t="s">
        <v>300</v>
      </c>
      <c r="C1933">
        <v>2025</v>
      </c>
      <c r="D1933">
        <v>2</v>
      </c>
      <c r="E1933">
        <v>84123</v>
      </c>
      <c r="F1933" t="s">
        <v>290</v>
      </c>
      <c r="G1933">
        <v>156</v>
      </c>
      <c r="H1933" t="str">
        <f>_xlfn.XLOOKUP(Table1[[#This Row],[ZIPCODE]],Table2[Zip Code],Table2[County])</f>
        <v>Salt Lake</v>
      </c>
      <c r="I1933" t="str">
        <f>_xlfn.XLOOKUP(Table1[[#This Row],[ZIPCODE]],Table3[zip],Table3[county])</f>
        <v>Salt Lake County</v>
      </c>
      <c r="J1933" t="str">
        <f>IFERROR(Table1[[#This Row],[County (Utah.gov)]], SUBSTITUTE(Table1[[#This Row],[County (WPR)]], " County", ""))</f>
        <v>Salt Lake</v>
      </c>
    </row>
    <row r="1934" spans="1:10">
      <c r="A1934" t="s">
        <v>301</v>
      </c>
      <c r="B1934" t="s">
        <v>300</v>
      </c>
      <c r="C1934">
        <v>2025</v>
      </c>
      <c r="D1934">
        <v>2</v>
      </c>
      <c r="E1934">
        <v>84123</v>
      </c>
      <c r="F1934" t="s">
        <v>291</v>
      </c>
      <c r="G1934">
        <v>35</v>
      </c>
      <c r="H1934" t="str">
        <f>_xlfn.XLOOKUP(Table1[[#This Row],[ZIPCODE]],Table2[Zip Code],Table2[County])</f>
        <v>Salt Lake</v>
      </c>
      <c r="I1934" t="str">
        <f>_xlfn.XLOOKUP(Table1[[#This Row],[ZIPCODE]],Table3[zip],Table3[county])</f>
        <v>Salt Lake County</v>
      </c>
      <c r="J1934" t="str">
        <f>IFERROR(Table1[[#This Row],[County (Utah.gov)]], SUBSTITUTE(Table1[[#This Row],[County (WPR)]], " County", ""))</f>
        <v>Salt Lake</v>
      </c>
    </row>
    <row r="1935" spans="1:10">
      <c r="A1935" t="s">
        <v>301</v>
      </c>
      <c r="B1935" t="s">
        <v>300</v>
      </c>
      <c r="C1935">
        <v>2025</v>
      </c>
      <c r="D1935">
        <v>2</v>
      </c>
      <c r="E1935">
        <v>84124</v>
      </c>
      <c r="F1935" t="s">
        <v>290</v>
      </c>
      <c r="G1935">
        <v>215</v>
      </c>
      <c r="H1935" t="str">
        <f>_xlfn.XLOOKUP(Table1[[#This Row],[ZIPCODE]],Table2[Zip Code],Table2[County])</f>
        <v>Salt Lake</v>
      </c>
      <c r="I1935" t="str">
        <f>_xlfn.XLOOKUP(Table1[[#This Row],[ZIPCODE]],Table3[zip],Table3[county])</f>
        <v>Salt Lake County</v>
      </c>
      <c r="J1935" t="str">
        <f>IFERROR(Table1[[#This Row],[County (Utah.gov)]], SUBSTITUTE(Table1[[#This Row],[County (WPR)]], " County", ""))</f>
        <v>Salt Lake</v>
      </c>
    </row>
    <row r="1936" spans="1:10">
      <c r="A1936" t="s">
        <v>301</v>
      </c>
      <c r="B1936" t="s">
        <v>300</v>
      </c>
      <c r="C1936">
        <v>2025</v>
      </c>
      <c r="D1936">
        <v>2</v>
      </c>
      <c r="E1936">
        <v>84124</v>
      </c>
      <c r="F1936" t="s">
        <v>291</v>
      </c>
      <c r="G1936">
        <v>40</v>
      </c>
      <c r="H1936" t="str">
        <f>_xlfn.XLOOKUP(Table1[[#This Row],[ZIPCODE]],Table2[Zip Code],Table2[County])</f>
        <v>Salt Lake</v>
      </c>
      <c r="I1936" t="str">
        <f>_xlfn.XLOOKUP(Table1[[#This Row],[ZIPCODE]],Table3[zip],Table3[county])</f>
        <v>Salt Lake County</v>
      </c>
      <c r="J1936" t="str">
        <f>IFERROR(Table1[[#This Row],[County (Utah.gov)]], SUBSTITUTE(Table1[[#This Row],[County (WPR)]], " County", ""))</f>
        <v>Salt Lake</v>
      </c>
    </row>
    <row r="1937" spans="1:10">
      <c r="A1937" t="s">
        <v>301</v>
      </c>
      <c r="B1937" t="s">
        <v>300</v>
      </c>
      <c r="C1937">
        <v>2025</v>
      </c>
      <c r="D1937">
        <v>2</v>
      </c>
      <c r="E1937">
        <v>84128</v>
      </c>
      <c r="F1937" t="s">
        <v>290</v>
      </c>
      <c r="G1937">
        <v>122</v>
      </c>
      <c r="H1937" t="str">
        <f>_xlfn.XLOOKUP(Table1[[#This Row],[ZIPCODE]],Table2[Zip Code],Table2[County])</f>
        <v>Salt Lake</v>
      </c>
      <c r="I1937" t="str">
        <f>_xlfn.XLOOKUP(Table1[[#This Row],[ZIPCODE]],Table3[zip],Table3[county])</f>
        <v>Salt Lake County</v>
      </c>
      <c r="J1937" t="str">
        <f>IFERROR(Table1[[#This Row],[County (Utah.gov)]], SUBSTITUTE(Table1[[#This Row],[County (WPR)]], " County", ""))</f>
        <v>Salt Lake</v>
      </c>
    </row>
    <row r="1938" spans="1:10">
      <c r="A1938" t="s">
        <v>301</v>
      </c>
      <c r="B1938" t="s">
        <v>300</v>
      </c>
      <c r="C1938">
        <v>2025</v>
      </c>
      <c r="D1938">
        <v>2</v>
      </c>
      <c r="E1938">
        <v>84128</v>
      </c>
      <c r="F1938" t="s">
        <v>291</v>
      </c>
      <c r="G1938">
        <v>27</v>
      </c>
      <c r="H1938" t="str">
        <f>_xlfn.XLOOKUP(Table1[[#This Row],[ZIPCODE]],Table2[Zip Code],Table2[County])</f>
        <v>Salt Lake</v>
      </c>
      <c r="I1938" t="str">
        <f>_xlfn.XLOOKUP(Table1[[#This Row],[ZIPCODE]],Table3[zip],Table3[county])</f>
        <v>Salt Lake County</v>
      </c>
      <c r="J1938" t="str">
        <f>IFERROR(Table1[[#This Row],[County (Utah.gov)]], SUBSTITUTE(Table1[[#This Row],[County (WPR)]], " County", ""))</f>
        <v>Salt Lake</v>
      </c>
    </row>
    <row r="1939" spans="1:10">
      <c r="A1939" t="s">
        <v>301</v>
      </c>
      <c r="B1939" t="s">
        <v>300</v>
      </c>
      <c r="C1939">
        <v>2025</v>
      </c>
      <c r="D1939">
        <v>2</v>
      </c>
      <c r="E1939">
        <v>84129</v>
      </c>
      <c r="F1939" t="s">
        <v>290</v>
      </c>
      <c r="G1939">
        <v>148</v>
      </c>
      <c r="H1939" t="e">
        <f>_xlfn.XLOOKUP(Table1[[#This Row],[ZIPCODE]],Table2[Zip Code],Table2[County])</f>
        <v>#N/A</v>
      </c>
      <c r="I1939" t="str">
        <f>_xlfn.XLOOKUP(Table1[[#This Row],[ZIPCODE]],Table3[zip],Table3[county])</f>
        <v>Salt Lake County</v>
      </c>
      <c r="J1939" t="str">
        <f>IFERROR(Table1[[#This Row],[County (Utah.gov)]], SUBSTITUTE(Table1[[#This Row],[County (WPR)]], " County", ""))</f>
        <v>Salt Lake</v>
      </c>
    </row>
    <row r="1940" spans="1:10">
      <c r="A1940" t="s">
        <v>301</v>
      </c>
      <c r="B1940" t="s">
        <v>300</v>
      </c>
      <c r="C1940">
        <v>2025</v>
      </c>
      <c r="D1940">
        <v>2</v>
      </c>
      <c r="E1940">
        <v>84129</v>
      </c>
      <c r="F1940" t="s">
        <v>291</v>
      </c>
      <c r="G1940">
        <v>41</v>
      </c>
      <c r="H1940" t="e">
        <f>_xlfn.XLOOKUP(Table1[[#This Row],[ZIPCODE]],Table2[Zip Code],Table2[County])</f>
        <v>#N/A</v>
      </c>
      <c r="I1940" t="str">
        <f>_xlfn.XLOOKUP(Table1[[#This Row],[ZIPCODE]],Table3[zip],Table3[county])</f>
        <v>Salt Lake County</v>
      </c>
      <c r="J1940" t="str">
        <f>IFERROR(Table1[[#This Row],[County (Utah.gov)]], SUBSTITUTE(Table1[[#This Row],[County (WPR)]], " County", ""))</f>
        <v>Salt Lake</v>
      </c>
    </row>
    <row r="1941" spans="1:10">
      <c r="A1941" t="s">
        <v>301</v>
      </c>
      <c r="B1941" t="s">
        <v>300</v>
      </c>
      <c r="C1941">
        <v>2025</v>
      </c>
      <c r="D1941">
        <v>2</v>
      </c>
      <c r="E1941">
        <v>84147</v>
      </c>
      <c r="F1941" t="s">
        <v>290</v>
      </c>
      <c r="G1941">
        <v>1</v>
      </c>
      <c r="H1941" t="str">
        <f>_xlfn.XLOOKUP(Table1[[#This Row],[ZIPCODE]],Table2[Zip Code],Table2[County])</f>
        <v>Salt Lake</v>
      </c>
      <c r="I1941" t="e">
        <f>_xlfn.XLOOKUP(Table1[[#This Row],[ZIPCODE]],Table3[zip],Table3[county])</f>
        <v>#N/A</v>
      </c>
      <c r="J1941" t="str">
        <f>IFERROR(Table1[[#This Row],[County (Utah.gov)]], SUBSTITUTE(Table1[[#This Row],[County (WPR)]], " County", ""))</f>
        <v>Salt Lake</v>
      </c>
    </row>
    <row r="1942" spans="1:10">
      <c r="A1942" t="s">
        <v>301</v>
      </c>
      <c r="B1942" t="s">
        <v>300</v>
      </c>
      <c r="C1942">
        <v>2025</v>
      </c>
      <c r="D1942">
        <v>2</v>
      </c>
      <c r="E1942">
        <v>84150</v>
      </c>
      <c r="F1942" t="s">
        <v>290</v>
      </c>
      <c r="G1942">
        <v>2</v>
      </c>
      <c r="H1942" t="str">
        <f>_xlfn.XLOOKUP(Table1[[#This Row],[ZIPCODE]],Table2[Zip Code],Table2[County])</f>
        <v>Salt Lake</v>
      </c>
      <c r="I1942" t="str">
        <f>_xlfn.XLOOKUP(Table1[[#This Row],[ZIPCODE]],Table3[zip],Table3[county])</f>
        <v>Salt Lake County</v>
      </c>
      <c r="J1942" t="str">
        <f>IFERROR(Table1[[#This Row],[County (Utah.gov)]], SUBSTITUTE(Table1[[#This Row],[County (WPR)]], " County", ""))</f>
        <v>Salt Lake</v>
      </c>
    </row>
    <row r="1943" spans="1:10">
      <c r="A1943" t="s">
        <v>301</v>
      </c>
      <c r="B1943" t="s">
        <v>300</v>
      </c>
      <c r="C1943">
        <v>2025</v>
      </c>
      <c r="D1943">
        <v>2</v>
      </c>
      <c r="E1943">
        <v>84152</v>
      </c>
      <c r="F1943" t="s">
        <v>290</v>
      </c>
      <c r="G1943">
        <v>1</v>
      </c>
      <c r="H1943" t="str">
        <f>_xlfn.XLOOKUP(Table1[[#This Row],[ZIPCODE]],Table2[Zip Code],Table2[County])</f>
        <v>Salt Lake</v>
      </c>
      <c r="I1943" t="e">
        <f>_xlfn.XLOOKUP(Table1[[#This Row],[ZIPCODE]],Table3[zip],Table3[county])</f>
        <v>#N/A</v>
      </c>
      <c r="J1943" t="str">
        <f>IFERROR(Table1[[#This Row],[County (Utah.gov)]], SUBSTITUTE(Table1[[#This Row],[County (WPR)]], " County", ""))</f>
        <v>Salt Lake</v>
      </c>
    </row>
    <row r="1944" spans="1:10">
      <c r="A1944" t="s">
        <v>301</v>
      </c>
      <c r="B1944" t="s">
        <v>300</v>
      </c>
      <c r="C1944">
        <v>2025</v>
      </c>
      <c r="D1944">
        <v>2</v>
      </c>
      <c r="E1944">
        <v>84152</v>
      </c>
      <c r="F1944" t="s">
        <v>291</v>
      </c>
      <c r="G1944">
        <v>1</v>
      </c>
      <c r="H1944" t="str">
        <f>_xlfn.XLOOKUP(Table1[[#This Row],[ZIPCODE]],Table2[Zip Code],Table2[County])</f>
        <v>Salt Lake</v>
      </c>
      <c r="I1944" t="e">
        <f>_xlfn.XLOOKUP(Table1[[#This Row],[ZIPCODE]],Table3[zip],Table3[county])</f>
        <v>#N/A</v>
      </c>
      <c r="J1944" t="str">
        <f>IFERROR(Table1[[#This Row],[County (Utah.gov)]], SUBSTITUTE(Table1[[#This Row],[County (WPR)]], " County", ""))</f>
        <v>Salt Lake</v>
      </c>
    </row>
    <row r="1945" spans="1:10">
      <c r="A1945" t="s">
        <v>301</v>
      </c>
      <c r="B1945" t="s">
        <v>300</v>
      </c>
      <c r="C1945">
        <v>2025</v>
      </c>
      <c r="D1945">
        <v>2</v>
      </c>
      <c r="E1945">
        <v>84157</v>
      </c>
      <c r="F1945" t="s">
        <v>290</v>
      </c>
      <c r="G1945">
        <v>1</v>
      </c>
      <c r="H1945" t="str">
        <f>_xlfn.XLOOKUP(Table1[[#This Row],[ZIPCODE]],Table2[Zip Code],Table2[County])</f>
        <v>Salt Lake</v>
      </c>
      <c r="I1945" t="e">
        <f>_xlfn.XLOOKUP(Table1[[#This Row],[ZIPCODE]],Table3[zip],Table3[county])</f>
        <v>#N/A</v>
      </c>
      <c r="J1945" t="str">
        <f>IFERROR(Table1[[#This Row],[County (Utah.gov)]], SUBSTITUTE(Table1[[#This Row],[County (WPR)]], " County", ""))</f>
        <v>Salt Lake</v>
      </c>
    </row>
    <row r="1946" spans="1:10">
      <c r="A1946" t="s">
        <v>301</v>
      </c>
      <c r="B1946" t="s">
        <v>300</v>
      </c>
      <c r="C1946">
        <v>2025</v>
      </c>
      <c r="D1946">
        <v>2</v>
      </c>
      <c r="E1946">
        <v>84158</v>
      </c>
      <c r="F1946" t="s">
        <v>290</v>
      </c>
      <c r="G1946">
        <v>8</v>
      </c>
      <c r="H1946" t="str">
        <f>_xlfn.XLOOKUP(Table1[[#This Row],[ZIPCODE]],Table2[Zip Code],Table2[County])</f>
        <v>Salt Lake</v>
      </c>
      <c r="I1946" t="e">
        <f>_xlfn.XLOOKUP(Table1[[#This Row],[ZIPCODE]],Table3[zip],Table3[county])</f>
        <v>#N/A</v>
      </c>
      <c r="J1946" t="str">
        <f>IFERROR(Table1[[#This Row],[County (Utah.gov)]], SUBSTITUTE(Table1[[#This Row],[County (WPR)]], " County", ""))</f>
        <v>Salt Lake</v>
      </c>
    </row>
    <row r="1947" spans="1:10">
      <c r="A1947" t="s">
        <v>301</v>
      </c>
      <c r="B1947" t="s">
        <v>300</v>
      </c>
      <c r="C1947">
        <v>2025</v>
      </c>
      <c r="D1947">
        <v>2</v>
      </c>
      <c r="E1947">
        <v>84158</v>
      </c>
      <c r="F1947" t="s">
        <v>291</v>
      </c>
      <c r="G1947">
        <v>2</v>
      </c>
      <c r="H1947" t="str">
        <f>_xlfn.XLOOKUP(Table1[[#This Row],[ZIPCODE]],Table2[Zip Code],Table2[County])</f>
        <v>Salt Lake</v>
      </c>
      <c r="I1947" t="e">
        <f>_xlfn.XLOOKUP(Table1[[#This Row],[ZIPCODE]],Table3[zip],Table3[county])</f>
        <v>#N/A</v>
      </c>
      <c r="J1947" t="str">
        <f>IFERROR(Table1[[#This Row],[County (Utah.gov)]], SUBSTITUTE(Table1[[#This Row],[County (WPR)]], " County", ""))</f>
        <v>Salt Lake</v>
      </c>
    </row>
    <row r="1948" spans="1:10">
      <c r="A1948" t="s">
        <v>301</v>
      </c>
      <c r="B1948" t="s">
        <v>300</v>
      </c>
      <c r="C1948">
        <v>2025</v>
      </c>
      <c r="D1948">
        <v>2</v>
      </c>
      <c r="E1948">
        <v>84171</v>
      </c>
      <c r="F1948" t="s">
        <v>290</v>
      </c>
      <c r="G1948">
        <v>3</v>
      </c>
      <c r="H1948" t="str">
        <f>_xlfn.XLOOKUP(Table1[[#This Row],[ZIPCODE]],Table2[Zip Code],Table2[County])</f>
        <v>Salt Lake</v>
      </c>
      <c r="I1948" t="e">
        <f>_xlfn.XLOOKUP(Table1[[#This Row],[ZIPCODE]],Table3[zip],Table3[county])</f>
        <v>#N/A</v>
      </c>
      <c r="J1948" t="str">
        <f>IFERROR(Table1[[#This Row],[County (Utah.gov)]], SUBSTITUTE(Table1[[#This Row],[County (WPR)]], " County", ""))</f>
        <v>Salt Lake</v>
      </c>
    </row>
    <row r="1949" spans="1:10">
      <c r="A1949" t="s">
        <v>301</v>
      </c>
      <c r="B1949" t="s">
        <v>300</v>
      </c>
      <c r="C1949">
        <v>2025</v>
      </c>
      <c r="D1949">
        <v>2</v>
      </c>
      <c r="E1949">
        <v>84196</v>
      </c>
      <c r="F1949" t="s">
        <v>290</v>
      </c>
      <c r="G1949">
        <v>1</v>
      </c>
      <c r="H1949" t="e">
        <f>_xlfn.XLOOKUP(Table1[[#This Row],[ZIPCODE]],Table2[Zip Code],Table2[County])</f>
        <v>#N/A</v>
      </c>
      <c r="I1949" t="e">
        <f>_xlfn.XLOOKUP(Table1[[#This Row],[ZIPCODE]],Table3[zip],Table3[county])</f>
        <v>#N/A</v>
      </c>
      <c r="J1949" t="e">
        <f>IFERROR(Table1[[#This Row],[County (Utah.gov)]], SUBSTITUTE(Table1[[#This Row],[County (WPR)]], " County", ""))</f>
        <v>#N/A</v>
      </c>
    </row>
    <row r="1950" spans="1:10">
      <c r="A1950" t="s">
        <v>301</v>
      </c>
      <c r="B1950" t="s">
        <v>300</v>
      </c>
      <c r="C1950">
        <v>2025</v>
      </c>
      <c r="D1950">
        <v>2</v>
      </c>
      <c r="E1950">
        <v>84301</v>
      </c>
      <c r="F1950" t="s">
        <v>290</v>
      </c>
      <c r="G1950">
        <v>1</v>
      </c>
      <c r="H1950" t="str">
        <f>_xlfn.XLOOKUP(Table1[[#This Row],[ZIPCODE]],Table2[Zip Code],Table2[County])</f>
        <v>Box Elder</v>
      </c>
      <c r="I1950" t="str">
        <f>_xlfn.XLOOKUP(Table1[[#This Row],[ZIPCODE]],Table3[zip],Table3[county])</f>
        <v>Box Elder County</v>
      </c>
      <c r="J1950" t="str">
        <f>IFERROR(Table1[[#This Row],[County (Utah.gov)]], SUBSTITUTE(Table1[[#This Row],[County (WPR)]], " County", ""))</f>
        <v>Box Elder</v>
      </c>
    </row>
    <row r="1951" spans="1:10">
      <c r="A1951" t="s">
        <v>301</v>
      </c>
      <c r="B1951" t="s">
        <v>300</v>
      </c>
      <c r="C1951">
        <v>2025</v>
      </c>
      <c r="D1951">
        <v>2</v>
      </c>
      <c r="E1951">
        <v>84302</v>
      </c>
      <c r="F1951" t="s">
        <v>290</v>
      </c>
      <c r="G1951">
        <v>9</v>
      </c>
      <c r="H1951" t="str">
        <f>_xlfn.XLOOKUP(Table1[[#This Row],[ZIPCODE]],Table2[Zip Code],Table2[County])</f>
        <v>Box Elder</v>
      </c>
      <c r="I1951" t="str">
        <f>_xlfn.XLOOKUP(Table1[[#This Row],[ZIPCODE]],Table3[zip],Table3[county])</f>
        <v>Box Elder County</v>
      </c>
      <c r="J1951" t="str">
        <f>IFERROR(Table1[[#This Row],[County (Utah.gov)]], SUBSTITUTE(Table1[[#This Row],[County (WPR)]], " County", ""))</f>
        <v>Box Elder</v>
      </c>
    </row>
    <row r="1952" spans="1:10">
      <c r="A1952" t="s">
        <v>301</v>
      </c>
      <c r="B1952" t="s">
        <v>300</v>
      </c>
      <c r="C1952">
        <v>2025</v>
      </c>
      <c r="D1952">
        <v>2</v>
      </c>
      <c r="E1952">
        <v>84302</v>
      </c>
      <c r="F1952" t="s">
        <v>291</v>
      </c>
      <c r="G1952">
        <v>1</v>
      </c>
      <c r="H1952" t="str">
        <f>_xlfn.XLOOKUP(Table1[[#This Row],[ZIPCODE]],Table2[Zip Code],Table2[County])</f>
        <v>Box Elder</v>
      </c>
      <c r="I1952" t="str">
        <f>_xlfn.XLOOKUP(Table1[[#This Row],[ZIPCODE]],Table3[zip],Table3[county])</f>
        <v>Box Elder County</v>
      </c>
      <c r="J1952" t="str">
        <f>IFERROR(Table1[[#This Row],[County (Utah.gov)]], SUBSTITUTE(Table1[[#This Row],[County (WPR)]], " County", ""))</f>
        <v>Box Elder</v>
      </c>
    </row>
    <row r="1953" spans="1:10">
      <c r="A1953" t="s">
        <v>301</v>
      </c>
      <c r="B1953" t="s">
        <v>300</v>
      </c>
      <c r="C1953">
        <v>2025</v>
      </c>
      <c r="D1953">
        <v>2</v>
      </c>
      <c r="E1953">
        <v>84309</v>
      </c>
      <c r="F1953" t="s">
        <v>290</v>
      </c>
      <c r="G1953">
        <v>1</v>
      </c>
      <c r="H1953" t="str">
        <f>_xlfn.XLOOKUP(Table1[[#This Row],[ZIPCODE]],Table2[Zip Code],Table2[County])</f>
        <v>Box Elder</v>
      </c>
      <c r="I1953" t="str">
        <f>_xlfn.XLOOKUP(Table1[[#This Row],[ZIPCODE]],Table3[zip],Table3[county])</f>
        <v>Box Elder County</v>
      </c>
      <c r="J1953" t="str">
        <f>IFERROR(Table1[[#This Row],[County (Utah.gov)]], SUBSTITUTE(Table1[[#This Row],[County (WPR)]], " County", ""))</f>
        <v>Box Elder</v>
      </c>
    </row>
    <row r="1954" spans="1:10">
      <c r="A1954" t="s">
        <v>301</v>
      </c>
      <c r="B1954" t="s">
        <v>300</v>
      </c>
      <c r="C1954">
        <v>2025</v>
      </c>
      <c r="D1954">
        <v>2</v>
      </c>
      <c r="E1954">
        <v>84310</v>
      </c>
      <c r="F1954" t="s">
        <v>290</v>
      </c>
      <c r="G1954">
        <v>9</v>
      </c>
      <c r="H1954" t="str">
        <f>_xlfn.XLOOKUP(Table1[[#This Row],[ZIPCODE]],Table2[Zip Code],Table2[County])</f>
        <v>Weber</v>
      </c>
      <c r="I1954" t="str">
        <f>_xlfn.XLOOKUP(Table1[[#This Row],[ZIPCODE]],Table3[zip],Table3[county])</f>
        <v>Weber County</v>
      </c>
      <c r="J1954" t="str">
        <f>IFERROR(Table1[[#This Row],[County (Utah.gov)]], SUBSTITUTE(Table1[[#This Row],[County (WPR)]], " County", ""))</f>
        <v>Weber</v>
      </c>
    </row>
    <row r="1955" spans="1:10">
      <c r="A1955" t="s">
        <v>301</v>
      </c>
      <c r="B1955" t="s">
        <v>300</v>
      </c>
      <c r="C1955">
        <v>2025</v>
      </c>
      <c r="D1955">
        <v>2</v>
      </c>
      <c r="E1955">
        <v>84310</v>
      </c>
      <c r="F1955" t="s">
        <v>291</v>
      </c>
      <c r="G1955">
        <v>2</v>
      </c>
      <c r="H1955" t="str">
        <f>_xlfn.XLOOKUP(Table1[[#This Row],[ZIPCODE]],Table2[Zip Code],Table2[County])</f>
        <v>Weber</v>
      </c>
      <c r="I1955" t="str">
        <f>_xlfn.XLOOKUP(Table1[[#This Row],[ZIPCODE]],Table3[zip],Table3[county])</f>
        <v>Weber County</v>
      </c>
      <c r="J1955" t="str">
        <f>IFERROR(Table1[[#This Row],[County (Utah.gov)]], SUBSTITUTE(Table1[[#This Row],[County (WPR)]], " County", ""))</f>
        <v>Weber</v>
      </c>
    </row>
    <row r="1956" spans="1:10">
      <c r="A1956" t="s">
        <v>301</v>
      </c>
      <c r="B1956" t="s">
        <v>300</v>
      </c>
      <c r="C1956">
        <v>2025</v>
      </c>
      <c r="D1956">
        <v>2</v>
      </c>
      <c r="E1956">
        <v>84312</v>
      </c>
      <c r="F1956" t="s">
        <v>290</v>
      </c>
      <c r="G1956">
        <v>3</v>
      </c>
      <c r="H1956" t="str">
        <f>_xlfn.XLOOKUP(Table1[[#This Row],[ZIPCODE]],Table2[Zip Code],Table2[County])</f>
        <v>Box Elder</v>
      </c>
      <c r="I1956" t="str">
        <f>_xlfn.XLOOKUP(Table1[[#This Row],[ZIPCODE]],Table3[zip],Table3[county])</f>
        <v>Box Elder County</v>
      </c>
      <c r="J1956" t="str">
        <f>IFERROR(Table1[[#This Row],[County (Utah.gov)]], SUBSTITUTE(Table1[[#This Row],[County (WPR)]], " County", ""))</f>
        <v>Box Elder</v>
      </c>
    </row>
    <row r="1957" spans="1:10">
      <c r="A1957" t="s">
        <v>301</v>
      </c>
      <c r="B1957" t="s">
        <v>300</v>
      </c>
      <c r="C1957">
        <v>2025</v>
      </c>
      <c r="D1957">
        <v>2</v>
      </c>
      <c r="E1957">
        <v>84314</v>
      </c>
      <c r="F1957" t="s">
        <v>290</v>
      </c>
      <c r="G1957">
        <v>1</v>
      </c>
      <c r="H1957" t="str">
        <f>_xlfn.XLOOKUP(Table1[[#This Row],[ZIPCODE]],Table2[Zip Code],Table2[County])</f>
        <v>Box Elder</v>
      </c>
      <c r="I1957" t="str">
        <f>_xlfn.XLOOKUP(Table1[[#This Row],[ZIPCODE]],Table3[zip],Table3[county])</f>
        <v>Box Elder County</v>
      </c>
      <c r="J1957" t="str">
        <f>IFERROR(Table1[[#This Row],[County (Utah.gov)]], SUBSTITUTE(Table1[[#This Row],[County (WPR)]], " County", ""))</f>
        <v>Box Elder</v>
      </c>
    </row>
    <row r="1958" spans="1:10">
      <c r="A1958" t="s">
        <v>301</v>
      </c>
      <c r="B1958" t="s">
        <v>300</v>
      </c>
      <c r="C1958">
        <v>2025</v>
      </c>
      <c r="D1958">
        <v>2</v>
      </c>
      <c r="E1958">
        <v>84315</v>
      </c>
      <c r="F1958" t="s">
        <v>290</v>
      </c>
      <c r="G1958">
        <v>24</v>
      </c>
      <c r="H1958" t="str">
        <f>_xlfn.XLOOKUP(Table1[[#This Row],[ZIPCODE]],Table2[Zip Code],Table2[County])</f>
        <v>Weber</v>
      </c>
      <c r="I1958" t="str">
        <f>_xlfn.XLOOKUP(Table1[[#This Row],[ZIPCODE]],Table3[zip],Table3[county])</f>
        <v>Weber County</v>
      </c>
      <c r="J1958" t="str">
        <f>IFERROR(Table1[[#This Row],[County (Utah.gov)]], SUBSTITUTE(Table1[[#This Row],[County (WPR)]], " County", ""))</f>
        <v>Weber</v>
      </c>
    </row>
    <row r="1959" spans="1:10">
      <c r="A1959" t="s">
        <v>301</v>
      </c>
      <c r="B1959" t="s">
        <v>300</v>
      </c>
      <c r="C1959">
        <v>2025</v>
      </c>
      <c r="D1959">
        <v>2</v>
      </c>
      <c r="E1959">
        <v>84317</v>
      </c>
      <c r="F1959" t="s">
        <v>290</v>
      </c>
      <c r="G1959">
        <v>8</v>
      </c>
      <c r="H1959" t="str">
        <f>_xlfn.XLOOKUP(Table1[[#This Row],[ZIPCODE]],Table2[Zip Code],Table2[County])</f>
        <v>Weber</v>
      </c>
      <c r="I1959" t="str">
        <f>_xlfn.XLOOKUP(Table1[[#This Row],[ZIPCODE]],Table3[zip],Table3[county])</f>
        <v>Weber County</v>
      </c>
      <c r="J1959" t="str">
        <f>IFERROR(Table1[[#This Row],[County (Utah.gov)]], SUBSTITUTE(Table1[[#This Row],[County (WPR)]], " County", ""))</f>
        <v>Weber</v>
      </c>
    </row>
    <row r="1960" spans="1:10">
      <c r="A1960" t="s">
        <v>301</v>
      </c>
      <c r="B1960" t="s">
        <v>300</v>
      </c>
      <c r="C1960">
        <v>2025</v>
      </c>
      <c r="D1960">
        <v>2</v>
      </c>
      <c r="E1960">
        <v>84317</v>
      </c>
      <c r="F1960" t="s">
        <v>291</v>
      </c>
      <c r="G1960">
        <v>2</v>
      </c>
      <c r="H1960" t="str">
        <f>_xlfn.XLOOKUP(Table1[[#This Row],[ZIPCODE]],Table2[Zip Code],Table2[County])</f>
        <v>Weber</v>
      </c>
      <c r="I1960" t="str">
        <f>_xlfn.XLOOKUP(Table1[[#This Row],[ZIPCODE]],Table3[zip],Table3[county])</f>
        <v>Weber County</v>
      </c>
      <c r="J1960" t="str">
        <f>IFERROR(Table1[[#This Row],[County (Utah.gov)]], SUBSTITUTE(Table1[[#This Row],[County (WPR)]], " County", ""))</f>
        <v>Weber</v>
      </c>
    </row>
    <row r="1961" spans="1:10">
      <c r="A1961" t="s">
        <v>301</v>
      </c>
      <c r="B1961" t="s">
        <v>300</v>
      </c>
      <c r="C1961">
        <v>2025</v>
      </c>
      <c r="D1961">
        <v>2</v>
      </c>
      <c r="E1961">
        <v>84318</v>
      </c>
      <c r="F1961" t="s">
        <v>290</v>
      </c>
      <c r="G1961">
        <v>7</v>
      </c>
      <c r="H1961" t="str">
        <f>_xlfn.XLOOKUP(Table1[[#This Row],[ZIPCODE]],Table2[Zip Code],Table2[County])</f>
        <v>Cache</v>
      </c>
      <c r="I1961" t="str">
        <f>_xlfn.XLOOKUP(Table1[[#This Row],[ZIPCODE]],Table3[zip],Table3[county])</f>
        <v>Cache County</v>
      </c>
      <c r="J1961" t="str">
        <f>IFERROR(Table1[[#This Row],[County (Utah.gov)]], SUBSTITUTE(Table1[[#This Row],[County (WPR)]], " County", ""))</f>
        <v>Cache</v>
      </c>
    </row>
    <row r="1962" spans="1:10">
      <c r="A1962" t="s">
        <v>301</v>
      </c>
      <c r="B1962" t="s">
        <v>300</v>
      </c>
      <c r="C1962">
        <v>2025</v>
      </c>
      <c r="D1962">
        <v>2</v>
      </c>
      <c r="E1962">
        <v>84318</v>
      </c>
      <c r="F1962" t="s">
        <v>291</v>
      </c>
      <c r="G1962">
        <v>1</v>
      </c>
      <c r="H1962" t="str">
        <f>_xlfn.XLOOKUP(Table1[[#This Row],[ZIPCODE]],Table2[Zip Code],Table2[County])</f>
        <v>Cache</v>
      </c>
      <c r="I1962" t="str">
        <f>_xlfn.XLOOKUP(Table1[[#This Row],[ZIPCODE]],Table3[zip],Table3[county])</f>
        <v>Cache County</v>
      </c>
      <c r="J1962" t="str">
        <f>IFERROR(Table1[[#This Row],[County (Utah.gov)]], SUBSTITUTE(Table1[[#This Row],[County (WPR)]], " County", ""))</f>
        <v>Cache</v>
      </c>
    </row>
    <row r="1963" spans="1:10">
      <c r="A1963" t="s">
        <v>301</v>
      </c>
      <c r="B1963" t="s">
        <v>300</v>
      </c>
      <c r="C1963">
        <v>2025</v>
      </c>
      <c r="D1963">
        <v>2</v>
      </c>
      <c r="E1963">
        <v>84319</v>
      </c>
      <c r="F1963" t="s">
        <v>290</v>
      </c>
      <c r="G1963">
        <v>5</v>
      </c>
      <c r="H1963" t="str">
        <f>_xlfn.XLOOKUP(Table1[[#This Row],[ZIPCODE]],Table2[Zip Code],Table2[County])</f>
        <v>Cache</v>
      </c>
      <c r="I1963" t="str">
        <f>_xlfn.XLOOKUP(Table1[[#This Row],[ZIPCODE]],Table3[zip],Table3[county])</f>
        <v>Cache County</v>
      </c>
      <c r="J1963" t="str">
        <f>IFERROR(Table1[[#This Row],[County (Utah.gov)]], SUBSTITUTE(Table1[[#This Row],[County (WPR)]], " County", ""))</f>
        <v>Cache</v>
      </c>
    </row>
    <row r="1964" spans="1:10">
      <c r="A1964" t="s">
        <v>301</v>
      </c>
      <c r="B1964" t="s">
        <v>300</v>
      </c>
      <c r="C1964">
        <v>2025</v>
      </c>
      <c r="D1964">
        <v>2</v>
      </c>
      <c r="E1964">
        <v>84319</v>
      </c>
      <c r="F1964" t="s">
        <v>291</v>
      </c>
      <c r="G1964">
        <v>2</v>
      </c>
      <c r="H1964" t="str">
        <f>_xlfn.XLOOKUP(Table1[[#This Row],[ZIPCODE]],Table2[Zip Code],Table2[County])</f>
        <v>Cache</v>
      </c>
      <c r="I1964" t="str">
        <f>_xlfn.XLOOKUP(Table1[[#This Row],[ZIPCODE]],Table3[zip],Table3[county])</f>
        <v>Cache County</v>
      </c>
      <c r="J1964" t="str">
        <f>IFERROR(Table1[[#This Row],[County (Utah.gov)]], SUBSTITUTE(Table1[[#This Row],[County (WPR)]], " County", ""))</f>
        <v>Cache</v>
      </c>
    </row>
    <row r="1965" spans="1:10">
      <c r="A1965" t="s">
        <v>301</v>
      </c>
      <c r="B1965" t="s">
        <v>300</v>
      </c>
      <c r="C1965">
        <v>2025</v>
      </c>
      <c r="D1965">
        <v>2</v>
      </c>
      <c r="E1965">
        <v>84321</v>
      </c>
      <c r="F1965" t="s">
        <v>290</v>
      </c>
      <c r="G1965">
        <v>33</v>
      </c>
      <c r="H1965" t="str">
        <f>_xlfn.XLOOKUP(Table1[[#This Row],[ZIPCODE]],Table2[Zip Code],Table2[County])</f>
        <v>Cache</v>
      </c>
      <c r="I1965" t="str">
        <f>_xlfn.XLOOKUP(Table1[[#This Row],[ZIPCODE]],Table3[zip],Table3[county])</f>
        <v>Cache County</v>
      </c>
      <c r="J1965" t="str">
        <f>IFERROR(Table1[[#This Row],[County (Utah.gov)]], SUBSTITUTE(Table1[[#This Row],[County (WPR)]], " County", ""))</f>
        <v>Cache</v>
      </c>
    </row>
    <row r="1966" spans="1:10">
      <c r="A1966" t="s">
        <v>301</v>
      </c>
      <c r="B1966" t="s">
        <v>300</v>
      </c>
      <c r="C1966">
        <v>2025</v>
      </c>
      <c r="D1966">
        <v>2</v>
      </c>
      <c r="E1966">
        <v>84321</v>
      </c>
      <c r="F1966" t="s">
        <v>291</v>
      </c>
      <c r="G1966">
        <v>5</v>
      </c>
      <c r="H1966" t="str">
        <f>_xlfn.XLOOKUP(Table1[[#This Row],[ZIPCODE]],Table2[Zip Code],Table2[County])</f>
        <v>Cache</v>
      </c>
      <c r="I1966" t="str">
        <f>_xlfn.XLOOKUP(Table1[[#This Row],[ZIPCODE]],Table3[zip],Table3[county])</f>
        <v>Cache County</v>
      </c>
      <c r="J1966" t="str">
        <f>IFERROR(Table1[[#This Row],[County (Utah.gov)]], SUBSTITUTE(Table1[[#This Row],[County (WPR)]], " County", ""))</f>
        <v>Cache</v>
      </c>
    </row>
    <row r="1967" spans="1:10">
      <c r="A1967" t="s">
        <v>301</v>
      </c>
      <c r="B1967" t="s">
        <v>300</v>
      </c>
      <c r="C1967">
        <v>2025</v>
      </c>
      <c r="D1967">
        <v>2</v>
      </c>
      <c r="E1967">
        <v>84324</v>
      </c>
      <c r="F1967" t="s">
        <v>290</v>
      </c>
      <c r="G1967">
        <v>2</v>
      </c>
      <c r="H1967" t="str">
        <f>_xlfn.XLOOKUP(Table1[[#This Row],[ZIPCODE]],Table2[Zip Code],Table2[County])</f>
        <v>Box Elder</v>
      </c>
      <c r="I1967" t="str">
        <f>_xlfn.XLOOKUP(Table1[[#This Row],[ZIPCODE]],Table3[zip],Table3[county])</f>
        <v>Box Elder County</v>
      </c>
      <c r="J1967" t="str">
        <f>IFERROR(Table1[[#This Row],[County (Utah.gov)]], SUBSTITUTE(Table1[[#This Row],[County (WPR)]], " County", ""))</f>
        <v>Box Elder</v>
      </c>
    </row>
    <row r="1968" spans="1:10">
      <c r="A1968" t="s">
        <v>301</v>
      </c>
      <c r="B1968" t="s">
        <v>300</v>
      </c>
      <c r="C1968">
        <v>2025</v>
      </c>
      <c r="D1968">
        <v>2</v>
      </c>
      <c r="E1968">
        <v>84325</v>
      </c>
      <c r="F1968" t="s">
        <v>290</v>
      </c>
      <c r="G1968">
        <v>2</v>
      </c>
      <c r="H1968" t="str">
        <f>_xlfn.XLOOKUP(Table1[[#This Row],[ZIPCODE]],Table2[Zip Code],Table2[County])</f>
        <v>Cache</v>
      </c>
      <c r="I1968" t="str">
        <f>_xlfn.XLOOKUP(Table1[[#This Row],[ZIPCODE]],Table3[zip],Table3[county])</f>
        <v>Cache County</v>
      </c>
      <c r="J1968" t="str">
        <f>IFERROR(Table1[[#This Row],[County (Utah.gov)]], SUBSTITUTE(Table1[[#This Row],[County (WPR)]], " County", ""))</f>
        <v>Cache</v>
      </c>
    </row>
    <row r="1969" spans="1:10">
      <c r="A1969" t="s">
        <v>301</v>
      </c>
      <c r="B1969" t="s">
        <v>300</v>
      </c>
      <c r="C1969">
        <v>2025</v>
      </c>
      <c r="D1969">
        <v>2</v>
      </c>
      <c r="E1969">
        <v>84326</v>
      </c>
      <c r="F1969" t="s">
        <v>290</v>
      </c>
      <c r="G1969">
        <v>2</v>
      </c>
      <c r="H1969" t="str">
        <f>_xlfn.XLOOKUP(Table1[[#This Row],[ZIPCODE]],Table2[Zip Code],Table2[County])</f>
        <v>Cache</v>
      </c>
      <c r="I1969" t="str">
        <f>_xlfn.XLOOKUP(Table1[[#This Row],[ZIPCODE]],Table3[zip],Table3[county])</f>
        <v>Cache County</v>
      </c>
      <c r="J1969" t="str">
        <f>IFERROR(Table1[[#This Row],[County (Utah.gov)]], SUBSTITUTE(Table1[[#This Row],[County (WPR)]], " County", ""))</f>
        <v>Cache</v>
      </c>
    </row>
    <row r="1970" spans="1:10">
      <c r="A1970" t="s">
        <v>301</v>
      </c>
      <c r="B1970" t="s">
        <v>300</v>
      </c>
      <c r="C1970">
        <v>2025</v>
      </c>
      <c r="D1970">
        <v>2</v>
      </c>
      <c r="E1970">
        <v>84326</v>
      </c>
      <c r="F1970" t="s">
        <v>291</v>
      </c>
      <c r="G1970">
        <v>1</v>
      </c>
      <c r="H1970" t="str">
        <f>_xlfn.XLOOKUP(Table1[[#This Row],[ZIPCODE]],Table2[Zip Code],Table2[County])</f>
        <v>Cache</v>
      </c>
      <c r="I1970" t="str">
        <f>_xlfn.XLOOKUP(Table1[[#This Row],[ZIPCODE]],Table3[zip],Table3[county])</f>
        <v>Cache County</v>
      </c>
      <c r="J1970" t="str">
        <f>IFERROR(Table1[[#This Row],[County (Utah.gov)]], SUBSTITUTE(Table1[[#This Row],[County (WPR)]], " County", ""))</f>
        <v>Cache</v>
      </c>
    </row>
    <row r="1971" spans="1:10">
      <c r="A1971" t="s">
        <v>301</v>
      </c>
      <c r="B1971" t="s">
        <v>300</v>
      </c>
      <c r="C1971">
        <v>2025</v>
      </c>
      <c r="D1971">
        <v>2</v>
      </c>
      <c r="E1971">
        <v>84330</v>
      </c>
      <c r="F1971" t="s">
        <v>290</v>
      </c>
      <c r="G1971">
        <v>1</v>
      </c>
      <c r="H1971" t="str">
        <f>_xlfn.XLOOKUP(Table1[[#This Row],[ZIPCODE]],Table2[Zip Code],Table2[County])</f>
        <v>Box Elder</v>
      </c>
      <c r="I1971" t="str">
        <f>_xlfn.XLOOKUP(Table1[[#This Row],[ZIPCODE]],Table3[zip],Table3[county])</f>
        <v>Box Elder County</v>
      </c>
      <c r="J1971" t="str">
        <f>IFERROR(Table1[[#This Row],[County (Utah.gov)]], SUBSTITUTE(Table1[[#This Row],[County (WPR)]], " County", ""))</f>
        <v>Box Elder</v>
      </c>
    </row>
    <row r="1972" spans="1:10">
      <c r="A1972" t="s">
        <v>301</v>
      </c>
      <c r="B1972" t="s">
        <v>300</v>
      </c>
      <c r="C1972">
        <v>2025</v>
      </c>
      <c r="D1972">
        <v>2</v>
      </c>
      <c r="E1972">
        <v>84332</v>
      </c>
      <c r="F1972" t="s">
        <v>290</v>
      </c>
      <c r="G1972">
        <v>11</v>
      </c>
      <c r="H1972" t="str">
        <f>_xlfn.XLOOKUP(Table1[[#This Row],[ZIPCODE]],Table2[Zip Code],Table2[County])</f>
        <v>Cache</v>
      </c>
      <c r="I1972" t="str">
        <f>_xlfn.XLOOKUP(Table1[[#This Row],[ZIPCODE]],Table3[zip],Table3[county])</f>
        <v>Cache County</v>
      </c>
      <c r="J1972" t="str">
        <f>IFERROR(Table1[[#This Row],[County (Utah.gov)]], SUBSTITUTE(Table1[[#This Row],[County (WPR)]], " County", ""))</f>
        <v>Cache</v>
      </c>
    </row>
    <row r="1973" spans="1:10">
      <c r="A1973" t="s">
        <v>301</v>
      </c>
      <c r="B1973" t="s">
        <v>300</v>
      </c>
      <c r="C1973">
        <v>2025</v>
      </c>
      <c r="D1973">
        <v>2</v>
      </c>
      <c r="E1973">
        <v>84332</v>
      </c>
      <c r="F1973" t="s">
        <v>291</v>
      </c>
      <c r="G1973">
        <v>3</v>
      </c>
      <c r="H1973" t="str">
        <f>_xlfn.XLOOKUP(Table1[[#This Row],[ZIPCODE]],Table2[Zip Code],Table2[County])</f>
        <v>Cache</v>
      </c>
      <c r="I1973" t="str">
        <f>_xlfn.XLOOKUP(Table1[[#This Row],[ZIPCODE]],Table3[zip],Table3[county])</f>
        <v>Cache County</v>
      </c>
      <c r="J1973" t="str">
        <f>IFERROR(Table1[[#This Row],[County (Utah.gov)]], SUBSTITUTE(Table1[[#This Row],[County (WPR)]], " County", ""))</f>
        <v>Cache</v>
      </c>
    </row>
    <row r="1974" spans="1:10">
      <c r="A1974" t="s">
        <v>301</v>
      </c>
      <c r="B1974" t="s">
        <v>300</v>
      </c>
      <c r="C1974">
        <v>2025</v>
      </c>
      <c r="D1974">
        <v>2</v>
      </c>
      <c r="E1974">
        <v>84333</v>
      </c>
      <c r="F1974" t="s">
        <v>290</v>
      </c>
      <c r="G1974">
        <v>1</v>
      </c>
      <c r="H1974" t="str">
        <f>_xlfn.XLOOKUP(Table1[[#This Row],[ZIPCODE]],Table2[Zip Code],Table2[County])</f>
        <v>Cache</v>
      </c>
      <c r="I1974" t="str">
        <f>_xlfn.XLOOKUP(Table1[[#This Row],[ZIPCODE]],Table3[zip],Table3[county])</f>
        <v>Cache County</v>
      </c>
      <c r="J1974" t="str">
        <f>IFERROR(Table1[[#This Row],[County (Utah.gov)]], SUBSTITUTE(Table1[[#This Row],[County (WPR)]], " County", ""))</f>
        <v>Cache</v>
      </c>
    </row>
    <row r="1975" spans="1:10">
      <c r="A1975" t="s">
        <v>301</v>
      </c>
      <c r="B1975" t="s">
        <v>300</v>
      </c>
      <c r="C1975">
        <v>2025</v>
      </c>
      <c r="D1975">
        <v>2</v>
      </c>
      <c r="E1975">
        <v>84335</v>
      </c>
      <c r="F1975" t="s">
        <v>290</v>
      </c>
      <c r="G1975">
        <v>8</v>
      </c>
      <c r="H1975" t="str">
        <f>_xlfn.XLOOKUP(Table1[[#This Row],[ZIPCODE]],Table2[Zip Code],Table2[County])</f>
        <v>Cache</v>
      </c>
      <c r="I1975" t="str">
        <f>_xlfn.XLOOKUP(Table1[[#This Row],[ZIPCODE]],Table3[zip],Table3[county])</f>
        <v>Cache County</v>
      </c>
      <c r="J1975" t="str">
        <f>IFERROR(Table1[[#This Row],[County (Utah.gov)]], SUBSTITUTE(Table1[[#This Row],[County (WPR)]], " County", ""))</f>
        <v>Cache</v>
      </c>
    </row>
    <row r="1976" spans="1:10">
      <c r="A1976" t="s">
        <v>301</v>
      </c>
      <c r="B1976" t="s">
        <v>300</v>
      </c>
      <c r="C1976">
        <v>2025</v>
      </c>
      <c r="D1976">
        <v>2</v>
      </c>
      <c r="E1976">
        <v>84335</v>
      </c>
      <c r="F1976" t="s">
        <v>291</v>
      </c>
      <c r="G1976">
        <v>1</v>
      </c>
      <c r="H1976" t="str">
        <f>_xlfn.XLOOKUP(Table1[[#This Row],[ZIPCODE]],Table2[Zip Code],Table2[County])</f>
        <v>Cache</v>
      </c>
      <c r="I1976" t="str">
        <f>_xlfn.XLOOKUP(Table1[[#This Row],[ZIPCODE]],Table3[zip],Table3[county])</f>
        <v>Cache County</v>
      </c>
      <c r="J1976" t="str">
        <f>IFERROR(Table1[[#This Row],[County (Utah.gov)]], SUBSTITUTE(Table1[[#This Row],[County (WPR)]], " County", ""))</f>
        <v>Cache</v>
      </c>
    </row>
    <row r="1977" spans="1:10">
      <c r="A1977" t="s">
        <v>301</v>
      </c>
      <c r="B1977" t="s">
        <v>300</v>
      </c>
      <c r="C1977">
        <v>2025</v>
      </c>
      <c r="D1977">
        <v>2</v>
      </c>
      <c r="E1977">
        <v>84337</v>
      </c>
      <c r="F1977" t="s">
        <v>290</v>
      </c>
      <c r="G1977">
        <v>5</v>
      </c>
      <c r="H1977" t="str">
        <f>_xlfn.XLOOKUP(Table1[[#This Row],[ZIPCODE]],Table2[Zip Code],Table2[County])</f>
        <v>Box Elder</v>
      </c>
      <c r="I1977" t="str">
        <f>_xlfn.XLOOKUP(Table1[[#This Row],[ZIPCODE]],Table3[zip],Table3[county])</f>
        <v>Box Elder County</v>
      </c>
      <c r="J1977" t="str">
        <f>IFERROR(Table1[[#This Row],[County (Utah.gov)]], SUBSTITUTE(Table1[[#This Row],[County (WPR)]], " County", ""))</f>
        <v>Box Elder</v>
      </c>
    </row>
    <row r="1978" spans="1:10">
      <c r="A1978" t="s">
        <v>301</v>
      </c>
      <c r="B1978" t="s">
        <v>300</v>
      </c>
      <c r="C1978">
        <v>2025</v>
      </c>
      <c r="D1978">
        <v>2</v>
      </c>
      <c r="E1978">
        <v>84337</v>
      </c>
      <c r="F1978" t="s">
        <v>291</v>
      </c>
      <c r="G1978">
        <v>3</v>
      </c>
      <c r="H1978" t="str">
        <f>_xlfn.XLOOKUP(Table1[[#This Row],[ZIPCODE]],Table2[Zip Code],Table2[County])</f>
        <v>Box Elder</v>
      </c>
      <c r="I1978" t="str">
        <f>_xlfn.XLOOKUP(Table1[[#This Row],[ZIPCODE]],Table3[zip],Table3[county])</f>
        <v>Box Elder County</v>
      </c>
      <c r="J1978" t="str">
        <f>IFERROR(Table1[[#This Row],[County (Utah.gov)]], SUBSTITUTE(Table1[[#This Row],[County (WPR)]], " County", ""))</f>
        <v>Box Elder</v>
      </c>
    </row>
    <row r="1979" spans="1:10">
      <c r="A1979" t="s">
        <v>301</v>
      </c>
      <c r="B1979" t="s">
        <v>300</v>
      </c>
      <c r="C1979">
        <v>2025</v>
      </c>
      <c r="D1979">
        <v>2</v>
      </c>
      <c r="E1979">
        <v>84339</v>
      </c>
      <c r="F1979" t="s">
        <v>290</v>
      </c>
      <c r="G1979">
        <v>2</v>
      </c>
      <c r="H1979" t="str">
        <f>_xlfn.XLOOKUP(Table1[[#This Row],[ZIPCODE]],Table2[Zip Code],Table2[County])</f>
        <v>Cache</v>
      </c>
      <c r="I1979" t="str">
        <f>_xlfn.XLOOKUP(Table1[[#This Row],[ZIPCODE]],Table3[zip],Table3[county])</f>
        <v>Cache County</v>
      </c>
      <c r="J1979" t="str">
        <f>IFERROR(Table1[[#This Row],[County (Utah.gov)]], SUBSTITUTE(Table1[[#This Row],[County (WPR)]], " County", ""))</f>
        <v>Cache</v>
      </c>
    </row>
    <row r="1980" spans="1:10">
      <c r="A1980" t="s">
        <v>301</v>
      </c>
      <c r="B1980" t="s">
        <v>300</v>
      </c>
      <c r="C1980">
        <v>2025</v>
      </c>
      <c r="D1980">
        <v>2</v>
      </c>
      <c r="E1980">
        <v>84339</v>
      </c>
      <c r="F1980" t="s">
        <v>291</v>
      </c>
      <c r="G1980">
        <v>3</v>
      </c>
      <c r="H1980" t="str">
        <f>_xlfn.XLOOKUP(Table1[[#This Row],[ZIPCODE]],Table2[Zip Code],Table2[County])</f>
        <v>Cache</v>
      </c>
      <c r="I1980" t="str">
        <f>_xlfn.XLOOKUP(Table1[[#This Row],[ZIPCODE]],Table3[zip],Table3[county])</f>
        <v>Cache County</v>
      </c>
      <c r="J1980" t="str">
        <f>IFERROR(Table1[[#This Row],[County (Utah.gov)]], SUBSTITUTE(Table1[[#This Row],[County (WPR)]], " County", ""))</f>
        <v>Cache</v>
      </c>
    </row>
    <row r="1981" spans="1:10">
      <c r="A1981" t="s">
        <v>301</v>
      </c>
      <c r="B1981" t="s">
        <v>300</v>
      </c>
      <c r="C1981">
        <v>2025</v>
      </c>
      <c r="D1981">
        <v>2</v>
      </c>
      <c r="E1981">
        <v>84340</v>
      </c>
      <c r="F1981" t="s">
        <v>290</v>
      </c>
      <c r="G1981">
        <v>5</v>
      </c>
      <c r="H1981" t="str">
        <f>_xlfn.XLOOKUP(Table1[[#This Row],[ZIPCODE]],Table2[Zip Code],Table2[County])</f>
        <v>Box Elder</v>
      </c>
      <c r="I1981" t="str">
        <f>_xlfn.XLOOKUP(Table1[[#This Row],[ZIPCODE]],Table3[zip],Table3[county])</f>
        <v>Box Elder County</v>
      </c>
      <c r="J1981" t="str">
        <f>IFERROR(Table1[[#This Row],[County (Utah.gov)]], SUBSTITUTE(Table1[[#This Row],[County (WPR)]], " County", ""))</f>
        <v>Box Elder</v>
      </c>
    </row>
    <row r="1982" spans="1:10">
      <c r="A1982" t="s">
        <v>301</v>
      </c>
      <c r="B1982" t="s">
        <v>300</v>
      </c>
      <c r="C1982">
        <v>2025</v>
      </c>
      <c r="D1982">
        <v>2</v>
      </c>
      <c r="E1982">
        <v>84341</v>
      </c>
      <c r="F1982" t="s">
        <v>290</v>
      </c>
      <c r="G1982">
        <v>13</v>
      </c>
      <c r="H1982" t="str">
        <f>_xlfn.XLOOKUP(Table1[[#This Row],[ZIPCODE]],Table2[Zip Code],Table2[County])</f>
        <v>Cache</v>
      </c>
      <c r="I1982" t="str">
        <f>_xlfn.XLOOKUP(Table1[[#This Row],[ZIPCODE]],Table3[zip],Table3[county])</f>
        <v>Cache County</v>
      </c>
      <c r="J1982" t="str">
        <f>IFERROR(Table1[[#This Row],[County (Utah.gov)]], SUBSTITUTE(Table1[[#This Row],[County (WPR)]], " County", ""))</f>
        <v>Cache</v>
      </c>
    </row>
    <row r="1983" spans="1:10">
      <c r="A1983" t="s">
        <v>301</v>
      </c>
      <c r="B1983" t="s">
        <v>300</v>
      </c>
      <c r="C1983">
        <v>2025</v>
      </c>
      <c r="D1983">
        <v>2</v>
      </c>
      <c r="E1983">
        <v>84341</v>
      </c>
      <c r="F1983" t="s">
        <v>291</v>
      </c>
      <c r="G1983">
        <v>3</v>
      </c>
      <c r="H1983" t="str">
        <f>_xlfn.XLOOKUP(Table1[[#This Row],[ZIPCODE]],Table2[Zip Code],Table2[County])</f>
        <v>Cache</v>
      </c>
      <c r="I1983" t="str">
        <f>_xlfn.XLOOKUP(Table1[[#This Row],[ZIPCODE]],Table3[zip],Table3[county])</f>
        <v>Cache County</v>
      </c>
      <c r="J1983" t="str">
        <f>IFERROR(Table1[[#This Row],[County (Utah.gov)]], SUBSTITUTE(Table1[[#This Row],[County (WPR)]], " County", ""))</f>
        <v>Cache</v>
      </c>
    </row>
    <row r="1984" spans="1:10">
      <c r="A1984" t="s">
        <v>301</v>
      </c>
      <c r="B1984" t="s">
        <v>300</v>
      </c>
      <c r="C1984">
        <v>2025</v>
      </c>
      <c r="D1984">
        <v>2</v>
      </c>
      <c r="E1984">
        <v>84401</v>
      </c>
      <c r="F1984" t="s">
        <v>290</v>
      </c>
      <c r="G1984">
        <v>48</v>
      </c>
      <c r="H1984" t="str">
        <f>_xlfn.XLOOKUP(Table1[[#This Row],[ZIPCODE]],Table2[Zip Code],Table2[County])</f>
        <v>Weber</v>
      </c>
      <c r="I1984" t="str">
        <f>_xlfn.XLOOKUP(Table1[[#This Row],[ZIPCODE]],Table3[zip],Table3[county])</f>
        <v>Weber County</v>
      </c>
      <c r="J1984" t="str">
        <f>IFERROR(Table1[[#This Row],[County (Utah.gov)]], SUBSTITUTE(Table1[[#This Row],[County (WPR)]], " County", ""))</f>
        <v>Weber</v>
      </c>
    </row>
    <row r="1985" spans="1:10">
      <c r="A1985" t="s">
        <v>301</v>
      </c>
      <c r="B1985" t="s">
        <v>300</v>
      </c>
      <c r="C1985">
        <v>2025</v>
      </c>
      <c r="D1985">
        <v>2</v>
      </c>
      <c r="E1985">
        <v>84401</v>
      </c>
      <c r="F1985" t="s">
        <v>291</v>
      </c>
      <c r="G1985">
        <v>14</v>
      </c>
      <c r="H1985" t="str">
        <f>_xlfn.XLOOKUP(Table1[[#This Row],[ZIPCODE]],Table2[Zip Code],Table2[County])</f>
        <v>Weber</v>
      </c>
      <c r="I1985" t="str">
        <f>_xlfn.XLOOKUP(Table1[[#This Row],[ZIPCODE]],Table3[zip],Table3[county])</f>
        <v>Weber County</v>
      </c>
      <c r="J1985" t="str">
        <f>IFERROR(Table1[[#This Row],[County (Utah.gov)]], SUBSTITUTE(Table1[[#This Row],[County (WPR)]], " County", ""))</f>
        <v>Weber</v>
      </c>
    </row>
    <row r="1986" spans="1:10">
      <c r="A1986" t="s">
        <v>301</v>
      </c>
      <c r="B1986" t="s">
        <v>300</v>
      </c>
      <c r="C1986">
        <v>2025</v>
      </c>
      <c r="D1986">
        <v>2</v>
      </c>
      <c r="E1986">
        <v>84403</v>
      </c>
      <c r="F1986" t="s">
        <v>290</v>
      </c>
      <c r="G1986">
        <v>59</v>
      </c>
      <c r="H1986" t="str">
        <f>_xlfn.XLOOKUP(Table1[[#This Row],[ZIPCODE]],Table2[Zip Code],Table2[County])</f>
        <v>Weber</v>
      </c>
      <c r="I1986" t="str">
        <f>_xlfn.XLOOKUP(Table1[[#This Row],[ZIPCODE]],Table3[zip],Table3[county])</f>
        <v>Weber County</v>
      </c>
      <c r="J1986" t="str">
        <f>IFERROR(Table1[[#This Row],[County (Utah.gov)]], SUBSTITUTE(Table1[[#This Row],[County (WPR)]], " County", ""))</f>
        <v>Weber</v>
      </c>
    </row>
    <row r="1987" spans="1:10">
      <c r="A1987" t="s">
        <v>301</v>
      </c>
      <c r="B1987" t="s">
        <v>300</v>
      </c>
      <c r="C1987">
        <v>2025</v>
      </c>
      <c r="D1987">
        <v>2</v>
      </c>
      <c r="E1987">
        <v>84403</v>
      </c>
      <c r="F1987" t="s">
        <v>291</v>
      </c>
      <c r="G1987">
        <v>9</v>
      </c>
      <c r="H1987" t="str">
        <f>_xlfn.XLOOKUP(Table1[[#This Row],[ZIPCODE]],Table2[Zip Code],Table2[County])</f>
        <v>Weber</v>
      </c>
      <c r="I1987" t="str">
        <f>_xlfn.XLOOKUP(Table1[[#This Row],[ZIPCODE]],Table3[zip],Table3[county])</f>
        <v>Weber County</v>
      </c>
      <c r="J1987" t="str">
        <f>IFERROR(Table1[[#This Row],[County (Utah.gov)]], SUBSTITUTE(Table1[[#This Row],[County (WPR)]], " County", ""))</f>
        <v>Weber</v>
      </c>
    </row>
    <row r="1988" spans="1:10">
      <c r="A1988" t="s">
        <v>301</v>
      </c>
      <c r="B1988" t="s">
        <v>300</v>
      </c>
      <c r="C1988">
        <v>2025</v>
      </c>
      <c r="D1988">
        <v>2</v>
      </c>
      <c r="E1988">
        <v>84404</v>
      </c>
      <c r="F1988" t="s">
        <v>290</v>
      </c>
      <c r="G1988">
        <v>50</v>
      </c>
      <c r="H1988" t="str">
        <f>_xlfn.XLOOKUP(Table1[[#This Row],[ZIPCODE]],Table2[Zip Code],Table2[County])</f>
        <v>Weber</v>
      </c>
      <c r="I1988" t="str">
        <f>_xlfn.XLOOKUP(Table1[[#This Row],[ZIPCODE]],Table3[zip],Table3[county])</f>
        <v>Weber County</v>
      </c>
      <c r="J1988" t="str">
        <f>IFERROR(Table1[[#This Row],[County (Utah.gov)]], SUBSTITUTE(Table1[[#This Row],[County (WPR)]], " County", ""))</f>
        <v>Weber</v>
      </c>
    </row>
    <row r="1989" spans="1:10">
      <c r="A1989" t="s">
        <v>301</v>
      </c>
      <c r="B1989" t="s">
        <v>300</v>
      </c>
      <c r="C1989">
        <v>2025</v>
      </c>
      <c r="D1989">
        <v>2</v>
      </c>
      <c r="E1989">
        <v>84404</v>
      </c>
      <c r="F1989" t="s">
        <v>291</v>
      </c>
      <c r="G1989">
        <v>11</v>
      </c>
      <c r="H1989" t="str">
        <f>_xlfn.XLOOKUP(Table1[[#This Row],[ZIPCODE]],Table2[Zip Code],Table2[County])</f>
        <v>Weber</v>
      </c>
      <c r="I1989" t="str">
        <f>_xlfn.XLOOKUP(Table1[[#This Row],[ZIPCODE]],Table3[zip],Table3[county])</f>
        <v>Weber County</v>
      </c>
      <c r="J1989" t="str">
        <f>IFERROR(Table1[[#This Row],[County (Utah.gov)]], SUBSTITUTE(Table1[[#This Row],[County (WPR)]], " County", ""))</f>
        <v>Weber</v>
      </c>
    </row>
    <row r="1990" spans="1:10">
      <c r="A1990" t="s">
        <v>301</v>
      </c>
      <c r="B1990" t="s">
        <v>300</v>
      </c>
      <c r="C1990">
        <v>2025</v>
      </c>
      <c r="D1990">
        <v>2</v>
      </c>
      <c r="E1990">
        <v>84405</v>
      </c>
      <c r="F1990" t="s">
        <v>290</v>
      </c>
      <c r="G1990">
        <v>50</v>
      </c>
      <c r="H1990" t="str">
        <f>_xlfn.XLOOKUP(Table1[[#This Row],[ZIPCODE]],Table2[Zip Code],Table2[County])</f>
        <v>Weber</v>
      </c>
      <c r="I1990" t="str">
        <f>_xlfn.XLOOKUP(Table1[[#This Row],[ZIPCODE]],Table3[zip],Table3[county])</f>
        <v>Weber County</v>
      </c>
      <c r="J1990" t="str">
        <f>IFERROR(Table1[[#This Row],[County (Utah.gov)]], SUBSTITUTE(Table1[[#This Row],[County (WPR)]], " County", ""))</f>
        <v>Weber</v>
      </c>
    </row>
    <row r="1991" spans="1:10">
      <c r="A1991" t="s">
        <v>301</v>
      </c>
      <c r="B1991" t="s">
        <v>300</v>
      </c>
      <c r="C1991">
        <v>2025</v>
      </c>
      <c r="D1991">
        <v>2</v>
      </c>
      <c r="E1991">
        <v>84405</v>
      </c>
      <c r="F1991" t="s">
        <v>291</v>
      </c>
      <c r="G1991">
        <v>8</v>
      </c>
      <c r="H1991" t="str">
        <f>_xlfn.XLOOKUP(Table1[[#This Row],[ZIPCODE]],Table2[Zip Code],Table2[County])</f>
        <v>Weber</v>
      </c>
      <c r="I1991" t="str">
        <f>_xlfn.XLOOKUP(Table1[[#This Row],[ZIPCODE]],Table3[zip],Table3[county])</f>
        <v>Weber County</v>
      </c>
      <c r="J1991" t="str">
        <f>IFERROR(Table1[[#This Row],[County (Utah.gov)]], SUBSTITUTE(Table1[[#This Row],[County (WPR)]], " County", ""))</f>
        <v>Weber</v>
      </c>
    </row>
    <row r="1992" spans="1:10">
      <c r="A1992" t="s">
        <v>301</v>
      </c>
      <c r="B1992" t="s">
        <v>300</v>
      </c>
      <c r="C1992">
        <v>2025</v>
      </c>
      <c r="D1992">
        <v>2</v>
      </c>
      <c r="E1992">
        <v>84414</v>
      </c>
      <c r="F1992" t="s">
        <v>290</v>
      </c>
      <c r="G1992">
        <v>46</v>
      </c>
      <c r="H1992" t="str">
        <f>_xlfn.XLOOKUP(Table1[[#This Row],[ZIPCODE]],Table2[Zip Code],Table2[County])</f>
        <v>Weber</v>
      </c>
      <c r="I1992" t="str">
        <f>_xlfn.XLOOKUP(Table1[[#This Row],[ZIPCODE]],Table3[zip],Table3[county])</f>
        <v>Weber County</v>
      </c>
      <c r="J1992" t="str">
        <f>IFERROR(Table1[[#This Row],[County (Utah.gov)]], SUBSTITUTE(Table1[[#This Row],[County (WPR)]], " County", ""))</f>
        <v>Weber</v>
      </c>
    </row>
    <row r="1993" spans="1:10">
      <c r="A1993" t="s">
        <v>301</v>
      </c>
      <c r="B1993" t="s">
        <v>300</v>
      </c>
      <c r="C1993">
        <v>2025</v>
      </c>
      <c r="D1993">
        <v>2</v>
      </c>
      <c r="E1993">
        <v>84414</v>
      </c>
      <c r="F1993" t="s">
        <v>291</v>
      </c>
      <c r="G1993">
        <v>9</v>
      </c>
      <c r="H1993" t="str">
        <f>_xlfn.XLOOKUP(Table1[[#This Row],[ZIPCODE]],Table2[Zip Code],Table2[County])</f>
        <v>Weber</v>
      </c>
      <c r="I1993" t="str">
        <f>_xlfn.XLOOKUP(Table1[[#This Row],[ZIPCODE]],Table3[zip],Table3[county])</f>
        <v>Weber County</v>
      </c>
      <c r="J1993" t="str">
        <f>IFERROR(Table1[[#This Row],[County (Utah.gov)]], SUBSTITUTE(Table1[[#This Row],[County (WPR)]], " County", ""))</f>
        <v>Weber</v>
      </c>
    </row>
    <row r="1994" spans="1:10">
      <c r="A1994" t="s">
        <v>301</v>
      </c>
      <c r="B1994" t="s">
        <v>300</v>
      </c>
      <c r="C1994">
        <v>2025</v>
      </c>
      <c r="D1994">
        <v>2</v>
      </c>
      <c r="E1994">
        <v>84501</v>
      </c>
      <c r="F1994" t="s">
        <v>290</v>
      </c>
      <c r="G1994">
        <v>6</v>
      </c>
      <c r="H1994" t="str">
        <f>_xlfn.XLOOKUP(Table1[[#This Row],[ZIPCODE]],Table2[Zip Code],Table2[County])</f>
        <v>Carbon</v>
      </c>
      <c r="I1994" t="str">
        <f>_xlfn.XLOOKUP(Table1[[#This Row],[ZIPCODE]],Table3[zip],Table3[county])</f>
        <v>Carbon County</v>
      </c>
      <c r="J1994" t="str">
        <f>IFERROR(Table1[[#This Row],[County (Utah.gov)]], SUBSTITUTE(Table1[[#This Row],[County (WPR)]], " County", ""))</f>
        <v>Carbon</v>
      </c>
    </row>
    <row r="1995" spans="1:10">
      <c r="A1995" t="s">
        <v>301</v>
      </c>
      <c r="B1995" t="s">
        <v>300</v>
      </c>
      <c r="C1995">
        <v>2025</v>
      </c>
      <c r="D1995">
        <v>2</v>
      </c>
      <c r="E1995">
        <v>84501</v>
      </c>
      <c r="F1995" t="s">
        <v>291</v>
      </c>
      <c r="G1995">
        <v>1</v>
      </c>
      <c r="H1995" t="str">
        <f>_xlfn.XLOOKUP(Table1[[#This Row],[ZIPCODE]],Table2[Zip Code],Table2[County])</f>
        <v>Carbon</v>
      </c>
      <c r="I1995" t="str">
        <f>_xlfn.XLOOKUP(Table1[[#This Row],[ZIPCODE]],Table3[zip],Table3[county])</f>
        <v>Carbon County</v>
      </c>
      <c r="J1995" t="str">
        <f>IFERROR(Table1[[#This Row],[County (Utah.gov)]], SUBSTITUTE(Table1[[#This Row],[County (WPR)]], " County", ""))</f>
        <v>Carbon</v>
      </c>
    </row>
    <row r="1996" spans="1:10">
      <c r="A1996" t="s">
        <v>301</v>
      </c>
      <c r="B1996" t="s">
        <v>300</v>
      </c>
      <c r="C1996">
        <v>2025</v>
      </c>
      <c r="D1996">
        <v>2</v>
      </c>
      <c r="E1996">
        <v>84505</v>
      </c>
      <c r="F1996" t="s">
        <v>290</v>
      </c>
      <c r="G1996">
        <v>1</v>
      </c>
      <c r="H1996" t="e">
        <f>_xlfn.XLOOKUP(Table1[[#This Row],[ZIPCODE]],Table2[Zip Code],Table2[County])</f>
        <v>#N/A</v>
      </c>
      <c r="I1996" t="e">
        <f>_xlfn.XLOOKUP(Table1[[#This Row],[ZIPCODE]],Table3[zip],Table3[county])</f>
        <v>#N/A</v>
      </c>
      <c r="J1996" t="e">
        <f>IFERROR(Table1[[#This Row],[County (Utah.gov)]], SUBSTITUTE(Table1[[#This Row],[County (WPR)]], " County", ""))</f>
        <v>#N/A</v>
      </c>
    </row>
    <row r="1997" spans="1:10">
      <c r="A1997" t="s">
        <v>301</v>
      </c>
      <c r="B1997" t="s">
        <v>300</v>
      </c>
      <c r="C1997">
        <v>2025</v>
      </c>
      <c r="D1997">
        <v>2</v>
      </c>
      <c r="E1997">
        <v>84511</v>
      </c>
      <c r="F1997" t="s">
        <v>290</v>
      </c>
      <c r="G1997">
        <v>4</v>
      </c>
      <c r="H1997" t="str">
        <f>_xlfn.XLOOKUP(Table1[[#This Row],[ZIPCODE]],Table2[Zip Code],Table2[County])</f>
        <v>San Juan</v>
      </c>
      <c r="I1997" t="str">
        <f>_xlfn.XLOOKUP(Table1[[#This Row],[ZIPCODE]],Table3[zip],Table3[county])</f>
        <v>San Juan County</v>
      </c>
      <c r="J1997" t="str">
        <f>IFERROR(Table1[[#This Row],[County (Utah.gov)]], SUBSTITUTE(Table1[[#This Row],[County (WPR)]], " County", ""))</f>
        <v>San Juan</v>
      </c>
    </row>
    <row r="1998" spans="1:10">
      <c r="A1998" t="s">
        <v>301</v>
      </c>
      <c r="B1998" t="s">
        <v>300</v>
      </c>
      <c r="C1998">
        <v>2025</v>
      </c>
      <c r="D1998">
        <v>2</v>
      </c>
      <c r="E1998">
        <v>84511</v>
      </c>
      <c r="F1998" t="s">
        <v>291</v>
      </c>
      <c r="G1998">
        <v>1</v>
      </c>
      <c r="H1998" t="str">
        <f>_xlfn.XLOOKUP(Table1[[#This Row],[ZIPCODE]],Table2[Zip Code],Table2[County])</f>
        <v>San Juan</v>
      </c>
      <c r="I1998" t="str">
        <f>_xlfn.XLOOKUP(Table1[[#This Row],[ZIPCODE]],Table3[zip],Table3[county])</f>
        <v>San Juan County</v>
      </c>
      <c r="J1998" t="str">
        <f>IFERROR(Table1[[#This Row],[County (Utah.gov)]], SUBSTITUTE(Table1[[#This Row],[County (WPR)]], " County", ""))</f>
        <v>San Juan</v>
      </c>
    </row>
    <row r="1999" spans="1:10">
      <c r="A1999" t="s">
        <v>301</v>
      </c>
      <c r="B1999" t="s">
        <v>300</v>
      </c>
      <c r="C1999">
        <v>2025</v>
      </c>
      <c r="D1999">
        <v>2</v>
      </c>
      <c r="E1999">
        <v>84512</v>
      </c>
      <c r="F1999" t="s">
        <v>291</v>
      </c>
      <c r="G1999">
        <v>1</v>
      </c>
      <c r="H1999" t="str">
        <f>_xlfn.XLOOKUP(Table1[[#This Row],[ZIPCODE]],Table2[Zip Code],Table2[County])</f>
        <v>San Juan</v>
      </c>
      <c r="I1999" t="str">
        <f>_xlfn.XLOOKUP(Table1[[#This Row],[ZIPCODE]],Table3[zip],Table3[county])</f>
        <v>San Juan County</v>
      </c>
      <c r="J1999" t="str">
        <f>IFERROR(Table1[[#This Row],[County (Utah.gov)]], SUBSTITUTE(Table1[[#This Row],[County (WPR)]], " County", ""))</f>
        <v>San Juan</v>
      </c>
    </row>
    <row r="2000" spans="1:10">
      <c r="A2000" t="s">
        <v>301</v>
      </c>
      <c r="B2000" t="s">
        <v>300</v>
      </c>
      <c r="C2000">
        <v>2025</v>
      </c>
      <c r="D2000">
        <v>2</v>
      </c>
      <c r="E2000">
        <v>84518</v>
      </c>
      <c r="F2000" t="s">
        <v>290</v>
      </c>
      <c r="G2000">
        <v>1</v>
      </c>
      <c r="H2000" t="str">
        <f>_xlfn.XLOOKUP(Table1[[#This Row],[ZIPCODE]],Table2[Zip Code],Table2[County])</f>
        <v>Emery</v>
      </c>
      <c r="I2000" t="str">
        <f>_xlfn.XLOOKUP(Table1[[#This Row],[ZIPCODE]],Table3[zip],Table3[county])</f>
        <v>Emery County</v>
      </c>
      <c r="J2000" t="str">
        <f>IFERROR(Table1[[#This Row],[County (Utah.gov)]], SUBSTITUTE(Table1[[#This Row],[County (WPR)]], " County", ""))</f>
        <v>Emery</v>
      </c>
    </row>
    <row r="2001" spans="1:10">
      <c r="A2001" t="s">
        <v>301</v>
      </c>
      <c r="B2001" t="s">
        <v>300</v>
      </c>
      <c r="C2001">
        <v>2025</v>
      </c>
      <c r="D2001">
        <v>2</v>
      </c>
      <c r="E2001">
        <v>84523</v>
      </c>
      <c r="F2001" t="s">
        <v>290</v>
      </c>
      <c r="G2001">
        <v>1</v>
      </c>
      <c r="H2001" t="str">
        <f>_xlfn.XLOOKUP(Table1[[#This Row],[ZIPCODE]],Table2[Zip Code],Table2[County])</f>
        <v>Emery</v>
      </c>
      <c r="I2001" t="str">
        <f>_xlfn.XLOOKUP(Table1[[#This Row],[ZIPCODE]],Table3[zip],Table3[county])</f>
        <v>Emery County</v>
      </c>
      <c r="J2001" t="str">
        <f>IFERROR(Table1[[#This Row],[County (Utah.gov)]], SUBSTITUTE(Table1[[#This Row],[County (WPR)]], " County", ""))</f>
        <v>Emery</v>
      </c>
    </row>
    <row r="2002" spans="1:10">
      <c r="A2002" t="s">
        <v>301</v>
      </c>
      <c r="B2002" t="s">
        <v>300</v>
      </c>
      <c r="C2002">
        <v>2025</v>
      </c>
      <c r="D2002">
        <v>2</v>
      </c>
      <c r="E2002">
        <v>84525</v>
      </c>
      <c r="F2002" t="s">
        <v>290</v>
      </c>
      <c r="G2002">
        <v>1</v>
      </c>
      <c r="H2002" t="str">
        <f>_xlfn.XLOOKUP(Table1[[#This Row],[ZIPCODE]],Table2[Zip Code],Table2[County])</f>
        <v>Emery</v>
      </c>
      <c r="I2002" t="str">
        <f>_xlfn.XLOOKUP(Table1[[#This Row],[ZIPCODE]],Table3[zip],Table3[county])</f>
        <v>Emery County</v>
      </c>
      <c r="J2002" t="str">
        <f>IFERROR(Table1[[#This Row],[County (Utah.gov)]], SUBSTITUTE(Table1[[#This Row],[County (WPR)]], " County", ""))</f>
        <v>Emery</v>
      </c>
    </row>
    <row r="2003" spans="1:10">
      <c r="A2003" t="s">
        <v>301</v>
      </c>
      <c r="B2003" t="s">
        <v>300</v>
      </c>
      <c r="C2003">
        <v>2025</v>
      </c>
      <c r="D2003">
        <v>2</v>
      </c>
      <c r="E2003">
        <v>84526</v>
      </c>
      <c r="F2003" t="s">
        <v>290</v>
      </c>
      <c r="G2003">
        <v>1</v>
      </c>
      <c r="H2003" t="str">
        <f>_xlfn.XLOOKUP(Table1[[#This Row],[ZIPCODE]],Table2[Zip Code],Table2[County])</f>
        <v>Carbon</v>
      </c>
      <c r="I2003" t="str">
        <f>_xlfn.XLOOKUP(Table1[[#This Row],[ZIPCODE]],Table3[zip],Table3[county])</f>
        <v>Carbon County</v>
      </c>
      <c r="J2003" t="str">
        <f>IFERROR(Table1[[#This Row],[County (Utah.gov)]], SUBSTITUTE(Table1[[#This Row],[County (WPR)]], " County", ""))</f>
        <v>Carbon</v>
      </c>
    </row>
    <row r="2004" spans="1:10">
      <c r="A2004" t="s">
        <v>301</v>
      </c>
      <c r="B2004" t="s">
        <v>300</v>
      </c>
      <c r="C2004">
        <v>2025</v>
      </c>
      <c r="D2004">
        <v>2</v>
      </c>
      <c r="E2004">
        <v>84526</v>
      </c>
      <c r="F2004" t="s">
        <v>291</v>
      </c>
      <c r="G2004">
        <v>1</v>
      </c>
      <c r="H2004" t="str">
        <f>_xlfn.XLOOKUP(Table1[[#This Row],[ZIPCODE]],Table2[Zip Code],Table2[County])</f>
        <v>Carbon</v>
      </c>
      <c r="I2004" t="str">
        <f>_xlfn.XLOOKUP(Table1[[#This Row],[ZIPCODE]],Table3[zip],Table3[county])</f>
        <v>Carbon County</v>
      </c>
      <c r="J2004" t="str">
        <f>IFERROR(Table1[[#This Row],[County (Utah.gov)]], SUBSTITUTE(Table1[[#This Row],[County (WPR)]], " County", ""))</f>
        <v>Carbon</v>
      </c>
    </row>
    <row r="2005" spans="1:10">
      <c r="A2005" t="s">
        <v>301</v>
      </c>
      <c r="B2005" t="s">
        <v>300</v>
      </c>
      <c r="C2005">
        <v>2025</v>
      </c>
      <c r="D2005">
        <v>2</v>
      </c>
      <c r="E2005">
        <v>84532</v>
      </c>
      <c r="F2005" t="s">
        <v>290</v>
      </c>
      <c r="G2005">
        <v>17</v>
      </c>
      <c r="H2005" t="str">
        <f>_xlfn.XLOOKUP(Table1[[#This Row],[ZIPCODE]],Table2[Zip Code],Table2[County])</f>
        <v>Grand</v>
      </c>
      <c r="I2005" t="str">
        <f>_xlfn.XLOOKUP(Table1[[#This Row],[ZIPCODE]],Table3[zip],Table3[county])</f>
        <v>Grand County</v>
      </c>
      <c r="J2005" t="str">
        <f>IFERROR(Table1[[#This Row],[County (Utah.gov)]], SUBSTITUTE(Table1[[#This Row],[County (WPR)]], " County", ""))</f>
        <v>Grand</v>
      </c>
    </row>
    <row r="2006" spans="1:10">
      <c r="A2006" t="s">
        <v>301</v>
      </c>
      <c r="B2006" t="s">
        <v>300</v>
      </c>
      <c r="C2006">
        <v>2025</v>
      </c>
      <c r="D2006">
        <v>2</v>
      </c>
      <c r="E2006">
        <v>84532</v>
      </c>
      <c r="F2006" t="s">
        <v>291</v>
      </c>
      <c r="G2006">
        <v>2</v>
      </c>
      <c r="H2006" t="str">
        <f>_xlfn.XLOOKUP(Table1[[#This Row],[ZIPCODE]],Table2[Zip Code],Table2[County])</f>
        <v>Grand</v>
      </c>
      <c r="I2006" t="str">
        <f>_xlfn.XLOOKUP(Table1[[#This Row],[ZIPCODE]],Table3[zip],Table3[county])</f>
        <v>Grand County</v>
      </c>
      <c r="J2006" t="str">
        <f>IFERROR(Table1[[#This Row],[County (Utah.gov)]], SUBSTITUTE(Table1[[#This Row],[County (WPR)]], " County", ""))</f>
        <v>Grand</v>
      </c>
    </row>
    <row r="2007" spans="1:10">
      <c r="A2007" t="s">
        <v>301</v>
      </c>
      <c r="B2007" t="s">
        <v>300</v>
      </c>
      <c r="C2007">
        <v>2025</v>
      </c>
      <c r="D2007">
        <v>2</v>
      </c>
      <c r="E2007">
        <v>84534</v>
      </c>
      <c r="F2007" t="s">
        <v>290</v>
      </c>
      <c r="G2007">
        <v>1</v>
      </c>
      <c r="H2007" t="str">
        <f>_xlfn.XLOOKUP(Table1[[#This Row],[ZIPCODE]],Table2[Zip Code],Table2[County])</f>
        <v>San Juan</v>
      </c>
      <c r="I2007" t="str">
        <f>_xlfn.XLOOKUP(Table1[[#This Row],[ZIPCODE]],Table3[zip],Table3[county])</f>
        <v>San Juan County</v>
      </c>
      <c r="J2007" t="str">
        <f>IFERROR(Table1[[#This Row],[County (Utah.gov)]], SUBSTITUTE(Table1[[#This Row],[County (WPR)]], " County", ""))</f>
        <v>San Juan</v>
      </c>
    </row>
    <row r="2008" spans="1:10">
      <c r="A2008" t="s">
        <v>301</v>
      </c>
      <c r="B2008" t="s">
        <v>300</v>
      </c>
      <c r="C2008">
        <v>2025</v>
      </c>
      <c r="D2008">
        <v>2</v>
      </c>
      <c r="E2008">
        <v>84534</v>
      </c>
      <c r="F2008" t="s">
        <v>291</v>
      </c>
      <c r="G2008">
        <v>1</v>
      </c>
      <c r="H2008" t="str">
        <f>_xlfn.XLOOKUP(Table1[[#This Row],[ZIPCODE]],Table2[Zip Code],Table2[County])</f>
        <v>San Juan</v>
      </c>
      <c r="I2008" t="str">
        <f>_xlfn.XLOOKUP(Table1[[#This Row],[ZIPCODE]],Table3[zip],Table3[county])</f>
        <v>San Juan County</v>
      </c>
      <c r="J2008" t="str">
        <f>IFERROR(Table1[[#This Row],[County (Utah.gov)]], SUBSTITUTE(Table1[[#This Row],[County (WPR)]], " County", ""))</f>
        <v>San Juan</v>
      </c>
    </row>
    <row r="2009" spans="1:10">
      <c r="A2009" t="s">
        <v>301</v>
      </c>
      <c r="B2009" t="s">
        <v>300</v>
      </c>
      <c r="C2009">
        <v>2025</v>
      </c>
      <c r="D2009">
        <v>2</v>
      </c>
      <c r="E2009">
        <v>84535</v>
      </c>
      <c r="F2009" t="s">
        <v>290</v>
      </c>
      <c r="G2009">
        <v>1</v>
      </c>
      <c r="H2009" t="str">
        <f>_xlfn.XLOOKUP(Table1[[#This Row],[ZIPCODE]],Table2[Zip Code],Table2[County])</f>
        <v>San Juan</v>
      </c>
      <c r="I2009" t="str">
        <f>_xlfn.XLOOKUP(Table1[[#This Row],[ZIPCODE]],Table3[zip],Table3[county])</f>
        <v>San Juan County</v>
      </c>
      <c r="J2009" t="str">
        <f>IFERROR(Table1[[#This Row],[County (Utah.gov)]], SUBSTITUTE(Table1[[#This Row],[County (WPR)]], " County", ""))</f>
        <v>San Juan</v>
      </c>
    </row>
    <row r="2010" spans="1:10">
      <c r="A2010" t="s">
        <v>301</v>
      </c>
      <c r="B2010" t="s">
        <v>300</v>
      </c>
      <c r="C2010">
        <v>2025</v>
      </c>
      <c r="D2010">
        <v>2</v>
      </c>
      <c r="E2010">
        <v>84536</v>
      </c>
      <c r="F2010" t="s">
        <v>290</v>
      </c>
      <c r="G2010">
        <v>1</v>
      </c>
      <c r="H2010" t="str">
        <f>_xlfn.XLOOKUP(Table1[[#This Row],[ZIPCODE]],Table2[Zip Code],Table2[County])</f>
        <v>San Juan</v>
      </c>
      <c r="I2010" t="str">
        <f>_xlfn.XLOOKUP(Table1[[#This Row],[ZIPCODE]],Table3[zip],Table3[county])</f>
        <v>San Juan County</v>
      </c>
      <c r="J2010" t="str">
        <f>IFERROR(Table1[[#This Row],[County (Utah.gov)]], SUBSTITUTE(Table1[[#This Row],[County (WPR)]], " County", ""))</f>
        <v>San Juan</v>
      </c>
    </row>
    <row r="2011" spans="1:10">
      <c r="A2011" t="s">
        <v>301</v>
      </c>
      <c r="B2011" t="s">
        <v>300</v>
      </c>
      <c r="C2011">
        <v>2025</v>
      </c>
      <c r="D2011">
        <v>2</v>
      </c>
      <c r="E2011">
        <v>84537</v>
      </c>
      <c r="F2011" t="s">
        <v>290</v>
      </c>
      <c r="G2011">
        <v>3</v>
      </c>
      <c r="H2011" t="str">
        <f>_xlfn.XLOOKUP(Table1[[#This Row],[ZIPCODE]],Table2[Zip Code],Table2[County])</f>
        <v>Emery</v>
      </c>
      <c r="I2011" t="str">
        <f>_xlfn.XLOOKUP(Table1[[#This Row],[ZIPCODE]],Table3[zip],Table3[county])</f>
        <v>Emery County</v>
      </c>
      <c r="J2011" t="str">
        <f>IFERROR(Table1[[#This Row],[County (Utah.gov)]], SUBSTITUTE(Table1[[#This Row],[County (WPR)]], " County", ""))</f>
        <v>Emery</v>
      </c>
    </row>
    <row r="2012" spans="1:10">
      <c r="A2012" t="s">
        <v>301</v>
      </c>
      <c r="B2012" t="s">
        <v>300</v>
      </c>
      <c r="C2012">
        <v>2025</v>
      </c>
      <c r="D2012">
        <v>2</v>
      </c>
      <c r="E2012">
        <v>84542</v>
      </c>
      <c r="F2012" t="s">
        <v>291</v>
      </c>
      <c r="G2012">
        <v>1</v>
      </c>
      <c r="H2012" t="str">
        <f>_xlfn.XLOOKUP(Table1[[#This Row],[ZIPCODE]],Table2[Zip Code],Table2[County])</f>
        <v>Carbon</v>
      </c>
      <c r="I2012" t="str">
        <f>_xlfn.XLOOKUP(Table1[[#This Row],[ZIPCODE]],Table3[zip],Table3[county])</f>
        <v>Carbon County</v>
      </c>
      <c r="J2012" t="str">
        <f>IFERROR(Table1[[#This Row],[County (Utah.gov)]], SUBSTITUTE(Table1[[#This Row],[County (WPR)]], " County", ""))</f>
        <v>Carbon</v>
      </c>
    </row>
    <row r="2013" spans="1:10">
      <c r="A2013" t="s">
        <v>301</v>
      </c>
      <c r="B2013" t="s">
        <v>300</v>
      </c>
      <c r="C2013">
        <v>2025</v>
      </c>
      <c r="D2013">
        <v>2</v>
      </c>
      <c r="E2013">
        <v>84601</v>
      </c>
      <c r="F2013" t="s">
        <v>290</v>
      </c>
      <c r="G2013">
        <v>51</v>
      </c>
      <c r="H2013" t="str">
        <f>_xlfn.XLOOKUP(Table1[[#This Row],[ZIPCODE]],Table2[Zip Code],Table2[County])</f>
        <v>Utah</v>
      </c>
      <c r="I2013" t="str">
        <f>_xlfn.XLOOKUP(Table1[[#This Row],[ZIPCODE]],Table3[zip],Table3[county])</f>
        <v>Utah County</v>
      </c>
      <c r="J2013" t="str">
        <f>IFERROR(Table1[[#This Row],[County (Utah.gov)]], SUBSTITUTE(Table1[[#This Row],[County (WPR)]], " County", ""))</f>
        <v>Utah</v>
      </c>
    </row>
    <row r="2014" spans="1:10">
      <c r="A2014" t="s">
        <v>301</v>
      </c>
      <c r="B2014" t="s">
        <v>300</v>
      </c>
      <c r="C2014">
        <v>2025</v>
      </c>
      <c r="D2014">
        <v>2</v>
      </c>
      <c r="E2014">
        <v>84601</v>
      </c>
      <c r="F2014" t="s">
        <v>291</v>
      </c>
      <c r="G2014">
        <v>3</v>
      </c>
      <c r="H2014" t="str">
        <f>_xlfn.XLOOKUP(Table1[[#This Row],[ZIPCODE]],Table2[Zip Code],Table2[County])</f>
        <v>Utah</v>
      </c>
      <c r="I2014" t="str">
        <f>_xlfn.XLOOKUP(Table1[[#This Row],[ZIPCODE]],Table3[zip],Table3[county])</f>
        <v>Utah County</v>
      </c>
      <c r="J2014" t="str">
        <f>IFERROR(Table1[[#This Row],[County (Utah.gov)]], SUBSTITUTE(Table1[[#This Row],[County (WPR)]], " County", ""))</f>
        <v>Utah</v>
      </c>
    </row>
    <row r="2015" spans="1:10">
      <c r="A2015" t="s">
        <v>301</v>
      </c>
      <c r="B2015" t="s">
        <v>300</v>
      </c>
      <c r="C2015">
        <v>2025</v>
      </c>
      <c r="D2015">
        <v>2</v>
      </c>
      <c r="E2015">
        <v>84602</v>
      </c>
      <c r="F2015" t="s">
        <v>290</v>
      </c>
      <c r="G2015">
        <v>1</v>
      </c>
      <c r="H2015" t="str">
        <f>_xlfn.XLOOKUP(Table1[[#This Row],[ZIPCODE]],Table2[Zip Code],Table2[County])</f>
        <v>Utah</v>
      </c>
      <c r="I2015" t="str">
        <f>_xlfn.XLOOKUP(Table1[[#This Row],[ZIPCODE]],Table3[zip],Table3[county])</f>
        <v>Utah County</v>
      </c>
      <c r="J2015" t="str">
        <f>IFERROR(Table1[[#This Row],[County (Utah.gov)]], SUBSTITUTE(Table1[[#This Row],[County (WPR)]], " County", ""))</f>
        <v>Utah</v>
      </c>
    </row>
    <row r="2016" spans="1:10">
      <c r="A2016" t="s">
        <v>301</v>
      </c>
      <c r="B2016" t="s">
        <v>300</v>
      </c>
      <c r="C2016">
        <v>2025</v>
      </c>
      <c r="D2016">
        <v>2</v>
      </c>
      <c r="E2016">
        <v>84604</v>
      </c>
      <c r="F2016" t="s">
        <v>290</v>
      </c>
      <c r="G2016">
        <v>57</v>
      </c>
      <c r="H2016" t="str">
        <f>_xlfn.XLOOKUP(Table1[[#This Row],[ZIPCODE]],Table2[Zip Code],Table2[County])</f>
        <v>Utah</v>
      </c>
      <c r="I2016" t="str">
        <f>_xlfn.XLOOKUP(Table1[[#This Row],[ZIPCODE]],Table3[zip],Table3[county])</f>
        <v>Utah County</v>
      </c>
      <c r="J2016" t="str">
        <f>IFERROR(Table1[[#This Row],[County (Utah.gov)]], SUBSTITUTE(Table1[[#This Row],[County (WPR)]], " County", ""))</f>
        <v>Utah</v>
      </c>
    </row>
    <row r="2017" spans="1:10">
      <c r="A2017" t="s">
        <v>301</v>
      </c>
      <c r="B2017" t="s">
        <v>300</v>
      </c>
      <c r="C2017">
        <v>2025</v>
      </c>
      <c r="D2017">
        <v>2</v>
      </c>
      <c r="E2017">
        <v>84604</v>
      </c>
      <c r="F2017" t="s">
        <v>291</v>
      </c>
      <c r="G2017">
        <v>9</v>
      </c>
      <c r="H2017" t="str">
        <f>_xlfn.XLOOKUP(Table1[[#This Row],[ZIPCODE]],Table2[Zip Code],Table2[County])</f>
        <v>Utah</v>
      </c>
      <c r="I2017" t="str">
        <f>_xlfn.XLOOKUP(Table1[[#This Row],[ZIPCODE]],Table3[zip],Table3[county])</f>
        <v>Utah County</v>
      </c>
      <c r="J2017" t="str">
        <f>IFERROR(Table1[[#This Row],[County (Utah.gov)]], SUBSTITUTE(Table1[[#This Row],[County (WPR)]], " County", ""))</f>
        <v>Utah</v>
      </c>
    </row>
    <row r="2018" spans="1:10">
      <c r="A2018" t="s">
        <v>301</v>
      </c>
      <c r="B2018" t="s">
        <v>300</v>
      </c>
      <c r="C2018">
        <v>2025</v>
      </c>
      <c r="D2018">
        <v>2</v>
      </c>
      <c r="E2018">
        <v>84606</v>
      </c>
      <c r="F2018" t="s">
        <v>290</v>
      </c>
      <c r="G2018">
        <v>27</v>
      </c>
      <c r="H2018" t="str">
        <f>_xlfn.XLOOKUP(Table1[[#This Row],[ZIPCODE]],Table2[Zip Code],Table2[County])</f>
        <v>Utah</v>
      </c>
      <c r="I2018" t="str">
        <f>_xlfn.XLOOKUP(Table1[[#This Row],[ZIPCODE]],Table3[zip],Table3[county])</f>
        <v>Utah County</v>
      </c>
      <c r="J2018" t="str">
        <f>IFERROR(Table1[[#This Row],[County (Utah.gov)]], SUBSTITUTE(Table1[[#This Row],[County (WPR)]], " County", ""))</f>
        <v>Utah</v>
      </c>
    </row>
    <row r="2019" spans="1:10">
      <c r="A2019" t="s">
        <v>301</v>
      </c>
      <c r="B2019" t="s">
        <v>300</v>
      </c>
      <c r="C2019">
        <v>2025</v>
      </c>
      <c r="D2019">
        <v>2</v>
      </c>
      <c r="E2019">
        <v>84606</v>
      </c>
      <c r="F2019" t="s">
        <v>291</v>
      </c>
      <c r="G2019">
        <v>7</v>
      </c>
      <c r="H2019" t="str">
        <f>_xlfn.XLOOKUP(Table1[[#This Row],[ZIPCODE]],Table2[Zip Code],Table2[County])</f>
        <v>Utah</v>
      </c>
      <c r="I2019" t="str">
        <f>_xlfn.XLOOKUP(Table1[[#This Row],[ZIPCODE]],Table3[zip],Table3[county])</f>
        <v>Utah County</v>
      </c>
      <c r="J2019" t="str">
        <f>IFERROR(Table1[[#This Row],[County (Utah.gov)]], SUBSTITUTE(Table1[[#This Row],[County (WPR)]], " County", ""))</f>
        <v>Utah</v>
      </c>
    </row>
    <row r="2020" spans="1:10">
      <c r="A2020" t="s">
        <v>301</v>
      </c>
      <c r="B2020" t="s">
        <v>300</v>
      </c>
      <c r="C2020">
        <v>2025</v>
      </c>
      <c r="D2020">
        <v>2</v>
      </c>
      <c r="E2020">
        <v>84622</v>
      </c>
      <c r="F2020" t="s">
        <v>290</v>
      </c>
      <c r="G2020">
        <v>1</v>
      </c>
      <c r="H2020" t="str">
        <f>_xlfn.XLOOKUP(Table1[[#This Row],[ZIPCODE]],Table2[Zip Code],Table2[County])</f>
        <v>Sanpete</v>
      </c>
      <c r="I2020" t="str">
        <f>_xlfn.XLOOKUP(Table1[[#This Row],[ZIPCODE]],Table3[zip],Table3[county])</f>
        <v>Sanpete County</v>
      </c>
      <c r="J2020" t="str">
        <f>IFERROR(Table1[[#This Row],[County (Utah.gov)]], SUBSTITUTE(Table1[[#This Row],[County (WPR)]], " County", ""))</f>
        <v>Sanpete</v>
      </c>
    </row>
    <row r="2021" spans="1:10">
      <c r="A2021" t="s">
        <v>301</v>
      </c>
      <c r="B2021" t="s">
        <v>300</v>
      </c>
      <c r="C2021">
        <v>2025</v>
      </c>
      <c r="D2021">
        <v>2</v>
      </c>
      <c r="E2021">
        <v>84624</v>
      </c>
      <c r="F2021" t="s">
        <v>290</v>
      </c>
      <c r="G2021">
        <v>2</v>
      </c>
      <c r="H2021" t="str">
        <f>_xlfn.XLOOKUP(Table1[[#This Row],[ZIPCODE]],Table2[Zip Code],Table2[County])</f>
        <v>Millard</v>
      </c>
      <c r="I2021" t="str">
        <f>_xlfn.XLOOKUP(Table1[[#This Row],[ZIPCODE]],Table3[zip],Table3[county])</f>
        <v>Millard County</v>
      </c>
      <c r="J2021" t="str">
        <f>IFERROR(Table1[[#This Row],[County (Utah.gov)]], SUBSTITUTE(Table1[[#This Row],[County (WPR)]], " County", ""))</f>
        <v>Millard</v>
      </c>
    </row>
    <row r="2022" spans="1:10">
      <c r="A2022" t="s">
        <v>301</v>
      </c>
      <c r="B2022" t="s">
        <v>300</v>
      </c>
      <c r="C2022">
        <v>2025</v>
      </c>
      <c r="D2022">
        <v>2</v>
      </c>
      <c r="E2022">
        <v>84627</v>
      </c>
      <c r="F2022" t="s">
        <v>290</v>
      </c>
      <c r="G2022">
        <v>2</v>
      </c>
      <c r="H2022" t="str">
        <f>_xlfn.XLOOKUP(Table1[[#This Row],[ZIPCODE]],Table2[Zip Code],Table2[County])</f>
        <v>Sanpete</v>
      </c>
      <c r="I2022" t="str">
        <f>_xlfn.XLOOKUP(Table1[[#This Row],[ZIPCODE]],Table3[zip],Table3[county])</f>
        <v>Sanpete County</v>
      </c>
      <c r="J2022" t="str">
        <f>IFERROR(Table1[[#This Row],[County (Utah.gov)]], SUBSTITUTE(Table1[[#This Row],[County (WPR)]], " County", ""))</f>
        <v>Sanpete</v>
      </c>
    </row>
    <row r="2023" spans="1:10">
      <c r="A2023" t="s">
        <v>301</v>
      </c>
      <c r="B2023" t="s">
        <v>300</v>
      </c>
      <c r="C2023">
        <v>2025</v>
      </c>
      <c r="D2023">
        <v>2</v>
      </c>
      <c r="E2023">
        <v>84629</v>
      </c>
      <c r="F2023" t="s">
        <v>290</v>
      </c>
      <c r="G2023">
        <v>1</v>
      </c>
      <c r="H2023" t="str">
        <f>_xlfn.XLOOKUP(Table1[[#This Row],[ZIPCODE]],Table2[Zip Code],Table2[County])</f>
        <v>Sanpete</v>
      </c>
      <c r="I2023" t="str">
        <f>_xlfn.XLOOKUP(Table1[[#This Row],[ZIPCODE]],Table3[zip],Table3[county])</f>
        <v>Sanpete County</v>
      </c>
      <c r="J2023" t="str">
        <f>IFERROR(Table1[[#This Row],[County (Utah.gov)]], SUBSTITUTE(Table1[[#This Row],[County (WPR)]], " County", ""))</f>
        <v>Sanpete</v>
      </c>
    </row>
    <row r="2024" spans="1:10">
      <c r="A2024" t="s">
        <v>301</v>
      </c>
      <c r="B2024" t="s">
        <v>300</v>
      </c>
      <c r="C2024">
        <v>2025</v>
      </c>
      <c r="D2024">
        <v>2</v>
      </c>
      <c r="E2024">
        <v>84629</v>
      </c>
      <c r="F2024" t="s">
        <v>291</v>
      </c>
      <c r="G2024">
        <v>1</v>
      </c>
      <c r="H2024" t="str">
        <f>_xlfn.XLOOKUP(Table1[[#This Row],[ZIPCODE]],Table2[Zip Code],Table2[County])</f>
        <v>Sanpete</v>
      </c>
      <c r="I2024" t="str">
        <f>_xlfn.XLOOKUP(Table1[[#This Row],[ZIPCODE]],Table3[zip],Table3[county])</f>
        <v>Sanpete County</v>
      </c>
      <c r="J2024" t="str">
        <f>IFERROR(Table1[[#This Row],[County (Utah.gov)]], SUBSTITUTE(Table1[[#This Row],[County (WPR)]], " County", ""))</f>
        <v>Sanpete</v>
      </c>
    </row>
    <row r="2025" spans="1:10">
      <c r="A2025" t="s">
        <v>301</v>
      </c>
      <c r="B2025" t="s">
        <v>300</v>
      </c>
      <c r="C2025">
        <v>2025</v>
      </c>
      <c r="D2025">
        <v>2</v>
      </c>
      <c r="E2025">
        <v>84640</v>
      </c>
      <c r="F2025" t="s">
        <v>290</v>
      </c>
      <c r="G2025">
        <v>1</v>
      </c>
      <c r="H2025" t="str">
        <f>_xlfn.XLOOKUP(Table1[[#This Row],[ZIPCODE]],Table2[Zip Code],Table2[County])</f>
        <v>Millard</v>
      </c>
      <c r="I2025" t="str">
        <f>_xlfn.XLOOKUP(Table1[[#This Row],[ZIPCODE]],Table3[zip],Table3[county])</f>
        <v>Millard County</v>
      </c>
      <c r="J2025" t="str">
        <f>IFERROR(Table1[[#This Row],[County (Utah.gov)]], SUBSTITUTE(Table1[[#This Row],[County (WPR)]], " County", ""))</f>
        <v>Millard</v>
      </c>
    </row>
    <row r="2026" spans="1:10">
      <c r="A2026" t="s">
        <v>301</v>
      </c>
      <c r="B2026" t="s">
        <v>300</v>
      </c>
      <c r="C2026">
        <v>2025</v>
      </c>
      <c r="D2026">
        <v>2</v>
      </c>
      <c r="E2026">
        <v>84642</v>
      </c>
      <c r="F2026" t="s">
        <v>290</v>
      </c>
      <c r="G2026">
        <v>2</v>
      </c>
      <c r="H2026" t="str">
        <f>_xlfn.XLOOKUP(Table1[[#This Row],[ZIPCODE]],Table2[Zip Code],Table2[County])</f>
        <v>Sanpete</v>
      </c>
      <c r="I2026" t="str">
        <f>_xlfn.XLOOKUP(Table1[[#This Row],[ZIPCODE]],Table3[zip],Table3[county])</f>
        <v>Sanpete County</v>
      </c>
      <c r="J2026" t="str">
        <f>IFERROR(Table1[[#This Row],[County (Utah.gov)]], SUBSTITUTE(Table1[[#This Row],[County (WPR)]], " County", ""))</f>
        <v>Sanpete</v>
      </c>
    </row>
    <row r="2027" spans="1:10">
      <c r="A2027" t="s">
        <v>301</v>
      </c>
      <c r="B2027" t="s">
        <v>300</v>
      </c>
      <c r="C2027">
        <v>2025</v>
      </c>
      <c r="D2027">
        <v>2</v>
      </c>
      <c r="E2027">
        <v>84642</v>
      </c>
      <c r="F2027" t="s">
        <v>291</v>
      </c>
      <c r="G2027">
        <v>1</v>
      </c>
      <c r="H2027" t="str">
        <f>_xlfn.XLOOKUP(Table1[[#This Row],[ZIPCODE]],Table2[Zip Code],Table2[County])</f>
        <v>Sanpete</v>
      </c>
      <c r="I2027" t="str">
        <f>_xlfn.XLOOKUP(Table1[[#This Row],[ZIPCODE]],Table3[zip],Table3[county])</f>
        <v>Sanpete County</v>
      </c>
      <c r="J2027" t="str">
        <f>IFERROR(Table1[[#This Row],[County (Utah.gov)]], SUBSTITUTE(Table1[[#This Row],[County (WPR)]], " County", ""))</f>
        <v>Sanpete</v>
      </c>
    </row>
    <row r="2028" spans="1:10">
      <c r="A2028" t="s">
        <v>301</v>
      </c>
      <c r="B2028" t="s">
        <v>300</v>
      </c>
      <c r="C2028">
        <v>2025</v>
      </c>
      <c r="D2028">
        <v>2</v>
      </c>
      <c r="E2028">
        <v>84643</v>
      </c>
      <c r="F2028" t="s">
        <v>290</v>
      </c>
      <c r="G2028">
        <v>1</v>
      </c>
      <c r="H2028" t="str">
        <f>_xlfn.XLOOKUP(Table1[[#This Row],[ZIPCODE]],Table2[Zip Code],Table2[County])</f>
        <v>Sanpete</v>
      </c>
      <c r="I2028" t="str">
        <f>_xlfn.XLOOKUP(Table1[[#This Row],[ZIPCODE]],Table3[zip],Table3[county])</f>
        <v>Sanpete County</v>
      </c>
      <c r="J2028" t="str">
        <f>IFERROR(Table1[[#This Row],[County (Utah.gov)]], SUBSTITUTE(Table1[[#This Row],[County (WPR)]], " County", ""))</f>
        <v>Sanpete</v>
      </c>
    </row>
    <row r="2029" spans="1:10">
      <c r="A2029" t="s">
        <v>301</v>
      </c>
      <c r="B2029" t="s">
        <v>300</v>
      </c>
      <c r="C2029">
        <v>2025</v>
      </c>
      <c r="D2029">
        <v>2</v>
      </c>
      <c r="E2029">
        <v>84645</v>
      </c>
      <c r="F2029" t="s">
        <v>290</v>
      </c>
      <c r="G2029">
        <v>1</v>
      </c>
      <c r="H2029" t="str">
        <f>_xlfn.XLOOKUP(Table1[[#This Row],[ZIPCODE]],Table2[Zip Code],Table2[County])</f>
        <v>Juab</v>
      </c>
      <c r="I2029" t="str">
        <f>_xlfn.XLOOKUP(Table1[[#This Row],[ZIPCODE]],Table3[zip],Table3[county])</f>
        <v>Juab County</v>
      </c>
      <c r="J2029" t="str">
        <f>IFERROR(Table1[[#This Row],[County (Utah.gov)]], SUBSTITUTE(Table1[[#This Row],[County (WPR)]], " County", ""))</f>
        <v>Juab</v>
      </c>
    </row>
    <row r="2030" spans="1:10">
      <c r="A2030" t="s">
        <v>301</v>
      </c>
      <c r="B2030" t="s">
        <v>300</v>
      </c>
      <c r="C2030">
        <v>2025</v>
      </c>
      <c r="D2030">
        <v>2</v>
      </c>
      <c r="E2030">
        <v>84646</v>
      </c>
      <c r="F2030" t="s">
        <v>290</v>
      </c>
      <c r="G2030">
        <v>1</v>
      </c>
      <c r="H2030" t="str">
        <f>_xlfn.XLOOKUP(Table1[[#This Row],[ZIPCODE]],Table2[Zip Code],Table2[County])</f>
        <v>Sanpete</v>
      </c>
      <c r="I2030" t="str">
        <f>_xlfn.XLOOKUP(Table1[[#This Row],[ZIPCODE]],Table3[zip],Table3[county])</f>
        <v>Sanpete County</v>
      </c>
      <c r="J2030" t="str">
        <f>IFERROR(Table1[[#This Row],[County (Utah.gov)]], SUBSTITUTE(Table1[[#This Row],[County (WPR)]], " County", ""))</f>
        <v>Sanpete</v>
      </c>
    </row>
    <row r="2031" spans="1:10">
      <c r="A2031" t="s">
        <v>301</v>
      </c>
      <c r="B2031" t="s">
        <v>300</v>
      </c>
      <c r="C2031">
        <v>2025</v>
      </c>
      <c r="D2031">
        <v>2</v>
      </c>
      <c r="E2031">
        <v>84647</v>
      </c>
      <c r="F2031" t="s">
        <v>291</v>
      </c>
      <c r="G2031">
        <v>1</v>
      </c>
      <c r="H2031" t="str">
        <f>_xlfn.XLOOKUP(Table1[[#This Row],[ZIPCODE]],Table2[Zip Code],Table2[County])</f>
        <v>Sanpete</v>
      </c>
      <c r="I2031" t="str">
        <f>_xlfn.XLOOKUP(Table1[[#This Row],[ZIPCODE]],Table3[zip],Table3[county])</f>
        <v>Sanpete County</v>
      </c>
      <c r="J2031" t="str">
        <f>IFERROR(Table1[[#This Row],[County (Utah.gov)]], SUBSTITUTE(Table1[[#This Row],[County (WPR)]], " County", ""))</f>
        <v>Sanpete</v>
      </c>
    </row>
    <row r="2032" spans="1:10">
      <c r="A2032" t="s">
        <v>301</v>
      </c>
      <c r="B2032" t="s">
        <v>300</v>
      </c>
      <c r="C2032">
        <v>2025</v>
      </c>
      <c r="D2032">
        <v>2</v>
      </c>
      <c r="E2032">
        <v>84648</v>
      </c>
      <c r="F2032" t="s">
        <v>290</v>
      </c>
      <c r="G2032">
        <v>1</v>
      </c>
      <c r="H2032" t="str">
        <f>_xlfn.XLOOKUP(Table1[[#This Row],[ZIPCODE]],Table2[Zip Code],Table2[County])</f>
        <v>Juab</v>
      </c>
      <c r="I2032" t="str">
        <f>_xlfn.XLOOKUP(Table1[[#This Row],[ZIPCODE]],Table3[zip],Table3[county])</f>
        <v>Juab County</v>
      </c>
      <c r="J2032" t="str">
        <f>IFERROR(Table1[[#This Row],[County (Utah.gov)]], SUBSTITUTE(Table1[[#This Row],[County (WPR)]], " County", ""))</f>
        <v>Juab</v>
      </c>
    </row>
    <row r="2033" spans="1:10">
      <c r="A2033" t="s">
        <v>301</v>
      </c>
      <c r="B2033" t="s">
        <v>300</v>
      </c>
      <c r="C2033">
        <v>2025</v>
      </c>
      <c r="D2033">
        <v>2</v>
      </c>
      <c r="E2033">
        <v>84648</v>
      </c>
      <c r="F2033" t="s">
        <v>291</v>
      </c>
      <c r="G2033">
        <v>1</v>
      </c>
      <c r="H2033" t="str">
        <f>_xlfn.XLOOKUP(Table1[[#This Row],[ZIPCODE]],Table2[Zip Code],Table2[County])</f>
        <v>Juab</v>
      </c>
      <c r="I2033" t="str">
        <f>_xlfn.XLOOKUP(Table1[[#This Row],[ZIPCODE]],Table3[zip],Table3[county])</f>
        <v>Juab County</v>
      </c>
      <c r="J2033" t="str">
        <f>IFERROR(Table1[[#This Row],[County (Utah.gov)]], SUBSTITUTE(Table1[[#This Row],[County (WPR)]], " County", ""))</f>
        <v>Juab</v>
      </c>
    </row>
    <row r="2034" spans="1:10">
      <c r="A2034" t="s">
        <v>301</v>
      </c>
      <c r="B2034" t="s">
        <v>300</v>
      </c>
      <c r="C2034">
        <v>2025</v>
      </c>
      <c r="D2034">
        <v>2</v>
      </c>
      <c r="E2034">
        <v>84651</v>
      </c>
      <c r="F2034" t="s">
        <v>290</v>
      </c>
      <c r="G2034">
        <v>21</v>
      </c>
      <c r="H2034" t="str">
        <f>_xlfn.XLOOKUP(Table1[[#This Row],[ZIPCODE]],Table2[Zip Code],Table2[County])</f>
        <v>Utah</v>
      </c>
      <c r="I2034" t="str">
        <f>_xlfn.XLOOKUP(Table1[[#This Row],[ZIPCODE]],Table3[zip],Table3[county])</f>
        <v>Utah County</v>
      </c>
      <c r="J2034" t="str">
        <f>IFERROR(Table1[[#This Row],[County (Utah.gov)]], SUBSTITUTE(Table1[[#This Row],[County (WPR)]], " County", ""))</f>
        <v>Utah</v>
      </c>
    </row>
    <row r="2035" spans="1:10">
      <c r="A2035" t="s">
        <v>301</v>
      </c>
      <c r="B2035" t="s">
        <v>300</v>
      </c>
      <c r="C2035">
        <v>2025</v>
      </c>
      <c r="D2035">
        <v>2</v>
      </c>
      <c r="E2035">
        <v>84651</v>
      </c>
      <c r="F2035" t="s">
        <v>291</v>
      </c>
      <c r="G2035">
        <v>7</v>
      </c>
      <c r="H2035" t="str">
        <f>_xlfn.XLOOKUP(Table1[[#This Row],[ZIPCODE]],Table2[Zip Code],Table2[County])</f>
        <v>Utah</v>
      </c>
      <c r="I2035" t="str">
        <f>_xlfn.XLOOKUP(Table1[[#This Row],[ZIPCODE]],Table3[zip],Table3[county])</f>
        <v>Utah County</v>
      </c>
      <c r="J2035" t="str">
        <f>IFERROR(Table1[[#This Row],[County (Utah.gov)]], SUBSTITUTE(Table1[[#This Row],[County (WPR)]], " County", ""))</f>
        <v>Utah</v>
      </c>
    </row>
    <row r="2036" spans="1:10">
      <c r="A2036" t="s">
        <v>301</v>
      </c>
      <c r="B2036" t="s">
        <v>300</v>
      </c>
      <c r="C2036">
        <v>2025</v>
      </c>
      <c r="D2036">
        <v>2</v>
      </c>
      <c r="E2036">
        <v>84653</v>
      </c>
      <c r="F2036" t="s">
        <v>290</v>
      </c>
      <c r="G2036">
        <v>25</v>
      </c>
      <c r="H2036" t="str">
        <f>_xlfn.XLOOKUP(Table1[[#This Row],[ZIPCODE]],Table2[Zip Code],Table2[County])</f>
        <v>Utah</v>
      </c>
      <c r="I2036" t="str">
        <f>_xlfn.XLOOKUP(Table1[[#This Row],[ZIPCODE]],Table3[zip],Table3[county])</f>
        <v>Utah County</v>
      </c>
      <c r="J2036" t="str">
        <f>IFERROR(Table1[[#This Row],[County (Utah.gov)]], SUBSTITUTE(Table1[[#This Row],[County (WPR)]], " County", ""))</f>
        <v>Utah</v>
      </c>
    </row>
    <row r="2037" spans="1:10">
      <c r="A2037" t="s">
        <v>301</v>
      </c>
      <c r="B2037" t="s">
        <v>300</v>
      </c>
      <c r="C2037">
        <v>2025</v>
      </c>
      <c r="D2037">
        <v>2</v>
      </c>
      <c r="E2037">
        <v>84653</v>
      </c>
      <c r="F2037" t="s">
        <v>291</v>
      </c>
      <c r="G2037">
        <v>2</v>
      </c>
      <c r="H2037" t="str">
        <f>_xlfn.XLOOKUP(Table1[[#This Row],[ZIPCODE]],Table2[Zip Code],Table2[County])</f>
        <v>Utah</v>
      </c>
      <c r="I2037" t="str">
        <f>_xlfn.XLOOKUP(Table1[[#This Row],[ZIPCODE]],Table3[zip],Table3[county])</f>
        <v>Utah County</v>
      </c>
      <c r="J2037" t="str">
        <f>IFERROR(Table1[[#This Row],[County (Utah.gov)]], SUBSTITUTE(Table1[[#This Row],[County (WPR)]], " County", ""))</f>
        <v>Utah</v>
      </c>
    </row>
    <row r="2038" spans="1:10">
      <c r="A2038" t="s">
        <v>301</v>
      </c>
      <c r="B2038" t="s">
        <v>300</v>
      </c>
      <c r="C2038">
        <v>2025</v>
      </c>
      <c r="D2038">
        <v>2</v>
      </c>
      <c r="E2038">
        <v>84655</v>
      </c>
      <c r="F2038" t="s">
        <v>290</v>
      </c>
      <c r="G2038">
        <v>11</v>
      </c>
      <c r="H2038" t="str">
        <f>_xlfn.XLOOKUP(Table1[[#This Row],[ZIPCODE]],Table2[Zip Code],Table2[County])</f>
        <v>Utah</v>
      </c>
      <c r="I2038" t="str">
        <f>_xlfn.XLOOKUP(Table1[[#This Row],[ZIPCODE]],Table3[zip],Table3[county])</f>
        <v>Utah County</v>
      </c>
      <c r="J2038" t="str">
        <f>IFERROR(Table1[[#This Row],[County (Utah.gov)]], SUBSTITUTE(Table1[[#This Row],[County (WPR)]], " County", ""))</f>
        <v>Utah</v>
      </c>
    </row>
    <row r="2039" spans="1:10">
      <c r="A2039" t="s">
        <v>301</v>
      </c>
      <c r="B2039" t="s">
        <v>300</v>
      </c>
      <c r="C2039">
        <v>2025</v>
      </c>
      <c r="D2039">
        <v>2</v>
      </c>
      <c r="E2039">
        <v>84655</v>
      </c>
      <c r="F2039" t="s">
        <v>291</v>
      </c>
      <c r="G2039">
        <v>3</v>
      </c>
      <c r="H2039" t="str">
        <f>_xlfn.XLOOKUP(Table1[[#This Row],[ZIPCODE]],Table2[Zip Code],Table2[County])</f>
        <v>Utah</v>
      </c>
      <c r="I2039" t="str">
        <f>_xlfn.XLOOKUP(Table1[[#This Row],[ZIPCODE]],Table3[zip],Table3[county])</f>
        <v>Utah County</v>
      </c>
      <c r="J2039" t="str">
        <f>IFERROR(Table1[[#This Row],[County (Utah.gov)]], SUBSTITUTE(Table1[[#This Row],[County (WPR)]], " County", ""))</f>
        <v>Utah</v>
      </c>
    </row>
    <row r="2040" spans="1:10">
      <c r="A2040" t="s">
        <v>301</v>
      </c>
      <c r="B2040" t="s">
        <v>300</v>
      </c>
      <c r="C2040">
        <v>2025</v>
      </c>
      <c r="D2040">
        <v>2</v>
      </c>
      <c r="E2040">
        <v>84660</v>
      </c>
      <c r="F2040" t="s">
        <v>290</v>
      </c>
      <c r="G2040">
        <v>61</v>
      </c>
      <c r="H2040" t="str">
        <f>_xlfn.XLOOKUP(Table1[[#This Row],[ZIPCODE]],Table2[Zip Code],Table2[County])</f>
        <v>Utah</v>
      </c>
      <c r="I2040" t="str">
        <f>_xlfn.XLOOKUP(Table1[[#This Row],[ZIPCODE]],Table3[zip],Table3[county])</f>
        <v>Utah County</v>
      </c>
      <c r="J2040" t="str">
        <f>IFERROR(Table1[[#This Row],[County (Utah.gov)]], SUBSTITUTE(Table1[[#This Row],[County (WPR)]], " County", ""))</f>
        <v>Utah</v>
      </c>
    </row>
    <row r="2041" spans="1:10">
      <c r="A2041" t="s">
        <v>301</v>
      </c>
      <c r="B2041" t="s">
        <v>300</v>
      </c>
      <c r="C2041">
        <v>2025</v>
      </c>
      <c r="D2041">
        <v>2</v>
      </c>
      <c r="E2041">
        <v>84660</v>
      </c>
      <c r="F2041" t="s">
        <v>291</v>
      </c>
      <c r="G2041">
        <v>16</v>
      </c>
      <c r="H2041" t="str">
        <f>_xlfn.XLOOKUP(Table1[[#This Row],[ZIPCODE]],Table2[Zip Code],Table2[County])</f>
        <v>Utah</v>
      </c>
      <c r="I2041" t="str">
        <f>_xlfn.XLOOKUP(Table1[[#This Row],[ZIPCODE]],Table3[zip],Table3[county])</f>
        <v>Utah County</v>
      </c>
      <c r="J2041" t="str">
        <f>IFERROR(Table1[[#This Row],[County (Utah.gov)]], SUBSTITUTE(Table1[[#This Row],[County (WPR)]], " County", ""))</f>
        <v>Utah</v>
      </c>
    </row>
    <row r="2042" spans="1:10">
      <c r="A2042" t="s">
        <v>301</v>
      </c>
      <c r="B2042" t="s">
        <v>300</v>
      </c>
      <c r="C2042">
        <v>2025</v>
      </c>
      <c r="D2042">
        <v>2</v>
      </c>
      <c r="E2042">
        <v>84662</v>
      </c>
      <c r="F2042" t="s">
        <v>291</v>
      </c>
      <c r="G2042">
        <v>1</v>
      </c>
      <c r="H2042" t="str">
        <f>_xlfn.XLOOKUP(Table1[[#This Row],[ZIPCODE]],Table2[Zip Code],Table2[County])</f>
        <v>Sanpete</v>
      </c>
      <c r="I2042" t="str">
        <f>_xlfn.XLOOKUP(Table1[[#This Row],[ZIPCODE]],Table3[zip],Table3[county])</f>
        <v>Sanpete County</v>
      </c>
      <c r="J2042" t="str">
        <f>IFERROR(Table1[[#This Row],[County (Utah.gov)]], SUBSTITUTE(Table1[[#This Row],[County (WPR)]], " County", ""))</f>
        <v>Sanpete</v>
      </c>
    </row>
    <row r="2043" spans="1:10">
      <c r="A2043" t="s">
        <v>301</v>
      </c>
      <c r="B2043" t="s">
        <v>300</v>
      </c>
      <c r="C2043">
        <v>2025</v>
      </c>
      <c r="D2043">
        <v>2</v>
      </c>
      <c r="E2043">
        <v>84663</v>
      </c>
      <c r="F2043" t="s">
        <v>290</v>
      </c>
      <c r="G2043">
        <v>42</v>
      </c>
      <c r="H2043" t="str">
        <f>_xlfn.XLOOKUP(Table1[[#This Row],[ZIPCODE]],Table2[Zip Code],Table2[County])</f>
        <v>Utah</v>
      </c>
      <c r="I2043" t="str">
        <f>_xlfn.XLOOKUP(Table1[[#This Row],[ZIPCODE]],Table3[zip],Table3[county])</f>
        <v>Utah County</v>
      </c>
      <c r="J2043" t="str">
        <f>IFERROR(Table1[[#This Row],[County (Utah.gov)]], SUBSTITUTE(Table1[[#This Row],[County (WPR)]], " County", ""))</f>
        <v>Utah</v>
      </c>
    </row>
    <row r="2044" spans="1:10">
      <c r="A2044" t="s">
        <v>301</v>
      </c>
      <c r="B2044" t="s">
        <v>300</v>
      </c>
      <c r="C2044">
        <v>2025</v>
      </c>
      <c r="D2044">
        <v>2</v>
      </c>
      <c r="E2044">
        <v>84663</v>
      </c>
      <c r="F2044" t="s">
        <v>291</v>
      </c>
      <c r="G2044">
        <v>16</v>
      </c>
      <c r="H2044" t="str">
        <f>_xlfn.XLOOKUP(Table1[[#This Row],[ZIPCODE]],Table2[Zip Code],Table2[County])</f>
        <v>Utah</v>
      </c>
      <c r="I2044" t="str">
        <f>_xlfn.XLOOKUP(Table1[[#This Row],[ZIPCODE]],Table3[zip],Table3[county])</f>
        <v>Utah County</v>
      </c>
      <c r="J2044" t="str">
        <f>IFERROR(Table1[[#This Row],[County (Utah.gov)]], SUBSTITUTE(Table1[[#This Row],[County (WPR)]], " County", ""))</f>
        <v>Utah</v>
      </c>
    </row>
    <row r="2045" spans="1:10">
      <c r="A2045" t="s">
        <v>301</v>
      </c>
      <c r="B2045" t="s">
        <v>300</v>
      </c>
      <c r="C2045">
        <v>2025</v>
      </c>
      <c r="D2045">
        <v>2</v>
      </c>
      <c r="E2045">
        <v>84664</v>
      </c>
      <c r="F2045" t="s">
        <v>290</v>
      </c>
      <c r="G2045">
        <v>21</v>
      </c>
      <c r="H2045" t="str">
        <f>_xlfn.XLOOKUP(Table1[[#This Row],[ZIPCODE]],Table2[Zip Code],Table2[County])</f>
        <v>Utah</v>
      </c>
      <c r="I2045" t="str">
        <f>_xlfn.XLOOKUP(Table1[[#This Row],[ZIPCODE]],Table3[zip],Table3[county])</f>
        <v>Utah County</v>
      </c>
      <c r="J2045" t="str">
        <f>IFERROR(Table1[[#This Row],[County (Utah.gov)]], SUBSTITUTE(Table1[[#This Row],[County (WPR)]], " County", ""))</f>
        <v>Utah</v>
      </c>
    </row>
    <row r="2046" spans="1:10">
      <c r="A2046" t="s">
        <v>301</v>
      </c>
      <c r="B2046" t="s">
        <v>300</v>
      </c>
      <c r="C2046">
        <v>2025</v>
      </c>
      <c r="D2046">
        <v>2</v>
      </c>
      <c r="E2046">
        <v>84664</v>
      </c>
      <c r="F2046" t="s">
        <v>291</v>
      </c>
      <c r="G2046">
        <v>4</v>
      </c>
      <c r="H2046" t="str">
        <f>_xlfn.XLOOKUP(Table1[[#This Row],[ZIPCODE]],Table2[Zip Code],Table2[County])</f>
        <v>Utah</v>
      </c>
      <c r="I2046" t="str">
        <f>_xlfn.XLOOKUP(Table1[[#This Row],[ZIPCODE]],Table3[zip],Table3[county])</f>
        <v>Utah County</v>
      </c>
      <c r="J2046" t="str">
        <f>IFERROR(Table1[[#This Row],[County (Utah.gov)]], SUBSTITUTE(Table1[[#This Row],[County (WPR)]], " County", ""))</f>
        <v>Utah</v>
      </c>
    </row>
    <row r="2047" spans="1:10">
      <c r="A2047" t="s">
        <v>301</v>
      </c>
      <c r="B2047" t="s">
        <v>300</v>
      </c>
      <c r="C2047">
        <v>2025</v>
      </c>
      <c r="D2047">
        <v>2</v>
      </c>
      <c r="E2047">
        <v>84701</v>
      </c>
      <c r="F2047" t="s">
        <v>290</v>
      </c>
      <c r="G2047">
        <v>4</v>
      </c>
      <c r="H2047" t="str">
        <f>_xlfn.XLOOKUP(Table1[[#This Row],[ZIPCODE]],Table2[Zip Code],Table2[County])</f>
        <v>Sevier</v>
      </c>
      <c r="I2047" t="str">
        <f>_xlfn.XLOOKUP(Table1[[#This Row],[ZIPCODE]],Table3[zip],Table3[county])</f>
        <v>Sevier County</v>
      </c>
      <c r="J2047" t="str">
        <f>IFERROR(Table1[[#This Row],[County (Utah.gov)]], SUBSTITUTE(Table1[[#This Row],[County (WPR)]], " County", ""))</f>
        <v>Sevier</v>
      </c>
    </row>
    <row r="2048" spans="1:10">
      <c r="A2048" t="s">
        <v>301</v>
      </c>
      <c r="B2048" t="s">
        <v>300</v>
      </c>
      <c r="C2048">
        <v>2025</v>
      </c>
      <c r="D2048">
        <v>2</v>
      </c>
      <c r="E2048">
        <v>84701</v>
      </c>
      <c r="F2048" t="s">
        <v>291</v>
      </c>
      <c r="G2048">
        <v>2</v>
      </c>
      <c r="H2048" t="str">
        <f>_xlfn.XLOOKUP(Table1[[#This Row],[ZIPCODE]],Table2[Zip Code],Table2[County])</f>
        <v>Sevier</v>
      </c>
      <c r="I2048" t="str">
        <f>_xlfn.XLOOKUP(Table1[[#This Row],[ZIPCODE]],Table3[zip],Table3[county])</f>
        <v>Sevier County</v>
      </c>
      <c r="J2048" t="str">
        <f>IFERROR(Table1[[#This Row],[County (Utah.gov)]], SUBSTITUTE(Table1[[#This Row],[County (WPR)]], " County", ""))</f>
        <v>Sevier</v>
      </c>
    </row>
    <row r="2049" spans="1:10">
      <c r="A2049" t="s">
        <v>301</v>
      </c>
      <c r="B2049" t="s">
        <v>300</v>
      </c>
      <c r="C2049">
        <v>2025</v>
      </c>
      <c r="D2049">
        <v>2</v>
      </c>
      <c r="E2049">
        <v>84704</v>
      </c>
      <c r="F2049" t="s">
        <v>291</v>
      </c>
      <c r="G2049">
        <v>1</v>
      </c>
      <c r="H2049" t="e">
        <f>_xlfn.XLOOKUP(Table1[[#This Row],[ZIPCODE]],Table2[Zip Code],Table2[County])</f>
        <v>#N/A</v>
      </c>
      <c r="I2049" t="e">
        <f>_xlfn.XLOOKUP(Table1[[#This Row],[ZIPCODE]],Table3[zip],Table3[county])</f>
        <v>#N/A</v>
      </c>
      <c r="J2049" t="e">
        <f>IFERROR(Table1[[#This Row],[County (Utah.gov)]], SUBSTITUTE(Table1[[#This Row],[County (WPR)]], " County", ""))</f>
        <v>#N/A</v>
      </c>
    </row>
    <row r="2050" spans="1:10">
      <c r="A2050" t="s">
        <v>301</v>
      </c>
      <c r="B2050" t="s">
        <v>300</v>
      </c>
      <c r="C2050">
        <v>2025</v>
      </c>
      <c r="D2050">
        <v>2</v>
      </c>
      <c r="E2050">
        <v>84713</v>
      </c>
      <c r="F2050" t="s">
        <v>290</v>
      </c>
      <c r="G2050">
        <v>1</v>
      </c>
      <c r="H2050" t="str">
        <f>_xlfn.XLOOKUP(Table1[[#This Row],[ZIPCODE]],Table2[Zip Code],Table2[County])</f>
        <v>Beaver</v>
      </c>
      <c r="I2050" t="str">
        <f>_xlfn.XLOOKUP(Table1[[#This Row],[ZIPCODE]],Table3[zip],Table3[county])</f>
        <v>Beaver County</v>
      </c>
      <c r="J2050" t="str">
        <f>IFERROR(Table1[[#This Row],[County (Utah.gov)]], SUBSTITUTE(Table1[[#This Row],[County (WPR)]], " County", ""))</f>
        <v>Beaver</v>
      </c>
    </row>
    <row r="2051" spans="1:10">
      <c r="A2051" t="s">
        <v>301</v>
      </c>
      <c r="B2051" t="s">
        <v>300</v>
      </c>
      <c r="C2051">
        <v>2025</v>
      </c>
      <c r="D2051">
        <v>2</v>
      </c>
      <c r="E2051">
        <v>84715</v>
      </c>
      <c r="F2051" t="s">
        <v>290</v>
      </c>
      <c r="G2051">
        <v>1</v>
      </c>
      <c r="H2051" t="str">
        <f>_xlfn.XLOOKUP(Table1[[#This Row],[ZIPCODE]],Table2[Zip Code],Table2[County])</f>
        <v>Wayne</v>
      </c>
      <c r="I2051" t="str">
        <f>_xlfn.XLOOKUP(Table1[[#This Row],[ZIPCODE]],Table3[zip],Table3[county])</f>
        <v>Wayne County</v>
      </c>
      <c r="J2051" t="str">
        <f>IFERROR(Table1[[#This Row],[County (Utah.gov)]], SUBSTITUTE(Table1[[#This Row],[County (WPR)]], " County", ""))</f>
        <v>Wayne</v>
      </c>
    </row>
    <row r="2052" spans="1:10">
      <c r="A2052" t="s">
        <v>301</v>
      </c>
      <c r="B2052" t="s">
        <v>300</v>
      </c>
      <c r="C2052">
        <v>2025</v>
      </c>
      <c r="D2052">
        <v>2</v>
      </c>
      <c r="E2052">
        <v>84716</v>
      </c>
      <c r="F2052" t="s">
        <v>291</v>
      </c>
      <c r="G2052">
        <v>1</v>
      </c>
      <c r="H2052" t="str">
        <f>_xlfn.XLOOKUP(Table1[[#This Row],[ZIPCODE]],Table2[Zip Code],Table2[County])</f>
        <v>Garfield</v>
      </c>
      <c r="I2052" t="str">
        <f>_xlfn.XLOOKUP(Table1[[#This Row],[ZIPCODE]],Table3[zip],Table3[county])</f>
        <v>Garfield County</v>
      </c>
      <c r="J2052" t="str">
        <f>IFERROR(Table1[[#This Row],[County (Utah.gov)]], SUBSTITUTE(Table1[[#This Row],[County (WPR)]], " County", ""))</f>
        <v>Garfield</v>
      </c>
    </row>
    <row r="2053" spans="1:10">
      <c r="A2053" t="s">
        <v>301</v>
      </c>
      <c r="B2053" t="s">
        <v>300</v>
      </c>
      <c r="C2053">
        <v>2025</v>
      </c>
      <c r="D2053">
        <v>2</v>
      </c>
      <c r="E2053">
        <v>84720</v>
      </c>
      <c r="F2053" t="s">
        <v>290</v>
      </c>
      <c r="G2053">
        <v>15</v>
      </c>
      <c r="H2053" t="str">
        <f>_xlfn.XLOOKUP(Table1[[#This Row],[ZIPCODE]],Table2[Zip Code],Table2[County])</f>
        <v>Iron</v>
      </c>
      <c r="I2053" t="str">
        <f>_xlfn.XLOOKUP(Table1[[#This Row],[ZIPCODE]],Table3[zip],Table3[county])</f>
        <v>Iron County</v>
      </c>
      <c r="J2053" t="str">
        <f>IFERROR(Table1[[#This Row],[County (Utah.gov)]], SUBSTITUTE(Table1[[#This Row],[County (WPR)]], " County", ""))</f>
        <v>Iron</v>
      </c>
    </row>
    <row r="2054" spans="1:10">
      <c r="A2054" t="s">
        <v>301</v>
      </c>
      <c r="B2054" t="s">
        <v>300</v>
      </c>
      <c r="C2054">
        <v>2025</v>
      </c>
      <c r="D2054">
        <v>2</v>
      </c>
      <c r="E2054">
        <v>84720</v>
      </c>
      <c r="F2054" t="s">
        <v>291</v>
      </c>
      <c r="G2054">
        <v>5</v>
      </c>
      <c r="H2054" t="str">
        <f>_xlfn.XLOOKUP(Table1[[#This Row],[ZIPCODE]],Table2[Zip Code],Table2[County])</f>
        <v>Iron</v>
      </c>
      <c r="I2054" t="str">
        <f>_xlfn.XLOOKUP(Table1[[#This Row],[ZIPCODE]],Table3[zip],Table3[county])</f>
        <v>Iron County</v>
      </c>
      <c r="J2054" t="str">
        <f>IFERROR(Table1[[#This Row],[County (Utah.gov)]], SUBSTITUTE(Table1[[#This Row],[County (WPR)]], " County", ""))</f>
        <v>Iron</v>
      </c>
    </row>
    <row r="2055" spans="1:10">
      <c r="A2055" t="s">
        <v>301</v>
      </c>
      <c r="B2055" t="s">
        <v>300</v>
      </c>
      <c r="C2055">
        <v>2025</v>
      </c>
      <c r="D2055">
        <v>2</v>
      </c>
      <c r="E2055">
        <v>84721</v>
      </c>
      <c r="F2055" t="s">
        <v>290</v>
      </c>
      <c r="G2055">
        <v>11</v>
      </c>
      <c r="H2055" t="str">
        <f>_xlfn.XLOOKUP(Table1[[#This Row],[ZIPCODE]],Table2[Zip Code],Table2[County])</f>
        <v>Iron</v>
      </c>
      <c r="I2055" t="str">
        <f>_xlfn.XLOOKUP(Table1[[#This Row],[ZIPCODE]],Table3[zip],Table3[county])</f>
        <v>Iron County</v>
      </c>
      <c r="J2055" t="str">
        <f>IFERROR(Table1[[#This Row],[County (Utah.gov)]], SUBSTITUTE(Table1[[#This Row],[County (WPR)]], " County", ""))</f>
        <v>Iron</v>
      </c>
    </row>
    <row r="2056" spans="1:10">
      <c r="A2056" t="s">
        <v>301</v>
      </c>
      <c r="B2056" t="s">
        <v>300</v>
      </c>
      <c r="C2056">
        <v>2025</v>
      </c>
      <c r="D2056">
        <v>2</v>
      </c>
      <c r="E2056">
        <v>84730</v>
      </c>
      <c r="F2056" t="s">
        <v>290</v>
      </c>
      <c r="G2056">
        <v>2</v>
      </c>
      <c r="H2056" t="str">
        <f>_xlfn.XLOOKUP(Table1[[#This Row],[ZIPCODE]],Table2[Zip Code],Table2[County])</f>
        <v>Sevier</v>
      </c>
      <c r="I2056" t="str">
        <f>_xlfn.XLOOKUP(Table1[[#This Row],[ZIPCODE]],Table3[zip],Table3[county])</f>
        <v>Sevier County</v>
      </c>
      <c r="J2056" t="str">
        <f>IFERROR(Table1[[#This Row],[County (Utah.gov)]], SUBSTITUTE(Table1[[#This Row],[County (WPR)]], " County", ""))</f>
        <v>Sevier</v>
      </c>
    </row>
    <row r="2057" spans="1:10">
      <c r="A2057" t="s">
        <v>301</v>
      </c>
      <c r="B2057" t="s">
        <v>300</v>
      </c>
      <c r="C2057">
        <v>2025</v>
      </c>
      <c r="D2057">
        <v>2</v>
      </c>
      <c r="E2057">
        <v>84731</v>
      </c>
      <c r="F2057" t="s">
        <v>290</v>
      </c>
      <c r="G2057">
        <v>1</v>
      </c>
      <c r="H2057" t="str">
        <f>_xlfn.XLOOKUP(Table1[[#This Row],[ZIPCODE]],Table2[Zip Code],Table2[County])</f>
        <v>Beaver</v>
      </c>
      <c r="I2057" t="str">
        <f>_xlfn.XLOOKUP(Table1[[#This Row],[ZIPCODE]],Table3[zip],Table3[county])</f>
        <v>Beaver County</v>
      </c>
      <c r="J2057" t="str">
        <f>IFERROR(Table1[[#This Row],[County (Utah.gov)]], SUBSTITUTE(Table1[[#This Row],[County (WPR)]], " County", ""))</f>
        <v>Beaver</v>
      </c>
    </row>
    <row r="2058" spans="1:10">
      <c r="A2058" t="s">
        <v>301</v>
      </c>
      <c r="B2058" t="s">
        <v>300</v>
      </c>
      <c r="C2058">
        <v>2025</v>
      </c>
      <c r="D2058">
        <v>2</v>
      </c>
      <c r="E2058">
        <v>84737</v>
      </c>
      <c r="F2058" t="s">
        <v>290</v>
      </c>
      <c r="G2058">
        <v>12</v>
      </c>
      <c r="H2058" t="str">
        <f>_xlfn.XLOOKUP(Table1[[#This Row],[ZIPCODE]],Table2[Zip Code],Table2[County])</f>
        <v>Washington</v>
      </c>
      <c r="I2058" t="str">
        <f>_xlfn.XLOOKUP(Table1[[#This Row],[ZIPCODE]],Table3[zip],Table3[county])</f>
        <v>Washington County</v>
      </c>
      <c r="J2058" t="str">
        <f>IFERROR(Table1[[#This Row],[County (Utah.gov)]], SUBSTITUTE(Table1[[#This Row],[County (WPR)]], " County", ""))</f>
        <v>Washington</v>
      </c>
    </row>
    <row r="2059" spans="1:10">
      <c r="A2059" t="s">
        <v>301</v>
      </c>
      <c r="B2059" t="s">
        <v>300</v>
      </c>
      <c r="C2059">
        <v>2025</v>
      </c>
      <c r="D2059">
        <v>2</v>
      </c>
      <c r="E2059">
        <v>84737</v>
      </c>
      <c r="F2059" t="s">
        <v>291</v>
      </c>
      <c r="G2059">
        <v>5</v>
      </c>
      <c r="H2059" t="str">
        <f>_xlfn.XLOOKUP(Table1[[#This Row],[ZIPCODE]],Table2[Zip Code],Table2[County])</f>
        <v>Washington</v>
      </c>
      <c r="I2059" t="str">
        <f>_xlfn.XLOOKUP(Table1[[#This Row],[ZIPCODE]],Table3[zip],Table3[county])</f>
        <v>Washington County</v>
      </c>
      <c r="J2059" t="str">
        <f>IFERROR(Table1[[#This Row],[County (Utah.gov)]], SUBSTITUTE(Table1[[#This Row],[County (WPR)]], " County", ""))</f>
        <v>Washington</v>
      </c>
    </row>
    <row r="2060" spans="1:10">
      <c r="A2060" t="s">
        <v>301</v>
      </c>
      <c r="B2060" t="s">
        <v>300</v>
      </c>
      <c r="C2060">
        <v>2025</v>
      </c>
      <c r="D2060">
        <v>2</v>
      </c>
      <c r="E2060">
        <v>84738</v>
      </c>
      <c r="F2060" t="s">
        <v>290</v>
      </c>
      <c r="G2060">
        <v>4</v>
      </c>
      <c r="H2060" t="str">
        <f>_xlfn.XLOOKUP(Table1[[#This Row],[ZIPCODE]],Table2[Zip Code],Table2[County])</f>
        <v>Washington</v>
      </c>
      <c r="I2060" t="str">
        <f>_xlfn.XLOOKUP(Table1[[#This Row],[ZIPCODE]],Table3[zip],Table3[county])</f>
        <v>Washington County</v>
      </c>
      <c r="J2060" t="str">
        <f>IFERROR(Table1[[#This Row],[County (Utah.gov)]], SUBSTITUTE(Table1[[#This Row],[County (WPR)]], " County", ""))</f>
        <v>Washington</v>
      </c>
    </row>
    <row r="2061" spans="1:10">
      <c r="A2061" t="s">
        <v>301</v>
      </c>
      <c r="B2061" t="s">
        <v>300</v>
      </c>
      <c r="C2061">
        <v>2025</v>
      </c>
      <c r="D2061">
        <v>2</v>
      </c>
      <c r="E2061">
        <v>84741</v>
      </c>
      <c r="F2061" t="s">
        <v>290</v>
      </c>
      <c r="G2061">
        <v>1</v>
      </c>
      <c r="H2061" t="str">
        <f>_xlfn.XLOOKUP(Table1[[#This Row],[ZIPCODE]],Table2[Zip Code],Table2[County])</f>
        <v>Kane</v>
      </c>
      <c r="I2061" t="str">
        <f>_xlfn.XLOOKUP(Table1[[#This Row],[ZIPCODE]],Table3[zip],Table3[county])</f>
        <v>Kane County</v>
      </c>
      <c r="J2061" t="str">
        <f>IFERROR(Table1[[#This Row],[County (Utah.gov)]], SUBSTITUTE(Table1[[#This Row],[County (WPR)]], " County", ""))</f>
        <v>Kane</v>
      </c>
    </row>
    <row r="2062" spans="1:10">
      <c r="A2062" t="s">
        <v>301</v>
      </c>
      <c r="B2062" t="s">
        <v>300</v>
      </c>
      <c r="C2062">
        <v>2025</v>
      </c>
      <c r="D2062">
        <v>2</v>
      </c>
      <c r="E2062">
        <v>84741</v>
      </c>
      <c r="F2062" t="s">
        <v>291</v>
      </c>
      <c r="G2062">
        <v>2</v>
      </c>
      <c r="H2062" t="str">
        <f>_xlfn.XLOOKUP(Table1[[#This Row],[ZIPCODE]],Table2[Zip Code],Table2[County])</f>
        <v>Kane</v>
      </c>
      <c r="I2062" t="str">
        <f>_xlfn.XLOOKUP(Table1[[#This Row],[ZIPCODE]],Table3[zip],Table3[county])</f>
        <v>Kane County</v>
      </c>
      <c r="J2062" t="str">
        <f>IFERROR(Table1[[#This Row],[County (Utah.gov)]], SUBSTITUTE(Table1[[#This Row],[County (WPR)]], " County", ""))</f>
        <v>Kane</v>
      </c>
    </row>
    <row r="2063" spans="1:10">
      <c r="A2063" t="s">
        <v>301</v>
      </c>
      <c r="B2063" t="s">
        <v>300</v>
      </c>
      <c r="C2063">
        <v>2025</v>
      </c>
      <c r="D2063">
        <v>2</v>
      </c>
      <c r="E2063">
        <v>84743</v>
      </c>
      <c r="F2063" t="s">
        <v>290</v>
      </c>
      <c r="G2063">
        <v>1</v>
      </c>
      <c r="H2063" t="str">
        <f>_xlfn.XLOOKUP(Table1[[#This Row],[ZIPCODE]],Table2[Zip Code],Table2[County])</f>
        <v>Piute</v>
      </c>
      <c r="I2063" t="str">
        <f>_xlfn.XLOOKUP(Table1[[#This Row],[ZIPCODE]],Table3[zip],Table3[county])</f>
        <v>Piute County</v>
      </c>
      <c r="J2063" t="str">
        <f>IFERROR(Table1[[#This Row],[County (Utah.gov)]], SUBSTITUTE(Table1[[#This Row],[County (WPR)]], " County", ""))</f>
        <v>Piute</v>
      </c>
    </row>
    <row r="2064" spans="1:10">
      <c r="A2064" t="s">
        <v>301</v>
      </c>
      <c r="B2064" t="s">
        <v>300</v>
      </c>
      <c r="C2064">
        <v>2025</v>
      </c>
      <c r="D2064">
        <v>2</v>
      </c>
      <c r="E2064">
        <v>84745</v>
      </c>
      <c r="F2064" t="s">
        <v>290</v>
      </c>
      <c r="G2064">
        <v>1</v>
      </c>
      <c r="H2064" t="str">
        <f>_xlfn.XLOOKUP(Table1[[#This Row],[ZIPCODE]],Table2[Zip Code],Table2[County])</f>
        <v>Washington</v>
      </c>
      <c r="I2064" t="str">
        <f>_xlfn.XLOOKUP(Table1[[#This Row],[ZIPCODE]],Table3[zip],Table3[county])</f>
        <v>Washington County</v>
      </c>
      <c r="J2064" t="str">
        <f>IFERROR(Table1[[#This Row],[County (Utah.gov)]], SUBSTITUTE(Table1[[#This Row],[County (WPR)]], " County", ""))</f>
        <v>Washington</v>
      </c>
    </row>
    <row r="2065" spans="1:10">
      <c r="A2065" t="s">
        <v>301</v>
      </c>
      <c r="B2065" t="s">
        <v>300</v>
      </c>
      <c r="C2065">
        <v>2025</v>
      </c>
      <c r="D2065">
        <v>2</v>
      </c>
      <c r="E2065">
        <v>84746</v>
      </c>
      <c r="F2065" t="s">
        <v>290</v>
      </c>
      <c r="G2065">
        <v>1</v>
      </c>
      <c r="H2065" t="str">
        <f>_xlfn.XLOOKUP(Table1[[#This Row],[ZIPCODE]],Table2[Zip Code],Table2[County])</f>
        <v>Washington</v>
      </c>
      <c r="I2065" t="str">
        <f>_xlfn.XLOOKUP(Table1[[#This Row],[ZIPCODE]],Table3[zip],Table3[county])</f>
        <v>Washington County</v>
      </c>
      <c r="J2065" t="str">
        <f>IFERROR(Table1[[#This Row],[County (Utah.gov)]], SUBSTITUTE(Table1[[#This Row],[County (WPR)]], " County", ""))</f>
        <v>Washington</v>
      </c>
    </row>
    <row r="2066" spans="1:10">
      <c r="A2066" t="s">
        <v>301</v>
      </c>
      <c r="B2066" t="s">
        <v>300</v>
      </c>
      <c r="C2066">
        <v>2025</v>
      </c>
      <c r="D2066">
        <v>2</v>
      </c>
      <c r="E2066">
        <v>84752</v>
      </c>
      <c r="F2066" t="s">
        <v>290</v>
      </c>
      <c r="G2066">
        <v>1</v>
      </c>
      <c r="H2066" t="str">
        <f>_xlfn.XLOOKUP(Table1[[#This Row],[ZIPCODE]],Table2[Zip Code],Table2[County])</f>
        <v>Beaver</v>
      </c>
      <c r="I2066" t="str">
        <f>_xlfn.XLOOKUP(Table1[[#This Row],[ZIPCODE]],Table3[zip],Table3[county])</f>
        <v>Beaver County</v>
      </c>
      <c r="J2066" t="str">
        <f>IFERROR(Table1[[#This Row],[County (Utah.gov)]], SUBSTITUTE(Table1[[#This Row],[County (WPR)]], " County", ""))</f>
        <v>Beaver</v>
      </c>
    </row>
    <row r="2067" spans="1:10">
      <c r="A2067" t="s">
        <v>301</v>
      </c>
      <c r="B2067" t="s">
        <v>300</v>
      </c>
      <c r="C2067">
        <v>2025</v>
      </c>
      <c r="D2067">
        <v>2</v>
      </c>
      <c r="E2067">
        <v>84755</v>
      </c>
      <c r="F2067" t="s">
        <v>290</v>
      </c>
      <c r="G2067">
        <v>1</v>
      </c>
      <c r="H2067" t="str">
        <f>_xlfn.XLOOKUP(Table1[[#This Row],[ZIPCODE]],Table2[Zip Code],Table2[County])</f>
        <v>Kane</v>
      </c>
      <c r="I2067" t="str">
        <f>_xlfn.XLOOKUP(Table1[[#This Row],[ZIPCODE]],Table3[zip],Table3[county])</f>
        <v>Kane County</v>
      </c>
      <c r="J2067" t="str">
        <f>IFERROR(Table1[[#This Row],[County (Utah.gov)]], SUBSTITUTE(Table1[[#This Row],[County (WPR)]], " County", ""))</f>
        <v>Kane</v>
      </c>
    </row>
    <row r="2068" spans="1:10">
      <c r="A2068" t="s">
        <v>301</v>
      </c>
      <c r="B2068" t="s">
        <v>300</v>
      </c>
      <c r="C2068">
        <v>2025</v>
      </c>
      <c r="D2068">
        <v>2</v>
      </c>
      <c r="E2068">
        <v>84761</v>
      </c>
      <c r="F2068" t="s">
        <v>290</v>
      </c>
      <c r="G2068">
        <v>1</v>
      </c>
      <c r="H2068" t="str">
        <f>_xlfn.XLOOKUP(Table1[[#This Row],[ZIPCODE]],Table2[Zip Code],Table2[County])</f>
        <v>Iron</v>
      </c>
      <c r="I2068" t="str">
        <f>_xlfn.XLOOKUP(Table1[[#This Row],[ZIPCODE]],Table3[zip],Table3[county])</f>
        <v>Iron County</v>
      </c>
      <c r="J2068" t="str">
        <f>IFERROR(Table1[[#This Row],[County (Utah.gov)]], SUBSTITUTE(Table1[[#This Row],[County (WPR)]], " County", ""))</f>
        <v>Iron</v>
      </c>
    </row>
    <row r="2069" spans="1:10">
      <c r="A2069" t="s">
        <v>301</v>
      </c>
      <c r="B2069" t="s">
        <v>300</v>
      </c>
      <c r="C2069">
        <v>2025</v>
      </c>
      <c r="D2069">
        <v>2</v>
      </c>
      <c r="E2069">
        <v>84761</v>
      </c>
      <c r="F2069" t="s">
        <v>291</v>
      </c>
      <c r="G2069">
        <v>1</v>
      </c>
      <c r="H2069" t="str">
        <f>_xlfn.XLOOKUP(Table1[[#This Row],[ZIPCODE]],Table2[Zip Code],Table2[County])</f>
        <v>Iron</v>
      </c>
      <c r="I2069" t="str">
        <f>_xlfn.XLOOKUP(Table1[[#This Row],[ZIPCODE]],Table3[zip],Table3[county])</f>
        <v>Iron County</v>
      </c>
      <c r="J2069" t="str">
        <f>IFERROR(Table1[[#This Row],[County (Utah.gov)]], SUBSTITUTE(Table1[[#This Row],[County (WPR)]], " County", ""))</f>
        <v>Iron</v>
      </c>
    </row>
    <row r="2070" spans="1:10">
      <c r="A2070" t="s">
        <v>301</v>
      </c>
      <c r="B2070" t="s">
        <v>300</v>
      </c>
      <c r="C2070">
        <v>2025</v>
      </c>
      <c r="D2070">
        <v>2</v>
      </c>
      <c r="E2070">
        <v>84765</v>
      </c>
      <c r="F2070" t="s">
        <v>290</v>
      </c>
      <c r="G2070">
        <v>6</v>
      </c>
      <c r="H2070" t="str">
        <f>_xlfn.XLOOKUP(Table1[[#This Row],[ZIPCODE]],Table2[Zip Code],Table2[County])</f>
        <v>Washington</v>
      </c>
      <c r="I2070" t="str">
        <f>_xlfn.XLOOKUP(Table1[[#This Row],[ZIPCODE]],Table3[zip],Table3[county])</f>
        <v>Washington County</v>
      </c>
      <c r="J2070" t="str">
        <f>IFERROR(Table1[[#This Row],[County (Utah.gov)]], SUBSTITUTE(Table1[[#This Row],[County (WPR)]], " County", ""))</f>
        <v>Washington</v>
      </c>
    </row>
    <row r="2071" spans="1:10">
      <c r="A2071" t="s">
        <v>301</v>
      </c>
      <c r="B2071" t="s">
        <v>300</v>
      </c>
      <c r="C2071">
        <v>2025</v>
      </c>
      <c r="D2071">
        <v>2</v>
      </c>
      <c r="E2071">
        <v>84770</v>
      </c>
      <c r="F2071" t="s">
        <v>290</v>
      </c>
      <c r="G2071">
        <v>22</v>
      </c>
      <c r="H2071" t="str">
        <f>_xlfn.XLOOKUP(Table1[[#This Row],[ZIPCODE]],Table2[Zip Code],Table2[County])</f>
        <v>Washington</v>
      </c>
      <c r="I2071" t="str">
        <f>_xlfn.XLOOKUP(Table1[[#This Row],[ZIPCODE]],Table3[zip],Table3[county])</f>
        <v>Washington County</v>
      </c>
      <c r="J2071" t="str">
        <f>IFERROR(Table1[[#This Row],[County (Utah.gov)]], SUBSTITUTE(Table1[[#This Row],[County (WPR)]], " County", ""))</f>
        <v>Washington</v>
      </c>
    </row>
    <row r="2072" spans="1:10">
      <c r="A2072" t="s">
        <v>301</v>
      </c>
      <c r="B2072" t="s">
        <v>300</v>
      </c>
      <c r="C2072">
        <v>2025</v>
      </c>
      <c r="D2072">
        <v>2</v>
      </c>
      <c r="E2072">
        <v>84770</v>
      </c>
      <c r="F2072" t="s">
        <v>291</v>
      </c>
      <c r="G2072">
        <v>4</v>
      </c>
      <c r="H2072" t="str">
        <f>_xlfn.XLOOKUP(Table1[[#This Row],[ZIPCODE]],Table2[Zip Code],Table2[County])</f>
        <v>Washington</v>
      </c>
      <c r="I2072" t="str">
        <f>_xlfn.XLOOKUP(Table1[[#This Row],[ZIPCODE]],Table3[zip],Table3[county])</f>
        <v>Washington County</v>
      </c>
      <c r="J2072" t="str">
        <f>IFERROR(Table1[[#This Row],[County (Utah.gov)]], SUBSTITUTE(Table1[[#This Row],[County (WPR)]], " County", ""))</f>
        <v>Washington</v>
      </c>
    </row>
    <row r="2073" spans="1:10">
      <c r="A2073" t="s">
        <v>301</v>
      </c>
      <c r="B2073" t="s">
        <v>300</v>
      </c>
      <c r="C2073">
        <v>2025</v>
      </c>
      <c r="D2073">
        <v>2</v>
      </c>
      <c r="E2073">
        <v>84774</v>
      </c>
      <c r="F2073" t="s">
        <v>290</v>
      </c>
      <c r="G2073">
        <v>1</v>
      </c>
      <c r="H2073" t="str">
        <f>_xlfn.XLOOKUP(Table1[[#This Row],[ZIPCODE]],Table2[Zip Code],Table2[County])</f>
        <v>Washington</v>
      </c>
      <c r="I2073" t="str">
        <f>_xlfn.XLOOKUP(Table1[[#This Row],[ZIPCODE]],Table3[zip],Table3[county])</f>
        <v>Washington County</v>
      </c>
      <c r="J2073" t="str">
        <f>IFERROR(Table1[[#This Row],[County (Utah.gov)]], SUBSTITUTE(Table1[[#This Row],[County (WPR)]], " County", ""))</f>
        <v>Washington</v>
      </c>
    </row>
    <row r="2074" spans="1:10">
      <c r="A2074" t="s">
        <v>301</v>
      </c>
      <c r="B2074" t="s">
        <v>300</v>
      </c>
      <c r="C2074">
        <v>2025</v>
      </c>
      <c r="D2074">
        <v>2</v>
      </c>
      <c r="E2074">
        <v>84776</v>
      </c>
      <c r="F2074" t="s">
        <v>290</v>
      </c>
      <c r="G2074">
        <v>1</v>
      </c>
      <c r="H2074" t="str">
        <f>_xlfn.XLOOKUP(Table1[[#This Row],[ZIPCODE]],Table2[Zip Code],Table2[County])</f>
        <v>Garfield</v>
      </c>
      <c r="I2074" t="str">
        <f>_xlfn.XLOOKUP(Table1[[#This Row],[ZIPCODE]],Table3[zip],Table3[county])</f>
        <v>Garfield County</v>
      </c>
      <c r="J2074" t="str">
        <f>IFERROR(Table1[[#This Row],[County (Utah.gov)]], SUBSTITUTE(Table1[[#This Row],[County (WPR)]], " County", ""))</f>
        <v>Garfield</v>
      </c>
    </row>
    <row r="2075" spans="1:10">
      <c r="A2075" t="s">
        <v>301</v>
      </c>
      <c r="B2075" t="s">
        <v>300</v>
      </c>
      <c r="C2075">
        <v>2025</v>
      </c>
      <c r="D2075">
        <v>2</v>
      </c>
      <c r="E2075">
        <v>84780</v>
      </c>
      <c r="F2075" t="s">
        <v>290</v>
      </c>
      <c r="G2075">
        <v>27</v>
      </c>
      <c r="H2075" t="str">
        <f>_xlfn.XLOOKUP(Table1[[#This Row],[ZIPCODE]],Table2[Zip Code],Table2[County])</f>
        <v>Washington</v>
      </c>
      <c r="I2075" t="str">
        <f>_xlfn.XLOOKUP(Table1[[#This Row],[ZIPCODE]],Table3[zip],Table3[county])</f>
        <v>Washington County</v>
      </c>
      <c r="J2075" t="str">
        <f>IFERROR(Table1[[#This Row],[County (Utah.gov)]], SUBSTITUTE(Table1[[#This Row],[County (WPR)]], " County", ""))</f>
        <v>Washington</v>
      </c>
    </row>
    <row r="2076" spans="1:10">
      <c r="A2076" t="s">
        <v>301</v>
      </c>
      <c r="B2076" t="s">
        <v>300</v>
      </c>
      <c r="C2076">
        <v>2025</v>
      </c>
      <c r="D2076">
        <v>2</v>
      </c>
      <c r="E2076">
        <v>84780</v>
      </c>
      <c r="F2076" t="s">
        <v>291</v>
      </c>
      <c r="G2076">
        <v>8</v>
      </c>
      <c r="H2076" t="str">
        <f>_xlfn.XLOOKUP(Table1[[#This Row],[ZIPCODE]],Table2[Zip Code],Table2[County])</f>
        <v>Washington</v>
      </c>
      <c r="I2076" t="str">
        <f>_xlfn.XLOOKUP(Table1[[#This Row],[ZIPCODE]],Table3[zip],Table3[county])</f>
        <v>Washington County</v>
      </c>
      <c r="J2076" t="str">
        <f>IFERROR(Table1[[#This Row],[County (Utah.gov)]], SUBSTITUTE(Table1[[#This Row],[County (WPR)]], " County", ""))</f>
        <v>Washington</v>
      </c>
    </row>
    <row r="2077" spans="1:10">
      <c r="A2077" t="s">
        <v>301</v>
      </c>
      <c r="B2077" t="s">
        <v>300</v>
      </c>
      <c r="C2077">
        <v>2025</v>
      </c>
      <c r="D2077">
        <v>2</v>
      </c>
      <c r="E2077">
        <v>84783</v>
      </c>
      <c r="F2077" t="s">
        <v>290</v>
      </c>
      <c r="G2077">
        <v>1</v>
      </c>
      <c r="H2077" t="str">
        <f>_xlfn.XLOOKUP(Table1[[#This Row],[ZIPCODE]],Table2[Zip Code],Table2[County])</f>
        <v>Washington</v>
      </c>
      <c r="I2077" t="str">
        <f>_xlfn.XLOOKUP(Table1[[#This Row],[ZIPCODE]],Table3[zip],Table3[county])</f>
        <v>Washington County</v>
      </c>
      <c r="J2077" t="str">
        <f>IFERROR(Table1[[#This Row],[County (Utah.gov)]], SUBSTITUTE(Table1[[#This Row],[County (WPR)]], " County", ""))</f>
        <v>Washington</v>
      </c>
    </row>
    <row r="2078" spans="1:10">
      <c r="A2078" t="s">
        <v>301</v>
      </c>
      <c r="B2078" t="s">
        <v>300</v>
      </c>
      <c r="C2078">
        <v>2025</v>
      </c>
      <c r="D2078">
        <v>2</v>
      </c>
      <c r="E2078">
        <v>84790</v>
      </c>
      <c r="F2078" t="s">
        <v>290</v>
      </c>
      <c r="G2078">
        <v>57</v>
      </c>
      <c r="H2078" t="str">
        <f>_xlfn.XLOOKUP(Table1[[#This Row],[ZIPCODE]],Table2[Zip Code],Table2[County])</f>
        <v>Washington</v>
      </c>
      <c r="I2078" t="str">
        <f>_xlfn.XLOOKUP(Table1[[#This Row],[ZIPCODE]],Table3[zip],Table3[county])</f>
        <v>Washington County</v>
      </c>
      <c r="J2078" t="str">
        <f>IFERROR(Table1[[#This Row],[County (Utah.gov)]], SUBSTITUTE(Table1[[#This Row],[County (WPR)]], " County", ""))</f>
        <v>Washington</v>
      </c>
    </row>
    <row r="2079" spans="1:10">
      <c r="A2079" t="s">
        <v>301</v>
      </c>
      <c r="B2079" t="s">
        <v>300</v>
      </c>
      <c r="C2079">
        <v>2025</v>
      </c>
      <c r="D2079">
        <v>2</v>
      </c>
      <c r="E2079">
        <v>84790</v>
      </c>
      <c r="F2079" t="s">
        <v>291</v>
      </c>
      <c r="G2079">
        <v>12</v>
      </c>
      <c r="H2079" t="str">
        <f>_xlfn.XLOOKUP(Table1[[#This Row],[ZIPCODE]],Table2[Zip Code],Table2[County])</f>
        <v>Washington</v>
      </c>
      <c r="I2079" t="str">
        <f>_xlfn.XLOOKUP(Table1[[#This Row],[ZIPCODE]],Table3[zip],Table3[county])</f>
        <v>Washington County</v>
      </c>
      <c r="J2079" t="str">
        <f>IFERROR(Table1[[#This Row],[County (Utah.gov)]], SUBSTITUTE(Table1[[#This Row],[County (WPR)]], " County", ""))</f>
        <v>Washington</v>
      </c>
    </row>
    <row r="2080" spans="1:10">
      <c r="A2080" t="s">
        <v>135</v>
      </c>
      <c r="B2080" t="s">
        <v>20</v>
      </c>
      <c r="C2080">
        <v>2025</v>
      </c>
      <c r="D2080">
        <v>2</v>
      </c>
      <c r="E2080">
        <v>84002</v>
      </c>
      <c r="F2080" t="s">
        <v>290</v>
      </c>
      <c r="G2080">
        <v>1</v>
      </c>
      <c r="H2080" t="str">
        <f>_xlfn.XLOOKUP(Table1[[#This Row],[ZIPCODE]],Table2[Zip Code],Table2[County])</f>
        <v>Duchesne</v>
      </c>
      <c r="I2080" t="str">
        <f>_xlfn.XLOOKUP(Table1[[#This Row],[ZIPCODE]],Table3[zip],Table3[county])</f>
        <v>Duchesne County</v>
      </c>
      <c r="J2080" t="str">
        <f>IFERROR(Table1[[#This Row],[County (Utah.gov)]], SUBSTITUTE(Table1[[#This Row],[County (WPR)]], " County", ""))</f>
        <v>Duchesne</v>
      </c>
    </row>
    <row r="2081" spans="1:10">
      <c r="A2081" t="s">
        <v>135</v>
      </c>
      <c r="B2081" t="s">
        <v>20</v>
      </c>
      <c r="C2081">
        <v>2025</v>
      </c>
      <c r="D2081">
        <v>2</v>
      </c>
      <c r="E2081">
        <v>84003</v>
      </c>
      <c r="F2081" t="s">
        <v>290</v>
      </c>
      <c r="G2081">
        <v>159</v>
      </c>
      <c r="H2081" t="str">
        <f>_xlfn.XLOOKUP(Table1[[#This Row],[ZIPCODE]],Table2[Zip Code],Table2[County])</f>
        <v>Utah</v>
      </c>
      <c r="I2081" t="str">
        <f>_xlfn.XLOOKUP(Table1[[#This Row],[ZIPCODE]],Table3[zip],Table3[county])</f>
        <v>Utah County</v>
      </c>
      <c r="J2081" t="str">
        <f>IFERROR(Table1[[#This Row],[County (Utah.gov)]], SUBSTITUTE(Table1[[#This Row],[County (WPR)]], " County", ""))</f>
        <v>Utah</v>
      </c>
    </row>
    <row r="2082" spans="1:10">
      <c r="A2082" t="s">
        <v>135</v>
      </c>
      <c r="B2082" t="s">
        <v>20</v>
      </c>
      <c r="C2082">
        <v>2025</v>
      </c>
      <c r="D2082">
        <v>2</v>
      </c>
      <c r="E2082">
        <v>84003</v>
      </c>
      <c r="F2082" t="s">
        <v>291</v>
      </c>
      <c r="G2082">
        <v>16</v>
      </c>
      <c r="H2082" t="str">
        <f>_xlfn.XLOOKUP(Table1[[#This Row],[ZIPCODE]],Table2[Zip Code],Table2[County])</f>
        <v>Utah</v>
      </c>
      <c r="I2082" t="str">
        <f>_xlfn.XLOOKUP(Table1[[#This Row],[ZIPCODE]],Table3[zip],Table3[county])</f>
        <v>Utah County</v>
      </c>
      <c r="J2082" t="str">
        <f>IFERROR(Table1[[#This Row],[County (Utah.gov)]], SUBSTITUTE(Table1[[#This Row],[County (WPR)]], " County", ""))</f>
        <v>Utah</v>
      </c>
    </row>
    <row r="2083" spans="1:10">
      <c r="A2083" t="s">
        <v>135</v>
      </c>
      <c r="B2083" t="s">
        <v>20</v>
      </c>
      <c r="C2083">
        <v>2025</v>
      </c>
      <c r="D2083">
        <v>2</v>
      </c>
      <c r="E2083">
        <v>84004</v>
      </c>
      <c r="F2083" t="s">
        <v>290</v>
      </c>
      <c r="G2083">
        <v>42</v>
      </c>
      <c r="H2083" t="str">
        <f>_xlfn.XLOOKUP(Table1[[#This Row],[ZIPCODE]],Table2[Zip Code],Table2[County])</f>
        <v>Utah</v>
      </c>
      <c r="I2083" t="str">
        <f>_xlfn.XLOOKUP(Table1[[#This Row],[ZIPCODE]],Table3[zip],Table3[county])</f>
        <v>Utah County</v>
      </c>
      <c r="J2083" t="str">
        <f>IFERROR(Table1[[#This Row],[County (Utah.gov)]], SUBSTITUTE(Table1[[#This Row],[County (WPR)]], " County", ""))</f>
        <v>Utah</v>
      </c>
    </row>
    <row r="2084" spans="1:10">
      <c r="A2084" t="s">
        <v>135</v>
      </c>
      <c r="B2084" t="s">
        <v>20</v>
      </c>
      <c r="C2084">
        <v>2025</v>
      </c>
      <c r="D2084">
        <v>2</v>
      </c>
      <c r="E2084">
        <v>84004</v>
      </c>
      <c r="F2084" t="s">
        <v>291</v>
      </c>
      <c r="G2084">
        <v>8</v>
      </c>
      <c r="H2084" t="str">
        <f>_xlfn.XLOOKUP(Table1[[#This Row],[ZIPCODE]],Table2[Zip Code],Table2[County])</f>
        <v>Utah</v>
      </c>
      <c r="I2084" t="str">
        <f>_xlfn.XLOOKUP(Table1[[#This Row],[ZIPCODE]],Table3[zip],Table3[county])</f>
        <v>Utah County</v>
      </c>
      <c r="J2084" t="str">
        <f>IFERROR(Table1[[#This Row],[County (Utah.gov)]], SUBSTITUTE(Table1[[#This Row],[County (WPR)]], " County", ""))</f>
        <v>Utah</v>
      </c>
    </row>
    <row r="2085" spans="1:10">
      <c r="A2085" t="s">
        <v>135</v>
      </c>
      <c r="B2085" t="s">
        <v>20</v>
      </c>
      <c r="C2085">
        <v>2025</v>
      </c>
      <c r="D2085">
        <v>2</v>
      </c>
      <c r="E2085">
        <v>84005</v>
      </c>
      <c r="F2085" t="s">
        <v>290</v>
      </c>
      <c r="G2085">
        <v>78</v>
      </c>
      <c r="H2085" t="e">
        <f>_xlfn.XLOOKUP(Table1[[#This Row],[ZIPCODE]],Table2[Zip Code],Table2[County])</f>
        <v>#N/A</v>
      </c>
      <c r="I2085" t="str">
        <f>_xlfn.XLOOKUP(Table1[[#This Row],[ZIPCODE]],Table3[zip],Table3[county])</f>
        <v>Utah County</v>
      </c>
      <c r="J2085" t="str">
        <f>IFERROR(Table1[[#This Row],[County (Utah.gov)]], SUBSTITUTE(Table1[[#This Row],[County (WPR)]], " County", ""))</f>
        <v>Utah</v>
      </c>
    </row>
    <row r="2086" spans="1:10">
      <c r="A2086" t="s">
        <v>135</v>
      </c>
      <c r="B2086" t="s">
        <v>20</v>
      </c>
      <c r="C2086">
        <v>2025</v>
      </c>
      <c r="D2086">
        <v>2</v>
      </c>
      <c r="E2086">
        <v>84005</v>
      </c>
      <c r="F2086" t="s">
        <v>291</v>
      </c>
      <c r="G2086">
        <v>5</v>
      </c>
      <c r="H2086" t="e">
        <f>_xlfn.XLOOKUP(Table1[[#This Row],[ZIPCODE]],Table2[Zip Code],Table2[County])</f>
        <v>#N/A</v>
      </c>
      <c r="I2086" t="str">
        <f>_xlfn.XLOOKUP(Table1[[#This Row],[ZIPCODE]],Table3[zip],Table3[county])</f>
        <v>Utah County</v>
      </c>
      <c r="J2086" t="str">
        <f>IFERROR(Table1[[#This Row],[County (Utah.gov)]], SUBSTITUTE(Table1[[#This Row],[County (WPR)]], " County", ""))</f>
        <v>Utah</v>
      </c>
    </row>
    <row r="2087" spans="1:10">
      <c r="A2087" t="s">
        <v>135</v>
      </c>
      <c r="B2087" t="s">
        <v>20</v>
      </c>
      <c r="C2087">
        <v>2025</v>
      </c>
      <c r="D2087">
        <v>2</v>
      </c>
      <c r="E2087">
        <v>84007</v>
      </c>
      <c r="F2087" t="s">
        <v>290</v>
      </c>
      <c r="G2087">
        <v>2</v>
      </c>
      <c r="H2087" t="str">
        <f>_xlfn.XLOOKUP(Table1[[#This Row],[ZIPCODE]],Table2[Zip Code],Table2[County])</f>
        <v>Duchesne</v>
      </c>
      <c r="I2087" t="str">
        <f>_xlfn.XLOOKUP(Table1[[#This Row],[ZIPCODE]],Table3[zip],Table3[county])</f>
        <v>Duchesne County</v>
      </c>
      <c r="J2087" t="str">
        <f>IFERROR(Table1[[#This Row],[County (Utah.gov)]], SUBSTITUTE(Table1[[#This Row],[County (WPR)]], " County", ""))</f>
        <v>Duchesne</v>
      </c>
    </row>
    <row r="2088" spans="1:10">
      <c r="A2088" t="s">
        <v>135</v>
      </c>
      <c r="B2088" t="s">
        <v>20</v>
      </c>
      <c r="C2088">
        <v>2025</v>
      </c>
      <c r="D2088">
        <v>2</v>
      </c>
      <c r="E2088">
        <v>84009</v>
      </c>
      <c r="F2088" t="s">
        <v>290</v>
      </c>
      <c r="G2088">
        <v>85</v>
      </c>
      <c r="H2088" t="e">
        <f>_xlfn.XLOOKUP(Table1[[#This Row],[ZIPCODE]],Table2[Zip Code],Table2[County])</f>
        <v>#N/A</v>
      </c>
      <c r="I2088" t="str">
        <f>_xlfn.XLOOKUP(Table1[[#This Row],[ZIPCODE]],Table3[zip],Table3[county])</f>
        <v>Salt Lake County</v>
      </c>
      <c r="J2088" t="str">
        <f>IFERROR(Table1[[#This Row],[County (Utah.gov)]], SUBSTITUTE(Table1[[#This Row],[County (WPR)]], " County", ""))</f>
        <v>Salt Lake</v>
      </c>
    </row>
    <row r="2089" spans="1:10">
      <c r="A2089" t="s">
        <v>135</v>
      </c>
      <c r="B2089" t="s">
        <v>20</v>
      </c>
      <c r="C2089">
        <v>2025</v>
      </c>
      <c r="D2089">
        <v>2</v>
      </c>
      <c r="E2089">
        <v>84009</v>
      </c>
      <c r="F2089" t="s">
        <v>291</v>
      </c>
      <c r="G2089">
        <v>8</v>
      </c>
      <c r="H2089" t="e">
        <f>_xlfn.XLOOKUP(Table1[[#This Row],[ZIPCODE]],Table2[Zip Code],Table2[County])</f>
        <v>#N/A</v>
      </c>
      <c r="I2089" t="str">
        <f>_xlfn.XLOOKUP(Table1[[#This Row],[ZIPCODE]],Table3[zip],Table3[county])</f>
        <v>Salt Lake County</v>
      </c>
      <c r="J2089" t="str">
        <f>IFERROR(Table1[[#This Row],[County (Utah.gov)]], SUBSTITUTE(Table1[[#This Row],[County (WPR)]], " County", ""))</f>
        <v>Salt Lake</v>
      </c>
    </row>
    <row r="2090" spans="1:10">
      <c r="A2090" t="s">
        <v>135</v>
      </c>
      <c r="B2090" t="s">
        <v>20</v>
      </c>
      <c r="C2090">
        <v>2025</v>
      </c>
      <c r="D2090">
        <v>2</v>
      </c>
      <c r="E2090">
        <v>84010</v>
      </c>
      <c r="F2090" t="s">
        <v>290</v>
      </c>
      <c r="G2090">
        <v>154</v>
      </c>
      <c r="H2090" t="str">
        <f>_xlfn.XLOOKUP(Table1[[#This Row],[ZIPCODE]],Table2[Zip Code],Table2[County])</f>
        <v>Davis</v>
      </c>
      <c r="I2090" t="str">
        <f>_xlfn.XLOOKUP(Table1[[#This Row],[ZIPCODE]],Table3[zip],Table3[county])</f>
        <v>Davis County</v>
      </c>
      <c r="J2090" t="str">
        <f>IFERROR(Table1[[#This Row],[County (Utah.gov)]], SUBSTITUTE(Table1[[#This Row],[County (WPR)]], " County", ""))</f>
        <v>Davis</v>
      </c>
    </row>
    <row r="2091" spans="1:10">
      <c r="A2091" t="s">
        <v>135</v>
      </c>
      <c r="B2091" t="s">
        <v>20</v>
      </c>
      <c r="C2091">
        <v>2025</v>
      </c>
      <c r="D2091">
        <v>2</v>
      </c>
      <c r="E2091">
        <v>84010</v>
      </c>
      <c r="F2091" t="s">
        <v>291</v>
      </c>
      <c r="G2091">
        <v>14</v>
      </c>
      <c r="H2091" t="str">
        <f>_xlfn.XLOOKUP(Table1[[#This Row],[ZIPCODE]],Table2[Zip Code],Table2[County])</f>
        <v>Davis</v>
      </c>
      <c r="I2091" t="str">
        <f>_xlfn.XLOOKUP(Table1[[#This Row],[ZIPCODE]],Table3[zip],Table3[county])</f>
        <v>Davis County</v>
      </c>
      <c r="J2091" t="str">
        <f>IFERROR(Table1[[#This Row],[County (Utah.gov)]], SUBSTITUTE(Table1[[#This Row],[County (WPR)]], " County", ""))</f>
        <v>Davis</v>
      </c>
    </row>
    <row r="2092" spans="1:10">
      <c r="A2092" t="s">
        <v>135</v>
      </c>
      <c r="B2092" t="s">
        <v>20</v>
      </c>
      <c r="C2092">
        <v>2025</v>
      </c>
      <c r="D2092">
        <v>2</v>
      </c>
      <c r="E2092">
        <v>84011</v>
      </c>
      <c r="F2092" t="s">
        <v>290</v>
      </c>
      <c r="G2092">
        <v>1</v>
      </c>
      <c r="H2092" t="str">
        <f>_xlfn.XLOOKUP(Table1[[#This Row],[ZIPCODE]],Table2[Zip Code],Table2[County])</f>
        <v>Davis</v>
      </c>
      <c r="I2092" t="e">
        <f>_xlfn.XLOOKUP(Table1[[#This Row],[ZIPCODE]],Table3[zip],Table3[county])</f>
        <v>#N/A</v>
      </c>
      <c r="J2092" t="str">
        <f>IFERROR(Table1[[#This Row],[County (Utah.gov)]], SUBSTITUTE(Table1[[#This Row],[County (WPR)]], " County", ""))</f>
        <v>Davis</v>
      </c>
    </row>
    <row r="2093" spans="1:10">
      <c r="A2093" t="s">
        <v>135</v>
      </c>
      <c r="B2093" t="s">
        <v>20</v>
      </c>
      <c r="C2093">
        <v>2025</v>
      </c>
      <c r="D2093">
        <v>2</v>
      </c>
      <c r="E2093">
        <v>84013</v>
      </c>
      <c r="F2093" t="s">
        <v>291</v>
      </c>
      <c r="G2093">
        <v>1</v>
      </c>
      <c r="H2093" t="str">
        <f>_xlfn.XLOOKUP(Table1[[#This Row],[ZIPCODE]],Table2[Zip Code],Table2[County])</f>
        <v>Utah</v>
      </c>
      <c r="I2093" t="str">
        <f>_xlfn.XLOOKUP(Table1[[#This Row],[ZIPCODE]],Table3[zip],Table3[county])</f>
        <v>Utah County</v>
      </c>
      <c r="J2093" t="str">
        <f>IFERROR(Table1[[#This Row],[County (Utah.gov)]], SUBSTITUTE(Table1[[#This Row],[County (WPR)]], " County", ""))</f>
        <v>Utah</v>
      </c>
    </row>
    <row r="2094" spans="1:10">
      <c r="A2094" t="s">
        <v>135</v>
      </c>
      <c r="B2094" t="s">
        <v>20</v>
      </c>
      <c r="C2094">
        <v>2025</v>
      </c>
      <c r="D2094">
        <v>2</v>
      </c>
      <c r="E2094">
        <v>84014</v>
      </c>
      <c r="F2094" t="s">
        <v>290</v>
      </c>
      <c r="G2094">
        <v>51</v>
      </c>
      <c r="H2094" t="str">
        <f>_xlfn.XLOOKUP(Table1[[#This Row],[ZIPCODE]],Table2[Zip Code],Table2[County])</f>
        <v>Davis</v>
      </c>
      <c r="I2094" t="str">
        <f>_xlfn.XLOOKUP(Table1[[#This Row],[ZIPCODE]],Table3[zip],Table3[county])</f>
        <v>Davis County</v>
      </c>
      <c r="J2094" t="str">
        <f>IFERROR(Table1[[#This Row],[County (Utah.gov)]], SUBSTITUTE(Table1[[#This Row],[County (WPR)]], " County", ""))</f>
        <v>Davis</v>
      </c>
    </row>
    <row r="2095" spans="1:10">
      <c r="A2095" t="s">
        <v>135</v>
      </c>
      <c r="B2095" t="s">
        <v>20</v>
      </c>
      <c r="C2095">
        <v>2025</v>
      </c>
      <c r="D2095">
        <v>2</v>
      </c>
      <c r="E2095">
        <v>84014</v>
      </c>
      <c r="F2095" t="s">
        <v>291</v>
      </c>
      <c r="G2095">
        <v>2</v>
      </c>
      <c r="H2095" t="str">
        <f>_xlfn.XLOOKUP(Table1[[#This Row],[ZIPCODE]],Table2[Zip Code],Table2[County])</f>
        <v>Davis</v>
      </c>
      <c r="I2095" t="str">
        <f>_xlfn.XLOOKUP(Table1[[#This Row],[ZIPCODE]],Table3[zip],Table3[county])</f>
        <v>Davis County</v>
      </c>
      <c r="J2095" t="str">
        <f>IFERROR(Table1[[#This Row],[County (Utah.gov)]], SUBSTITUTE(Table1[[#This Row],[County (WPR)]], " County", ""))</f>
        <v>Davis</v>
      </c>
    </row>
    <row r="2096" spans="1:10">
      <c r="A2096" t="s">
        <v>135</v>
      </c>
      <c r="B2096" t="s">
        <v>20</v>
      </c>
      <c r="C2096">
        <v>2025</v>
      </c>
      <c r="D2096">
        <v>2</v>
      </c>
      <c r="E2096">
        <v>84015</v>
      </c>
      <c r="F2096" t="s">
        <v>290</v>
      </c>
      <c r="G2096">
        <v>94</v>
      </c>
      <c r="H2096" t="str">
        <f>_xlfn.XLOOKUP(Table1[[#This Row],[ZIPCODE]],Table2[Zip Code],Table2[County])</f>
        <v>Davis</v>
      </c>
      <c r="I2096" t="str">
        <f>_xlfn.XLOOKUP(Table1[[#This Row],[ZIPCODE]],Table3[zip],Table3[county])</f>
        <v>Davis County</v>
      </c>
      <c r="J2096" t="str">
        <f>IFERROR(Table1[[#This Row],[County (Utah.gov)]], SUBSTITUTE(Table1[[#This Row],[County (WPR)]], " County", ""))</f>
        <v>Davis</v>
      </c>
    </row>
    <row r="2097" spans="1:10">
      <c r="A2097" t="s">
        <v>135</v>
      </c>
      <c r="B2097" t="s">
        <v>20</v>
      </c>
      <c r="C2097">
        <v>2025</v>
      </c>
      <c r="D2097">
        <v>2</v>
      </c>
      <c r="E2097">
        <v>84015</v>
      </c>
      <c r="F2097" t="s">
        <v>291</v>
      </c>
      <c r="G2097">
        <v>14</v>
      </c>
      <c r="H2097" t="str">
        <f>_xlfn.XLOOKUP(Table1[[#This Row],[ZIPCODE]],Table2[Zip Code],Table2[County])</f>
        <v>Davis</v>
      </c>
      <c r="I2097" t="str">
        <f>_xlfn.XLOOKUP(Table1[[#This Row],[ZIPCODE]],Table3[zip],Table3[county])</f>
        <v>Davis County</v>
      </c>
      <c r="J2097" t="str">
        <f>IFERROR(Table1[[#This Row],[County (Utah.gov)]], SUBSTITUTE(Table1[[#This Row],[County (WPR)]], " County", ""))</f>
        <v>Davis</v>
      </c>
    </row>
    <row r="2098" spans="1:10">
      <c r="A2098" t="s">
        <v>135</v>
      </c>
      <c r="B2098" t="s">
        <v>20</v>
      </c>
      <c r="C2098">
        <v>2025</v>
      </c>
      <c r="D2098">
        <v>2</v>
      </c>
      <c r="E2098">
        <v>84017</v>
      </c>
      <c r="F2098" t="s">
        <v>290</v>
      </c>
      <c r="G2098">
        <v>5</v>
      </c>
      <c r="H2098" t="str">
        <f>_xlfn.XLOOKUP(Table1[[#This Row],[ZIPCODE]],Table2[Zip Code],Table2[County])</f>
        <v>Summit</v>
      </c>
      <c r="I2098" t="str">
        <f>_xlfn.XLOOKUP(Table1[[#This Row],[ZIPCODE]],Table3[zip],Table3[county])</f>
        <v>Summit County</v>
      </c>
      <c r="J2098" t="str">
        <f>IFERROR(Table1[[#This Row],[County (Utah.gov)]], SUBSTITUTE(Table1[[#This Row],[County (WPR)]], " County", ""))</f>
        <v>Summit</v>
      </c>
    </row>
    <row r="2099" spans="1:10">
      <c r="A2099" t="s">
        <v>135</v>
      </c>
      <c r="B2099" t="s">
        <v>20</v>
      </c>
      <c r="C2099">
        <v>2025</v>
      </c>
      <c r="D2099">
        <v>2</v>
      </c>
      <c r="E2099">
        <v>84018</v>
      </c>
      <c r="F2099" t="s">
        <v>291</v>
      </c>
      <c r="G2099">
        <v>1</v>
      </c>
      <c r="H2099" t="str">
        <f>_xlfn.XLOOKUP(Table1[[#This Row],[ZIPCODE]],Table2[Zip Code],Table2[County])</f>
        <v>Morgan</v>
      </c>
      <c r="I2099" t="str">
        <f>_xlfn.XLOOKUP(Table1[[#This Row],[ZIPCODE]],Table3[zip],Table3[county])</f>
        <v>Morgan County</v>
      </c>
      <c r="J2099" t="str">
        <f>IFERROR(Table1[[#This Row],[County (Utah.gov)]], SUBSTITUTE(Table1[[#This Row],[County (WPR)]], " County", ""))</f>
        <v>Morgan</v>
      </c>
    </row>
    <row r="2100" spans="1:10">
      <c r="A2100" t="s">
        <v>135</v>
      </c>
      <c r="B2100" t="s">
        <v>20</v>
      </c>
      <c r="C2100">
        <v>2025</v>
      </c>
      <c r="D2100">
        <v>2</v>
      </c>
      <c r="E2100">
        <v>84020</v>
      </c>
      <c r="F2100" t="s">
        <v>290</v>
      </c>
      <c r="G2100">
        <v>126</v>
      </c>
      <c r="H2100" t="str">
        <f>_xlfn.XLOOKUP(Table1[[#This Row],[ZIPCODE]],Table2[Zip Code],Table2[County])</f>
        <v>Salt Lake</v>
      </c>
      <c r="I2100" t="str">
        <f>_xlfn.XLOOKUP(Table1[[#This Row],[ZIPCODE]],Table3[zip],Table3[county])</f>
        <v>Salt Lake County</v>
      </c>
      <c r="J2100" t="str">
        <f>IFERROR(Table1[[#This Row],[County (Utah.gov)]], SUBSTITUTE(Table1[[#This Row],[County (WPR)]], " County", ""))</f>
        <v>Salt Lake</v>
      </c>
    </row>
    <row r="2101" spans="1:10">
      <c r="A2101" t="s">
        <v>135</v>
      </c>
      <c r="B2101" t="s">
        <v>20</v>
      </c>
      <c r="C2101">
        <v>2025</v>
      </c>
      <c r="D2101">
        <v>2</v>
      </c>
      <c r="E2101">
        <v>84020</v>
      </c>
      <c r="F2101" t="s">
        <v>291</v>
      </c>
      <c r="G2101">
        <v>15</v>
      </c>
      <c r="H2101" t="str">
        <f>_xlfn.XLOOKUP(Table1[[#This Row],[ZIPCODE]],Table2[Zip Code],Table2[County])</f>
        <v>Salt Lake</v>
      </c>
      <c r="I2101" t="str">
        <f>_xlfn.XLOOKUP(Table1[[#This Row],[ZIPCODE]],Table3[zip],Table3[county])</f>
        <v>Salt Lake County</v>
      </c>
      <c r="J2101" t="str">
        <f>IFERROR(Table1[[#This Row],[County (Utah.gov)]], SUBSTITUTE(Table1[[#This Row],[County (WPR)]], " County", ""))</f>
        <v>Salt Lake</v>
      </c>
    </row>
    <row r="2102" spans="1:10">
      <c r="A2102" t="s">
        <v>135</v>
      </c>
      <c r="B2102" t="s">
        <v>20</v>
      </c>
      <c r="C2102">
        <v>2025</v>
      </c>
      <c r="D2102">
        <v>2</v>
      </c>
      <c r="E2102">
        <v>84021</v>
      </c>
      <c r="F2102" t="s">
        <v>290</v>
      </c>
      <c r="G2102">
        <v>3</v>
      </c>
      <c r="H2102" t="str">
        <f>_xlfn.XLOOKUP(Table1[[#This Row],[ZIPCODE]],Table2[Zip Code],Table2[County])</f>
        <v>Duchesne</v>
      </c>
      <c r="I2102" t="str">
        <f>_xlfn.XLOOKUP(Table1[[#This Row],[ZIPCODE]],Table3[zip],Table3[county])</f>
        <v>Duchesne County</v>
      </c>
      <c r="J2102" t="str">
        <f>IFERROR(Table1[[#This Row],[County (Utah.gov)]], SUBSTITUTE(Table1[[#This Row],[County (WPR)]], " County", ""))</f>
        <v>Duchesne</v>
      </c>
    </row>
    <row r="2103" spans="1:10">
      <c r="A2103" t="s">
        <v>135</v>
      </c>
      <c r="B2103" t="s">
        <v>20</v>
      </c>
      <c r="C2103">
        <v>2025</v>
      </c>
      <c r="D2103">
        <v>2</v>
      </c>
      <c r="E2103">
        <v>84025</v>
      </c>
      <c r="F2103" t="s">
        <v>290</v>
      </c>
      <c r="G2103">
        <v>166</v>
      </c>
      <c r="H2103" t="str">
        <f>_xlfn.XLOOKUP(Table1[[#This Row],[ZIPCODE]],Table2[Zip Code],Table2[County])</f>
        <v>Davis</v>
      </c>
      <c r="I2103" t="str">
        <f>_xlfn.XLOOKUP(Table1[[#This Row],[ZIPCODE]],Table3[zip],Table3[county])</f>
        <v>Davis County</v>
      </c>
      <c r="J2103" t="str">
        <f>IFERROR(Table1[[#This Row],[County (Utah.gov)]], SUBSTITUTE(Table1[[#This Row],[County (WPR)]], " County", ""))</f>
        <v>Davis</v>
      </c>
    </row>
    <row r="2104" spans="1:10">
      <c r="A2104" t="s">
        <v>135</v>
      </c>
      <c r="B2104" t="s">
        <v>20</v>
      </c>
      <c r="C2104">
        <v>2025</v>
      </c>
      <c r="D2104">
        <v>2</v>
      </c>
      <c r="E2104">
        <v>84025</v>
      </c>
      <c r="F2104" t="s">
        <v>291</v>
      </c>
      <c r="G2104">
        <v>18</v>
      </c>
      <c r="H2104" t="str">
        <f>_xlfn.XLOOKUP(Table1[[#This Row],[ZIPCODE]],Table2[Zip Code],Table2[County])</f>
        <v>Davis</v>
      </c>
      <c r="I2104" t="str">
        <f>_xlfn.XLOOKUP(Table1[[#This Row],[ZIPCODE]],Table3[zip],Table3[county])</f>
        <v>Davis County</v>
      </c>
      <c r="J2104" t="str">
        <f>IFERROR(Table1[[#This Row],[County (Utah.gov)]], SUBSTITUTE(Table1[[#This Row],[County (WPR)]], " County", ""))</f>
        <v>Davis</v>
      </c>
    </row>
    <row r="2105" spans="1:10">
      <c r="A2105" t="s">
        <v>135</v>
      </c>
      <c r="B2105" t="s">
        <v>20</v>
      </c>
      <c r="C2105">
        <v>2025</v>
      </c>
      <c r="D2105">
        <v>2</v>
      </c>
      <c r="E2105">
        <v>84027</v>
      </c>
      <c r="F2105" t="s">
        <v>290</v>
      </c>
      <c r="G2105">
        <v>1</v>
      </c>
      <c r="H2105" t="str">
        <f>_xlfn.XLOOKUP(Table1[[#This Row],[ZIPCODE]],Table2[Zip Code],Table2[County])</f>
        <v>Duchesne</v>
      </c>
      <c r="I2105" t="str">
        <f>_xlfn.XLOOKUP(Table1[[#This Row],[ZIPCODE]],Table3[zip],Table3[county])</f>
        <v>Duchesne County</v>
      </c>
      <c r="J2105" t="str">
        <f>IFERROR(Table1[[#This Row],[County (Utah.gov)]], SUBSTITUTE(Table1[[#This Row],[County (WPR)]], " County", ""))</f>
        <v>Duchesne</v>
      </c>
    </row>
    <row r="2106" spans="1:10">
      <c r="A2106" t="s">
        <v>135</v>
      </c>
      <c r="B2106" t="s">
        <v>20</v>
      </c>
      <c r="C2106">
        <v>2025</v>
      </c>
      <c r="D2106">
        <v>2</v>
      </c>
      <c r="E2106">
        <v>84028</v>
      </c>
      <c r="F2106" t="s">
        <v>290</v>
      </c>
      <c r="G2106">
        <v>11</v>
      </c>
      <c r="H2106" t="str">
        <f>_xlfn.XLOOKUP(Table1[[#This Row],[ZIPCODE]],Table2[Zip Code],Table2[County])</f>
        <v>Rich</v>
      </c>
      <c r="I2106" t="str">
        <f>_xlfn.XLOOKUP(Table1[[#This Row],[ZIPCODE]],Table3[zip],Table3[county])</f>
        <v>Rich County</v>
      </c>
      <c r="J2106" t="str">
        <f>IFERROR(Table1[[#This Row],[County (Utah.gov)]], SUBSTITUTE(Table1[[#This Row],[County (WPR)]], " County", ""))</f>
        <v>Rich</v>
      </c>
    </row>
    <row r="2107" spans="1:10">
      <c r="A2107" t="s">
        <v>135</v>
      </c>
      <c r="B2107" t="s">
        <v>20</v>
      </c>
      <c r="C2107">
        <v>2025</v>
      </c>
      <c r="D2107">
        <v>2</v>
      </c>
      <c r="E2107">
        <v>84028</v>
      </c>
      <c r="F2107" t="s">
        <v>291</v>
      </c>
      <c r="G2107">
        <v>1</v>
      </c>
      <c r="H2107" t="str">
        <f>_xlfn.XLOOKUP(Table1[[#This Row],[ZIPCODE]],Table2[Zip Code],Table2[County])</f>
        <v>Rich</v>
      </c>
      <c r="I2107" t="str">
        <f>_xlfn.XLOOKUP(Table1[[#This Row],[ZIPCODE]],Table3[zip],Table3[county])</f>
        <v>Rich County</v>
      </c>
      <c r="J2107" t="str">
        <f>IFERROR(Table1[[#This Row],[County (Utah.gov)]], SUBSTITUTE(Table1[[#This Row],[County (WPR)]], " County", ""))</f>
        <v>Rich</v>
      </c>
    </row>
    <row r="2108" spans="1:10">
      <c r="A2108" t="s">
        <v>135</v>
      </c>
      <c r="B2108" t="s">
        <v>20</v>
      </c>
      <c r="C2108">
        <v>2025</v>
      </c>
      <c r="D2108">
        <v>2</v>
      </c>
      <c r="E2108">
        <v>84029</v>
      </c>
      <c r="F2108" t="s">
        <v>290</v>
      </c>
      <c r="G2108">
        <v>28</v>
      </c>
      <c r="H2108" t="str">
        <f>_xlfn.XLOOKUP(Table1[[#This Row],[ZIPCODE]],Table2[Zip Code],Table2[County])</f>
        <v>Tooele</v>
      </c>
      <c r="I2108" t="str">
        <f>_xlfn.XLOOKUP(Table1[[#This Row],[ZIPCODE]],Table3[zip],Table3[county])</f>
        <v>Tooele County</v>
      </c>
      <c r="J2108" t="str">
        <f>IFERROR(Table1[[#This Row],[County (Utah.gov)]], SUBSTITUTE(Table1[[#This Row],[County (WPR)]], " County", ""))</f>
        <v>Tooele</v>
      </c>
    </row>
    <row r="2109" spans="1:10">
      <c r="A2109" t="s">
        <v>135</v>
      </c>
      <c r="B2109" t="s">
        <v>20</v>
      </c>
      <c r="C2109">
        <v>2025</v>
      </c>
      <c r="D2109">
        <v>2</v>
      </c>
      <c r="E2109">
        <v>84029</v>
      </c>
      <c r="F2109" t="s">
        <v>291</v>
      </c>
      <c r="G2109">
        <v>1</v>
      </c>
      <c r="H2109" t="str">
        <f>_xlfn.XLOOKUP(Table1[[#This Row],[ZIPCODE]],Table2[Zip Code],Table2[County])</f>
        <v>Tooele</v>
      </c>
      <c r="I2109" t="str">
        <f>_xlfn.XLOOKUP(Table1[[#This Row],[ZIPCODE]],Table3[zip],Table3[county])</f>
        <v>Tooele County</v>
      </c>
      <c r="J2109" t="str">
        <f>IFERROR(Table1[[#This Row],[County (Utah.gov)]], SUBSTITUTE(Table1[[#This Row],[County (WPR)]], " County", ""))</f>
        <v>Tooele</v>
      </c>
    </row>
    <row r="2110" spans="1:10">
      <c r="A2110" t="s">
        <v>135</v>
      </c>
      <c r="B2110" t="s">
        <v>20</v>
      </c>
      <c r="C2110">
        <v>2025</v>
      </c>
      <c r="D2110">
        <v>2</v>
      </c>
      <c r="E2110">
        <v>84032</v>
      </c>
      <c r="F2110" t="s">
        <v>290</v>
      </c>
      <c r="G2110">
        <v>81</v>
      </c>
      <c r="H2110" t="str">
        <f>_xlfn.XLOOKUP(Table1[[#This Row],[ZIPCODE]],Table2[Zip Code],Table2[County])</f>
        <v>Wasatch</v>
      </c>
      <c r="I2110" t="str">
        <f>_xlfn.XLOOKUP(Table1[[#This Row],[ZIPCODE]],Table3[zip],Table3[county])</f>
        <v>Wasatch County</v>
      </c>
      <c r="J2110" t="str">
        <f>IFERROR(Table1[[#This Row],[County (Utah.gov)]], SUBSTITUTE(Table1[[#This Row],[County (WPR)]], " County", ""))</f>
        <v>Wasatch</v>
      </c>
    </row>
    <row r="2111" spans="1:10">
      <c r="A2111" t="s">
        <v>135</v>
      </c>
      <c r="B2111" t="s">
        <v>20</v>
      </c>
      <c r="C2111">
        <v>2025</v>
      </c>
      <c r="D2111">
        <v>2</v>
      </c>
      <c r="E2111">
        <v>84032</v>
      </c>
      <c r="F2111" t="s">
        <v>291</v>
      </c>
      <c r="G2111">
        <v>6</v>
      </c>
      <c r="H2111" t="str">
        <f>_xlfn.XLOOKUP(Table1[[#This Row],[ZIPCODE]],Table2[Zip Code],Table2[County])</f>
        <v>Wasatch</v>
      </c>
      <c r="I2111" t="str">
        <f>_xlfn.XLOOKUP(Table1[[#This Row],[ZIPCODE]],Table3[zip],Table3[county])</f>
        <v>Wasatch County</v>
      </c>
      <c r="J2111" t="str">
        <f>IFERROR(Table1[[#This Row],[County (Utah.gov)]], SUBSTITUTE(Table1[[#This Row],[County (WPR)]], " County", ""))</f>
        <v>Wasatch</v>
      </c>
    </row>
    <row r="2112" spans="1:10">
      <c r="A2112" t="s">
        <v>135</v>
      </c>
      <c r="B2112" t="s">
        <v>20</v>
      </c>
      <c r="C2112">
        <v>2025</v>
      </c>
      <c r="D2112">
        <v>2</v>
      </c>
      <c r="E2112">
        <v>84033</v>
      </c>
      <c r="F2112" t="s">
        <v>290</v>
      </c>
      <c r="G2112">
        <v>2</v>
      </c>
      <c r="H2112" t="str">
        <f>_xlfn.XLOOKUP(Table1[[#This Row],[ZIPCODE]],Table2[Zip Code],Table2[County])</f>
        <v>Summit</v>
      </c>
      <c r="I2112" t="str">
        <f>_xlfn.XLOOKUP(Table1[[#This Row],[ZIPCODE]],Table3[zip],Table3[county])</f>
        <v>Summit County</v>
      </c>
      <c r="J2112" t="str">
        <f>IFERROR(Table1[[#This Row],[County (Utah.gov)]], SUBSTITUTE(Table1[[#This Row],[County (WPR)]], " County", ""))</f>
        <v>Summit</v>
      </c>
    </row>
    <row r="2113" spans="1:10">
      <c r="A2113" t="s">
        <v>135</v>
      </c>
      <c r="B2113" t="s">
        <v>20</v>
      </c>
      <c r="C2113">
        <v>2025</v>
      </c>
      <c r="D2113">
        <v>2</v>
      </c>
      <c r="E2113">
        <v>84033</v>
      </c>
      <c r="F2113" t="s">
        <v>291</v>
      </c>
      <c r="G2113">
        <v>1</v>
      </c>
      <c r="H2113" t="str">
        <f>_xlfn.XLOOKUP(Table1[[#This Row],[ZIPCODE]],Table2[Zip Code],Table2[County])</f>
        <v>Summit</v>
      </c>
      <c r="I2113" t="str">
        <f>_xlfn.XLOOKUP(Table1[[#This Row],[ZIPCODE]],Table3[zip],Table3[county])</f>
        <v>Summit County</v>
      </c>
      <c r="J2113" t="str">
        <f>IFERROR(Table1[[#This Row],[County (Utah.gov)]], SUBSTITUTE(Table1[[#This Row],[County (WPR)]], " County", ""))</f>
        <v>Summit</v>
      </c>
    </row>
    <row r="2114" spans="1:10">
      <c r="A2114" t="s">
        <v>135</v>
      </c>
      <c r="B2114" t="s">
        <v>20</v>
      </c>
      <c r="C2114">
        <v>2025</v>
      </c>
      <c r="D2114">
        <v>2</v>
      </c>
      <c r="E2114">
        <v>84035</v>
      </c>
      <c r="F2114" t="s">
        <v>290</v>
      </c>
      <c r="G2114">
        <v>1</v>
      </c>
      <c r="H2114" t="str">
        <f>_xlfn.XLOOKUP(Table1[[#This Row],[ZIPCODE]],Table2[Zip Code],Table2[County])</f>
        <v>Uintah</v>
      </c>
      <c r="I2114" t="str">
        <f>_xlfn.XLOOKUP(Table1[[#This Row],[ZIPCODE]],Table3[zip],Table3[county])</f>
        <v>Uintah County</v>
      </c>
      <c r="J2114" t="str">
        <f>IFERROR(Table1[[#This Row],[County (Utah.gov)]], SUBSTITUTE(Table1[[#This Row],[County (WPR)]], " County", ""))</f>
        <v>Uintah</v>
      </c>
    </row>
    <row r="2115" spans="1:10">
      <c r="A2115" t="s">
        <v>135</v>
      </c>
      <c r="B2115" t="s">
        <v>20</v>
      </c>
      <c r="C2115">
        <v>2025</v>
      </c>
      <c r="D2115">
        <v>2</v>
      </c>
      <c r="E2115">
        <v>84035</v>
      </c>
      <c r="F2115" t="s">
        <v>291</v>
      </c>
      <c r="G2115">
        <v>1</v>
      </c>
      <c r="H2115" t="str">
        <f>_xlfn.XLOOKUP(Table1[[#This Row],[ZIPCODE]],Table2[Zip Code],Table2[County])</f>
        <v>Uintah</v>
      </c>
      <c r="I2115" t="str">
        <f>_xlfn.XLOOKUP(Table1[[#This Row],[ZIPCODE]],Table3[zip],Table3[county])</f>
        <v>Uintah County</v>
      </c>
      <c r="J2115" t="str">
        <f>IFERROR(Table1[[#This Row],[County (Utah.gov)]], SUBSTITUTE(Table1[[#This Row],[County (WPR)]], " County", ""))</f>
        <v>Uintah</v>
      </c>
    </row>
    <row r="2116" spans="1:10">
      <c r="A2116" t="s">
        <v>135</v>
      </c>
      <c r="B2116" t="s">
        <v>20</v>
      </c>
      <c r="C2116">
        <v>2025</v>
      </c>
      <c r="D2116">
        <v>2</v>
      </c>
      <c r="E2116">
        <v>84036</v>
      </c>
      <c r="F2116" t="s">
        <v>290</v>
      </c>
      <c r="G2116">
        <v>17</v>
      </c>
      <c r="H2116" t="str">
        <f>_xlfn.XLOOKUP(Table1[[#This Row],[ZIPCODE]],Table2[Zip Code],Table2[County])</f>
        <v>Summit</v>
      </c>
      <c r="I2116" t="str">
        <f>_xlfn.XLOOKUP(Table1[[#This Row],[ZIPCODE]],Table3[zip],Table3[county])</f>
        <v>Summit County</v>
      </c>
      <c r="J2116" t="str">
        <f>IFERROR(Table1[[#This Row],[County (Utah.gov)]], SUBSTITUTE(Table1[[#This Row],[County (WPR)]], " County", ""))</f>
        <v>Summit</v>
      </c>
    </row>
    <row r="2117" spans="1:10">
      <c r="A2117" t="s">
        <v>135</v>
      </c>
      <c r="B2117" t="s">
        <v>20</v>
      </c>
      <c r="C2117">
        <v>2025</v>
      </c>
      <c r="D2117">
        <v>2</v>
      </c>
      <c r="E2117">
        <v>84037</v>
      </c>
      <c r="F2117" t="s">
        <v>290</v>
      </c>
      <c r="G2117">
        <v>322</v>
      </c>
      <c r="H2117" t="str">
        <f>_xlfn.XLOOKUP(Table1[[#This Row],[ZIPCODE]],Table2[Zip Code],Table2[County])</f>
        <v>Davis</v>
      </c>
      <c r="I2117" t="str">
        <f>_xlfn.XLOOKUP(Table1[[#This Row],[ZIPCODE]],Table3[zip],Table3[county])</f>
        <v>Davis County</v>
      </c>
      <c r="J2117" t="str">
        <f>IFERROR(Table1[[#This Row],[County (Utah.gov)]], SUBSTITUTE(Table1[[#This Row],[County (WPR)]], " County", ""))</f>
        <v>Davis</v>
      </c>
    </row>
    <row r="2118" spans="1:10">
      <c r="A2118" t="s">
        <v>135</v>
      </c>
      <c r="B2118" t="s">
        <v>20</v>
      </c>
      <c r="C2118">
        <v>2025</v>
      </c>
      <c r="D2118">
        <v>2</v>
      </c>
      <c r="E2118">
        <v>84037</v>
      </c>
      <c r="F2118" t="s">
        <v>291</v>
      </c>
      <c r="G2118">
        <v>32</v>
      </c>
      <c r="H2118" t="str">
        <f>_xlfn.XLOOKUP(Table1[[#This Row],[ZIPCODE]],Table2[Zip Code],Table2[County])</f>
        <v>Davis</v>
      </c>
      <c r="I2118" t="str">
        <f>_xlfn.XLOOKUP(Table1[[#This Row],[ZIPCODE]],Table3[zip],Table3[county])</f>
        <v>Davis County</v>
      </c>
      <c r="J2118" t="str">
        <f>IFERROR(Table1[[#This Row],[County (Utah.gov)]], SUBSTITUTE(Table1[[#This Row],[County (WPR)]], " County", ""))</f>
        <v>Davis</v>
      </c>
    </row>
    <row r="2119" spans="1:10">
      <c r="A2119" t="s">
        <v>135</v>
      </c>
      <c r="B2119" t="s">
        <v>20</v>
      </c>
      <c r="C2119">
        <v>2025</v>
      </c>
      <c r="D2119">
        <v>2</v>
      </c>
      <c r="E2119">
        <v>84038</v>
      </c>
      <c r="F2119" t="s">
        <v>290</v>
      </c>
      <c r="G2119">
        <v>3</v>
      </c>
      <c r="H2119" t="str">
        <f>_xlfn.XLOOKUP(Table1[[#This Row],[ZIPCODE]],Table2[Zip Code],Table2[County])</f>
        <v>Rich</v>
      </c>
      <c r="I2119" t="str">
        <f>_xlfn.XLOOKUP(Table1[[#This Row],[ZIPCODE]],Table3[zip],Table3[county])</f>
        <v>Rich County</v>
      </c>
      <c r="J2119" t="str">
        <f>IFERROR(Table1[[#This Row],[County (Utah.gov)]], SUBSTITUTE(Table1[[#This Row],[County (WPR)]], " County", ""))</f>
        <v>Rich</v>
      </c>
    </row>
    <row r="2120" spans="1:10">
      <c r="A2120" t="s">
        <v>135</v>
      </c>
      <c r="B2120" t="s">
        <v>20</v>
      </c>
      <c r="C2120">
        <v>2025</v>
      </c>
      <c r="D2120">
        <v>2</v>
      </c>
      <c r="E2120">
        <v>84038</v>
      </c>
      <c r="F2120" t="s">
        <v>291</v>
      </c>
      <c r="G2120">
        <v>2</v>
      </c>
      <c r="H2120" t="str">
        <f>_xlfn.XLOOKUP(Table1[[#This Row],[ZIPCODE]],Table2[Zip Code],Table2[County])</f>
        <v>Rich</v>
      </c>
      <c r="I2120" t="str">
        <f>_xlfn.XLOOKUP(Table1[[#This Row],[ZIPCODE]],Table3[zip],Table3[county])</f>
        <v>Rich County</v>
      </c>
      <c r="J2120" t="str">
        <f>IFERROR(Table1[[#This Row],[County (Utah.gov)]], SUBSTITUTE(Table1[[#This Row],[County (WPR)]], " County", ""))</f>
        <v>Rich</v>
      </c>
    </row>
    <row r="2121" spans="1:10">
      <c r="A2121" t="s">
        <v>135</v>
      </c>
      <c r="B2121" t="s">
        <v>20</v>
      </c>
      <c r="C2121">
        <v>2025</v>
      </c>
      <c r="D2121">
        <v>2</v>
      </c>
      <c r="E2121">
        <v>84040</v>
      </c>
      <c r="F2121" t="s">
        <v>290</v>
      </c>
      <c r="G2121">
        <v>82</v>
      </c>
      <c r="H2121" t="str">
        <f>_xlfn.XLOOKUP(Table1[[#This Row],[ZIPCODE]],Table2[Zip Code],Table2[County])</f>
        <v>Davis</v>
      </c>
      <c r="I2121" t="str">
        <f>_xlfn.XLOOKUP(Table1[[#This Row],[ZIPCODE]],Table3[zip],Table3[county])</f>
        <v>Davis County</v>
      </c>
      <c r="J2121" t="str">
        <f>IFERROR(Table1[[#This Row],[County (Utah.gov)]], SUBSTITUTE(Table1[[#This Row],[County (WPR)]], " County", ""))</f>
        <v>Davis</v>
      </c>
    </row>
    <row r="2122" spans="1:10">
      <c r="A2122" t="s">
        <v>135</v>
      </c>
      <c r="B2122" t="s">
        <v>20</v>
      </c>
      <c r="C2122">
        <v>2025</v>
      </c>
      <c r="D2122">
        <v>2</v>
      </c>
      <c r="E2122">
        <v>84040</v>
      </c>
      <c r="F2122" t="s">
        <v>291</v>
      </c>
      <c r="G2122">
        <v>9</v>
      </c>
      <c r="H2122" t="str">
        <f>_xlfn.XLOOKUP(Table1[[#This Row],[ZIPCODE]],Table2[Zip Code],Table2[County])</f>
        <v>Davis</v>
      </c>
      <c r="I2122" t="str">
        <f>_xlfn.XLOOKUP(Table1[[#This Row],[ZIPCODE]],Table3[zip],Table3[county])</f>
        <v>Davis County</v>
      </c>
      <c r="J2122" t="str">
        <f>IFERROR(Table1[[#This Row],[County (Utah.gov)]], SUBSTITUTE(Table1[[#This Row],[County (WPR)]], " County", ""))</f>
        <v>Davis</v>
      </c>
    </row>
    <row r="2123" spans="1:10">
      <c r="A2123" t="s">
        <v>135</v>
      </c>
      <c r="B2123" t="s">
        <v>20</v>
      </c>
      <c r="C2123">
        <v>2025</v>
      </c>
      <c r="D2123">
        <v>2</v>
      </c>
      <c r="E2123">
        <v>84041</v>
      </c>
      <c r="F2123" t="s">
        <v>290</v>
      </c>
      <c r="G2123">
        <v>132</v>
      </c>
      <c r="H2123" t="str">
        <f>_xlfn.XLOOKUP(Table1[[#This Row],[ZIPCODE]],Table2[Zip Code],Table2[County])</f>
        <v>Davis</v>
      </c>
      <c r="I2123" t="str">
        <f>_xlfn.XLOOKUP(Table1[[#This Row],[ZIPCODE]],Table3[zip],Table3[county])</f>
        <v>Davis County</v>
      </c>
      <c r="J2123" t="str">
        <f>IFERROR(Table1[[#This Row],[County (Utah.gov)]], SUBSTITUTE(Table1[[#This Row],[County (WPR)]], " County", ""))</f>
        <v>Davis</v>
      </c>
    </row>
    <row r="2124" spans="1:10">
      <c r="A2124" t="s">
        <v>135</v>
      </c>
      <c r="B2124" t="s">
        <v>20</v>
      </c>
      <c r="C2124">
        <v>2025</v>
      </c>
      <c r="D2124">
        <v>2</v>
      </c>
      <c r="E2124">
        <v>84041</v>
      </c>
      <c r="F2124" t="s">
        <v>291</v>
      </c>
      <c r="G2124">
        <v>20</v>
      </c>
      <c r="H2124" t="str">
        <f>_xlfn.XLOOKUP(Table1[[#This Row],[ZIPCODE]],Table2[Zip Code],Table2[County])</f>
        <v>Davis</v>
      </c>
      <c r="I2124" t="str">
        <f>_xlfn.XLOOKUP(Table1[[#This Row],[ZIPCODE]],Table3[zip],Table3[county])</f>
        <v>Davis County</v>
      </c>
      <c r="J2124" t="str">
        <f>IFERROR(Table1[[#This Row],[County (Utah.gov)]], SUBSTITUTE(Table1[[#This Row],[County (WPR)]], " County", ""))</f>
        <v>Davis</v>
      </c>
    </row>
    <row r="2125" spans="1:10">
      <c r="A2125" t="s">
        <v>135</v>
      </c>
      <c r="B2125" t="s">
        <v>20</v>
      </c>
      <c r="C2125">
        <v>2025</v>
      </c>
      <c r="D2125">
        <v>2</v>
      </c>
      <c r="E2125">
        <v>84042</v>
      </c>
      <c r="F2125" t="s">
        <v>290</v>
      </c>
      <c r="G2125">
        <v>18</v>
      </c>
      <c r="H2125" t="str">
        <f>_xlfn.XLOOKUP(Table1[[#This Row],[ZIPCODE]],Table2[Zip Code],Table2[County])</f>
        <v>Utah</v>
      </c>
      <c r="I2125" t="str">
        <f>_xlfn.XLOOKUP(Table1[[#This Row],[ZIPCODE]],Table3[zip],Table3[county])</f>
        <v>Utah County</v>
      </c>
      <c r="J2125" t="str">
        <f>IFERROR(Table1[[#This Row],[County (Utah.gov)]], SUBSTITUTE(Table1[[#This Row],[County (WPR)]], " County", ""))</f>
        <v>Utah</v>
      </c>
    </row>
    <row r="2126" spans="1:10">
      <c r="A2126" t="s">
        <v>135</v>
      </c>
      <c r="B2126" t="s">
        <v>20</v>
      </c>
      <c r="C2126">
        <v>2025</v>
      </c>
      <c r="D2126">
        <v>2</v>
      </c>
      <c r="E2126">
        <v>84043</v>
      </c>
      <c r="F2126" t="s">
        <v>290</v>
      </c>
      <c r="G2126">
        <v>184</v>
      </c>
      <c r="H2126" t="str">
        <f>_xlfn.XLOOKUP(Table1[[#This Row],[ZIPCODE]],Table2[Zip Code],Table2[County])</f>
        <v>Utah</v>
      </c>
      <c r="I2126" t="str">
        <f>_xlfn.XLOOKUP(Table1[[#This Row],[ZIPCODE]],Table3[zip],Table3[county])</f>
        <v>Utah County</v>
      </c>
      <c r="J2126" t="str">
        <f>IFERROR(Table1[[#This Row],[County (Utah.gov)]], SUBSTITUTE(Table1[[#This Row],[County (WPR)]], " County", ""))</f>
        <v>Utah</v>
      </c>
    </row>
    <row r="2127" spans="1:10">
      <c r="A2127" t="s">
        <v>135</v>
      </c>
      <c r="B2127" t="s">
        <v>20</v>
      </c>
      <c r="C2127">
        <v>2025</v>
      </c>
      <c r="D2127">
        <v>2</v>
      </c>
      <c r="E2127">
        <v>84043</v>
      </c>
      <c r="F2127" t="s">
        <v>291</v>
      </c>
      <c r="G2127">
        <v>17</v>
      </c>
      <c r="H2127" t="str">
        <f>_xlfn.XLOOKUP(Table1[[#This Row],[ZIPCODE]],Table2[Zip Code],Table2[County])</f>
        <v>Utah</v>
      </c>
      <c r="I2127" t="str">
        <f>_xlfn.XLOOKUP(Table1[[#This Row],[ZIPCODE]],Table3[zip],Table3[county])</f>
        <v>Utah County</v>
      </c>
      <c r="J2127" t="str">
        <f>IFERROR(Table1[[#This Row],[County (Utah.gov)]], SUBSTITUTE(Table1[[#This Row],[County (WPR)]], " County", ""))</f>
        <v>Utah</v>
      </c>
    </row>
    <row r="2128" spans="1:10">
      <c r="A2128" t="s">
        <v>135</v>
      </c>
      <c r="B2128" t="s">
        <v>20</v>
      </c>
      <c r="C2128">
        <v>2025</v>
      </c>
      <c r="D2128">
        <v>2</v>
      </c>
      <c r="E2128">
        <v>84044</v>
      </c>
      <c r="F2128" t="s">
        <v>290</v>
      </c>
      <c r="G2128">
        <v>14</v>
      </c>
      <c r="H2128" t="str">
        <f>_xlfn.XLOOKUP(Table1[[#This Row],[ZIPCODE]],Table2[Zip Code],Table2[County])</f>
        <v>Salt Lake</v>
      </c>
      <c r="I2128" t="str">
        <f>_xlfn.XLOOKUP(Table1[[#This Row],[ZIPCODE]],Table3[zip],Table3[county])</f>
        <v>Salt Lake County</v>
      </c>
      <c r="J2128" t="str">
        <f>IFERROR(Table1[[#This Row],[County (Utah.gov)]], SUBSTITUTE(Table1[[#This Row],[County (WPR)]], " County", ""))</f>
        <v>Salt Lake</v>
      </c>
    </row>
    <row r="2129" spans="1:10">
      <c r="A2129" t="s">
        <v>135</v>
      </c>
      <c r="B2129" t="s">
        <v>20</v>
      </c>
      <c r="C2129">
        <v>2025</v>
      </c>
      <c r="D2129">
        <v>2</v>
      </c>
      <c r="E2129">
        <v>84044</v>
      </c>
      <c r="F2129" t="s">
        <v>291</v>
      </c>
      <c r="G2129">
        <v>4</v>
      </c>
      <c r="H2129" t="str">
        <f>_xlfn.XLOOKUP(Table1[[#This Row],[ZIPCODE]],Table2[Zip Code],Table2[County])</f>
        <v>Salt Lake</v>
      </c>
      <c r="I2129" t="str">
        <f>_xlfn.XLOOKUP(Table1[[#This Row],[ZIPCODE]],Table3[zip],Table3[county])</f>
        <v>Salt Lake County</v>
      </c>
      <c r="J2129" t="str">
        <f>IFERROR(Table1[[#This Row],[County (Utah.gov)]], SUBSTITUTE(Table1[[#This Row],[County (WPR)]], " County", ""))</f>
        <v>Salt Lake</v>
      </c>
    </row>
    <row r="2130" spans="1:10">
      <c r="A2130" t="s">
        <v>135</v>
      </c>
      <c r="B2130" t="s">
        <v>20</v>
      </c>
      <c r="C2130">
        <v>2025</v>
      </c>
      <c r="D2130">
        <v>2</v>
      </c>
      <c r="E2130">
        <v>84045</v>
      </c>
      <c r="F2130" t="s">
        <v>290</v>
      </c>
      <c r="G2130">
        <v>84</v>
      </c>
      <c r="H2130" t="e">
        <f>_xlfn.XLOOKUP(Table1[[#This Row],[ZIPCODE]],Table2[Zip Code],Table2[County])</f>
        <v>#N/A</v>
      </c>
      <c r="I2130" t="str">
        <f>_xlfn.XLOOKUP(Table1[[#This Row],[ZIPCODE]],Table3[zip],Table3[county])</f>
        <v>Utah County</v>
      </c>
      <c r="J2130" t="str">
        <f>IFERROR(Table1[[#This Row],[County (Utah.gov)]], SUBSTITUTE(Table1[[#This Row],[County (WPR)]], " County", ""))</f>
        <v>Utah</v>
      </c>
    </row>
    <row r="2131" spans="1:10">
      <c r="A2131" t="s">
        <v>135</v>
      </c>
      <c r="B2131" t="s">
        <v>20</v>
      </c>
      <c r="C2131">
        <v>2025</v>
      </c>
      <c r="D2131">
        <v>2</v>
      </c>
      <c r="E2131">
        <v>84045</v>
      </c>
      <c r="F2131" t="s">
        <v>291</v>
      </c>
      <c r="G2131">
        <v>7</v>
      </c>
      <c r="H2131" t="e">
        <f>_xlfn.XLOOKUP(Table1[[#This Row],[ZIPCODE]],Table2[Zip Code],Table2[County])</f>
        <v>#N/A</v>
      </c>
      <c r="I2131" t="str">
        <f>_xlfn.XLOOKUP(Table1[[#This Row],[ZIPCODE]],Table3[zip],Table3[county])</f>
        <v>Utah County</v>
      </c>
      <c r="J2131" t="str">
        <f>IFERROR(Table1[[#This Row],[County (Utah.gov)]], SUBSTITUTE(Table1[[#This Row],[County (WPR)]], " County", ""))</f>
        <v>Utah</v>
      </c>
    </row>
    <row r="2132" spans="1:10">
      <c r="A2132" t="s">
        <v>135</v>
      </c>
      <c r="B2132" t="s">
        <v>20</v>
      </c>
      <c r="C2132">
        <v>2025</v>
      </c>
      <c r="D2132">
        <v>2</v>
      </c>
      <c r="E2132">
        <v>84047</v>
      </c>
      <c r="F2132" t="s">
        <v>290</v>
      </c>
      <c r="G2132">
        <v>8</v>
      </c>
      <c r="H2132" t="str">
        <f>_xlfn.XLOOKUP(Table1[[#This Row],[ZIPCODE]],Table2[Zip Code],Table2[County])</f>
        <v>Salt Lake</v>
      </c>
      <c r="I2132" t="str">
        <f>_xlfn.XLOOKUP(Table1[[#This Row],[ZIPCODE]],Table3[zip],Table3[county])</f>
        <v>Salt Lake County</v>
      </c>
      <c r="J2132" t="str">
        <f>IFERROR(Table1[[#This Row],[County (Utah.gov)]], SUBSTITUTE(Table1[[#This Row],[County (WPR)]], " County", ""))</f>
        <v>Salt Lake</v>
      </c>
    </row>
    <row r="2133" spans="1:10">
      <c r="A2133" t="s">
        <v>135</v>
      </c>
      <c r="B2133" t="s">
        <v>20</v>
      </c>
      <c r="C2133">
        <v>2025</v>
      </c>
      <c r="D2133">
        <v>2</v>
      </c>
      <c r="E2133">
        <v>84047</v>
      </c>
      <c r="F2133" t="s">
        <v>291</v>
      </c>
      <c r="G2133">
        <v>1</v>
      </c>
      <c r="H2133" t="str">
        <f>_xlfn.XLOOKUP(Table1[[#This Row],[ZIPCODE]],Table2[Zip Code],Table2[County])</f>
        <v>Salt Lake</v>
      </c>
      <c r="I2133" t="str">
        <f>_xlfn.XLOOKUP(Table1[[#This Row],[ZIPCODE]],Table3[zip],Table3[county])</f>
        <v>Salt Lake County</v>
      </c>
      <c r="J2133" t="str">
        <f>IFERROR(Table1[[#This Row],[County (Utah.gov)]], SUBSTITUTE(Table1[[#This Row],[County (WPR)]], " County", ""))</f>
        <v>Salt Lake</v>
      </c>
    </row>
    <row r="2134" spans="1:10">
      <c r="A2134" t="s">
        <v>135</v>
      </c>
      <c r="B2134" t="s">
        <v>20</v>
      </c>
      <c r="C2134">
        <v>2025</v>
      </c>
      <c r="D2134">
        <v>2</v>
      </c>
      <c r="E2134">
        <v>84049</v>
      </c>
      <c r="F2134" t="s">
        <v>290</v>
      </c>
      <c r="G2134">
        <v>35</v>
      </c>
      <c r="H2134" t="str">
        <f>_xlfn.XLOOKUP(Table1[[#This Row],[ZIPCODE]],Table2[Zip Code],Table2[County])</f>
        <v>Wasatch</v>
      </c>
      <c r="I2134" t="str">
        <f>_xlfn.XLOOKUP(Table1[[#This Row],[ZIPCODE]],Table3[zip],Table3[county])</f>
        <v>Wasatch County</v>
      </c>
      <c r="J2134" t="str">
        <f>IFERROR(Table1[[#This Row],[County (Utah.gov)]], SUBSTITUTE(Table1[[#This Row],[County (WPR)]], " County", ""))</f>
        <v>Wasatch</v>
      </c>
    </row>
    <row r="2135" spans="1:10">
      <c r="A2135" t="s">
        <v>135</v>
      </c>
      <c r="B2135" t="s">
        <v>20</v>
      </c>
      <c r="C2135">
        <v>2025</v>
      </c>
      <c r="D2135">
        <v>2</v>
      </c>
      <c r="E2135">
        <v>84049</v>
      </c>
      <c r="F2135" t="s">
        <v>291</v>
      </c>
      <c r="G2135">
        <v>3</v>
      </c>
      <c r="H2135" t="str">
        <f>_xlfn.XLOOKUP(Table1[[#This Row],[ZIPCODE]],Table2[Zip Code],Table2[County])</f>
        <v>Wasatch</v>
      </c>
      <c r="I2135" t="str">
        <f>_xlfn.XLOOKUP(Table1[[#This Row],[ZIPCODE]],Table3[zip],Table3[county])</f>
        <v>Wasatch County</v>
      </c>
      <c r="J2135" t="str">
        <f>IFERROR(Table1[[#This Row],[County (Utah.gov)]], SUBSTITUTE(Table1[[#This Row],[County (WPR)]], " County", ""))</f>
        <v>Wasatch</v>
      </c>
    </row>
    <row r="2136" spans="1:10">
      <c r="A2136" t="s">
        <v>135</v>
      </c>
      <c r="B2136" t="s">
        <v>20</v>
      </c>
      <c r="C2136">
        <v>2025</v>
      </c>
      <c r="D2136">
        <v>2</v>
      </c>
      <c r="E2136">
        <v>84050</v>
      </c>
      <c r="F2136" t="s">
        <v>290</v>
      </c>
      <c r="G2136">
        <v>60</v>
      </c>
      <c r="H2136" t="str">
        <f>_xlfn.XLOOKUP(Table1[[#This Row],[ZIPCODE]],Table2[Zip Code],Table2[County])</f>
        <v>Morgan</v>
      </c>
      <c r="I2136" t="str">
        <f>_xlfn.XLOOKUP(Table1[[#This Row],[ZIPCODE]],Table3[zip],Table3[county])</f>
        <v>Morgan County</v>
      </c>
      <c r="J2136" t="str">
        <f>IFERROR(Table1[[#This Row],[County (Utah.gov)]], SUBSTITUTE(Table1[[#This Row],[County (WPR)]], " County", ""))</f>
        <v>Morgan</v>
      </c>
    </row>
    <row r="2137" spans="1:10">
      <c r="A2137" t="s">
        <v>135</v>
      </c>
      <c r="B2137" t="s">
        <v>20</v>
      </c>
      <c r="C2137">
        <v>2025</v>
      </c>
      <c r="D2137">
        <v>2</v>
      </c>
      <c r="E2137">
        <v>84050</v>
      </c>
      <c r="F2137" t="s">
        <v>291</v>
      </c>
      <c r="G2137">
        <v>8</v>
      </c>
      <c r="H2137" t="str">
        <f>_xlfn.XLOOKUP(Table1[[#This Row],[ZIPCODE]],Table2[Zip Code],Table2[County])</f>
        <v>Morgan</v>
      </c>
      <c r="I2137" t="str">
        <f>_xlfn.XLOOKUP(Table1[[#This Row],[ZIPCODE]],Table3[zip],Table3[county])</f>
        <v>Morgan County</v>
      </c>
      <c r="J2137" t="str">
        <f>IFERROR(Table1[[#This Row],[County (Utah.gov)]], SUBSTITUTE(Table1[[#This Row],[County (WPR)]], " County", ""))</f>
        <v>Morgan</v>
      </c>
    </row>
    <row r="2138" spans="1:10">
      <c r="A2138" t="s">
        <v>135</v>
      </c>
      <c r="B2138" t="s">
        <v>20</v>
      </c>
      <c r="C2138">
        <v>2025</v>
      </c>
      <c r="D2138">
        <v>2</v>
      </c>
      <c r="E2138">
        <v>84051</v>
      </c>
      <c r="F2138" t="s">
        <v>290</v>
      </c>
      <c r="G2138">
        <v>1</v>
      </c>
      <c r="H2138" t="str">
        <f>_xlfn.XLOOKUP(Table1[[#This Row],[ZIPCODE]],Table2[Zip Code],Table2[County])</f>
        <v>Duchesne</v>
      </c>
      <c r="I2138" t="str">
        <f>_xlfn.XLOOKUP(Table1[[#This Row],[ZIPCODE]],Table3[zip],Table3[county])</f>
        <v>Duchesne County</v>
      </c>
      <c r="J2138" t="str">
        <f>IFERROR(Table1[[#This Row],[County (Utah.gov)]], SUBSTITUTE(Table1[[#This Row],[County (WPR)]], " County", ""))</f>
        <v>Duchesne</v>
      </c>
    </row>
    <row r="2139" spans="1:10">
      <c r="A2139" t="s">
        <v>135</v>
      </c>
      <c r="B2139" t="s">
        <v>20</v>
      </c>
      <c r="C2139">
        <v>2025</v>
      </c>
      <c r="D2139">
        <v>2</v>
      </c>
      <c r="E2139">
        <v>84052</v>
      </c>
      <c r="F2139" t="s">
        <v>290</v>
      </c>
      <c r="G2139">
        <v>1</v>
      </c>
      <c r="H2139" t="str">
        <f>_xlfn.XLOOKUP(Table1[[#This Row],[ZIPCODE]],Table2[Zip Code],Table2[County])</f>
        <v>Duchesne</v>
      </c>
      <c r="I2139" t="str">
        <f>_xlfn.XLOOKUP(Table1[[#This Row],[ZIPCODE]],Table3[zip],Table3[county])</f>
        <v>Duchesne County</v>
      </c>
      <c r="J2139" t="str">
        <f>IFERROR(Table1[[#This Row],[County (Utah.gov)]], SUBSTITUTE(Table1[[#This Row],[County (WPR)]], " County", ""))</f>
        <v>Duchesne</v>
      </c>
    </row>
    <row r="2140" spans="1:10">
      <c r="A2140" t="s">
        <v>135</v>
      </c>
      <c r="B2140" t="s">
        <v>20</v>
      </c>
      <c r="C2140">
        <v>2025</v>
      </c>
      <c r="D2140">
        <v>2</v>
      </c>
      <c r="E2140">
        <v>84052</v>
      </c>
      <c r="F2140" t="s">
        <v>291</v>
      </c>
      <c r="G2140">
        <v>1</v>
      </c>
      <c r="H2140" t="str">
        <f>_xlfn.XLOOKUP(Table1[[#This Row],[ZIPCODE]],Table2[Zip Code],Table2[County])</f>
        <v>Duchesne</v>
      </c>
      <c r="I2140" t="str">
        <f>_xlfn.XLOOKUP(Table1[[#This Row],[ZIPCODE]],Table3[zip],Table3[county])</f>
        <v>Duchesne County</v>
      </c>
      <c r="J2140" t="str">
        <f>IFERROR(Table1[[#This Row],[County (Utah.gov)]], SUBSTITUTE(Table1[[#This Row],[County (WPR)]], " County", ""))</f>
        <v>Duchesne</v>
      </c>
    </row>
    <row r="2141" spans="1:10">
      <c r="A2141" t="s">
        <v>135</v>
      </c>
      <c r="B2141" t="s">
        <v>20</v>
      </c>
      <c r="C2141">
        <v>2025</v>
      </c>
      <c r="D2141">
        <v>2</v>
      </c>
      <c r="E2141">
        <v>84053</v>
      </c>
      <c r="F2141" t="s">
        <v>290</v>
      </c>
      <c r="G2141">
        <v>1</v>
      </c>
      <c r="H2141" t="str">
        <f>_xlfn.XLOOKUP(Table1[[#This Row],[ZIPCODE]],Table2[Zip Code],Table2[County])</f>
        <v>Duchesne</v>
      </c>
      <c r="I2141" t="str">
        <f>_xlfn.XLOOKUP(Table1[[#This Row],[ZIPCODE]],Table3[zip],Table3[county])</f>
        <v>Duchesne County</v>
      </c>
      <c r="J2141" t="str">
        <f>IFERROR(Table1[[#This Row],[County (Utah.gov)]], SUBSTITUTE(Table1[[#This Row],[County (WPR)]], " County", ""))</f>
        <v>Duchesne</v>
      </c>
    </row>
    <row r="2142" spans="1:10">
      <c r="A2142" t="s">
        <v>135</v>
      </c>
      <c r="B2142" t="s">
        <v>20</v>
      </c>
      <c r="C2142">
        <v>2025</v>
      </c>
      <c r="D2142">
        <v>2</v>
      </c>
      <c r="E2142">
        <v>84054</v>
      </c>
      <c r="F2142" t="s">
        <v>290</v>
      </c>
      <c r="G2142">
        <v>56</v>
      </c>
      <c r="H2142" t="str">
        <f>_xlfn.XLOOKUP(Table1[[#This Row],[ZIPCODE]],Table2[Zip Code],Table2[County])</f>
        <v>Davis</v>
      </c>
      <c r="I2142" t="str">
        <f>_xlfn.XLOOKUP(Table1[[#This Row],[ZIPCODE]],Table3[zip],Table3[county])</f>
        <v>Davis County</v>
      </c>
      <c r="J2142" t="str">
        <f>IFERROR(Table1[[#This Row],[County (Utah.gov)]], SUBSTITUTE(Table1[[#This Row],[County (WPR)]], " County", ""))</f>
        <v>Davis</v>
      </c>
    </row>
    <row r="2143" spans="1:10">
      <c r="A2143" t="s">
        <v>135</v>
      </c>
      <c r="B2143" t="s">
        <v>20</v>
      </c>
      <c r="C2143">
        <v>2025</v>
      </c>
      <c r="D2143">
        <v>2</v>
      </c>
      <c r="E2143">
        <v>84054</v>
      </c>
      <c r="F2143" t="s">
        <v>291</v>
      </c>
      <c r="G2143">
        <v>6</v>
      </c>
      <c r="H2143" t="str">
        <f>_xlfn.XLOOKUP(Table1[[#This Row],[ZIPCODE]],Table2[Zip Code],Table2[County])</f>
        <v>Davis</v>
      </c>
      <c r="I2143" t="str">
        <f>_xlfn.XLOOKUP(Table1[[#This Row],[ZIPCODE]],Table3[zip],Table3[county])</f>
        <v>Davis County</v>
      </c>
      <c r="J2143" t="str">
        <f>IFERROR(Table1[[#This Row],[County (Utah.gov)]], SUBSTITUTE(Table1[[#This Row],[County (WPR)]], " County", ""))</f>
        <v>Davis</v>
      </c>
    </row>
    <row r="2144" spans="1:10">
      <c r="A2144" t="s">
        <v>135</v>
      </c>
      <c r="B2144" t="s">
        <v>20</v>
      </c>
      <c r="C2144">
        <v>2025</v>
      </c>
      <c r="D2144">
        <v>2</v>
      </c>
      <c r="E2144">
        <v>84055</v>
      </c>
      <c r="F2144" t="s">
        <v>290</v>
      </c>
      <c r="G2144">
        <v>4</v>
      </c>
      <c r="H2144" t="str">
        <f>_xlfn.XLOOKUP(Table1[[#This Row],[ZIPCODE]],Table2[Zip Code],Table2[County])</f>
        <v>Summit</v>
      </c>
      <c r="I2144" t="str">
        <f>_xlfn.XLOOKUP(Table1[[#This Row],[ZIPCODE]],Table3[zip],Table3[county])</f>
        <v>Summit County</v>
      </c>
      <c r="J2144" t="str">
        <f>IFERROR(Table1[[#This Row],[County (Utah.gov)]], SUBSTITUTE(Table1[[#This Row],[County (WPR)]], " County", ""))</f>
        <v>Summit</v>
      </c>
    </row>
    <row r="2145" spans="1:10">
      <c r="A2145" t="s">
        <v>135</v>
      </c>
      <c r="B2145" t="s">
        <v>20</v>
      </c>
      <c r="C2145">
        <v>2025</v>
      </c>
      <c r="D2145">
        <v>2</v>
      </c>
      <c r="E2145">
        <v>84056</v>
      </c>
      <c r="F2145" t="s">
        <v>290</v>
      </c>
      <c r="G2145">
        <v>1</v>
      </c>
      <c r="H2145" t="str">
        <f>_xlfn.XLOOKUP(Table1[[#This Row],[ZIPCODE]],Table2[Zip Code],Table2[County])</f>
        <v>Weber</v>
      </c>
      <c r="I2145" t="str">
        <f>_xlfn.XLOOKUP(Table1[[#This Row],[ZIPCODE]],Table3[zip],Table3[county])</f>
        <v>Davis County</v>
      </c>
      <c r="J2145" t="str">
        <f>IFERROR(Table1[[#This Row],[County (Utah.gov)]], SUBSTITUTE(Table1[[#This Row],[County (WPR)]], " County", ""))</f>
        <v>Weber</v>
      </c>
    </row>
    <row r="2146" spans="1:10">
      <c r="A2146" t="s">
        <v>135</v>
      </c>
      <c r="B2146" t="s">
        <v>20</v>
      </c>
      <c r="C2146">
        <v>2025</v>
      </c>
      <c r="D2146">
        <v>2</v>
      </c>
      <c r="E2146">
        <v>84057</v>
      </c>
      <c r="F2146" t="s">
        <v>290</v>
      </c>
      <c r="G2146">
        <v>36</v>
      </c>
      <c r="H2146" t="str">
        <f>_xlfn.XLOOKUP(Table1[[#This Row],[ZIPCODE]],Table2[Zip Code],Table2[County])</f>
        <v>Utah</v>
      </c>
      <c r="I2146" t="str">
        <f>_xlfn.XLOOKUP(Table1[[#This Row],[ZIPCODE]],Table3[zip],Table3[county])</f>
        <v>Utah County</v>
      </c>
      <c r="J2146" t="str">
        <f>IFERROR(Table1[[#This Row],[County (Utah.gov)]], SUBSTITUTE(Table1[[#This Row],[County (WPR)]], " County", ""))</f>
        <v>Utah</v>
      </c>
    </row>
    <row r="2147" spans="1:10">
      <c r="A2147" t="s">
        <v>135</v>
      </c>
      <c r="B2147" t="s">
        <v>20</v>
      </c>
      <c r="C2147">
        <v>2025</v>
      </c>
      <c r="D2147">
        <v>2</v>
      </c>
      <c r="E2147">
        <v>84057</v>
      </c>
      <c r="F2147" t="s">
        <v>291</v>
      </c>
      <c r="G2147">
        <v>3</v>
      </c>
      <c r="H2147" t="str">
        <f>_xlfn.XLOOKUP(Table1[[#This Row],[ZIPCODE]],Table2[Zip Code],Table2[County])</f>
        <v>Utah</v>
      </c>
      <c r="I2147" t="str">
        <f>_xlfn.XLOOKUP(Table1[[#This Row],[ZIPCODE]],Table3[zip],Table3[county])</f>
        <v>Utah County</v>
      </c>
      <c r="J2147" t="str">
        <f>IFERROR(Table1[[#This Row],[County (Utah.gov)]], SUBSTITUTE(Table1[[#This Row],[County (WPR)]], " County", ""))</f>
        <v>Utah</v>
      </c>
    </row>
    <row r="2148" spans="1:10">
      <c r="A2148" t="s">
        <v>135</v>
      </c>
      <c r="B2148" t="s">
        <v>20</v>
      </c>
      <c r="C2148">
        <v>2025</v>
      </c>
      <c r="D2148">
        <v>2</v>
      </c>
      <c r="E2148">
        <v>84058</v>
      </c>
      <c r="F2148" t="s">
        <v>290</v>
      </c>
      <c r="G2148">
        <v>20</v>
      </c>
      <c r="H2148" t="str">
        <f>_xlfn.XLOOKUP(Table1[[#This Row],[ZIPCODE]],Table2[Zip Code],Table2[County])</f>
        <v>Utah</v>
      </c>
      <c r="I2148" t="str">
        <f>_xlfn.XLOOKUP(Table1[[#This Row],[ZIPCODE]],Table3[zip],Table3[county])</f>
        <v>Utah County</v>
      </c>
      <c r="J2148" t="str">
        <f>IFERROR(Table1[[#This Row],[County (Utah.gov)]], SUBSTITUTE(Table1[[#This Row],[County (WPR)]], " County", ""))</f>
        <v>Utah</v>
      </c>
    </row>
    <row r="2149" spans="1:10">
      <c r="A2149" t="s">
        <v>135</v>
      </c>
      <c r="B2149" t="s">
        <v>20</v>
      </c>
      <c r="C2149">
        <v>2025</v>
      </c>
      <c r="D2149">
        <v>2</v>
      </c>
      <c r="E2149">
        <v>84058</v>
      </c>
      <c r="F2149" t="s">
        <v>291</v>
      </c>
      <c r="G2149">
        <v>4</v>
      </c>
      <c r="H2149" t="str">
        <f>_xlfn.XLOOKUP(Table1[[#This Row],[ZIPCODE]],Table2[Zip Code],Table2[County])</f>
        <v>Utah</v>
      </c>
      <c r="I2149" t="str">
        <f>_xlfn.XLOOKUP(Table1[[#This Row],[ZIPCODE]],Table3[zip],Table3[county])</f>
        <v>Utah County</v>
      </c>
      <c r="J2149" t="str">
        <f>IFERROR(Table1[[#This Row],[County (Utah.gov)]], SUBSTITUTE(Table1[[#This Row],[County (WPR)]], " County", ""))</f>
        <v>Utah</v>
      </c>
    </row>
    <row r="2150" spans="1:10">
      <c r="A2150" t="s">
        <v>135</v>
      </c>
      <c r="B2150" t="s">
        <v>20</v>
      </c>
      <c r="C2150">
        <v>2025</v>
      </c>
      <c r="D2150">
        <v>2</v>
      </c>
      <c r="E2150">
        <v>84059</v>
      </c>
      <c r="F2150" t="s">
        <v>290</v>
      </c>
      <c r="G2150">
        <v>7</v>
      </c>
      <c r="H2150" t="str">
        <f>_xlfn.XLOOKUP(Table1[[#This Row],[ZIPCODE]],Table2[Zip Code],Table2[County])</f>
        <v>Utah</v>
      </c>
      <c r="I2150" t="str">
        <f>_xlfn.XLOOKUP(Table1[[#This Row],[ZIPCODE]],Table3[zip],Table3[county])</f>
        <v>Utah County</v>
      </c>
      <c r="J2150" t="str">
        <f>IFERROR(Table1[[#This Row],[County (Utah.gov)]], SUBSTITUTE(Table1[[#This Row],[County (WPR)]], " County", ""))</f>
        <v>Utah</v>
      </c>
    </row>
    <row r="2151" spans="1:10">
      <c r="A2151" t="s">
        <v>135</v>
      </c>
      <c r="B2151" t="s">
        <v>20</v>
      </c>
      <c r="C2151">
        <v>2025</v>
      </c>
      <c r="D2151">
        <v>2</v>
      </c>
      <c r="E2151">
        <v>84059</v>
      </c>
      <c r="F2151" t="s">
        <v>291</v>
      </c>
      <c r="G2151">
        <v>1</v>
      </c>
      <c r="H2151" t="str">
        <f>_xlfn.XLOOKUP(Table1[[#This Row],[ZIPCODE]],Table2[Zip Code],Table2[County])</f>
        <v>Utah</v>
      </c>
      <c r="I2151" t="str">
        <f>_xlfn.XLOOKUP(Table1[[#This Row],[ZIPCODE]],Table3[zip],Table3[county])</f>
        <v>Utah County</v>
      </c>
      <c r="J2151" t="str">
        <f>IFERROR(Table1[[#This Row],[County (Utah.gov)]], SUBSTITUTE(Table1[[#This Row],[County (WPR)]], " County", ""))</f>
        <v>Utah</v>
      </c>
    </row>
    <row r="2152" spans="1:10">
      <c r="A2152" t="s">
        <v>135</v>
      </c>
      <c r="B2152" t="s">
        <v>20</v>
      </c>
      <c r="C2152">
        <v>2025</v>
      </c>
      <c r="D2152">
        <v>2</v>
      </c>
      <c r="E2152">
        <v>84060</v>
      </c>
      <c r="F2152" t="s">
        <v>290</v>
      </c>
      <c r="G2152">
        <v>4</v>
      </c>
      <c r="H2152" t="str">
        <f>_xlfn.XLOOKUP(Table1[[#This Row],[ZIPCODE]],Table2[Zip Code],Table2[County])</f>
        <v>Summit</v>
      </c>
      <c r="I2152" t="str">
        <f>_xlfn.XLOOKUP(Table1[[#This Row],[ZIPCODE]],Table3[zip],Table3[county])</f>
        <v>Summit County</v>
      </c>
      <c r="J2152" t="str">
        <f>IFERROR(Table1[[#This Row],[County (Utah.gov)]], SUBSTITUTE(Table1[[#This Row],[County (WPR)]], " County", ""))</f>
        <v>Summit</v>
      </c>
    </row>
    <row r="2153" spans="1:10">
      <c r="A2153" t="s">
        <v>135</v>
      </c>
      <c r="B2153" t="s">
        <v>20</v>
      </c>
      <c r="C2153">
        <v>2025</v>
      </c>
      <c r="D2153">
        <v>2</v>
      </c>
      <c r="E2153">
        <v>84061</v>
      </c>
      <c r="F2153" t="s">
        <v>290</v>
      </c>
      <c r="G2153">
        <v>2</v>
      </c>
      <c r="H2153" t="str">
        <f>_xlfn.XLOOKUP(Table1[[#This Row],[ZIPCODE]],Table2[Zip Code],Table2[County])</f>
        <v>Summit</v>
      </c>
      <c r="I2153" t="str">
        <f>_xlfn.XLOOKUP(Table1[[#This Row],[ZIPCODE]],Table3[zip],Table3[county])</f>
        <v>Summit County</v>
      </c>
      <c r="J2153" t="str">
        <f>IFERROR(Table1[[#This Row],[County (Utah.gov)]], SUBSTITUTE(Table1[[#This Row],[County (WPR)]], " County", ""))</f>
        <v>Summit</v>
      </c>
    </row>
    <row r="2154" spans="1:10">
      <c r="A2154" t="s">
        <v>135</v>
      </c>
      <c r="B2154" t="s">
        <v>20</v>
      </c>
      <c r="C2154">
        <v>2025</v>
      </c>
      <c r="D2154">
        <v>2</v>
      </c>
      <c r="E2154">
        <v>84062</v>
      </c>
      <c r="F2154" t="s">
        <v>290</v>
      </c>
      <c r="G2154">
        <v>79</v>
      </c>
      <c r="H2154" t="str">
        <f>_xlfn.XLOOKUP(Table1[[#This Row],[ZIPCODE]],Table2[Zip Code],Table2[County])</f>
        <v>Utah</v>
      </c>
      <c r="I2154" t="str">
        <f>_xlfn.XLOOKUP(Table1[[#This Row],[ZIPCODE]],Table3[zip],Table3[county])</f>
        <v>Utah County</v>
      </c>
      <c r="J2154" t="str">
        <f>IFERROR(Table1[[#This Row],[County (Utah.gov)]], SUBSTITUTE(Table1[[#This Row],[County (WPR)]], " County", ""))</f>
        <v>Utah</v>
      </c>
    </row>
    <row r="2155" spans="1:10">
      <c r="A2155" t="s">
        <v>135</v>
      </c>
      <c r="B2155" t="s">
        <v>20</v>
      </c>
      <c r="C2155">
        <v>2025</v>
      </c>
      <c r="D2155">
        <v>2</v>
      </c>
      <c r="E2155">
        <v>84062</v>
      </c>
      <c r="F2155" t="s">
        <v>291</v>
      </c>
      <c r="G2155">
        <v>9</v>
      </c>
      <c r="H2155" t="str">
        <f>_xlfn.XLOOKUP(Table1[[#This Row],[ZIPCODE]],Table2[Zip Code],Table2[County])</f>
        <v>Utah</v>
      </c>
      <c r="I2155" t="str">
        <f>_xlfn.XLOOKUP(Table1[[#This Row],[ZIPCODE]],Table3[zip],Table3[county])</f>
        <v>Utah County</v>
      </c>
      <c r="J2155" t="str">
        <f>IFERROR(Table1[[#This Row],[County (Utah.gov)]], SUBSTITUTE(Table1[[#This Row],[County (WPR)]], " County", ""))</f>
        <v>Utah</v>
      </c>
    </row>
    <row r="2156" spans="1:10">
      <c r="A2156" t="s">
        <v>135</v>
      </c>
      <c r="B2156" t="s">
        <v>20</v>
      </c>
      <c r="C2156">
        <v>2025</v>
      </c>
      <c r="D2156">
        <v>2</v>
      </c>
      <c r="E2156">
        <v>84063</v>
      </c>
      <c r="F2156" t="s">
        <v>290</v>
      </c>
      <c r="G2156">
        <v>1</v>
      </c>
      <c r="H2156" t="str">
        <f>_xlfn.XLOOKUP(Table1[[#This Row],[ZIPCODE]],Table2[Zip Code],Table2[County])</f>
        <v>Uintah</v>
      </c>
      <c r="I2156" t="str">
        <f>_xlfn.XLOOKUP(Table1[[#This Row],[ZIPCODE]],Table3[zip],Table3[county])</f>
        <v>Uintah County</v>
      </c>
      <c r="J2156" t="str">
        <f>IFERROR(Table1[[#This Row],[County (Utah.gov)]], SUBSTITUTE(Table1[[#This Row],[County (WPR)]], " County", ""))</f>
        <v>Uintah</v>
      </c>
    </row>
    <row r="2157" spans="1:10">
      <c r="A2157" t="s">
        <v>135</v>
      </c>
      <c r="B2157" t="s">
        <v>20</v>
      </c>
      <c r="C2157">
        <v>2025</v>
      </c>
      <c r="D2157">
        <v>2</v>
      </c>
      <c r="E2157">
        <v>84064</v>
      </c>
      <c r="F2157" t="s">
        <v>290</v>
      </c>
      <c r="G2157">
        <v>2</v>
      </c>
      <c r="H2157" t="str">
        <f>_xlfn.XLOOKUP(Table1[[#This Row],[ZIPCODE]],Table2[Zip Code],Table2[County])</f>
        <v>Rich</v>
      </c>
      <c r="I2157" t="str">
        <f>_xlfn.XLOOKUP(Table1[[#This Row],[ZIPCODE]],Table3[zip],Table3[county])</f>
        <v>Rich County</v>
      </c>
      <c r="J2157" t="str">
        <f>IFERROR(Table1[[#This Row],[County (Utah.gov)]], SUBSTITUTE(Table1[[#This Row],[County (WPR)]], " County", ""))</f>
        <v>Rich</v>
      </c>
    </row>
    <row r="2158" spans="1:10">
      <c r="A2158" t="s">
        <v>135</v>
      </c>
      <c r="B2158" t="s">
        <v>20</v>
      </c>
      <c r="C2158">
        <v>2025</v>
      </c>
      <c r="D2158">
        <v>2</v>
      </c>
      <c r="E2158">
        <v>84064</v>
      </c>
      <c r="F2158" t="s">
        <v>291</v>
      </c>
      <c r="G2158">
        <v>1</v>
      </c>
      <c r="H2158" t="str">
        <f>_xlfn.XLOOKUP(Table1[[#This Row],[ZIPCODE]],Table2[Zip Code],Table2[County])</f>
        <v>Rich</v>
      </c>
      <c r="I2158" t="str">
        <f>_xlfn.XLOOKUP(Table1[[#This Row],[ZIPCODE]],Table3[zip],Table3[county])</f>
        <v>Rich County</v>
      </c>
      <c r="J2158" t="str">
        <f>IFERROR(Table1[[#This Row],[County (Utah.gov)]], SUBSTITUTE(Table1[[#This Row],[County (WPR)]], " County", ""))</f>
        <v>Rich</v>
      </c>
    </row>
    <row r="2159" spans="1:10">
      <c r="A2159" t="s">
        <v>135</v>
      </c>
      <c r="B2159" t="s">
        <v>20</v>
      </c>
      <c r="C2159">
        <v>2025</v>
      </c>
      <c r="D2159">
        <v>2</v>
      </c>
      <c r="E2159">
        <v>84065</v>
      </c>
      <c r="F2159" t="s">
        <v>290</v>
      </c>
      <c r="G2159">
        <v>102</v>
      </c>
      <c r="H2159" t="str">
        <f>_xlfn.XLOOKUP(Table1[[#This Row],[ZIPCODE]],Table2[Zip Code],Table2[County])</f>
        <v>Salt Lake</v>
      </c>
      <c r="I2159" t="str">
        <f>_xlfn.XLOOKUP(Table1[[#This Row],[ZIPCODE]],Table3[zip],Table3[county])</f>
        <v>Salt Lake County</v>
      </c>
      <c r="J2159" t="str">
        <f>IFERROR(Table1[[#This Row],[County (Utah.gov)]], SUBSTITUTE(Table1[[#This Row],[County (WPR)]], " County", ""))</f>
        <v>Salt Lake</v>
      </c>
    </row>
    <row r="2160" spans="1:10">
      <c r="A2160" t="s">
        <v>135</v>
      </c>
      <c r="B2160" t="s">
        <v>20</v>
      </c>
      <c r="C2160">
        <v>2025</v>
      </c>
      <c r="D2160">
        <v>2</v>
      </c>
      <c r="E2160">
        <v>84065</v>
      </c>
      <c r="F2160" t="s">
        <v>291</v>
      </c>
      <c r="G2160">
        <v>25</v>
      </c>
      <c r="H2160" t="str">
        <f>_xlfn.XLOOKUP(Table1[[#This Row],[ZIPCODE]],Table2[Zip Code],Table2[County])</f>
        <v>Salt Lake</v>
      </c>
      <c r="I2160" t="str">
        <f>_xlfn.XLOOKUP(Table1[[#This Row],[ZIPCODE]],Table3[zip],Table3[county])</f>
        <v>Salt Lake County</v>
      </c>
      <c r="J2160" t="str">
        <f>IFERROR(Table1[[#This Row],[County (Utah.gov)]], SUBSTITUTE(Table1[[#This Row],[County (WPR)]], " County", ""))</f>
        <v>Salt Lake</v>
      </c>
    </row>
    <row r="2161" spans="1:10">
      <c r="A2161" t="s">
        <v>135</v>
      </c>
      <c r="B2161" t="s">
        <v>20</v>
      </c>
      <c r="C2161">
        <v>2025</v>
      </c>
      <c r="D2161">
        <v>2</v>
      </c>
      <c r="E2161">
        <v>84066</v>
      </c>
      <c r="F2161" t="s">
        <v>290</v>
      </c>
      <c r="G2161">
        <v>12</v>
      </c>
      <c r="H2161" t="str">
        <f>_xlfn.XLOOKUP(Table1[[#This Row],[ZIPCODE]],Table2[Zip Code],Table2[County])</f>
        <v>Duchesne</v>
      </c>
      <c r="I2161" t="str">
        <f>_xlfn.XLOOKUP(Table1[[#This Row],[ZIPCODE]],Table3[zip],Table3[county])</f>
        <v>Duchesne County</v>
      </c>
      <c r="J2161" t="str">
        <f>IFERROR(Table1[[#This Row],[County (Utah.gov)]], SUBSTITUTE(Table1[[#This Row],[County (WPR)]], " County", ""))</f>
        <v>Duchesne</v>
      </c>
    </row>
    <row r="2162" spans="1:10">
      <c r="A2162" t="s">
        <v>135</v>
      </c>
      <c r="B2162" t="s">
        <v>20</v>
      </c>
      <c r="C2162">
        <v>2025</v>
      </c>
      <c r="D2162">
        <v>2</v>
      </c>
      <c r="E2162">
        <v>84066</v>
      </c>
      <c r="F2162" t="s">
        <v>291</v>
      </c>
      <c r="G2162">
        <v>3</v>
      </c>
      <c r="H2162" t="str">
        <f>_xlfn.XLOOKUP(Table1[[#This Row],[ZIPCODE]],Table2[Zip Code],Table2[County])</f>
        <v>Duchesne</v>
      </c>
      <c r="I2162" t="str">
        <f>_xlfn.XLOOKUP(Table1[[#This Row],[ZIPCODE]],Table3[zip],Table3[county])</f>
        <v>Duchesne County</v>
      </c>
      <c r="J2162" t="str">
        <f>IFERROR(Table1[[#This Row],[County (Utah.gov)]], SUBSTITUTE(Table1[[#This Row],[County (WPR)]], " County", ""))</f>
        <v>Duchesne</v>
      </c>
    </row>
    <row r="2163" spans="1:10">
      <c r="A2163" t="s">
        <v>135</v>
      </c>
      <c r="B2163" t="s">
        <v>20</v>
      </c>
      <c r="C2163">
        <v>2025</v>
      </c>
      <c r="D2163">
        <v>2</v>
      </c>
      <c r="E2163">
        <v>84067</v>
      </c>
      <c r="F2163" t="s">
        <v>290</v>
      </c>
      <c r="G2163">
        <v>40</v>
      </c>
      <c r="H2163" t="str">
        <f>_xlfn.XLOOKUP(Table1[[#This Row],[ZIPCODE]],Table2[Zip Code],Table2[County])</f>
        <v>Weber</v>
      </c>
      <c r="I2163" t="str">
        <f>_xlfn.XLOOKUP(Table1[[#This Row],[ZIPCODE]],Table3[zip],Table3[county])</f>
        <v>Weber County</v>
      </c>
      <c r="J2163" t="str">
        <f>IFERROR(Table1[[#This Row],[County (Utah.gov)]], SUBSTITUTE(Table1[[#This Row],[County (WPR)]], " County", ""))</f>
        <v>Weber</v>
      </c>
    </row>
    <row r="2164" spans="1:10">
      <c r="A2164" t="s">
        <v>135</v>
      </c>
      <c r="B2164" t="s">
        <v>20</v>
      </c>
      <c r="C2164">
        <v>2025</v>
      </c>
      <c r="D2164">
        <v>2</v>
      </c>
      <c r="E2164">
        <v>84067</v>
      </c>
      <c r="F2164" t="s">
        <v>291</v>
      </c>
      <c r="G2164">
        <v>3</v>
      </c>
      <c r="H2164" t="str">
        <f>_xlfn.XLOOKUP(Table1[[#This Row],[ZIPCODE]],Table2[Zip Code],Table2[County])</f>
        <v>Weber</v>
      </c>
      <c r="I2164" t="str">
        <f>_xlfn.XLOOKUP(Table1[[#This Row],[ZIPCODE]],Table3[zip],Table3[county])</f>
        <v>Weber County</v>
      </c>
      <c r="J2164" t="str">
        <f>IFERROR(Table1[[#This Row],[County (Utah.gov)]], SUBSTITUTE(Table1[[#This Row],[County (WPR)]], " County", ""))</f>
        <v>Weber</v>
      </c>
    </row>
    <row r="2165" spans="1:10">
      <c r="A2165" t="s">
        <v>135</v>
      </c>
      <c r="B2165" t="s">
        <v>20</v>
      </c>
      <c r="C2165">
        <v>2025</v>
      </c>
      <c r="D2165">
        <v>2</v>
      </c>
      <c r="E2165">
        <v>84069</v>
      </c>
      <c r="F2165" t="s">
        <v>290</v>
      </c>
      <c r="G2165">
        <v>1</v>
      </c>
      <c r="H2165" t="str">
        <f>_xlfn.XLOOKUP(Table1[[#This Row],[ZIPCODE]],Table2[Zip Code],Table2[County])</f>
        <v>Tooele</v>
      </c>
      <c r="I2165" t="str">
        <f>_xlfn.XLOOKUP(Table1[[#This Row],[ZIPCODE]],Table3[zip],Table3[county])</f>
        <v>Tooele County</v>
      </c>
      <c r="J2165" t="str">
        <f>IFERROR(Table1[[#This Row],[County (Utah.gov)]], SUBSTITUTE(Table1[[#This Row],[County (WPR)]], " County", ""))</f>
        <v>Tooele</v>
      </c>
    </row>
    <row r="2166" spans="1:10">
      <c r="A2166" t="s">
        <v>135</v>
      </c>
      <c r="B2166" t="s">
        <v>20</v>
      </c>
      <c r="C2166">
        <v>2025</v>
      </c>
      <c r="D2166">
        <v>2</v>
      </c>
      <c r="E2166">
        <v>84070</v>
      </c>
      <c r="F2166" t="s">
        <v>290</v>
      </c>
      <c r="G2166">
        <v>16</v>
      </c>
      <c r="H2166" t="str">
        <f>_xlfn.XLOOKUP(Table1[[#This Row],[ZIPCODE]],Table2[Zip Code],Table2[County])</f>
        <v>Salt Lake</v>
      </c>
      <c r="I2166" t="str">
        <f>_xlfn.XLOOKUP(Table1[[#This Row],[ZIPCODE]],Table3[zip],Table3[county])</f>
        <v>Salt Lake County</v>
      </c>
      <c r="J2166" t="str">
        <f>IFERROR(Table1[[#This Row],[County (Utah.gov)]], SUBSTITUTE(Table1[[#This Row],[County (WPR)]], " County", ""))</f>
        <v>Salt Lake</v>
      </c>
    </row>
    <row r="2167" spans="1:10">
      <c r="A2167" t="s">
        <v>135</v>
      </c>
      <c r="B2167" t="s">
        <v>20</v>
      </c>
      <c r="C2167">
        <v>2025</v>
      </c>
      <c r="D2167">
        <v>2</v>
      </c>
      <c r="E2167">
        <v>84070</v>
      </c>
      <c r="F2167" t="s">
        <v>291</v>
      </c>
      <c r="G2167">
        <v>4</v>
      </c>
      <c r="H2167" t="str">
        <f>_xlfn.XLOOKUP(Table1[[#This Row],[ZIPCODE]],Table2[Zip Code],Table2[County])</f>
        <v>Salt Lake</v>
      </c>
      <c r="I2167" t="str">
        <f>_xlfn.XLOOKUP(Table1[[#This Row],[ZIPCODE]],Table3[zip],Table3[county])</f>
        <v>Salt Lake County</v>
      </c>
      <c r="J2167" t="str">
        <f>IFERROR(Table1[[#This Row],[County (Utah.gov)]], SUBSTITUTE(Table1[[#This Row],[County (WPR)]], " County", ""))</f>
        <v>Salt Lake</v>
      </c>
    </row>
    <row r="2168" spans="1:10">
      <c r="A2168" t="s">
        <v>135</v>
      </c>
      <c r="B2168" t="s">
        <v>20</v>
      </c>
      <c r="C2168">
        <v>2025</v>
      </c>
      <c r="D2168">
        <v>2</v>
      </c>
      <c r="E2168">
        <v>84071</v>
      </c>
      <c r="F2168" t="s">
        <v>290</v>
      </c>
      <c r="G2168">
        <v>3</v>
      </c>
      <c r="H2168" t="str">
        <f>_xlfn.XLOOKUP(Table1[[#This Row],[ZIPCODE]],Table2[Zip Code],Table2[County])</f>
        <v>Tooele</v>
      </c>
      <c r="I2168" t="str">
        <f>_xlfn.XLOOKUP(Table1[[#This Row],[ZIPCODE]],Table3[zip],Table3[county])</f>
        <v>Tooele County</v>
      </c>
      <c r="J2168" t="str">
        <f>IFERROR(Table1[[#This Row],[County (Utah.gov)]], SUBSTITUTE(Table1[[#This Row],[County (WPR)]], " County", ""))</f>
        <v>Tooele</v>
      </c>
    </row>
    <row r="2169" spans="1:10">
      <c r="A2169" t="s">
        <v>135</v>
      </c>
      <c r="B2169" t="s">
        <v>20</v>
      </c>
      <c r="C2169">
        <v>2025</v>
      </c>
      <c r="D2169">
        <v>2</v>
      </c>
      <c r="E2169">
        <v>84071</v>
      </c>
      <c r="F2169" t="s">
        <v>291</v>
      </c>
      <c r="G2169">
        <v>1</v>
      </c>
      <c r="H2169" t="str">
        <f>_xlfn.XLOOKUP(Table1[[#This Row],[ZIPCODE]],Table2[Zip Code],Table2[County])</f>
        <v>Tooele</v>
      </c>
      <c r="I2169" t="str">
        <f>_xlfn.XLOOKUP(Table1[[#This Row],[ZIPCODE]],Table3[zip],Table3[county])</f>
        <v>Tooele County</v>
      </c>
      <c r="J2169" t="str">
        <f>IFERROR(Table1[[#This Row],[County (Utah.gov)]], SUBSTITUTE(Table1[[#This Row],[County (WPR)]], " County", ""))</f>
        <v>Tooele</v>
      </c>
    </row>
    <row r="2170" spans="1:10">
      <c r="A2170" t="s">
        <v>135</v>
      </c>
      <c r="B2170" t="s">
        <v>20</v>
      </c>
      <c r="C2170">
        <v>2025</v>
      </c>
      <c r="D2170">
        <v>2</v>
      </c>
      <c r="E2170">
        <v>84074</v>
      </c>
      <c r="F2170" t="s">
        <v>290</v>
      </c>
      <c r="G2170">
        <v>102</v>
      </c>
      <c r="H2170" t="str">
        <f>_xlfn.XLOOKUP(Table1[[#This Row],[ZIPCODE]],Table2[Zip Code],Table2[County])</f>
        <v>Tooele</v>
      </c>
      <c r="I2170" t="str">
        <f>_xlfn.XLOOKUP(Table1[[#This Row],[ZIPCODE]],Table3[zip],Table3[county])</f>
        <v>Tooele County</v>
      </c>
      <c r="J2170" t="str">
        <f>IFERROR(Table1[[#This Row],[County (Utah.gov)]], SUBSTITUTE(Table1[[#This Row],[County (WPR)]], " County", ""))</f>
        <v>Tooele</v>
      </c>
    </row>
    <row r="2171" spans="1:10">
      <c r="A2171" t="s">
        <v>135</v>
      </c>
      <c r="B2171" t="s">
        <v>20</v>
      </c>
      <c r="C2171">
        <v>2025</v>
      </c>
      <c r="D2171">
        <v>2</v>
      </c>
      <c r="E2171">
        <v>84074</v>
      </c>
      <c r="F2171" t="s">
        <v>291</v>
      </c>
      <c r="G2171">
        <v>12</v>
      </c>
      <c r="H2171" t="str">
        <f>_xlfn.XLOOKUP(Table1[[#This Row],[ZIPCODE]],Table2[Zip Code],Table2[County])</f>
        <v>Tooele</v>
      </c>
      <c r="I2171" t="str">
        <f>_xlfn.XLOOKUP(Table1[[#This Row],[ZIPCODE]],Table3[zip],Table3[county])</f>
        <v>Tooele County</v>
      </c>
      <c r="J2171" t="str">
        <f>IFERROR(Table1[[#This Row],[County (Utah.gov)]], SUBSTITUTE(Table1[[#This Row],[County (WPR)]], " County", ""))</f>
        <v>Tooele</v>
      </c>
    </row>
    <row r="2172" spans="1:10">
      <c r="A2172" t="s">
        <v>135</v>
      </c>
      <c r="B2172" t="s">
        <v>20</v>
      </c>
      <c r="C2172">
        <v>2025</v>
      </c>
      <c r="D2172">
        <v>2</v>
      </c>
      <c r="E2172">
        <v>84075</v>
      </c>
      <c r="F2172" t="s">
        <v>290</v>
      </c>
      <c r="G2172">
        <v>109</v>
      </c>
      <c r="H2172" t="str">
        <f>_xlfn.XLOOKUP(Table1[[#This Row],[ZIPCODE]],Table2[Zip Code],Table2[County])</f>
        <v>Davis</v>
      </c>
      <c r="I2172" t="str">
        <f>_xlfn.XLOOKUP(Table1[[#This Row],[ZIPCODE]],Table3[zip],Table3[county])</f>
        <v>Davis County</v>
      </c>
      <c r="J2172" t="str">
        <f>IFERROR(Table1[[#This Row],[County (Utah.gov)]], SUBSTITUTE(Table1[[#This Row],[County (WPR)]], " County", ""))</f>
        <v>Davis</v>
      </c>
    </row>
    <row r="2173" spans="1:10">
      <c r="A2173" t="s">
        <v>135</v>
      </c>
      <c r="B2173" t="s">
        <v>20</v>
      </c>
      <c r="C2173">
        <v>2025</v>
      </c>
      <c r="D2173">
        <v>2</v>
      </c>
      <c r="E2173">
        <v>84075</v>
      </c>
      <c r="F2173" t="s">
        <v>291</v>
      </c>
      <c r="G2173">
        <v>11</v>
      </c>
      <c r="H2173" t="str">
        <f>_xlfn.XLOOKUP(Table1[[#This Row],[ZIPCODE]],Table2[Zip Code],Table2[County])</f>
        <v>Davis</v>
      </c>
      <c r="I2173" t="str">
        <f>_xlfn.XLOOKUP(Table1[[#This Row],[ZIPCODE]],Table3[zip],Table3[county])</f>
        <v>Davis County</v>
      </c>
      <c r="J2173" t="str">
        <f>IFERROR(Table1[[#This Row],[County (Utah.gov)]], SUBSTITUTE(Table1[[#This Row],[County (WPR)]], " County", ""))</f>
        <v>Davis</v>
      </c>
    </row>
    <row r="2174" spans="1:10">
      <c r="A2174" t="s">
        <v>135</v>
      </c>
      <c r="B2174" t="s">
        <v>20</v>
      </c>
      <c r="C2174">
        <v>2025</v>
      </c>
      <c r="D2174">
        <v>2</v>
      </c>
      <c r="E2174">
        <v>84078</v>
      </c>
      <c r="F2174" t="s">
        <v>290</v>
      </c>
      <c r="G2174">
        <v>43</v>
      </c>
      <c r="H2174" t="str">
        <f>_xlfn.XLOOKUP(Table1[[#This Row],[ZIPCODE]],Table2[Zip Code],Table2[County])</f>
        <v>Uintah</v>
      </c>
      <c r="I2174" t="str">
        <f>_xlfn.XLOOKUP(Table1[[#This Row],[ZIPCODE]],Table3[zip],Table3[county])</f>
        <v>Uintah County</v>
      </c>
      <c r="J2174" t="str">
        <f>IFERROR(Table1[[#This Row],[County (Utah.gov)]], SUBSTITUTE(Table1[[#This Row],[County (WPR)]], " County", ""))</f>
        <v>Uintah</v>
      </c>
    </row>
    <row r="2175" spans="1:10">
      <c r="A2175" t="s">
        <v>135</v>
      </c>
      <c r="B2175" t="s">
        <v>20</v>
      </c>
      <c r="C2175">
        <v>2025</v>
      </c>
      <c r="D2175">
        <v>2</v>
      </c>
      <c r="E2175">
        <v>84078</v>
      </c>
      <c r="F2175" t="s">
        <v>291</v>
      </c>
      <c r="G2175">
        <v>4</v>
      </c>
      <c r="H2175" t="str">
        <f>_xlfn.XLOOKUP(Table1[[#This Row],[ZIPCODE]],Table2[Zip Code],Table2[County])</f>
        <v>Uintah</v>
      </c>
      <c r="I2175" t="str">
        <f>_xlfn.XLOOKUP(Table1[[#This Row],[ZIPCODE]],Table3[zip],Table3[county])</f>
        <v>Uintah County</v>
      </c>
      <c r="J2175" t="str">
        <f>IFERROR(Table1[[#This Row],[County (Utah.gov)]], SUBSTITUTE(Table1[[#This Row],[County (WPR)]], " County", ""))</f>
        <v>Uintah</v>
      </c>
    </row>
    <row r="2176" spans="1:10">
      <c r="A2176" t="s">
        <v>135</v>
      </c>
      <c r="B2176" t="s">
        <v>20</v>
      </c>
      <c r="C2176">
        <v>2025</v>
      </c>
      <c r="D2176">
        <v>2</v>
      </c>
      <c r="E2176">
        <v>84080</v>
      </c>
      <c r="F2176" t="s">
        <v>290</v>
      </c>
      <c r="G2176">
        <v>1</v>
      </c>
      <c r="H2176" t="str">
        <f>_xlfn.XLOOKUP(Table1[[#This Row],[ZIPCODE]],Table2[Zip Code],Table2[County])</f>
        <v>Tooele</v>
      </c>
      <c r="I2176" t="str">
        <f>_xlfn.XLOOKUP(Table1[[#This Row],[ZIPCODE]],Table3[zip],Table3[county])</f>
        <v>Tooele County</v>
      </c>
      <c r="J2176" t="str">
        <f>IFERROR(Table1[[#This Row],[County (Utah.gov)]], SUBSTITUTE(Table1[[#This Row],[County (WPR)]], " County", ""))</f>
        <v>Tooele</v>
      </c>
    </row>
    <row r="2177" spans="1:10">
      <c r="A2177" t="s">
        <v>135</v>
      </c>
      <c r="B2177" t="s">
        <v>20</v>
      </c>
      <c r="C2177">
        <v>2025</v>
      </c>
      <c r="D2177">
        <v>2</v>
      </c>
      <c r="E2177">
        <v>84081</v>
      </c>
      <c r="F2177" t="s">
        <v>290</v>
      </c>
      <c r="G2177">
        <v>88</v>
      </c>
      <c r="H2177" t="e">
        <f>_xlfn.XLOOKUP(Table1[[#This Row],[ZIPCODE]],Table2[Zip Code],Table2[County])</f>
        <v>#N/A</v>
      </c>
      <c r="I2177" t="str">
        <f>_xlfn.XLOOKUP(Table1[[#This Row],[ZIPCODE]],Table3[zip],Table3[county])</f>
        <v>Salt Lake County</v>
      </c>
      <c r="J2177" t="str">
        <f>IFERROR(Table1[[#This Row],[County (Utah.gov)]], SUBSTITUTE(Table1[[#This Row],[County (WPR)]], " County", ""))</f>
        <v>Salt Lake</v>
      </c>
    </row>
    <row r="2178" spans="1:10">
      <c r="A2178" t="s">
        <v>135</v>
      </c>
      <c r="B2178" t="s">
        <v>20</v>
      </c>
      <c r="C2178">
        <v>2025</v>
      </c>
      <c r="D2178">
        <v>2</v>
      </c>
      <c r="E2178">
        <v>84081</v>
      </c>
      <c r="F2178" t="s">
        <v>291</v>
      </c>
      <c r="G2178">
        <v>7</v>
      </c>
      <c r="H2178" t="e">
        <f>_xlfn.XLOOKUP(Table1[[#This Row],[ZIPCODE]],Table2[Zip Code],Table2[County])</f>
        <v>#N/A</v>
      </c>
      <c r="I2178" t="str">
        <f>_xlfn.XLOOKUP(Table1[[#This Row],[ZIPCODE]],Table3[zip],Table3[county])</f>
        <v>Salt Lake County</v>
      </c>
      <c r="J2178" t="str">
        <f>IFERROR(Table1[[#This Row],[County (Utah.gov)]], SUBSTITUTE(Table1[[#This Row],[County (WPR)]], " County", ""))</f>
        <v>Salt Lake</v>
      </c>
    </row>
    <row r="2179" spans="1:10">
      <c r="A2179" t="s">
        <v>135</v>
      </c>
      <c r="B2179" t="s">
        <v>20</v>
      </c>
      <c r="C2179">
        <v>2025</v>
      </c>
      <c r="D2179">
        <v>2</v>
      </c>
      <c r="E2179">
        <v>84083</v>
      </c>
      <c r="F2179" t="s">
        <v>290</v>
      </c>
      <c r="G2179">
        <v>1</v>
      </c>
      <c r="H2179" t="str">
        <f>_xlfn.XLOOKUP(Table1[[#This Row],[ZIPCODE]],Table2[Zip Code],Table2[County])</f>
        <v>Tooele</v>
      </c>
      <c r="I2179" t="str">
        <f>_xlfn.XLOOKUP(Table1[[#This Row],[ZIPCODE]],Table3[zip],Table3[county])</f>
        <v>Tooele County</v>
      </c>
      <c r="J2179" t="str">
        <f>IFERROR(Table1[[#This Row],[County (Utah.gov)]], SUBSTITUTE(Table1[[#This Row],[County (WPR)]], " County", ""))</f>
        <v>Tooele</v>
      </c>
    </row>
    <row r="2180" spans="1:10">
      <c r="A2180" t="s">
        <v>135</v>
      </c>
      <c r="B2180" t="s">
        <v>20</v>
      </c>
      <c r="C2180">
        <v>2025</v>
      </c>
      <c r="D2180">
        <v>2</v>
      </c>
      <c r="E2180">
        <v>84084</v>
      </c>
      <c r="F2180" t="s">
        <v>290</v>
      </c>
      <c r="G2180">
        <v>20</v>
      </c>
      <c r="H2180" t="str">
        <f>_xlfn.XLOOKUP(Table1[[#This Row],[ZIPCODE]],Table2[Zip Code],Table2[County])</f>
        <v>Salt Lake</v>
      </c>
      <c r="I2180" t="str">
        <f>_xlfn.XLOOKUP(Table1[[#This Row],[ZIPCODE]],Table3[zip],Table3[county])</f>
        <v>Salt Lake County</v>
      </c>
      <c r="J2180" t="str">
        <f>IFERROR(Table1[[#This Row],[County (Utah.gov)]], SUBSTITUTE(Table1[[#This Row],[County (WPR)]], " County", ""))</f>
        <v>Salt Lake</v>
      </c>
    </row>
    <row r="2181" spans="1:10">
      <c r="A2181" t="s">
        <v>135</v>
      </c>
      <c r="B2181" t="s">
        <v>20</v>
      </c>
      <c r="C2181">
        <v>2025</v>
      </c>
      <c r="D2181">
        <v>2</v>
      </c>
      <c r="E2181">
        <v>84084</v>
      </c>
      <c r="F2181" t="s">
        <v>291</v>
      </c>
      <c r="G2181">
        <v>5</v>
      </c>
      <c r="H2181" t="str">
        <f>_xlfn.XLOOKUP(Table1[[#This Row],[ZIPCODE]],Table2[Zip Code],Table2[County])</f>
        <v>Salt Lake</v>
      </c>
      <c r="I2181" t="str">
        <f>_xlfn.XLOOKUP(Table1[[#This Row],[ZIPCODE]],Table3[zip],Table3[county])</f>
        <v>Salt Lake County</v>
      </c>
      <c r="J2181" t="str">
        <f>IFERROR(Table1[[#This Row],[County (Utah.gov)]], SUBSTITUTE(Table1[[#This Row],[County (WPR)]], " County", ""))</f>
        <v>Salt Lake</v>
      </c>
    </row>
    <row r="2182" spans="1:10">
      <c r="A2182" t="s">
        <v>135</v>
      </c>
      <c r="B2182" t="s">
        <v>20</v>
      </c>
      <c r="C2182">
        <v>2025</v>
      </c>
      <c r="D2182">
        <v>2</v>
      </c>
      <c r="E2182">
        <v>84086</v>
      </c>
      <c r="F2182" t="s">
        <v>290</v>
      </c>
      <c r="G2182">
        <v>4</v>
      </c>
      <c r="H2182" t="str">
        <f>_xlfn.XLOOKUP(Table1[[#This Row],[ZIPCODE]],Table2[Zip Code],Table2[County])</f>
        <v>Rich</v>
      </c>
      <c r="I2182" t="str">
        <f>_xlfn.XLOOKUP(Table1[[#This Row],[ZIPCODE]],Table3[zip],Table3[county])</f>
        <v>Rich County</v>
      </c>
      <c r="J2182" t="str">
        <f>IFERROR(Table1[[#This Row],[County (Utah.gov)]], SUBSTITUTE(Table1[[#This Row],[County (WPR)]], " County", ""))</f>
        <v>Rich</v>
      </c>
    </row>
    <row r="2183" spans="1:10">
      <c r="A2183" t="s">
        <v>135</v>
      </c>
      <c r="B2183" t="s">
        <v>20</v>
      </c>
      <c r="C2183">
        <v>2025</v>
      </c>
      <c r="D2183">
        <v>2</v>
      </c>
      <c r="E2183">
        <v>84087</v>
      </c>
      <c r="F2183" t="s">
        <v>290</v>
      </c>
      <c r="G2183">
        <v>50</v>
      </c>
      <c r="H2183" t="str">
        <f>_xlfn.XLOOKUP(Table1[[#This Row],[ZIPCODE]],Table2[Zip Code],Table2[County])</f>
        <v>Davis</v>
      </c>
      <c r="I2183" t="str">
        <f>_xlfn.XLOOKUP(Table1[[#This Row],[ZIPCODE]],Table3[zip],Table3[county])</f>
        <v>Davis County</v>
      </c>
      <c r="J2183" t="str">
        <f>IFERROR(Table1[[#This Row],[County (Utah.gov)]], SUBSTITUTE(Table1[[#This Row],[County (WPR)]], " County", ""))</f>
        <v>Davis</v>
      </c>
    </row>
    <row r="2184" spans="1:10">
      <c r="A2184" t="s">
        <v>135</v>
      </c>
      <c r="B2184" t="s">
        <v>20</v>
      </c>
      <c r="C2184">
        <v>2025</v>
      </c>
      <c r="D2184">
        <v>2</v>
      </c>
      <c r="E2184">
        <v>84087</v>
      </c>
      <c r="F2184" t="s">
        <v>291</v>
      </c>
      <c r="G2184">
        <v>7</v>
      </c>
      <c r="H2184" t="str">
        <f>_xlfn.XLOOKUP(Table1[[#This Row],[ZIPCODE]],Table2[Zip Code],Table2[County])</f>
        <v>Davis</v>
      </c>
      <c r="I2184" t="str">
        <f>_xlfn.XLOOKUP(Table1[[#This Row],[ZIPCODE]],Table3[zip],Table3[county])</f>
        <v>Davis County</v>
      </c>
      <c r="J2184" t="str">
        <f>IFERROR(Table1[[#This Row],[County (Utah.gov)]], SUBSTITUTE(Table1[[#This Row],[County (WPR)]], " County", ""))</f>
        <v>Davis</v>
      </c>
    </row>
    <row r="2185" spans="1:10">
      <c r="A2185" t="s">
        <v>135</v>
      </c>
      <c r="B2185" t="s">
        <v>20</v>
      </c>
      <c r="C2185">
        <v>2025</v>
      </c>
      <c r="D2185">
        <v>2</v>
      </c>
      <c r="E2185">
        <v>84088</v>
      </c>
      <c r="F2185" t="s">
        <v>290</v>
      </c>
      <c r="G2185">
        <v>56</v>
      </c>
      <c r="H2185" t="str">
        <f>_xlfn.XLOOKUP(Table1[[#This Row],[ZIPCODE]],Table2[Zip Code],Table2[County])</f>
        <v>Salt Lake</v>
      </c>
      <c r="I2185" t="str">
        <f>_xlfn.XLOOKUP(Table1[[#This Row],[ZIPCODE]],Table3[zip],Table3[county])</f>
        <v>Salt Lake County</v>
      </c>
      <c r="J2185" t="str">
        <f>IFERROR(Table1[[#This Row],[County (Utah.gov)]], SUBSTITUTE(Table1[[#This Row],[County (WPR)]], " County", ""))</f>
        <v>Salt Lake</v>
      </c>
    </row>
    <row r="2186" spans="1:10">
      <c r="A2186" t="s">
        <v>135</v>
      </c>
      <c r="B2186" t="s">
        <v>20</v>
      </c>
      <c r="C2186">
        <v>2025</v>
      </c>
      <c r="D2186">
        <v>2</v>
      </c>
      <c r="E2186">
        <v>84088</v>
      </c>
      <c r="F2186" t="s">
        <v>291</v>
      </c>
      <c r="G2186">
        <v>1</v>
      </c>
      <c r="H2186" t="str">
        <f>_xlfn.XLOOKUP(Table1[[#This Row],[ZIPCODE]],Table2[Zip Code],Table2[County])</f>
        <v>Salt Lake</v>
      </c>
      <c r="I2186" t="str">
        <f>_xlfn.XLOOKUP(Table1[[#This Row],[ZIPCODE]],Table3[zip],Table3[county])</f>
        <v>Salt Lake County</v>
      </c>
      <c r="J2186" t="str">
        <f>IFERROR(Table1[[#This Row],[County (Utah.gov)]], SUBSTITUTE(Table1[[#This Row],[County (WPR)]], " County", ""))</f>
        <v>Salt Lake</v>
      </c>
    </row>
    <row r="2187" spans="1:10">
      <c r="A2187" t="s">
        <v>135</v>
      </c>
      <c r="B2187" t="s">
        <v>20</v>
      </c>
      <c r="C2187">
        <v>2025</v>
      </c>
      <c r="D2187">
        <v>2</v>
      </c>
      <c r="E2187">
        <v>84092</v>
      </c>
      <c r="F2187" t="s">
        <v>290</v>
      </c>
      <c r="G2187">
        <v>69</v>
      </c>
      <c r="H2187" t="str">
        <f>_xlfn.XLOOKUP(Table1[[#This Row],[ZIPCODE]],Table2[Zip Code],Table2[County])</f>
        <v>Salt Lake</v>
      </c>
      <c r="I2187" t="str">
        <f>_xlfn.XLOOKUP(Table1[[#This Row],[ZIPCODE]],Table3[zip],Table3[county])</f>
        <v>Salt Lake County</v>
      </c>
      <c r="J2187" t="str">
        <f>IFERROR(Table1[[#This Row],[County (Utah.gov)]], SUBSTITUTE(Table1[[#This Row],[County (WPR)]], " County", ""))</f>
        <v>Salt Lake</v>
      </c>
    </row>
    <row r="2188" spans="1:10">
      <c r="A2188" t="s">
        <v>135</v>
      </c>
      <c r="B2188" t="s">
        <v>20</v>
      </c>
      <c r="C2188">
        <v>2025</v>
      </c>
      <c r="D2188">
        <v>2</v>
      </c>
      <c r="E2188">
        <v>84092</v>
      </c>
      <c r="F2188" t="s">
        <v>291</v>
      </c>
      <c r="G2188">
        <v>8</v>
      </c>
      <c r="H2188" t="str">
        <f>_xlfn.XLOOKUP(Table1[[#This Row],[ZIPCODE]],Table2[Zip Code],Table2[County])</f>
        <v>Salt Lake</v>
      </c>
      <c r="I2188" t="str">
        <f>_xlfn.XLOOKUP(Table1[[#This Row],[ZIPCODE]],Table3[zip],Table3[county])</f>
        <v>Salt Lake County</v>
      </c>
      <c r="J2188" t="str">
        <f>IFERROR(Table1[[#This Row],[County (Utah.gov)]], SUBSTITUTE(Table1[[#This Row],[County (WPR)]], " County", ""))</f>
        <v>Salt Lake</v>
      </c>
    </row>
    <row r="2189" spans="1:10">
      <c r="A2189" t="s">
        <v>135</v>
      </c>
      <c r="B2189" t="s">
        <v>20</v>
      </c>
      <c r="C2189">
        <v>2025</v>
      </c>
      <c r="D2189">
        <v>2</v>
      </c>
      <c r="E2189">
        <v>84093</v>
      </c>
      <c r="F2189" t="s">
        <v>290</v>
      </c>
      <c r="G2189">
        <v>44</v>
      </c>
      <c r="H2189" t="str">
        <f>_xlfn.XLOOKUP(Table1[[#This Row],[ZIPCODE]],Table2[Zip Code],Table2[County])</f>
        <v>Salt Lake</v>
      </c>
      <c r="I2189" t="str">
        <f>_xlfn.XLOOKUP(Table1[[#This Row],[ZIPCODE]],Table3[zip],Table3[county])</f>
        <v>Salt Lake County</v>
      </c>
      <c r="J2189" t="str">
        <f>IFERROR(Table1[[#This Row],[County (Utah.gov)]], SUBSTITUTE(Table1[[#This Row],[County (WPR)]], " County", ""))</f>
        <v>Salt Lake</v>
      </c>
    </row>
    <row r="2190" spans="1:10">
      <c r="A2190" t="s">
        <v>135</v>
      </c>
      <c r="B2190" t="s">
        <v>20</v>
      </c>
      <c r="C2190">
        <v>2025</v>
      </c>
      <c r="D2190">
        <v>2</v>
      </c>
      <c r="E2190">
        <v>84093</v>
      </c>
      <c r="F2190" t="s">
        <v>291</v>
      </c>
      <c r="G2190">
        <v>4</v>
      </c>
      <c r="H2190" t="str">
        <f>_xlfn.XLOOKUP(Table1[[#This Row],[ZIPCODE]],Table2[Zip Code],Table2[County])</f>
        <v>Salt Lake</v>
      </c>
      <c r="I2190" t="str">
        <f>_xlfn.XLOOKUP(Table1[[#This Row],[ZIPCODE]],Table3[zip],Table3[county])</f>
        <v>Salt Lake County</v>
      </c>
      <c r="J2190" t="str">
        <f>IFERROR(Table1[[#This Row],[County (Utah.gov)]], SUBSTITUTE(Table1[[#This Row],[County (WPR)]], " County", ""))</f>
        <v>Salt Lake</v>
      </c>
    </row>
    <row r="2191" spans="1:10">
      <c r="A2191" t="s">
        <v>135</v>
      </c>
      <c r="B2191" t="s">
        <v>20</v>
      </c>
      <c r="C2191">
        <v>2025</v>
      </c>
      <c r="D2191">
        <v>2</v>
      </c>
      <c r="E2191">
        <v>84094</v>
      </c>
      <c r="F2191" t="s">
        <v>290</v>
      </c>
      <c r="G2191">
        <v>53</v>
      </c>
      <c r="H2191" t="str">
        <f>_xlfn.XLOOKUP(Table1[[#This Row],[ZIPCODE]],Table2[Zip Code],Table2[County])</f>
        <v>Salt Lake</v>
      </c>
      <c r="I2191" t="str">
        <f>_xlfn.XLOOKUP(Table1[[#This Row],[ZIPCODE]],Table3[zip],Table3[county])</f>
        <v>Salt Lake County</v>
      </c>
      <c r="J2191" t="str">
        <f>IFERROR(Table1[[#This Row],[County (Utah.gov)]], SUBSTITUTE(Table1[[#This Row],[County (WPR)]], " County", ""))</f>
        <v>Salt Lake</v>
      </c>
    </row>
    <row r="2192" spans="1:10">
      <c r="A2192" t="s">
        <v>135</v>
      </c>
      <c r="B2192" t="s">
        <v>20</v>
      </c>
      <c r="C2192">
        <v>2025</v>
      </c>
      <c r="D2192">
        <v>2</v>
      </c>
      <c r="E2192">
        <v>84094</v>
      </c>
      <c r="F2192" t="s">
        <v>291</v>
      </c>
      <c r="G2192">
        <v>4</v>
      </c>
      <c r="H2192" t="str">
        <f>_xlfn.XLOOKUP(Table1[[#This Row],[ZIPCODE]],Table2[Zip Code],Table2[County])</f>
        <v>Salt Lake</v>
      </c>
      <c r="I2192" t="str">
        <f>_xlfn.XLOOKUP(Table1[[#This Row],[ZIPCODE]],Table3[zip],Table3[county])</f>
        <v>Salt Lake County</v>
      </c>
      <c r="J2192" t="str">
        <f>IFERROR(Table1[[#This Row],[County (Utah.gov)]], SUBSTITUTE(Table1[[#This Row],[County (WPR)]], " County", ""))</f>
        <v>Salt Lake</v>
      </c>
    </row>
    <row r="2193" spans="1:10">
      <c r="A2193" t="s">
        <v>135</v>
      </c>
      <c r="B2193" t="s">
        <v>20</v>
      </c>
      <c r="C2193">
        <v>2025</v>
      </c>
      <c r="D2193">
        <v>2</v>
      </c>
      <c r="E2193">
        <v>84095</v>
      </c>
      <c r="F2193" t="s">
        <v>290</v>
      </c>
      <c r="G2193">
        <v>114</v>
      </c>
      <c r="H2193" t="str">
        <f>_xlfn.XLOOKUP(Table1[[#This Row],[ZIPCODE]],Table2[Zip Code],Table2[County])</f>
        <v>Salt Lake</v>
      </c>
      <c r="I2193" t="str">
        <f>_xlfn.XLOOKUP(Table1[[#This Row],[ZIPCODE]],Table3[zip],Table3[county])</f>
        <v>Salt Lake County</v>
      </c>
      <c r="J2193" t="str">
        <f>IFERROR(Table1[[#This Row],[County (Utah.gov)]], SUBSTITUTE(Table1[[#This Row],[County (WPR)]], " County", ""))</f>
        <v>Salt Lake</v>
      </c>
    </row>
    <row r="2194" spans="1:10">
      <c r="A2194" t="s">
        <v>135</v>
      </c>
      <c r="B2194" t="s">
        <v>20</v>
      </c>
      <c r="C2194">
        <v>2025</v>
      </c>
      <c r="D2194">
        <v>2</v>
      </c>
      <c r="E2194">
        <v>84095</v>
      </c>
      <c r="F2194" t="s">
        <v>291</v>
      </c>
      <c r="G2194">
        <v>14</v>
      </c>
      <c r="H2194" t="str">
        <f>_xlfn.XLOOKUP(Table1[[#This Row],[ZIPCODE]],Table2[Zip Code],Table2[County])</f>
        <v>Salt Lake</v>
      </c>
      <c r="I2194" t="str">
        <f>_xlfn.XLOOKUP(Table1[[#This Row],[ZIPCODE]],Table3[zip],Table3[county])</f>
        <v>Salt Lake County</v>
      </c>
      <c r="J2194" t="str">
        <f>IFERROR(Table1[[#This Row],[County (Utah.gov)]], SUBSTITUTE(Table1[[#This Row],[County (WPR)]], " County", ""))</f>
        <v>Salt Lake</v>
      </c>
    </row>
    <row r="2195" spans="1:10">
      <c r="A2195" t="s">
        <v>135</v>
      </c>
      <c r="B2195" t="s">
        <v>20</v>
      </c>
      <c r="C2195">
        <v>2025</v>
      </c>
      <c r="D2195">
        <v>2</v>
      </c>
      <c r="E2195">
        <v>84096</v>
      </c>
      <c r="F2195" t="s">
        <v>290</v>
      </c>
      <c r="G2195">
        <v>143</v>
      </c>
      <c r="H2195" t="e">
        <f>_xlfn.XLOOKUP(Table1[[#This Row],[ZIPCODE]],Table2[Zip Code],Table2[County])</f>
        <v>#N/A</v>
      </c>
      <c r="I2195" t="str">
        <f>_xlfn.XLOOKUP(Table1[[#This Row],[ZIPCODE]],Table3[zip],Table3[county])</f>
        <v>Salt Lake County</v>
      </c>
      <c r="J2195" t="str">
        <f>IFERROR(Table1[[#This Row],[County (Utah.gov)]], SUBSTITUTE(Table1[[#This Row],[County (WPR)]], " County", ""))</f>
        <v>Salt Lake</v>
      </c>
    </row>
    <row r="2196" spans="1:10">
      <c r="A2196" t="s">
        <v>135</v>
      </c>
      <c r="B2196" t="s">
        <v>20</v>
      </c>
      <c r="C2196">
        <v>2025</v>
      </c>
      <c r="D2196">
        <v>2</v>
      </c>
      <c r="E2196">
        <v>84096</v>
      </c>
      <c r="F2196" t="s">
        <v>291</v>
      </c>
      <c r="G2196">
        <v>16</v>
      </c>
      <c r="H2196" t="e">
        <f>_xlfn.XLOOKUP(Table1[[#This Row],[ZIPCODE]],Table2[Zip Code],Table2[County])</f>
        <v>#N/A</v>
      </c>
      <c r="I2196" t="str">
        <f>_xlfn.XLOOKUP(Table1[[#This Row],[ZIPCODE]],Table3[zip],Table3[county])</f>
        <v>Salt Lake County</v>
      </c>
      <c r="J2196" t="str">
        <f>IFERROR(Table1[[#This Row],[County (Utah.gov)]], SUBSTITUTE(Table1[[#This Row],[County (WPR)]], " County", ""))</f>
        <v>Salt Lake</v>
      </c>
    </row>
    <row r="2197" spans="1:10">
      <c r="A2197" t="s">
        <v>135</v>
      </c>
      <c r="B2197" t="s">
        <v>20</v>
      </c>
      <c r="C2197">
        <v>2025</v>
      </c>
      <c r="D2197">
        <v>2</v>
      </c>
      <c r="E2197">
        <v>84097</v>
      </c>
      <c r="F2197" t="s">
        <v>290</v>
      </c>
      <c r="G2197">
        <v>23</v>
      </c>
      <c r="H2197" t="str">
        <f>_xlfn.XLOOKUP(Table1[[#This Row],[ZIPCODE]],Table2[Zip Code],Table2[County])</f>
        <v>Utah</v>
      </c>
      <c r="I2197" t="str">
        <f>_xlfn.XLOOKUP(Table1[[#This Row],[ZIPCODE]],Table3[zip],Table3[county])</f>
        <v>Utah County</v>
      </c>
      <c r="J2197" t="str">
        <f>IFERROR(Table1[[#This Row],[County (Utah.gov)]], SUBSTITUTE(Table1[[#This Row],[County (WPR)]], " County", ""))</f>
        <v>Utah</v>
      </c>
    </row>
    <row r="2198" spans="1:10">
      <c r="A2198" t="s">
        <v>135</v>
      </c>
      <c r="B2198" t="s">
        <v>20</v>
      </c>
      <c r="C2198">
        <v>2025</v>
      </c>
      <c r="D2198">
        <v>2</v>
      </c>
      <c r="E2198">
        <v>84097</v>
      </c>
      <c r="F2198" t="s">
        <v>291</v>
      </c>
      <c r="G2198">
        <v>1</v>
      </c>
      <c r="H2198" t="str">
        <f>_xlfn.XLOOKUP(Table1[[#This Row],[ZIPCODE]],Table2[Zip Code],Table2[County])</f>
        <v>Utah</v>
      </c>
      <c r="I2198" t="str">
        <f>_xlfn.XLOOKUP(Table1[[#This Row],[ZIPCODE]],Table3[zip],Table3[county])</f>
        <v>Utah County</v>
      </c>
      <c r="J2198" t="str">
        <f>IFERROR(Table1[[#This Row],[County (Utah.gov)]], SUBSTITUTE(Table1[[#This Row],[County (WPR)]], " County", ""))</f>
        <v>Utah</v>
      </c>
    </row>
    <row r="2199" spans="1:10">
      <c r="A2199" t="s">
        <v>135</v>
      </c>
      <c r="B2199" t="s">
        <v>20</v>
      </c>
      <c r="C2199">
        <v>2025</v>
      </c>
      <c r="D2199">
        <v>2</v>
      </c>
      <c r="E2199">
        <v>84098</v>
      </c>
      <c r="F2199" t="s">
        <v>290</v>
      </c>
      <c r="G2199">
        <v>25</v>
      </c>
      <c r="H2199" t="str">
        <f>_xlfn.XLOOKUP(Table1[[#This Row],[ZIPCODE]],Table2[Zip Code],Table2[County])</f>
        <v>Summit</v>
      </c>
      <c r="I2199" t="str">
        <f>_xlfn.XLOOKUP(Table1[[#This Row],[ZIPCODE]],Table3[zip],Table3[county])</f>
        <v>Summit County</v>
      </c>
      <c r="J2199" t="str">
        <f>IFERROR(Table1[[#This Row],[County (Utah.gov)]], SUBSTITUTE(Table1[[#This Row],[County (WPR)]], " County", ""))</f>
        <v>Summit</v>
      </c>
    </row>
    <row r="2200" spans="1:10">
      <c r="A2200" t="s">
        <v>135</v>
      </c>
      <c r="B2200" t="s">
        <v>20</v>
      </c>
      <c r="C2200">
        <v>2025</v>
      </c>
      <c r="D2200">
        <v>2</v>
      </c>
      <c r="E2200">
        <v>84098</v>
      </c>
      <c r="F2200" t="s">
        <v>291</v>
      </c>
      <c r="G2200">
        <v>7</v>
      </c>
      <c r="H2200" t="str">
        <f>_xlfn.XLOOKUP(Table1[[#This Row],[ZIPCODE]],Table2[Zip Code],Table2[County])</f>
        <v>Summit</v>
      </c>
      <c r="I2200" t="str">
        <f>_xlfn.XLOOKUP(Table1[[#This Row],[ZIPCODE]],Table3[zip],Table3[county])</f>
        <v>Summit County</v>
      </c>
      <c r="J2200" t="str">
        <f>IFERROR(Table1[[#This Row],[County (Utah.gov)]], SUBSTITUTE(Table1[[#This Row],[County (WPR)]], " County", ""))</f>
        <v>Summit</v>
      </c>
    </row>
    <row r="2201" spans="1:10">
      <c r="A2201" t="s">
        <v>135</v>
      </c>
      <c r="B2201" t="s">
        <v>20</v>
      </c>
      <c r="C2201">
        <v>2025</v>
      </c>
      <c r="D2201">
        <v>2</v>
      </c>
      <c r="E2201">
        <v>84101</v>
      </c>
      <c r="F2201" t="s">
        <v>290</v>
      </c>
      <c r="G2201">
        <v>1</v>
      </c>
      <c r="H2201" t="str">
        <f>_xlfn.XLOOKUP(Table1[[#This Row],[ZIPCODE]],Table2[Zip Code],Table2[County])</f>
        <v>Salt Lake</v>
      </c>
      <c r="I2201" t="str">
        <f>_xlfn.XLOOKUP(Table1[[#This Row],[ZIPCODE]],Table3[zip],Table3[county])</f>
        <v>Salt Lake County</v>
      </c>
      <c r="J2201" t="str">
        <f>IFERROR(Table1[[#This Row],[County (Utah.gov)]], SUBSTITUTE(Table1[[#This Row],[County (WPR)]], " County", ""))</f>
        <v>Salt Lake</v>
      </c>
    </row>
    <row r="2202" spans="1:10">
      <c r="A2202" t="s">
        <v>135</v>
      </c>
      <c r="B2202" t="s">
        <v>20</v>
      </c>
      <c r="C2202">
        <v>2025</v>
      </c>
      <c r="D2202">
        <v>2</v>
      </c>
      <c r="E2202">
        <v>84102</v>
      </c>
      <c r="F2202" t="s">
        <v>290</v>
      </c>
      <c r="G2202">
        <v>5</v>
      </c>
      <c r="H2202" t="str">
        <f>_xlfn.XLOOKUP(Table1[[#This Row],[ZIPCODE]],Table2[Zip Code],Table2[County])</f>
        <v>Salt Lake</v>
      </c>
      <c r="I2202" t="str">
        <f>_xlfn.XLOOKUP(Table1[[#This Row],[ZIPCODE]],Table3[zip],Table3[county])</f>
        <v>Salt Lake County</v>
      </c>
      <c r="J2202" t="str">
        <f>IFERROR(Table1[[#This Row],[County (Utah.gov)]], SUBSTITUTE(Table1[[#This Row],[County (WPR)]], " County", ""))</f>
        <v>Salt Lake</v>
      </c>
    </row>
    <row r="2203" spans="1:10">
      <c r="A2203" t="s">
        <v>135</v>
      </c>
      <c r="B2203" t="s">
        <v>20</v>
      </c>
      <c r="C2203">
        <v>2025</v>
      </c>
      <c r="D2203">
        <v>2</v>
      </c>
      <c r="E2203">
        <v>84102</v>
      </c>
      <c r="F2203" t="s">
        <v>291</v>
      </c>
      <c r="G2203">
        <v>1</v>
      </c>
      <c r="H2203" t="str">
        <f>_xlfn.XLOOKUP(Table1[[#This Row],[ZIPCODE]],Table2[Zip Code],Table2[County])</f>
        <v>Salt Lake</v>
      </c>
      <c r="I2203" t="str">
        <f>_xlfn.XLOOKUP(Table1[[#This Row],[ZIPCODE]],Table3[zip],Table3[county])</f>
        <v>Salt Lake County</v>
      </c>
      <c r="J2203" t="str">
        <f>IFERROR(Table1[[#This Row],[County (Utah.gov)]], SUBSTITUTE(Table1[[#This Row],[County (WPR)]], " County", ""))</f>
        <v>Salt Lake</v>
      </c>
    </row>
    <row r="2204" spans="1:10">
      <c r="A2204" t="s">
        <v>135</v>
      </c>
      <c r="B2204" t="s">
        <v>20</v>
      </c>
      <c r="C2204">
        <v>2025</v>
      </c>
      <c r="D2204">
        <v>2</v>
      </c>
      <c r="E2204">
        <v>84103</v>
      </c>
      <c r="F2204" t="s">
        <v>290</v>
      </c>
      <c r="G2204">
        <v>15</v>
      </c>
      <c r="H2204" t="str">
        <f>_xlfn.XLOOKUP(Table1[[#This Row],[ZIPCODE]],Table2[Zip Code],Table2[County])</f>
        <v>Salt Lake</v>
      </c>
      <c r="I2204" t="str">
        <f>_xlfn.XLOOKUP(Table1[[#This Row],[ZIPCODE]],Table3[zip],Table3[county])</f>
        <v>Salt Lake County</v>
      </c>
      <c r="J2204" t="str">
        <f>IFERROR(Table1[[#This Row],[County (Utah.gov)]], SUBSTITUTE(Table1[[#This Row],[County (WPR)]], " County", ""))</f>
        <v>Salt Lake</v>
      </c>
    </row>
    <row r="2205" spans="1:10">
      <c r="A2205" t="s">
        <v>135</v>
      </c>
      <c r="B2205" t="s">
        <v>20</v>
      </c>
      <c r="C2205">
        <v>2025</v>
      </c>
      <c r="D2205">
        <v>2</v>
      </c>
      <c r="E2205">
        <v>84103</v>
      </c>
      <c r="F2205" t="s">
        <v>291</v>
      </c>
      <c r="G2205">
        <v>2</v>
      </c>
      <c r="H2205" t="str">
        <f>_xlfn.XLOOKUP(Table1[[#This Row],[ZIPCODE]],Table2[Zip Code],Table2[County])</f>
        <v>Salt Lake</v>
      </c>
      <c r="I2205" t="str">
        <f>_xlfn.XLOOKUP(Table1[[#This Row],[ZIPCODE]],Table3[zip],Table3[county])</f>
        <v>Salt Lake County</v>
      </c>
      <c r="J2205" t="str">
        <f>IFERROR(Table1[[#This Row],[County (Utah.gov)]], SUBSTITUTE(Table1[[#This Row],[County (WPR)]], " County", ""))</f>
        <v>Salt Lake</v>
      </c>
    </row>
    <row r="2206" spans="1:10">
      <c r="A2206" t="s">
        <v>135</v>
      </c>
      <c r="B2206" t="s">
        <v>20</v>
      </c>
      <c r="C2206">
        <v>2025</v>
      </c>
      <c r="D2206">
        <v>2</v>
      </c>
      <c r="E2206">
        <v>84104</v>
      </c>
      <c r="F2206" t="s">
        <v>290</v>
      </c>
      <c r="G2206">
        <v>6</v>
      </c>
      <c r="H2206" t="str">
        <f>_xlfn.XLOOKUP(Table1[[#This Row],[ZIPCODE]],Table2[Zip Code],Table2[County])</f>
        <v>Salt Lake</v>
      </c>
      <c r="I2206" t="str">
        <f>_xlfn.XLOOKUP(Table1[[#This Row],[ZIPCODE]],Table3[zip],Table3[county])</f>
        <v>Salt Lake County</v>
      </c>
      <c r="J2206" t="str">
        <f>IFERROR(Table1[[#This Row],[County (Utah.gov)]], SUBSTITUTE(Table1[[#This Row],[County (WPR)]], " County", ""))</f>
        <v>Salt Lake</v>
      </c>
    </row>
    <row r="2207" spans="1:10">
      <c r="A2207" t="s">
        <v>135</v>
      </c>
      <c r="B2207" t="s">
        <v>20</v>
      </c>
      <c r="C2207">
        <v>2025</v>
      </c>
      <c r="D2207">
        <v>2</v>
      </c>
      <c r="E2207">
        <v>84105</v>
      </c>
      <c r="F2207" t="s">
        <v>290</v>
      </c>
      <c r="G2207">
        <v>11</v>
      </c>
      <c r="H2207" t="str">
        <f>_xlfn.XLOOKUP(Table1[[#This Row],[ZIPCODE]],Table2[Zip Code],Table2[County])</f>
        <v>Salt Lake</v>
      </c>
      <c r="I2207" t="str">
        <f>_xlfn.XLOOKUP(Table1[[#This Row],[ZIPCODE]],Table3[zip],Table3[county])</f>
        <v>Salt Lake County</v>
      </c>
      <c r="J2207" t="str">
        <f>IFERROR(Table1[[#This Row],[County (Utah.gov)]], SUBSTITUTE(Table1[[#This Row],[County (WPR)]], " County", ""))</f>
        <v>Salt Lake</v>
      </c>
    </row>
    <row r="2208" spans="1:10">
      <c r="A2208" t="s">
        <v>135</v>
      </c>
      <c r="B2208" t="s">
        <v>20</v>
      </c>
      <c r="C2208">
        <v>2025</v>
      </c>
      <c r="D2208">
        <v>2</v>
      </c>
      <c r="E2208">
        <v>84105</v>
      </c>
      <c r="F2208" t="s">
        <v>291</v>
      </c>
      <c r="G2208">
        <v>3</v>
      </c>
      <c r="H2208" t="str">
        <f>_xlfn.XLOOKUP(Table1[[#This Row],[ZIPCODE]],Table2[Zip Code],Table2[County])</f>
        <v>Salt Lake</v>
      </c>
      <c r="I2208" t="str">
        <f>_xlfn.XLOOKUP(Table1[[#This Row],[ZIPCODE]],Table3[zip],Table3[county])</f>
        <v>Salt Lake County</v>
      </c>
      <c r="J2208" t="str">
        <f>IFERROR(Table1[[#This Row],[County (Utah.gov)]], SUBSTITUTE(Table1[[#This Row],[County (WPR)]], " County", ""))</f>
        <v>Salt Lake</v>
      </c>
    </row>
    <row r="2209" spans="1:10">
      <c r="A2209" t="s">
        <v>135</v>
      </c>
      <c r="B2209" t="s">
        <v>20</v>
      </c>
      <c r="C2209">
        <v>2025</v>
      </c>
      <c r="D2209">
        <v>2</v>
      </c>
      <c r="E2209">
        <v>84106</v>
      </c>
      <c r="F2209" t="s">
        <v>290</v>
      </c>
      <c r="G2209">
        <v>24</v>
      </c>
      <c r="H2209" t="str">
        <f>_xlfn.XLOOKUP(Table1[[#This Row],[ZIPCODE]],Table2[Zip Code],Table2[County])</f>
        <v>Salt Lake</v>
      </c>
      <c r="I2209" t="str">
        <f>_xlfn.XLOOKUP(Table1[[#This Row],[ZIPCODE]],Table3[zip],Table3[county])</f>
        <v>Salt Lake County</v>
      </c>
      <c r="J2209" t="str">
        <f>IFERROR(Table1[[#This Row],[County (Utah.gov)]], SUBSTITUTE(Table1[[#This Row],[County (WPR)]], " County", ""))</f>
        <v>Salt Lake</v>
      </c>
    </row>
    <row r="2210" spans="1:10">
      <c r="A2210" t="s">
        <v>135</v>
      </c>
      <c r="B2210" t="s">
        <v>20</v>
      </c>
      <c r="C2210">
        <v>2025</v>
      </c>
      <c r="D2210">
        <v>2</v>
      </c>
      <c r="E2210">
        <v>84106</v>
      </c>
      <c r="F2210" t="s">
        <v>291</v>
      </c>
      <c r="G2210">
        <v>1</v>
      </c>
      <c r="H2210" t="str">
        <f>_xlfn.XLOOKUP(Table1[[#This Row],[ZIPCODE]],Table2[Zip Code],Table2[County])</f>
        <v>Salt Lake</v>
      </c>
      <c r="I2210" t="str">
        <f>_xlfn.XLOOKUP(Table1[[#This Row],[ZIPCODE]],Table3[zip],Table3[county])</f>
        <v>Salt Lake County</v>
      </c>
      <c r="J2210" t="str">
        <f>IFERROR(Table1[[#This Row],[County (Utah.gov)]], SUBSTITUTE(Table1[[#This Row],[County (WPR)]], " County", ""))</f>
        <v>Salt Lake</v>
      </c>
    </row>
    <row r="2211" spans="1:10">
      <c r="A2211" t="s">
        <v>135</v>
      </c>
      <c r="B2211" t="s">
        <v>20</v>
      </c>
      <c r="C2211">
        <v>2025</v>
      </c>
      <c r="D2211">
        <v>2</v>
      </c>
      <c r="E2211">
        <v>84107</v>
      </c>
      <c r="F2211" t="s">
        <v>290</v>
      </c>
      <c r="G2211">
        <v>19</v>
      </c>
      <c r="H2211" t="str">
        <f>_xlfn.XLOOKUP(Table1[[#This Row],[ZIPCODE]],Table2[Zip Code],Table2[County])</f>
        <v>Salt Lake</v>
      </c>
      <c r="I2211" t="str">
        <f>_xlfn.XLOOKUP(Table1[[#This Row],[ZIPCODE]],Table3[zip],Table3[county])</f>
        <v>Salt Lake County</v>
      </c>
      <c r="J2211" t="str">
        <f>IFERROR(Table1[[#This Row],[County (Utah.gov)]], SUBSTITUTE(Table1[[#This Row],[County (WPR)]], " County", ""))</f>
        <v>Salt Lake</v>
      </c>
    </row>
    <row r="2212" spans="1:10">
      <c r="A2212" t="s">
        <v>135</v>
      </c>
      <c r="B2212" t="s">
        <v>20</v>
      </c>
      <c r="C2212">
        <v>2025</v>
      </c>
      <c r="D2212">
        <v>2</v>
      </c>
      <c r="E2212">
        <v>84107</v>
      </c>
      <c r="F2212" t="s">
        <v>291</v>
      </c>
      <c r="G2212">
        <v>2</v>
      </c>
      <c r="H2212" t="str">
        <f>_xlfn.XLOOKUP(Table1[[#This Row],[ZIPCODE]],Table2[Zip Code],Table2[County])</f>
        <v>Salt Lake</v>
      </c>
      <c r="I2212" t="str">
        <f>_xlfn.XLOOKUP(Table1[[#This Row],[ZIPCODE]],Table3[zip],Table3[county])</f>
        <v>Salt Lake County</v>
      </c>
      <c r="J2212" t="str">
        <f>IFERROR(Table1[[#This Row],[County (Utah.gov)]], SUBSTITUTE(Table1[[#This Row],[County (WPR)]], " County", ""))</f>
        <v>Salt Lake</v>
      </c>
    </row>
    <row r="2213" spans="1:10">
      <c r="A2213" t="s">
        <v>135</v>
      </c>
      <c r="B2213" t="s">
        <v>20</v>
      </c>
      <c r="C2213">
        <v>2025</v>
      </c>
      <c r="D2213">
        <v>2</v>
      </c>
      <c r="E2213">
        <v>84108</v>
      </c>
      <c r="F2213" t="s">
        <v>290</v>
      </c>
      <c r="G2213">
        <v>23</v>
      </c>
      <c r="H2213" t="str">
        <f>_xlfn.XLOOKUP(Table1[[#This Row],[ZIPCODE]],Table2[Zip Code],Table2[County])</f>
        <v>Salt Lake</v>
      </c>
      <c r="I2213" t="str">
        <f>_xlfn.XLOOKUP(Table1[[#This Row],[ZIPCODE]],Table3[zip],Table3[county])</f>
        <v>Salt Lake County</v>
      </c>
      <c r="J2213" t="str">
        <f>IFERROR(Table1[[#This Row],[County (Utah.gov)]], SUBSTITUTE(Table1[[#This Row],[County (WPR)]], " County", ""))</f>
        <v>Salt Lake</v>
      </c>
    </row>
    <row r="2214" spans="1:10">
      <c r="A2214" t="s">
        <v>135</v>
      </c>
      <c r="B2214" t="s">
        <v>20</v>
      </c>
      <c r="C2214">
        <v>2025</v>
      </c>
      <c r="D2214">
        <v>2</v>
      </c>
      <c r="E2214">
        <v>84108</v>
      </c>
      <c r="F2214" t="s">
        <v>291</v>
      </c>
      <c r="G2214">
        <v>2</v>
      </c>
      <c r="H2214" t="str">
        <f>_xlfn.XLOOKUP(Table1[[#This Row],[ZIPCODE]],Table2[Zip Code],Table2[County])</f>
        <v>Salt Lake</v>
      </c>
      <c r="I2214" t="str">
        <f>_xlfn.XLOOKUP(Table1[[#This Row],[ZIPCODE]],Table3[zip],Table3[county])</f>
        <v>Salt Lake County</v>
      </c>
      <c r="J2214" t="str">
        <f>IFERROR(Table1[[#This Row],[County (Utah.gov)]], SUBSTITUTE(Table1[[#This Row],[County (WPR)]], " County", ""))</f>
        <v>Salt Lake</v>
      </c>
    </row>
    <row r="2215" spans="1:10">
      <c r="A2215" t="s">
        <v>135</v>
      </c>
      <c r="B2215" t="s">
        <v>20</v>
      </c>
      <c r="C2215">
        <v>2025</v>
      </c>
      <c r="D2215">
        <v>2</v>
      </c>
      <c r="E2215">
        <v>84109</v>
      </c>
      <c r="F2215" t="s">
        <v>290</v>
      </c>
      <c r="G2215">
        <v>47</v>
      </c>
      <c r="H2215" t="str">
        <f>_xlfn.XLOOKUP(Table1[[#This Row],[ZIPCODE]],Table2[Zip Code],Table2[County])</f>
        <v>Salt Lake</v>
      </c>
      <c r="I2215" t="str">
        <f>_xlfn.XLOOKUP(Table1[[#This Row],[ZIPCODE]],Table3[zip],Table3[county])</f>
        <v>Salt Lake County</v>
      </c>
      <c r="J2215" t="str">
        <f>IFERROR(Table1[[#This Row],[County (Utah.gov)]], SUBSTITUTE(Table1[[#This Row],[County (WPR)]], " County", ""))</f>
        <v>Salt Lake</v>
      </c>
    </row>
    <row r="2216" spans="1:10">
      <c r="A2216" t="s">
        <v>135</v>
      </c>
      <c r="B2216" t="s">
        <v>20</v>
      </c>
      <c r="C2216">
        <v>2025</v>
      </c>
      <c r="D2216">
        <v>2</v>
      </c>
      <c r="E2216">
        <v>84109</v>
      </c>
      <c r="F2216" t="s">
        <v>291</v>
      </c>
      <c r="G2216">
        <v>4</v>
      </c>
      <c r="H2216" t="str">
        <f>_xlfn.XLOOKUP(Table1[[#This Row],[ZIPCODE]],Table2[Zip Code],Table2[County])</f>
        <v>Salt Lake</v>
      </c>
      <c r="I2216" t="str">
        <f>_xlfn.XLOOKUP(Table1[[#This Row],[ZIPCODE]],Table3[zip],Table3[county])</f>
        <v>Salt Lake County</v>
      </c>
      <c r="J2216" t="str">
        <f>IFERROR(Table1[[#This Row],[County (Utah.gov)]], SUBSTITUTE(Table1[[#This Row],[County (WPR)]], " County", ""))</f>
        <v>Salt Lake</v>
      </c>
    </row>
    <row r="2217" spans="1:10">
      <c r="A2217" t="s">
        <v>135</v>
      </c>
      <c r="B2217" t="s">
        <v>20</v>
      </c>
      <c r="C2217">
        <v>2025</v>
      </c>
      <c r="D2217">
        <v>2</v>
      </c>
      <c r="E2217">
        <v>84111</v>
      </c>
      <c r="F2217" t="s">
        <v>290</v>
      </c>
      <c r="G2217">
        <v>1</v>
      </c>
      <c r="H2217" t="str">
        <f>_xlfn.XLOOKUP(Table1[[#This Row],[ZIPCODE]],Table2[Zip Code],Table2[County])</f>
        <v>Salt Lake</v>
      </c>
      <c r="I2217" t="str">
        <f>_xlfn.XLOOKUP(Table1[[#This Row],[ZIPCODE]],Table3[zip],Table3[county])</f>
        <v>Salt Lake County</v>
      </c>
      <c r="J2217" t="str">
        <f>IFERROR(Table1[[#This Row],[County (Utah.gov)]], SUBSTITUTE(Table1[[#This Row],[County (WPR)]], " County", ""))</f>
        <v>Salt Lake</v>
      </c>
    </row>
    <row r="2218" spans="1:10">
      <c r="A2218" t="s">
        <v>135</v>
      </c>
      <c r="B2218" t="s">
        <v>20</v>
      </c>
      <c r="C2218">
        <v>2025</v>
      </c>
      <c r="D2218">
        <v>2</v>
      </c>
      <c r="E2218">
        <v>84111</v>
      </c>
      <c r="F2218" t="s">
        <v>291</v>
      </c>
      <c r="G2218">
        <v>1</v>
      </c>
      <c r="H2218" t="str">
        <f>_xlfn.XLOOKUP(Table1[[#This Row],[ZIPCODE]],Table2[Zip Code],Table2[County])</f>
        <v>Salt Lake</v>
      </c>
      <c r="I2218" t="str">
        <f>_xlfn.XLOOKUP(Table1[[#This Row],[ZIPCODE]],Table3[zip],Table3[county])</f>
        <v>Salt Lake County</v>
      </c>
      <c r="J2218" t="str">
        <f>IFERROR(Table1[[#This Row],[County (Utah.gov)]], SUBSTITUTE(Table1[[#This Row],[County (WPR)]], " County", ""))</f>
        <v>Salt Lake</v>
      </c>
    </row>
    <row r="2219" spans="1:10">
      <c r="A2219" t="s">
        <v>135</v>
      </c>
      <c r="B2219" t="s">
        <v>20</v>
      </c>
      <c r="C2219">
        <v>2025</v>
      </c>
      <c r="D2219">
        <v>2</v>
      </c>
      <c r="E2219">
        <v>84115</v>
      </c>
      <c r="F2219" t="s">
        <v>290</v>
      </c>
      <c r="G2219">
        <v>4</v>
      </c>
      <c r="H2219" t="str">
        <f>_xlfn.XLOOKUP(Table1[[#This Row],[ZIPCODE]],Table2[Zip Code],Table2[County])</f>
        <v>Salt Lake</v>
      </c>
      <c r="I2219" t="str">
        <f>_xlfn.XLOOKUP(Table1[[#This Row],[ZIPCODE]],Table3[zip],Table3[county])</f>
        <v>Salt Lake County</v>
      </c>
      <c r="J2219" t="str">
        <f>IFERROR(Table1[[#This Row],[County (Utah.gov)]], SUBSTITUTE(Table1[[#This Row],[County (WPR)]], " County", ""))</f>
        <v>Salt Lake</v>
      </c>
    </row>
    <row r="2220" spans="1:10">
      <c r="A2220" t="s">
        <v>135</v>
      </c>
      <c r="B2220" t="s">
        <v>20</v>
      </c>
      <c r="C2220">
        <v>2025</v>
      </c>
      <c r="D2220">
        <v>2</v>
      </c>
      <c r="E2220">
        <v>84115</v>
      </c>
      <c r="F2220" t="s">
        <v>291</v>
      </c>
      <c r="G2220">
        <v>1</v>
      </c>
      <c r="H2220" t="str">
        <f>_xlfn.XLOOKUP(Table1[[#This Row],[ZIPCODE]],Table2[Zip Code],Table2[County])</f>
        <v>Salt Lake</v>
      </c>
      <c r="I2220" t="str">
        <f>_xlfn.XLOOKUP(Table1[[#This Row],[ZIPCODE]],Table3[zip],Table3[county])</f>
        <v>Salt Lake County</v>
      </c>
      <c r="J2220" t="str">
        <f>IFERROR(Table1[[#This Row],[County (Utah.gov)]], SUBSTITUTE(Table1[[#This Row],[County (WPR)]], " County", ""))</f>
        <v>Salt Lake</v>
      </c>
    </row>
    <row r="2221" spans="1:10">
      <c r="A2221" t="s">
        <v>135</v>
      </c>
      <c r="B2221" t="s">
        <v>20</v>
      </c>
      <c r="C2221">
        <v>2025</v>
      </c>
      <c r="D2221">
        <v>2</v>
      </c>
      <c r="E2221">
        <v>84116</v>
      </c>
      <c r="F2221" t="s">
        <v>290</v>
      </c>
      <c r="G2221">
        <v>10</v>
      </c>
      <c r="H2221" t="str">
        <f>_xlfn.XLOOKUP(Table1[[#This Row],[ZIPCODE]],Table2[Zip Code],Table2[County])</f>
        <v>Salt Lake</v>
      </c>
      <c r="I2221" t="str">
        <f>_xlfn.XLOOKUP(Table1[[#This Row],[ZIPCODE]],Table3[zip],Table3[county])</f>
        <v>Salt Lake County</v>
      </c>
      <c r="J2221" t="str">
        <f>IFERROR(Table1[[#This Row],[County (Utah.gov)]], SUBSTITUTE(Table1[[#This Row],[County (WPR)]], " County", ""))</f>
        <v>Salt Lake</v>
      </c>
    </row>
    <row r="2222" spans="1:10">
      <c r="A2222" t="s">
        <v>135</v>
      </c>
      <c r="B2222" t="s">
        <v>20</v>
      </c>
      <c r="C2222">
        <v>2025</v>
      </c>
      <c r="D2222">
        <v>2</v>
      </c>
      <c r="E2222">
        <v>84116</v>
      </c>
      <c r="F2222" t="s">
        <v>291</v>
      </c>
      <c r="G2222">
        <v>4</v>
      </c>
      <c r="H2222" t="str">
        <f>_xlfn.XLOOKUP(Table1[[#This Row],[ZIPCODE]],Table2[Zip Code],Table2[County])</f>
        <v>Salt Lake</v>
      </c>
      <c r="I2222" t="str">
        <f>_xlfn.XLOOKUP(Table1[[#This Row],[ZIPCODE]],Table3[zip],Table3[county])</f>
        <v>Salt Lake County</v>
      </c>
      <c r="J2222" t="str">
        <f>IFERROR(Table1[[#This Row],[County (Utah.gov)]], SUBSTITUTE(Table1[[#This Row],[County (WPR)]], " County", ""))</f>
        <v>Salt Lake</v>
      </c>
    </row>
    <row r="2223" spans="1:10">
      <c r="A2223" t="s">
        <v>135</v>
      </c>
      <c r="B2223" t="s">
        <v>20</v>
      </c>
      <c r="C2223">
        <v>2025</v>
      </c>
      <c r="D2223">
        <v>2</v>
      </c>
      <c r="E2223">
        <v>84117</v>
      </c>
      <c r="F2223" t="s">
        <v>290</v>
      </c>
      <c r="G2223">
        <v>45</v>
      </c>
      <c r="H2223" t="str">
        <f>_xlfn.XLOOKUP(Table1[[#This Row],[ZIPCODE]],Table2[Zip Code],Table2[County])</f>
        <v>Salt Lake</v>
      </c>
      <c r="I2223" t="str">
        <f>_xlfn.XLOOKUP(Table1[[#This Row],[ZIPCODE]],Table3[zip],Table3[county])</f>
        <v>Salt Lake County</v>
      </c>
      <c r="J2223" t="str">
        <f>IFERROR(Table1[[#This Row],[County (Utah.gov)]], SUBSTITUTE(Table1[[#This Row],[County (WPR)]], " County", ""))</f>
        <v>Salt Lake</v>
      </c>
    </row>
    <row r="2224" spans="1:10">
      <c r="A2224" t="s">
        <v>135</v>
      </c>
      <c r="B2224" t="s">
        <v>20</v>
      </c>
      <c r="C2224">
        <v>2025</v>
      </c>
      <c r="D2224">
        <v>2</v>
      </c>
      <c r="E2224">
        <v>84117</v>
      </c>
      <c r="F2224" t="s">
        <v>291</v>
      </c>
      <c r="G2224">
        <v>5</v>
      </c>
      <c r="H2224" t="str">
        <f>_xlfn.XLOOKUP(Table1[[#This Row],[ZIPCODE]],Table2[Zip Code],Table2[County])</f>
        <v>Salt Lake</v>
      </c>
      <c r="I2224" t="str">
        <f>_xlfn.XLOOKUP(Table1[[#This Row],[ZIPCODE]],Table3[zip],Table3[county])</f>
        <v>Salt Lake County</v>
      </c>
      <c r="J2224" t="str">
        <f>IFERROR(Table1[[#This Row],[County (Utah.gov)]], SUBSTITUTE(Table1[[#This Row],[County (WPR)]], " County", ""))</f>
        <v>Salt Lake</v>
      </c>
    </row>
    <row r="2225" spans="1:10">
      <c r="A2225" t="s">
        <v>135</v>
      </c>
      <c r="B2225" t="s">
        <v>20</v>
      </c>
      <c r="C2225">
        <v>2025</v>
      </c>
      <c r="D2225">
        <v>2</v>
      </c>
      <c r="E2225">
        <v>84118</v>
      </c>
      <c r="F2225" t="s">
        <v>290</v>
      </c>
      <c r="G2225">
        <v>19</v>
      </c>
      <c r="H2225" t="str">
        <f>_xlfn.XLOOKUP(Table1[[#This Row],[ZIPCODE]],Table2[Zip Code],Table2[County])</f>
        <v>Salt Lake</v>
      </c>
      <c r="I2225" t="str">
        <f>_xlfn.XLOOKUP(Table1[[#This Row],[ZIPCODE]],Table3[zip],Table3[county])</f>
        <v>Salt Lake County</v>
      </c>
      <c r="J2225" t="str">
        <f>IFERROR(Table1[[#This Row],[County (Utah.gov)]], SUBSTITUTE(Table1[[#This Row],[County (WPR)]], " County", ""))</f>
        <v>Salt Lake</v>
      </c>
    </row>
    <row r="2226" spans="1:10">
      <c r="A2226" t="s">
        <v>135</v>
      </c>
      <c r="B2226" t="s">
        <v>20</v>
      </c>
      <c r="C2226">
        <v>2025</v>
      </c>
      <c r="D2226">
        <v>2</v>
      </c>
      <c r="E2226">
        <v>84118</v>
      </c>
      <c r="F2226" t="s">
        <v>291</v>
      </c>
      <c r="G2226">
        <v>2</v>
      </c>
      <c r="H2226" t="str">
        <f>_xlfn.XLOOKUP(Table1[[#This Row],[ZIPCODE]],Table2[Zip Code],Table2[County])</f>
        <v>Salt Lake</v>
      </c>
      <c r="I2226" t="str">
        <f>_xlfn.XLOOKUP(Table1[[#This Row],[ZIPCODE]],Table3[zip],Table3[county])</f>
        <v>Salt Lake County</v>
      </c>
      <c r="J2226" t="str">
        <f>IFERROR(Table1[[#This Row],[County (Utah.gov)]], SUBSTITUTE(Table1[[#This Row],[County (WPR)]], " County", ""))</f>
        <v>Salt Lake</v>
      </c>
    </row>
    <row r="2227" spans="1:10">
      <c r="A2227" t="s">
        <v>135</v>
      </c>
      <c r="B2227" t="s">
        <v>20</v>
      </c>
      <c r="C2227">
        <v>2025</v>
      </c>
      <c r="D2227">
        <v>2</v>
      </c>
      <c r="E2227">
        <v>84119</v>
      </c>
      <c r="F2227" t="s">
        <v>290</v>
      </c>
      <c r="G2227">
        <v>14</v>
      </c>
      <c r="H2227" t="str">
        <f>_xlfn.XLOOKUP(Table1[[#This Row],[ZIPCODE]],Table2[Zip Code],Table2[County])</f>
        <v>Salt Lake</v>
      </c>
      <c r="I2227" t="str">
        <f>_xlfn.XLOOKUP(Table1[[#This Row],[ZIPCODE]],Table3[zip],Table3[county])</f>
        <v>Salt Lake County</v>
      </c>
      <c r="J2227" t="str">
        <f>IFERROR(Table1[[#This Row],[County (Utah.gov)]], SUBSTITUTE(Table1[[#This Row],[County (WPR)]], " County", ""))</f>
        <v>Salt Lake</v>
      </c>
    </row>
    <row r="2228" spans="1:10">
      <c r="A2228" t="s">
        <v>135</v>
      </c>
      <c r="B2228" t="s">
        <v>20</v>
      </c>
      <c r="C2228">
        <v>2025</v>
      </c>
      <c r="D2228">
        <v>2</v>
      </c>
      <c r="E2228">
        <v>84120</v>
      </c>
      <c r="F2228" t="s">
        <v>290</v>
      </c>
      <c r="G2228">
        <v>26</v>
      </c>
      <c r="H2228" t="str">
        <f>_xlfn.XLOOKUP(Table1[[#This Row],[ZIPCODE]],Table2[Zip Code],Table2[County])</f>
        <v>Salt Lake</v>
      </c>
      <c r="I2228" t="str">
        <f>_xlfn.XLOOKUP(Table1[[#This Row],[ZIPCODE]],Table3[zip],Table3[county])</f>
        <v>Salt Lake County</v>
      </c>
      <c r="J2228" t="str">
        <f>IFERROR(Table1[[#This Row],[County (Utah.gov)]], SUBSTITUTE(Table1[[#This Row],[County (WPR)]], " County", ""))</f>
        <v>Salt Lake</v>
      </c>
    </row>
    <row r="2229" spans="1:10">
      <c r="A2229" t="s">
        <v>135</v>
      </c>
      <c r="B2229" t="s">
        <v>20</v>
      </c>
      <c r="C2229">
        <v>2025</v>
      </c>
      <c r="D2229">
        <v>2</v>
      </c>
      <c r="E2229">
        <v>84120</v>
      </c>
      <c r="F2229" t="s">
        <v>291</v>
      </c>
      <c r="G2229">
        <v>5</v>
      </c>
      <c r="H2229" t="str">
        <f>_xlfn.XLOOKUP(Table1[[#This Row],[ZIPCODE]],Table2[Zip Code],Table2[County])</f>
        <v>Salt Lake</v>
      </c>
      <c r="I2229" t="str">
        <f>_xlfn.XLOOKUP(Table1[[#This Row],[ZIPCODE]],Table3[zip],Table3[county])</f>
        <v>Salt Lake County</v>
      </c>
      <c r="J2229" t="str">
        <f>IFERROR(Table1[[#This Row],[County (Utah.gov)]], SUBSTITUTE(Table1[[#This Row],[County (WPR)]], " County", ""))</f>
        <v>Salt Lake</v>
      </c>
    </row>
    <row r="2230" spans="1:10">
      <c r="A2230" t="s">
        <v>135</v>
      </c>
      <c r="B2230" t="s">
        <v>20</v>
      </c>
      <c r="C2230">
        <v>2025</v>
      </c>
      <c r="D2230">
        <v>2</v>
      </c>
      <c r="E2230">
        <v>84121</v>
      </c>
      <c r="F2230" t="s">
        <v>290</v>
      </c>
      <c r="G2230">
        <v>49</v>
      </c>
      <c r="H2230" t="str">
        <f>_xlfn.XLOOKUP(Table1[[#This Row],[ZIPCODE]],Table2[Zip Code],Table2[County])</f>
        <v>Salt Lake</v>
      </c>
      <c r="I2230" t="str">
        <f>_xlfn.XLOOKUP(Table1[[#This Row],[ZIPCODE]],Table3[zip],Table3[county])</f>
        <v>Salt Lake County</v>
      </c>
      <c r="J2230" t="str">
        <f>IFERROR(Table1[[#This Row],[County (Utah.gov)]], SUBSTITUTE(Table1[[#This Row],[County (WPR)]], " County", ""))</f>
        <v>Salt Lake</v>
      </c>
    </row>
    <row r="2231" spans="1:10">
      <c r="A2231" t="s">
        <v>135</v>
      </c>
      <c r="B2231" t="s">
        <v>20</v>
      </c>
      <c r="C2231">
        <v>2025</v>
      </c>
      <c r="D2231">
        <v>2</v>
      </c>
      <c r="E2231">
        <v>84121</v>
      </c>
      <c r="F2231" t="s">
        <v>291</v>
      </c>
      <c r="G2231">
        <v>4</v>
      </c>
      <c r="H2231" t="str">
        <f>_xlfn.XLOOKUP(Table1[[#This Row],[ZIPCODE]],Table2[Zip Code],Table2[County])</f>
        <v>Salt Lake</v>
      </c>
      <c r="I2231" t="str">
        <f>_xlfn.XLOOKUP(Table1[[#This Row],[ZIPCODE]],Table3[zip],Table3[county])</f>
        <v>Salt Lake County</v>
      </c>
      <c r="J2231" t="str">
        <f>IFERROR(Table1[[#This Row],[County (Utah.gov)]], SUBSTITUTE(Table1[[#This Row],[County (WPR)]], " County", ""))</f>
        <v>Salt Lake</v>
      </c>
    </row>
    <row r="2232" spans="1:10">
      <c r="A2232" t="s">
        <v>135</v>
      </c>
      <c r="B2232" t="s">
        <v>20</v>
      </c>
      <c r="C2232">
        <v>2025</v>
      </c>
      <c r="D2232">
        <v>2</v>
      </c>
      <c r="E2232">
        <v>84123</v>
      </c>
      <c r="F2232" t="s">
        <v>290</v>
      </c>
      <c r="G2232">
        <v>42</v>
      </c>
      <c r="H2232" t="str">
        <f>_xlfn.XLOOKUP(Table1[[#This Row],[ZIPCODE]],Table2[Zip Code],Table2[County])</f>
        <v>Salt Lake</v>
      </c>
      <c r="I2232" t="str">
        <f>_xlfn.XLOOKUP(Table1[[#This Row],[ZIPCODE]],Table3[zip],Table3[county])</f>
        <v>Salt Lake County</v>
      </c>
      <c r="J2232" t="str">
        <f>IFERROR(Table1[[#This Row],[County (Utah.gov)]], SUBSTITUTE(Table1[[#This Row],[County (WPR)]], " County", ""))</f>
        <v>Salt Lake</v>
      </c>
    </row>
    <row r="2233" spans="1:10">
      <c r="A2233" t="s">
        <v>135</v>
      </c>
      <c r="B2233" t="s">
        <v>20</v>
      </c>
      <c r="C2233">
        <v>2025</v>
      </c>
      <c r="D2233">
        <v>2</v>
      </c>
      <c r="E2233">
        <v>84123</v>
      </c>
      <c r="F2233" t="s">
        <v>291</v>
      </c>
      <c r="G2233">
        <v>9</v>
      </c>
      <c r="H2233" t="str">
        <f>_xlfn.XLOOKUP(Table1[[#This Row],[ZIPCODE]],Table2[Zip Code],Table2[County])</f>
        <v>Salt Lake</v>
      </c>
      <c r="I2233" t="str">
        <f>_xlfn.XLOOKUP(Table1[[#This Row],[ZIPCODE]],Table3[zip],Table3[county])</f>
        <v>Salt Lake County</v>
      </c>
      <c r="J2233" t="str">
        <f>IFERROR(Table1[[#This Row],[County (Utah.gov)]], SUBSTITUTE(Table1[[#This Row],[County (WPR)]], " County", ""))</f>
        <v>Salt Lake</v>
      </c>
    </row>
    <row r="2234" spans="1:10">
      <c r="A2234" t="s">
        <v>135</v>
      </c>
      <c r="B2234" t="s">
        <v>20</v>
      </c>
      <c r="C2234">
        <v>2025</v>
      </c>
      <c r="D2234">
        <v>2</v>
      </c>
      <c r="E2234">
        <v>84124</v>
      </c>
      <c r="F2234" t="s">
        <v>290</v>
      </c>
      <c r="G2234">
        <v>49</v>
      </c>
      <c r="H2234" t="str">
        <f>_xlfn.XLOOKUP(Table1[[#This Row],[ZIPCODE]],Table2[Zip Code],Table2[County])</f>
        <v>Salt Lake</v>
      </c>
      <c r="I2234" t="str">
        <f>_xlfn.XLOOKUP(Table1[[#This Row],[ZIPCODE]],Table3[zip],Table3[county])</f>
        <v>Salt Lake County</v>
      </c>
      <c r="J2234" t="str">
        <f>IFERROR(Table1[[#This Row],[County (Utah.gov)]], SUBSTITUTE(Table1[[#This Row],[County (WPR)]], " County", ""))</f>
        <v>Salt Lake</v>
      </c>
    </row>
    <row r="2235" spans="1:10">
      <c r="A2235" t="s">
        <v>135</v>
      </c>
      <c r="B2235" t="s">
        <v>20</v>
      </c>
      <c r="C2235">
        <v>2025</v>
      </c>
      <c r="D2235">
        <v>2</v>
      </c>
      <c r="E2235">
        <v>84124</v>
      </c>
      <c r="F2235" t="s">
        <v>291</v>
      </c>
      <c r="G2235">
        <v>2</v>
      </c>
      <c r="H2235" t="str">
        <f>_xlfn.XLOOKUP(Table1[[#This Row],[ZIPCODE]],Table2[Zip Code],Table2[County])</f>
        <v>Salt Lake</v>
      </c>
      <c r="I2235" t="str">
        <f>_xlfn.XLOOKUP(Table1[[#This Row],[ZIPCODE]],Table3[zip],Table3[county])</f>
        <v>Salt Lake County</v>
      </c>
      <c r="J2235" t="str">
        <f>IFERROR(Table1[[#This Row],[County (Utah.gov)]], SUBSTITUTE(Table1[[#This Row],[County (WPR)]], " County", ""))</f>
        <v>Salt Lake</v>
      </c>
    </row>
    <row r="2236" spans="1:10">
      <c r="A2236" t="s">
        <v>135</v>
      </c>
      <c r="B2236" t="s">
        <v>20</v>
      </c>
      <c r="C2236">
        <v>2025</v>
      </c>
      <c r="D2236">
        <v>2</v>
      </c>
      <c r="E2236">
        <v>84128</v>
      </c>
      <c r="F2236" t="s">
        <v>290</v>
      </c>
      <c r="G2236">
        <v>23</v>
      </c>
      <c r="H2236" t="str">
        <f>_xlfn.XLOOKUP(Table1[[#This Row],[ZIPCODE]],Table2[Zip Code],Table2[County])</f>
        <v>Salt Lake</v>
      </c>
      <c r="I2236" t="str">
        <f>_xlfn.XLOOKUP(Table1[[#This Row],[ZIPCODE]],Table3[zip],Table3[county])</f>
        <v>Salt Lake County</v>
      </c>
      <c r="J2236" t="str">
        <f>IFERROR(Table1[[#This Row],[County (Utah.gov)]], SUBSTITUTE(Table1[[#This Row],[County (WPR)]], " County", ""))</f>
        <v>Salt Lake</v>
      </c>
    </row>
    <row r="2237" spans="1:10">
      <c r="A2237" t="s">
        <v>135</v>
      </c>
      <c r="B2237" t="s">
        <v>20</v>
      </c>
      <c r="C2237">
        <v>2025</v>
      </c>
      <c r="D2237">
        <v>2</v>
      </c>
      <c r="E2237">
        <v>84128</v>
      </c>
      <c r="F2237" t="s">
        <v>291</v>
      </c>
      <c r="G2237">
        <v>1</v>
      </c>
      <c r="H2237" t="str">
        <f>_xlfn.XLOOKUP(Table1[[#This Row],[ZIPCODE]],Table2[Zip Code],Table2[County])</f>
        <v>Salt Lake</v>
      </c>
      <c r="I2237" t="str">
        <f>_xlfn.XLOOKUP(Table1[[#This Row],[ZIPCODE]],Table3[zip],Table3[county])</f>
        <v>Salt Lake County</v>
      </c>
      <c r="J2237" t="str">
        <f>IFERROR(Table1[[#This Row],[County (Utah.gov)]], SUBSTITUTE(Table1[[#This Row],[County (WPR)]], " County", ""))</f>
        <v>Salt Lake</v>
      </c>
    </row>
    <row r="2238" spans="1:10">
      <c r="A2238" t="s">
        <v>135</v>
      </c>
      <c r="B2238" t="s">
        <v>20</v>
      </c>
      <c r="C2238">
        <v>2025</v>
      </c>
      <c r="D2238">
        <v>2</v>
      </c>
      <c r="E2238">
        <v>84129</v>
      </c>
      <c r="F2238" t="s">
        <v>290</v>
      </c>
      <c r="G2238">
        <v>33</v>
      </c>
      <c r="H2238" t="e">
        <f>_xlfn.XLOOKUP(Table1[[#This Row],[ZIPCODE]],Table2[Zip Code],Table2[County])</f>
        <v>#N/A</v>
      </c>
      <c r="I2238" t="str">
        <f>_xlfn.XLOOKUP(Table1[[#This Row],[ZIPCODE]],Table3[zip],Table3[county])</f>
        <v>Salt Lake County</v>
      </c>
      <c r="J2238" t="str">
        <f>IFERROR(Table1[[#This Row],[County (Utah.gov)]], SUBSTITUTE(Table1[[#This Row],[County (WPR)]], " County", ""))</f>
        <v>Salt Lake</v>
      </c>
    </row>
    <row r="2239" spans="1:10">
      <c r="A2239" t="s">
        <v>135</v>
      </c>
      <c r="B2239" t="s">
        <v>20</v>
      </c>
      <c r="C2239">
        <v>2025</v>
      </c>
      <c r="D2239">
        <v>2</v>
      </c>
      <c r="E2239">
        <v>84129</v>
      </c>
      <c r="F2239" t="s">
        <v>291</v>
      </c>
      <c r="G2239">
        <v>5</v>
      </c>
      <c r="H2239" t="e">
        <f>_xlfn.XLOOKUP(Table1[[#This Row],[ZIPCODE]],Table2[Zip Code],Table2[County])</f>
        <v>#N/A</v>
      </c>
      <c r="I2239" t="str">
        <f>_xlfn.XLOOKUP(Table1[[#This Row],[ZIPCODE]],Table3[zip],Table3[county])</f>
        <v>Salt Lake County</v>
      </c>
      <c r="J2239" t="str">
        <f>IFERROR(Table1[[#This Row],[County (Utah.gov)]], SUBSTITUTE(Table1[[#This Row],[County (WPR)]], " County", ""))</f>
        <v>Salt Lake</v>
      </c>
    </row>
    <row r="2240" spans="1:10">
      <c r="A2240" t="s">
        <v>135</v>
      </c>
      <c r="B2240" t="s">
        <v>20</v>
      </c>
      <c r="C2240">
        <v>2025</v>
      </c>
      <c r="D2240">
        <v>2</v>
      </c>
      <c r="E2240">
        <v>84241</v>
      </c>
      <c r="F2240" t="s">
        <v>290</v>
      </c>
      <c r="G2240">
        <v>1</v>
      </c>
      <c r="H2240" t="e">
        <f>_xlfn.XLOOKUP(Table1[[#This Row],[ZIPCODE]],Table2[Zip Code],Table2[County])</f>
        <v>#N/A</v>
      </c>
      <c r="I2240" t="e">
        <f>_xlfn.XLOOKUP(Table1[[#This Row],[ZIPCODE]],Table3[zip],Table3[county])</f>
        <v>#N/A</v>
      </c>
      <c r="J2240" t="e">
        <f>IFERROR(Table1[[#This Row],[County (Utah.gov)]], SUBSTITUTE(Table1[[#This Row],[County (WPR)]], " County", ""))</f>
        <v>#N/A</v>
      </c>
    </row>
    <row r="2241" spans="1:10">
      <c r="A2241" t="s">
        <v>135</v>
      </c>
      <c r="B2241" t="s">
        <v>20</v>
      </c>
      <c r="C2241">
        <v>2025</v>
      </c>
      <c r="D2241">
        <v>2</v>
      </c>
      <c r="E2241">
        <v>84301</v>
      </c>
      <c r="F2241" t="s">
        <v>290</v>
      </c>
      <c r="G2241">
        <v>10</v>
      </c>
      <c r="H2241" t="str">
        <f>_xlfn.XLOOKUP(Table1[[#This Row],[ZIPCODE]],Table2[Zip Code],Table2[County])</f>
        <v>Box Elder</v>
      </c>
      <c r="I2241" t="str">
        <f>_xlfn.XLOOKUP(Table1[[#This Row],[ZIPCODE]],Table3[zip],Table3[county])</f>
        <v>Box Elder County</v>
      </c>
      <c r="J2241" t="str">
        <f>IFERROR(Table1[[#This Row],[County (Utah.gov)]], SUBSTITUTE(Table1[[#This Row],[County (WPR)]], " County", ""))</f>
        <v>Box Elder</v>
      </c>
    </row>
    <row r="2242" spans="1:10">
      <c r="A2242" t="s">
        <v>135</v>
      </c>
      <c r="B2242" t="s">
        <v>20</v>
      </c>
      <c r="C2242">
        <v>2025</v>
      </c>
      <c r="D2242">
        <v>2</v>
      </c>
      <c r="E2242">
        <v>84301</v>
      </c>
      <c r="F2242" t="s">
        <v>291</v>
      </c>
      <c r="G2242">
        <v>1</v>
      </c>
      <c r="H2242" t="str">
        <f>_xlfn.XLOOKUP(Table1[[#This Row],[ZIPCODE]],Table2[Zip Code],Table2[County])</f>
        <v>Box Elder</v>
      </c>
      <c r="I2242" t="str">
        <f>_xlfn.XLOOKUP(Table1[[#This Row],[ZIPCODE]],Table3[zip],Table3[county])</f>
        <v>Box Elder County</v>
      </c>
      <c r="J2242" t="str">
        <f>IFERROR(Table1[[#This Row],[County (Utah.gov)]], SUBSTITUTE(Table1[[#This Row],[County (WPR)]], " County", ""))</f>
        <v>Box Elder</v>
      </c>
    </row>
    <row r="2243" spans="1:10">
      <c r="A2243" t="s">
        <v>135</v>
      </c>
      <c r="B2243" t="s">
        <v>20</v>
      </c>
      <c r="C2243">
        <v>2025</v>
      </c>
      <c r="D2243">
        <v>2</v>
      </c>
      <c r="E2243">
        <v>84302</v>
      </c>
      <c r="F2243" t="s">
        <v>290</v>
      </c>
      <c r="G2243">
        <v>164</v>
      </c>
      <c r="H2243" t="str">
        <f>_xlfn.XLOOKUP(Table1[[#This Row],[ZIPCODE]],Table2[Zip Code],Table2[County])</f>
        <v>Box Elder</v>
      </c>
      <c r="I2243" t="str">
        <f>_xlfn.XLOOKUP(Table1[[#This Row],[ZIPCODE]],Table3[zip],Table3[county])</f>
        <v>Box Elder County</v>
      </c>
      <c r="J2243" t="str">
        <f>IFERROR(Table1[[#This Row],[County (Utah.gov)]], SUBSTITUTE(Table1[[#This Row],[County (WPR)]], " County", ""))</f>
        <v>Box Elder</v>
      </c>
    </row>
    <row r="2244" spans="1:10">
      <c r="A2244" t="s">
        <v>135</v>
      </c>
      <c r="B2244" t="s">
        <v>20</v>
      </c>
      <c r="C2244">
        <v>2025</v>
      </c>
      <c r="D2244">
        <v>2</v>
      </c>
      <c r="E2244">
        <v>84302</v>
      </c>
      <c r="F2244" t="s">
        <v>291</v>
      </c>
      <c r="G2244">
        <v>24</v>
      </c>
      <c r="H2244" t="str">
        <f>_xlfn.XLOOKUP(Table1[[#This Row],[ZIPCODE]],Table2[Zip Code],Table2[County])</f>
        <v>Box Elder</v>
      </c>
      <c r="I2244" t="str">
        <f>_xlfn.XLOOKUP(Table1[[#This Row],[ZIPCODE]],Table3[zip],Table3[county])</f>
        <v>Box Elder County</v>
      </c>
      <c r="J2244" t="str">
        <f>IFERROR(Table1[[#This Row],[County (Utah.gov)]], SUBSTITUTE(Table1[[#This Row],[County (WPR)]], " County", ""))</f>
        <v>Box Elder</v>
      </c>
    </row>
    <row r="2245" spans="1:10">
      <c r="A2245" t="s">
        <v>135</v>
      </c>
      <c r="B2245" t="s">
        <v>20</v>
      </c>
      <c r="C2245">
        <v>2025</v>
      </c>
      <c r="D2245">
        <v>2</v>
      </c>
      <c r="E2245">
        <v>84305</v>
      </c>
      <c r="F2245" t="s">
        <v>290</v>
      </c>
      <c r="G2245">
        <v>12</v>
      </c>
      <c r="H2245" t="str">
        <f>_xlfn.XLOOKUP(Table1[[#This Row],[ZIPCODE]],Table2[Zip Code],Table2[County])</f>
        <v>Cache</v>
      </c>
      <c r="I2245" t="str">
        <f>_xlfn.XLOOKUP(Table1[[#This Row],[ZIPCODE]],Table3[zip],Table3[county])</f>
        <v>Cache County</v>
      </c>
      <c r="J2245" t="str">
        <f>IFERROR(Table1[[#This Row],[County (Utah.gov)]], SUBSTITUTE(Table1[[#This Row],[County (WPR)]], " County", ""))</f>
        <v>Cache</v>
      </c>
    </row>
    <row r="2246" spans="1:10">
      <c r="A2246" t="s">
        <v>135</v>
      </c>
      <c r="B2246" t="s">
        <v>20</v>
      </c>
      <c r="C2246">
        <v>2025</v>
      </c>
      <c r="D2246">
        <v>2</v>
      </c>
      <c r="E2246">
        <v>84305</v>
      </c>
      <c r="F2246" t="s">
        <v>291</v>
      </c>
      <c r="G2246">
        <v>3</v>
      </c>
      <c r="H2246" t="str">
        <f>_xlfn.XLOOKUP(Table1[[#This Row],[ZIPCODE]],Table2[Zip Code],Table2[County])</f>
        <v>Cache</v>
      </c>
      <c r="I2246" t="str">
        <f>_xlfn.XLOOKUP(Table1[[#This Row],[ZIPCODE]],Table3[zip],Table3[county])</f>
        <v>Cache County</v>
      </c>
      <c r="J2246" t="str">
        <f>IFERROR(Table1[[#This Row],[County (Utah.gov)]], SUBSTITUTE(Table1[[#This Row],[County (WPR)]], " County", ""))</f>
        <v>Cache</v>
      </c>
    </row>
    <row r="2247" spans="1:10">
      <c r="A2247" t="s">
        <v>135</v>
      </c>
      <c r="B2247" t="s">
        <v>20</v>
      </c>
      <c r="C2247">
        <v>2025</v>
      </c>
      <c r="D2247">
        <v>2</v>
      </c>
      <c r="E2247">
        <v>84306</v>
      </c>
      <c r="F2247" t="s">
        <v>290</v>
      </c>
      <c r="G2247">
        <v>9</v>
      </c>
      <c r="H2247" t="str">
        <f>_xlfn.XLOOKUP(Table1[[#This Row],[ZIPCODE]],Table2[Zip Code],Table2[County])</f>
        <v>Box Elder</v>
      </c>
      <c r="I2247" t="str">
        <f>_xlfn.XLOOKUP(Table1[[#This Row],[ZIPCODE]],Table3[zip],Table3[county])</f>
        <v>Box Elder County</v>
      </c>
      <c r="J2247" t="str">
        <f>IFERROR(Table1[[#This Row],[County (Utah.gov)]], SUBSTITUTE(Table1[[#This Row],[County (WPR)]], " County", ""))</f>
        <v>Box Elder</v>
      </c>
    </row>
    <row r="2248" spans="1:10">
      <c r="A2248" t="s">
        <v>135</v>
      </c>
      <c r="B2248" t="s">
        <v>20</v>
      </c>
      <c r="C2248">
        <v>2025</v>
      </c>
      <c r="D2248">
        <v>2</v>
      </c>
      <c r="E2248">
        <v>84306</v>
      </c>
      <c r="F2248" t="s">
        <v>291</v>
      </c>
      <c r="G2248">
        <v>1</v>
      </c>
      <c r="H2248" t="str">
        <f>_xlfn.XLOOKUP(Table1[[#This Row],[ZIPCODE]],Table2[Zip Code],Table2[County])</f>
        <v>Box Elder</v>
      </c>
      <c r="I2248" t="str">
        <f>_xlfn.XLOOKUP(Table1[[#This Row],[ZIPCODE]],Table3[zip],Table3[county])</f>
        <v>Box Elder County</v>
      </c>
      <c r="J2248" t="str">
        <f>IFERROR(Table1[[#This Row],[County (Utah.gov)]], SUBSTITUTE(Table1[[#This Row],[County (WPR)]], " County", ""))</f>
        <v>Box Elder</v>
      </c>
    </row>
    <row r="2249" spans="1:10">
      <c r="A2249" t="s">
        <v>135</v>
      </c>
      <c r="B2249" t="s">
        <v>20</v>
      </c>
      <c r="C2249">
        <v>2025</v>
      </c>
      <c r="D2249">
        <v>2</v>
      </c>
      <c r="E2249">
        <v>84307</v>
      </c>
      <c r="F2249" t="s">
        <v>290</v>
      </c>
      <c r="G2249">
        <v>7</v>
      </c>
      <c r="H2249" t="str">
        <f>_xlfn.XLOOKUP(Table1[[#This Row],[ZIPCODE]],Table2[Zip Code],Table2[County])</f>
        <v>Box Elder</v>
      </c>
      <c r="I2249" t="str">
        <f>_xlfn.XLOOKUP(Table1[[#This Row],[ZIPCODE]],Table3[zip],Table3[county])</f>
        <v>Box Elder County</v>
      </c>
      <c r="J2249" t="str">
        <f>IFERROR(Table1[[#This Row],[County (Utah.gov)]], SUBSTITUTE(Table1[[#This Row],[County (WPR)]], " County", ""))</f>
        <v>Box Elder</v>
      </c>
    </row>
    <row r="2250" spans="1:10">
      <c r="A2250" t="s">
        <v>135</v>
      </c>
      <c r="B2250" t="s">
        <v>20</v>
      </c>
      <c r="C2250">
        <v>2025</v>
      </c>
      <c r="D2250">
        <v>2</v>
      </c>
      <c r="E2250">
        <v>84308</v>
      </c>
      <c r="F2250" t="s">
        <v>290</v>
      </c>
      <c r="G2250">
        <v>4</v>
      </c>
      <c r="H2250" t="str">
        <f>_xlfn.XLOOKUP(Table1[[#This Row],[ZIPCODE]],Table2[Zip Code],Table2[County])</f>
        <v>Cache</v>
      </c>
      <c r="I2250" t="str">
        <f>_xlfn.XLOOKUP(Table1[[#This Row],[ZIPCODE]],Table3[zip],Table3[county])</f>
        <v>Cache County</v>
      </c>
      <c r="J2250" t="str">
        <f>IFERROR(Table1[[#This Row],[County (Utah.gov)]], SUBSTITUTE(Table1[[#This Row],[County (WPR)]], " County", ""))</f>
        <v>Cache</v>
      </c>
    </row>
    <row r="2251" spans="1:10">
      <c r="A2251" t="s">
        <v>135</v>
      </c>
      <c r="B2251" t="s">
        <v>20</v>
      </c>
      <c r="C2251">
        <v>2025</v>
      </c>
      <c r="D2251">
        <v>2</v>
      </c>
      <c r="E2251">
        <v>84308</v>
      </c>
      <c r="F2251" t="s">
        <v>291</v>
      </c>
      <c r="G2251">
        <v>1</v>
      </c>
      <c r="H2251" t="str">
        <f>_xlfn.XLOOKUP(Table1[[#This Row],[ZIPCODE]],Table2[Zip Code],Table2[County])</f>
        <v>Cache</v>
      </c>
      <c r="I2251" t="str">
        <f>_xlfn.XLOOKUP(Table1[[#This Row],[ZIPCODE]],Table3[zip],Table3[county])</f>
        <v>Cache County</v>
      </c>
      <c r="J2251" t="str">
        <f>IFERROR(Table1[[#This Row],[County (Utah.gov)]], SUBSTITUTE(Table1[[#This Row],[County (WPR)]], " County", ""))</f>
        <v>Cache</v>
      </c>
    </row>
    <row r="2252" spans="1:10">
      <c r="A2252" t="s">
        <v>135</v>
      </c>
      <c r="B2252" t="s">
        <v>20</v>
      </c>
      <c r="C2252">
        <v>2025</v>
      </c>
      <c r="D2252">
        <v>2</v>
      </c>
      <c r="E2252">
        <v>84309</v>
      </c>
      <c r="F2252" t="s">
        <v>290</v>
      </c>
      <c r="G2252">
        <v>9</v>
      </c>
      <c r="H2252" t="str">
        <f>_xlfn.XLOOKUP(Table1[[#This Row],[ZIPCODE]],Table2[Zip Code],Table2[County])</f>
        <v>Box Elder</v>
      </c>
      <c r="I2252" t="str">
        <f>_xlfn.XLOOKUP(Table1[[#This Row],[ZIPCODE]],Table3[zip],Table3[county])</f>
        <v>Box Elder County</v>
      </c>
      <c r="J2252" t="str">
        <f>IFERROR(Table1[[#This Row],[County (Utah.gov)]], SUBSTITUTE(Table1[[#This Row],[County (WPR)]], " County", ""))</f>
        <v>Box Elder</v>
      </c>
    </row>
    <row r="2253" spans="1:10">
      <c r="A2253" t="s">
        <v>135</v>
      </c>
      <c r="B2253" t="s">
        <v>20</v>
      </c>
      <c r="C2253">
        <v>2025</v>
      </c>
      <c r="D2253">
        <v>2</v>
      </c>
      <c r="E2253">
        <v>84309</v>
      </c>
      <c r="F2253" t="s">
        <v>291</v>
      </c>
      <c r="G2253">
        <v>2</v>
      </c>
      <c r="H2253" t="str">
        <f>_xlfn.XLOOKUP(Table1[[#This Row],[ZIPCODE]],Table2[Zip Code],Table2[County])</f>
        <v>Box Elder</v>
      </c>
      <c r="I2253" t="str">
        <f>_xlfn.XLOOKUP(Table1[[#This Row],[ZIPCODE]],Table3[zip],Table3[county])</f>
        <v>Box Elder County</v>
      </c>
      <c r="J2253" t="str">
        <f>IFERROR(Table1[[#This Row],[County (Utah.gov)]], SUBSTITUTE(Table1[[#This Row],[County (WPR)]], " County", ""))</f>
        <v>Box Elder</v>
      </c>
    </row>
    <row r="2254" spans="1:10">
      <c r="A2254" t="s">
        <v>135</v>
      </c>
      <c r="B2254" t="s">
        <v>20</v>
      </c>
      <c r="C2254">
        <v>2025</v>
      </c>
      <c r="D2254">
        <v>2</v>
      </c>
      <c r="E2254">
        <v>84310</v>
      </c>
      <c r="F2254" t="s">
        <v>290</v>
      </c>
      <c r="G2254">
        <v>18</v>
      </c>
      <c r="H2254" t="str">
        <f>_xlfn.XLOOKUP(Table1[[#This Row],[ZIPCODE]],Table2[Zip Code],Table2[County])</f>
        <v>Weber</v>
      </c>
      <c r="I2254" t="str">
        <f>_xlfn.XLOOKUP(Table1[[#This Row],[ZIPCODE]],Table3[zip],Table3[county])</f>
        <v>Weber County</v>
      </c>
      <c r="J2254" t="str">
        <f>IFERROR(Table1[[#This Row],[County (Utah.gov)]], SUBSTITUTE(Table1[[#This Row],[County (WPR)]], " County", ""))</f>
        <v>Weber</v>
      </c>
    </row>
    <row r="2255" spans="1:10">
      <c r="A2255" t="s">
        <v>135</v>
      </c>
      <c r="B2255" t="s">
        <v>20</v>
      </c>
      <c r="C2255">
        <v>2025</v>
      </c>
      <c r="D2255">
        <v>2</v>
      </c>
      <c r="E2255">
        <v>84311</v>
      </c>
      <c r="F2255" t="s">
        <v>290</v>
      </c>
      <c r="G2255">
        <v>7</v>
      </c>
      <c r="H2255" t="str">
        <f>_xlfn.XLOOKUP(Table1[[#This Row],[ZIPCODE]],Table2[Zip Code],Table2[County])</f>
        <v>Box Elder</v>
      </c>
      <c r="I2255" t="str">
        <f>_xlfn.XLOOKUP(Table1[[#This Row],[ZIPCODE]],Table3[zip],Table3[county])</f>
        <v>Box Elder County</v>
      </c>
      <c r="J2255" t="str">
        <f>IFERROR(Table1[[#This Row],[County (Utah.gov)]], SUBSTITUTE(Table1[[#This Row],[County (WPR)]], " County", ""))</f>
        <v>Box Elder</v>
      </c>
    </row>
    <row r="2256" spans="1:10">
      <c r="A2256" t="s">
        <v>135</v>
      </c>
      <c r="B2256" t="s">
        <v>20</v>
      </c>
      <c r="C2256">
        <v>2025</v>
      </c>
      <c r="D2256">
        <v>2</v>
      </c>
      <c r="E2256">
        <v>84311</v>
      </c>
      <c r="F2256" t="s">
        <v>291</v>
      </c>
      <c r="G2256">
        <v>2</v>
      </c>
      <c r="H2256" t="str">
        <f>_xlfn.XLOOKUP(Table1[[#This Row],[ZIPCODE]],Table2[Zip Code],Table2[County])</f>
        <v>Box Elder</v>
      </c>
      <c r="I2256" t="str">
        <f>_xlfn.XLOOKUP(Table1[[#This Row],[ZIPCODE]],Table3[zip],Table3[county])</f>
        <v>Box Elder County</v>
      </c>
      <c r="J2256" t="str">
        <f>IFERROR(Table1[[#This Row],[County (Utah.gov)]], SUBSTITUTE(Table1[[#This Row],[County (WPR)]], " County", ""))</f>
        <v>Box Elder</v>
      </c>
    </row>
    <row r="2257" spans="1:10">
      <c r="A2257" t="s">
        <v>135</v>
      </c>
      <c r="B2257" t="s">
        <v>20</v>
      </c>
      <c r="C2257">
        <v>2025</v>
      </c>
      <c r="D2257">
        <v>2</v>
      </c>
      <c r="E2257">
        <v>84312</v>
      </c>
      <c r="F2257" t="s">
        <v>290</v>
      </c>
      <c r="G2257">
        <v>39</v>
      </c>
      <c r="H2257" t="str">
        <f>_xlfn.XLOOKUP(Table1[[#This Row],[ZIPCODE]],Table2[Zip Code],Table2[County])</f>
        <v>Box Elder</v>
      </c>
      <c r="I2257" t="str">
        <f>_xlfn.XLOOKUP(Table1[[#This Row],[ZIPCODE]],Table3[zip],Table3[county])</f>
        <v>Box Elder County</v>
      </c>
      <c r="J2257" t="str">
        <f>IFERROR(Table1[[#This Row],[County (Utah.gov)]], SUBSTITUTE(Table1[[#This Row],[County (WPR)]], " County", ""))</f>
        <v>Box Elder</v>
      </c>
    </row>
    <row r="2258" spans="1:10">
      <c r="A2258" t="s">
        <v>135</v>
      </c>
      <c r="B2258" t="s">
        <v>20</v>
      </c>
      <c r="C2258">
        <v>2025</v>
      </c>
      <c r="D2258">
        <v>2</v>
      </c>
      <c r="E2258">
        <v>84312</v>
      </c>
      <c r="F2258" t="s">
        <v>291</v>
      </c>
      <c r="G2258">
        <v>3</v>
      </c>
      <c r="H2258" t="str">
        <f>_xlfn.XLOOKUP(Table1[[#This Row],[ZIPCODE]],Table2[Zip Code],Table2[County])</f>
        <v>Box Elder</v>
      </c>
      <c r="I2258" t="str">
        <f>_xlfn.XLOOKUP(Table1[[#This Row],[ZIPCODE]],Table3[zip],Table3[county])</f>
        <v>Box Elder County</v>
      </c>
      <c r="J2258" t="str">
        <f>IFERROR(Table1[[#This Row],[County (Utah.gov)]], SUBSTITUTE(Table1[[#This Row],[County (WPR)]], " County", ""))</f>
        <v>Box Elder</v>
      </c>
    </row>
    <row r="2259" spans="1:10">
      <c r="A2259" t="s">
        <v>135</v>
      </c>
      <c r="B2259" t="s">
        <v>20</v>
      </c>
      <c r="C2259">
        <v>2025</v>
      </c>
      <c r="D2259">
        <v>2</v>
      </c>
      <c r="E2259">
        <v>84314</v>
      </c>
      <c r="F2259" t="s">
        <v>290</v>
      </c>
      <c r="G2259">
        <v>7</v>
      </c>
      <c r="H2259" t="str">
        <f>_xlfn.XLOOKUP(Table1[[#This Row],[ZIPCODE]],Table2[Zip Code],Table2[County])</f>
        <v>Box Elder</v>
      </c>
      <c r="I2259" t="str">
        <f>_xlfn.XLOOKUP(Table1[[#This Row],[ZIPCODE]],Table3[zip],Table3[county])</f>
        <v>Box Elder County</v>
      </c>
      <c r="J2259" t="str">
        <f>IFERROR(Table1[[#This Row],[County (Utah.gov)]], SUBSTITUTE(Table1[[#This Row],[County (WPR)]], " County", ""))</f>
        <v>Box Elder</v>
      </c>
    </row>
    <row r="2260" spans="1:10">
      <c r="A2260" t="s">
        <v>135</v>
      </c>
      <c r="B2260" t="s">
        <v>20</v>
      </c>
      <c r="C2260">
        <v>2025</v>
      </c>
      <c r="D2260">
        <v>2</v>
      </c>
      <c r="E2260">
        <v>84314</v>
      </c>
      <c r="F2260" t="s">
        <v>291</v>
      </c>
      <c r="G2260">
        <v>5</v>
      </c>
      <c r="H2260" t="str">
        <f>_xlfn.XLOOKUP(Table1[[#This Row],[ZIPCODE]],Table2[Zip Code],Table2[County])</f>
        <v>Box Elder</v>
      </c>
      <c r="I2260" t="str">
        <f>_xlfn.XLOOKUP(Table1[[#This Row],[ZIPCODE]],Table3[zip],Table3[county])</f>
        <v>Box Elder County</v>
      </c>
      <c r="J2260" t="str">
        <f>IFERROR(Table1[[#This Row],[County (Utah.gov)]], SUBSTITUTE(Table1[[#This Row],[County (WPR)]], " County", ""))</f>
        <v>Box Elder</v>
      </c>
    </row>
    <row r="2261" spans="1:10">
      <c r="A2261" t="s">
        <v>135</v>
      </c>
      <c r="B2261" t="s">
        <v>20</v>
      </c>
      <c r="C2261">
        <v>2025</v>
      </c>
      <c r="D2261">
        <v>2</v>
      </c>
      <c r="E2261">
        <v>84315</v>
      </c>
      <c r="F2261" t="s">
        <v>290</v>
      </c>
      <c r="G2261">
        <v>33</v>
      </c>
      <c r="H2261" t="str">
        <f>_xlfn.XLOOKUP(Table1[[#This Row],[ZIPCODE]],Table2[Zip Code],Table2[County])</f>
        <v>Weber</v>
      </c>
      <c r="I2261" t="str">
        <f>_xlfn.XLOOKUP(Table1[[#This Row],[ZIPCODE]],Table3[zip],Table3[county])</f>
        <v>Weber County</v>
      </c>
      <c r="J2261" t="str">
        <f>IFERROR(Table1[[#This Row],[County (Utah.gov)]], SUBSTITUTE(Table1[[#This Row],[County (WPR)]], " County", ""))</f>
        <v>Weber</v>
      </c>
    </row>
    <row r="2262" spans="1:10">
      <c r="A2262" t="s">
        <v>135</v>
      </c>
      <c r="B2262" t="s">
        <v>20</v>
      </c>
      <c r="C2262">
        <v>2025</v>
      </c>
      <c r="D2262">
        <v>2</v>
      </c>
      <c r="E2262">
        <v>84315</v>
      </c>
      <c r="F2262" t="s">
        <v>291</v>
      </c>
      <c r="G2262">
        <v>1</v>
      </c>
      <c r="H2262" t="str">
        <f>_xlfn.XLOOKUP(Table1[[#This Row],[ZIPCODE]],Table2[Zip Code],Table2[County])</f>
        <v>Weber</v>
      </c>
      <c r="I2262" t="str">
        <f>_xlfn.XLOOKUP(Table1[[#This Row],[ZIPCODE]],Table3[zip],Table3[county])</f>
        <v>Weber County</v>
      </c>
      <c r="J2262" t="str">
        <f>IFERROR(Table1[[#This Row],[County (Utah.gov)]], SUBSTITUTE(Table1[[#This Row],[County (WPR)]], " County", ""))</f>
        <v>Weber</v>
      </c>
    </row>
    <row r="2263" spans="1:10">
      <c r="A2263" t="s">
        <v>135</v>
      </c>
      <c r="B2263" t="s">
        <v>20</v>
      </c>
      <c r="C2263">
        <v>2025</v>
      </c>
      <c r="D2263">
        <v>2</v>
      </c>
      <c r="E2263">
        <v>84316</v>
      </c>
      <c r="F2263" t="s">
        <v>290</v>
      </c>
      <c r="G2263">
        <v>1</v>
      </c>
      <c r="H2263" t="str">
        <f>_xlfn.XLOOKUP(Table1[[#This Row],[ZIPCODE]],Table2[Zip Code],Table2[County])</f>
        <v>Box Elder</v>
      </c>
      <c r="I2263" t="str">
        <f>_xlfn.XLOOKUP(Table1[[#This Row],[ZIPCODE]],Table3[zip],Table3[county])</f>
        <v>Box Elder County</v>
      </c>
      <c r="J2263" t="str">
        <f>IFERROR(Table1[[#This Row],[County (Utah.gov)]], SUBSTITUTE(Table1[[#This Row],[County (WPR)]], " County", ""))</f>
        <v>Box Elder</v>
      </c>
    </row>
    <row r="2264" spans="1:10">
      <c r="A2264" t="s">
        <v>135</v>
      </c>
      <c r="B2264" t="s">
        <v>20</v>
      </c>
      <c r="C2264">
        <v>2025</v>
      </c>
      <c r="D2264">
        <v>2</v>
      </c>
      <c r="E2264">
        <v>84317</v>
      </c>
      <c r="F2264" t="s">
        <v>290</v>
      </c>
      <c r="G2264">
        <v>5</v>
      </c>
      <c r="H2264" t="str">
        <f>_xlfn.XLOOKUP(Table1[[#This Row],[ZIPCODE]],Table2[Zip Code],Table2[County])</f>
        <v>Weber</v>
      </c>
      <c r="I2264" t="str">
        <f>_xlfn.XLOOKUP(Table1[[#This Row],[ZIPCODE]],Table3[zip],Table3[county])</f>
        <v>Weber County</v>
      </c>
      <c r="J2264" t="str">
        <f>IFERROR(Table1[[#This Row],[County (Utah.gov)]], SUBSTITUTE(Table1[[#This Row],[County (WPR)]], " County", ""))</f>
        <v>Weber</v>
      </c>
    </row>
    <row r="2265" spans="1:10">
      <c r="A2265" t="s">
        <v>135</v>
      </c>
      <c r="B2265" t="s">
        <v>20</v>
      </c>
      <c r="C2265">
        <v>2025</v>
      </c>
      <c r="D2265">
        <v>2</v>
      </c>
      <c r="E2265">
        <v>84317</v>
      </c>
      <c r="F2265" t="s">
        <v>291</v>
      </c>
      <c r="G2265">
        <v>1</v>
      </c>
      <c r="H2265" t="str">
        <f>_xlfn.XLOOKUP(Table1[[#This Row],[ZIPCODE]],Table2[Zip Code],Table2[County])</f>
        <v>Weber</v>
      </c>
      <c r="I2265" t="str">
        <f>_xlfn.XLOOKUP(Table1[[#This Row],[ZIPCODE]],Table3[zip],Table3[county])</f>
        <v>Weber County</v>
      </c>
      <c r="J2265" t="str">
        <f>IFERROR(Table1[[#This Row],[County (Utah.gov)]], SUBSTITUTE(Table1[[#This Row],[County (WPR)]], " County", ""))</f>
        <v>Weber</v>
      </c>
    </row>
    <row r="2266" spans="1:10">
      <c r="A2266" t="s">
        <v>135</v>
      </c>
      <c r="B2266" t="s">
        <v>20</v>
      </c>
      <c r="C2266">
        <v>2025</v>
      </c>
      <c r="D2266">
        <v>2</v>
      </c>
      <c r="E2266">
        <v>84318</v>
      </c>
      <c r="F2266" t="s">
        <v>290</v>
      </c>
      <c r="G2266">
        <v>181</v>
      </c>
      <c r="H2266" t="str">
        <f>_xlfn.XLOOKUP(Table1[[#This Row],[ZIPCODE]],Table2[Zip Code],Table2[County])</f>
        <v>Cache</v>
      </c>
      <c r="I2266" t="str">
        <f>_xlfn.XLOOKUP(Table1[[#This Row],[ZIPCODE]],Table3[zip],Table3[county])</f>
        <v>Cache County</v>
      </c>
      <c r="J2266" t="str">
        <f>IFERROR(Table1[[#This Row],[County (Utah.gov)]], SUBSTITUTE(Table1[[#This Row],[County (WPR)]], " County", ""))</f>
        <v>Cache</v>
      </c>
    </row>
    <row r="2267" spans="1:10">
      <c r="A2267" t="s">
        <v>135</v>
      </c>
      <c r="B2267" t="s">
        <v>20</v>
      </c>
      <c r="C2267">
        <v>2025</v>
      </c>
      <c r="D2267">
        <v>2</v>
      </c>
      <c r="E2267">
        <v>84318</v>
      </c>
      <c r="F2267" t="s">
        <v>291</v>
      </c>
      <c r="G2267">
        <v>42</v>
      </c>
      <c r="H2267" t="str">
        <f>_xlfn.XLOOKUP(Table1[[#This Row],[ZIPCODE]],Table2[Zip Code],Table2[County])</f>
        <v>Cache</v>
      </c>
      <c r="I2267" t="str">
        <f>_xlfn.XLOOKUP(Table1[[#This Row],[ZIPCODE]],Table3[zip],Table3[county])</f>
        <v>Cache County</v>
      </c>
      <c r="J2267" t="str">
        <f>IFERROR(Table1[[#This Row],[County (Utah.gov)]], SUBSTITUTE(Table1[[#This Row],[County (WPR)]], " County", ""))</f>
        <v>Cache</v>
      </c>
    </row>
    <row r="2268" spans="1:10">
      <c r="A2268" t="s">
        <v>135</v>
      </c>
      <c r="B2268" t="s">
        <v>20</v>
      </c>
      <c r="C2268">
        <v>2025</v>
      </c>
      <c r="D2268">
        <v>2</v>
      </c>
      <c r="E2268">
        <v>84319</v>
      </c>
      <c r="F2268" t="s">
        <v>290</v>
      </c>
      <c r="G2268">
        <v>138</v>
      </c>
      <c r="H2268" t="str">
        <f>_xlfn.XLOOKUP(Table1[[#This Row],[ZIPCODE]],Table2[Zip Code],Table2[County])</f>
        <v>Cache</v>
      </c>
      <c r="I2268" t="str">
        <f>_xlfn.XLOOKUP(Table1[[#This Row],[ZIPCODE]],Table3[zip],Table3[county])</f>
        <v>Cache County</v>
      </c>
      <c r="J2268" t="str">
        <f>IFERROR(Table1[[#This Row],[County (Utah.gov)]], SUBSTITUTE(Table1[[#This Row],[County (WPR)]], " County", ""))</f>
        <v>Cache</v>
      </c>
    </row>
    <row r="2269" spans="1:10">
      <c r="A2269" t="s">
        <v>135</v>
      </c>
      <c r="B2269" t="s">
        <v>20</v>
      </c>
      <c r="C2269">
        <v>2025</v>
      </c>
      <c r="D2269">
        <v>2</v>
      </c>
      <c r="E2269">
        <v>84319</v>
      </c>
      <c r="F2269" t="s">
        <v>291</v>
      </c>
      <c r="G2269">
        <v>47</v>
      </c>
      <c r="H2269" t="str">
        <f>_xlfn.XLOOKUP(Table1[[#This Row],[ZIPCODE]],Table2[Zip Code],Table2[County])</f>
        <v>Cache</v>
      </c>
      <c r="I2269" t="str">
        <f>_xlfn.XLOOKUP(Table1[[#This Row],[ZIPCODE]],Table3[zip],Table3[county])</f>
        <v>Cache County</v>
      </c>
      <c r="J2269" t="str">
        <f>IFERROR(Table1[[#This Row],[County (Utah.gov)]], SUBSTITUTE(Table1[[#This Row],[County (WPR)]], " County", ""))</f>
        <v>Cache</v>
      </c>
    </row>
    <row r="2270" spans="1:10">
      <c r="A2270" t="s">
        <v>135</v>
      </c>
      <c r="B2270" t="s">
        <v>20</v>
      </c>
      <c r="C2270">
        <v>2025</v>
      </c>
      <c r="D2270">
        <v>2</v>
      </c>
      <c r="E2270">
        <v>84320</v>
      </c>
      <c r="F2270" t="s">
        <v>290</v>
      </c>
      <c r="G2270">
        <v>34</v>
      </c>
      <c r="H2270" t="str">
        <f>_xlfn.XLOOKUP(Table1[[#This Row],[ZIPCODE]],Table2[Zip Code],Table2[County])</f>
        <v>Cache</v>
      </c>
      <c r="I2270" t="str">
        <f>_xlfn.XLOOKUP(Table1[[#This Row],[ZIPCODE]],Table3[zip],Table3[county])</f>
        <v>Cache County</v>
      </c>
      <c r="J2270" t="str">
        <f>IFERROR(Table1[[#This Row],[County (Utah.gov)]], SUBSTITUTE(Table1[[#This Row],[County (WPR)]], " County", ""))</f>
        <v>Cache</v>
      </c>
    </row>
    <row r="2271" spans="1:10">
      <c r="A2271" t="s">
        <v>135</v>
      </c>
      <c r="B2271" t="s">
        <v>20</v>
      </c>
      <c r="C2271">
        <v>2025</v>
      </c>
      <c r="D2271">
        <v>2</v>
      </c>
      <c r="E2271">
        <v>84320</v>
      </c>
      <c r="F2271" t="s">
        <v>291</v>
      </c>
      <c r="G2271">
        <v>6</v>
      </c>
      <c r="H2271" t="str">
        <f>_xlfn.XLOOKUP(Table1[[#This Row],[ZIPCODE]],Table2[Zip Code],Table2[County])</f>
        <v>Cache</v>
      </c>
      <c r="I2271" t="str">
        <f>_xlfn.XLOOKUP(Table1[[#This Row],[ZIPCODE]],Table3[zip],Table3[county])</f>
        <v>Cache County</v>
      </c>
      <c r="J2271" t="str">
        <f>IFERROR(Table1[[#This Row],[County (Utah.gov)]], SUBSTITUTE(Table1[[#This Row],[County (WPR)]], " County", ""))</f>
        <v>Cache</v>
      </c>
    </row>
    <row r="2272" spans="1:10">
      <c r="A2272" t="s">
        <v>135</v>
      </c>
      <c r="B2272" t="s">
        <v>20</v>
      </c>
      <c r="C2272">
        <v>2025</v>
      </c>
      <c r="D2272">
        <v>2</v>
      </c>
      <c r="E2272">
        <v>84321</v>
      </c>
      <c r="F2272" t="s">
        <v>290</v>
      </c>
      <c r="G2272">
        <v>3439</v>
      </c>
      <c r="H2272" t="str">
        <f>_xlfn.XLOOKUP(Table1[[#This Row],[ZIPCODE]],Table2[Zip Code],Table2[County])</f>
        <v>Cache</v>
      </c>
      <c r="I2272" t="str">
        <f>_xlfn.XLOOKUP(Table1[[#This Row],[ZIPCODE]],Table3[zip],Table3[county])</f>
        <v>Cache County</v>
      </c>
      <c r="J2272" t="str">
        <f>IFERROR(Table1[[#This Row],[County (Utah.gov)]], SUBSTITUTE(Table1[[#This Row],[County (WPR)]], " County", ""))</f>
        <v>Cache</v>
      </c>
    </row>
    <row r="2273" spans="1:10">
      <c r="A2273" t="s">
        <v>135</v>
      </c>
      <c r="B2273" t="s">
        <v>20</v>
      </c>
      <c r="C2273">
        <v>2025</v>
      </c>
      <c r="D2273">
        <v>2</v>
      </c>
      <c r="E2273">
        <v>84321</v>
      </c>
      <c r="F2273" t="s">
        <v>291</v>
      </c>
      <c r="G2273">
        <v>634</v>
      </c>
      <c r="H2273" t="str">
        <f>_xlfn.XLOOKUP(Table1[[#This Row],[ZIPCODE]],Table2[Zip Code],Table2[County])</f>
        <v>Cache</v>
      </c>
      <c r="I2273" t="str">
        <f>_xlfn.XLOOKUP(Table1[[#This Row],[ZIPCODE]],Table3[zip],Table3[county])</f>
        <v>Cache County</v>
      </c>
      <c r="J2273" t="str">
        <f>IFERROR(Table1[[#This Row],[County (Utah.gov)]], SUBSTITUTE(Table1[[#This Row],[County (WPR)]], " County", ""))</f>
        <v>Cache</v>
      </c>
    </row>
    <row r="2274" spans="1:10">
      <c r="A2274" t="s">
        <v>135</v>
      </c>
      <c r="B2274" t="s">
        <v>20</v>
      </c>
      <c r="C2274">
        <v>2025</v>
      </c>
      <c r="D2274">
        <v>2</v>
      </c>
      <c r="E2274">
        <v>84322</v>
      </c>
      <c r="F2274" t="s">
        <v>290</v>
      </c>
      <c r="G2274">
        <v>132</v>
      </c>
      <c r="H2274" t="str">
        <f>_xlfn.XLOOKUP(Table1[[#This Row],[ZIPCODE]],Table2[Zip Code],Table2[County])</f>
        <v>Cache</v>
      </c>
      <c r="I2274" t="str">
        <f>_xlfn.XLOOKUP(Table1[[#This Row],[ZIPCODE]],Table3[zip],Table3[county])</f>
        <v>Cache County</v>
      </c>
      <c r="J2274" t="str">
        <f>IFERROR(Table1[[#This Row],[County (Utah.gov)]], SUBSTITUTE(Table1[[#This Row],[County (WPR)]], " County", ""))</f>
        <v>Cache</v>
      </c>
    </row>
    <row r="2275" spans="1:10">
      <c r="A2275" t="s">
        <v>135</v>
      </c>
      <c r="B2275" t="s">
        <v>20</v>
      </c>
      <c r="C2275">
        <v>2025</v>
      </c>
      <c r="D2275">
        <v>2</v>
      </c>
      <c r="E2275">
        <v>84322</v>
      </c>
      <c r="F2275" t="s">
        <v>291</v>
      </c>
      <c r="G2275">
        <v>13</v>
      </c>
      <c r="H2275" t="str">
        <f>_xlfn.XLOOKUP(Table1[[#This Row],[ZIPCODE]],Table2[Zip Code],Table2[County])</f>
        <v>Cache</v>
      </c>
      <c r="I2275" t="str">
        <f>_xlfn.XLOOKUP(Table1[[#This Row],[ZIPCODE]],Table3[zip],Table3[county])</f>
        <v>Cache County</v>
      </c>
      <c r="J2275" t="str">
        <f>IFERROR(Table1[[#This Row],[County (Utah.gov)]], SUBSTITUTE(Table1[[#This Row],[County (WPR)]], " County", ""))</f>
        <v>Cache</v>
      </c>
    </row>
    <row r="2276" spans="1:10">
      <c r="A2276" t="s">
        <v>135</v>
      </c>
      <c r="B2276" t="s">
        <v>20</v>
      </c>
      <c r="C2276">
        <v>2025</v>
      </c>
      <c r="D2276">
        <v>2</v>
      </c>
      <c r="E2276">
        <v>84323</v>
      </c>
      <c r="F2276" t="s">
        <v>290</v>
      </c>
      <c r="G2276">
        <v>9</v>
      </c>
      <c r="H2276" t="str">
        <f>_xlfn.XLOOKUP(Table1[[#This Row],[ZIPCODE]],Table2[Zip Code],Table2[County])</f>
        <v>Cache</v>
      </c>
      <c r="I2276" t="e">
        <f>_xlfn.XLOOKUP(Table1[[#This Row],[ZIPCODE]],Table3[zip],Table3[county])</f>
        <v>#N/A</v>
      </c>
      <c r="J2276" t="str">
        <f>IFERROR(Table1[[#This Row],[County (Utah.gov)]], SUBSTITUTE(Table1[[#This Row],[County (WPR)]], " County", ""))</f>
        <v>Cache</v>
      </c>
    </row>
    <row r="2277" spans="1:10">
      <c r="A2277" t="s">
        <v>135</v>
      </c>
      <c r="B2277" t="s">
        <v>20</v>
      </c>
      <c r="C2277">
        <v>2025</v>
      </c>
      <c r="D2277">
        <v>2</v>
      </c>
      <c r="E2277">
        <v>84323</v>
      </c>
      <c r="F2277" t="s">
        <v>291</v>
      </c>
      <c r="G2277">
        <v>1</v>
      </c>
      <c r="H2277" t="str">
        <f>_xlfn.XLOOKUP(Table1[[#This Row],[ZIPCODE]],Table2[Zip Code],Table2[County])</f>
        <v>Cache</v>
      </c>
      <c r="I2277" t="e">
        <f>_xlfn.XLOOKUP(Table1[[#This Row],[ZIPCODE]],Table3[zip],Table3[county])</f>
        <v>#N/A</v>
      </c>
      <c r="J2277" t="str">
        <f>IFERROR(Table1[[#This Row],[County (Utah.gov)]], SUBSTITUTE(Table1[[#This Row],[County (WPR)]], " County", ""))</f>
        <v>Cache</v>
      </c>
    </row>
    <row r="2278" spans="1:10">
      <c r="A2278" t="s">
        <v>135</v>
      </c>
      <c r="B2278" t="s">
        <v>20</v>
      </c>
      <c r="C2278">
        <v>2025</v>
      </c>
      <c r="D2278">
        <v>2</v>
      </c>
      <c r="E2278">
        <v>84324</v>
      </c>
      <c r="F2278" t="s">
        <v>290</v>
      </c>
      <c r="G2278">
        <v>14</v>
      </c>
      <c r="H2278" t="str">
        <f>_xlfn.XLOOKUP(Table1[[#This Row],[ZIPCODE]],Table2[Zip Code],Table2[County])</f>
        <v>Box Elder</v>
      </c>
      <c r="I2278" t="str">
        <f>_xlfn.XLOOKUP(Table1[[#This Row],[ZIPCODE]],Table3[zip],Table3[county])</f>
        <v>Box Elder County</v>
      </c>
      <c r="J2278" t="str">
        <f>IFERROR(Table1[[#This Row],[County (Utah.gov)]], SUBSTITUTE(Table1[[#This Row],[County (WPR)]], " County", ""))</f>
        <v>Box Elder</v>
      </c>
    </row>
    <row r="2279" spans="1:10">
      <c r="A2279" t="s">
        <v>135</v>
      </c>
      <c r="B2279" t="s">
        <v>20</v>
      </c>
      <c r="C2279">
        <v>2025</v>
      </c>
      <c r="D2279">
        <v>2</v>
      </c>
      <c r="E2279">
        <v>84324</v>
      </c>
      <c r="F2279" t="s">
        <v>291</v>
      </c>
      <c r="G2279">
        <v>3</v>
      </c>
      <c r="H2279" t="str">
        <f>_xlfn.XLOOKUP(Table1[[#This Row],[ZIPCODE]],Table2[Zip Code],Table2[County])</f>
        <v>Box Elder</v>
      </c>
      <c r="I2279" t="str">
        <f>_xlfn.XLOOKUP(Table1[[#This Row],[ZIPCODE]],Table3[zip],Table3[county])</f>
        <v>Box Elder County</v>
      </c>
      <c r="J2279" t="str">
        <f>IFERROR(Table1[[#This Row],[County (Utah.gov)]], SUBSTITUTE(Table1[[#This Row],[County (WPR)]], " County", ""))</f>
        <v>Box Elder</v>
      </c>
    </row>
    <row r="2280" spans="1:10">
      <c r="A2280" t="s">
        <v>135</v>
      </c>
      <c r="B2280" t="s">
        <v>20</v>
      </c>
      <c r="C2280">
        <v>2025</v>
      </c>
      <c r="D2280">
        <v>2</v>
      </c>
      <c r="E2280">
        <v>84325</v>
      </c>
      <c r="F2280" t="s">
        <v>290</v>
      </c>
      <c r="G2280">
        <v>65</v>
      </c>
      <c r="H2280" t="str">
        <f>_xlfn.XLOOKUP(Table1[[#This Row],[ZIPCODE]],Table2[Zip Code],Table2[County])</f>
        <v>Cache</v>
      </c>
      <c r="I2280" t="str">
        <f>_xlfn.XLOOKUP(Table1[[#This Row],[ZIPCODE]],Table3[zip],Table3[county])</f>
        <v>Cache County</v>
      </c>
      <c r="J2280" t="str">
        <f>IFERROR(Table1[[#This Row],[County (Utah.gov)]], SUBSTITUTE(Table1[[#This Row],[County (WPR)]], " County", ""))</f>
        <v>Cache</v>
      </c>
    </row>
    <row r="2281" spans="1:10">
      <c r="A2281" t="s">
        <v>135</v>
      </c>
      <c r="B2281" t="s">
        <v>20</v>
      </c>
      <c r="C2281">
        <v>2025</v>
      </c>
      <c r="D2281">
        <v>2</v>
      </c>
      <c r="E2281">
        <v>84325</v>
      </c>
      <c r="F2281" t="s">
        <v>291</v>
      </c>
      <c r="G2281">
        <v>11</v>
      </c>
      <c r="H2281" t="str">
        <f>_xlfn.XLOOKUP(Table1[[#This Row],[ZIPCODE]],Table2[Zip Code],Table2[County])</f>
        <v>Cache</v>
      </c>
      <c r="I2281" t="str">
        <f>_xlfn.XLOOKUP(Table1[[#This Row],[ZIPCODE]],Table3[zip],Table3[county])</f>
        <v>Cache County</v>
      </c>
      <c r="J2281" t="str">
        <f>IFERROR(Table1[[#This Row],[County (Utah.gov)]], SUBSTITUTE(Table1[[#This Row],[County (WPR)]], " County", ""))</f>
        <v>Cache</v>
      </c>
    </row>
    <row r="2282" spans="1:10">
      <c r="A2282" t="s">
        <v>135</v>
      </c>
      <c r="B2282" t="s">
        <v>20</v>
      </c>
      <c r="C2282">
        <v>2025</v>
      </c>
      <c r="D2282">
        <v>2</v>
      </c>
      <c r="E2282">
        <v>84326</v>
      </c>
      <c r="F2282" t="s">
        <v>290</v>
      </c>
      <c r="G2282">
        <v>70</v>
      </c>
      <c r="H2282" t="str">
        <f>_xlfn.XLOOKUP(Table1[[#This Row],[ZIPCODE]],Table2[Zip Code],Table2[County])</f>
        <v>Cache</v>
      </c>
      <c r="I2282" t="str">
        <f>_xlfn.XLOOKUP(Table1[[#This Row],[ZIPCODE]],Table3[zip],Table3[county])</f>
        <v>Cache County</v>
      </c>
      <c r="J2282" t="str">
        <f>IFERROR(Table1[[#This Row],[County (Utah.gov)]], SUBSTITUTE(Table1[[#This Row],[County (WPR)]], " County", ""))</f>
        <v>Cache</v>
      </c>
    </row>
    <row r="2283" spans="1:10">
      <c r="A2283" t="s">
        <v>135</v>
      </c>
      <c r="B2283" t="s">
        <v>20</v>
      </c>
      <c r="C2283">
        <v>2025</v>
      </c>
      <c r="D2283">
        <v>2</v>
      </c>
      <c r="E2283">
        <v>84326</v>
      </c>
      <c r="F2283" t="s">
        <v>291</v>
      </c>
      <c r="G2283">
        <v>14</v>
      </c>
      <c r="H2283" t="str">
        <f>_xlfn.XLOOKUP(Table1[[#This Row],[ZIPCODE]],Table2[Zip Code],Table2[County])</f>
        <v>Cache</v>
      </c>
      <c r="I2283" t="str">
        <f>_xlfn.XLOOKUP(Table1[[#This Row],[ZIPCODE]],Table3[zip],Table3[county])</f>
        <v>Cache County</v>
      </c>
      <c r="J2283" t="str">
        <f>IFERROR(Table1[[#This Row],[County (Utah.gov)]], SUBSTITUTE(Table1[[#This Row],[County (WPR)]], " County", ""))</f>
        <v>Cache</v>
      </c>
    </row>
    <row r="2284" spans="1:10">
      <c r="A2284" t="s">
        <v>135</v>
      </c>
      <c r="B2284" t="s">
        <v>20</v>
      </c>
      <c r="C2284">
        <v>2025</v>
      </c>
      <c r="D2284">
        <v>2</v>
      </c>
      <c r="E2284">
        <v>84327</v>
      </c>
      <c r="F2284" t="s">
        <v>290</v>
      </c>
      <c r="G2284">
        <v>22</v>
      </c>
      <c r="H2284" t="str">
        <f>_xlfn.XLOOKUP(Table1[[#This Row],[ZIPCODE]],Table2[Zip Code],Table2[County])</f>
        <v>Cache</v>
      </c>
      <c r="I2284" t="str">
        <f>_xlfn.XLOOKUP(Table1[[#This Row],[ZIPCODE]],Table3[zip],Table3[county])</f>
        <v>Cache County</v>
      </c>
      <c r="J2284" t="str">
        <f>IFERROR(Table1[[#This Row],[County (Utah.gov)]], SUBSTITUTE(Table1[[#This Row],[County (WPR)]], " County", ""))</f>
        <v>Cache</v>
      </c>
    </row>
    <row r="2285" spans="1:10">
      <c r="A2285" t="s">
        <v>135</v>
      </c>
      <c r="B2285" t="s">
        <v>20</v>
      </c>
      <c r="C2285">
        <v>2025</v>
      </c>
      <c r="D2285">
        <v>2</v>
      </c>
      <c r="E2285">
        <v>84327</v>
      </c>
      <c r="F2285" t="s">
        <v>291</v>
      </c>
      <c r="G2285">
        <v>3</v>
      </c>
      <c r="H2285" t="str">
        <f>_xlfn.XLOOKUP(Table1[[#This Row],[ZIPCODE]],Table2[Zip Code],Table2[County])</f>
        <v>Cache</v>
      </c>
      <c r="I2285" t="str">
        <f>_xlfn.XLOOKUP(Table1[[#This Row],[ZIPCODE]],Table3[zip],Table3[county])</f>
        <v>Cache County</v>
      </c>
      <c r="J2285" t="str">
        <f>IFERROR(Table1[[#This Row],[County (Utah.gov)]], SUBSTITUTE(Table1[[#This Row],[County (WPR)]], " County", ""))</f>
        <v>Cache</v>
      </c>
    </row>
    <row r="2286" spans="1:10">
      <c r="A2286" t="s">
        <v>135</v>
      </c>
      <c r="B2286" t="s">
        <v>20</v>
      </c>
      <c r="C2286">
        <v>2025</v>
      </c>
      <c r="D2286">
        <v>2</v>
      </c>
      <c r="E2286">
        <v>84328</v>
      </c>
      <c r="F2286" t="s">
        <v>290</v>
      </c>
      <c r="G2286">
        <v>35</v>
      </c>
      <c r="H2286" t="str">
        <f>_xlfn.XLOOKUP(Table1[[#This Row],[ZIPCODE]],Table2[Zip Code],Table2[County])</f>
        <v>Cache</v>
      </c>
      <c r="I2286" t="str">
        <f>_xlfn.XLOOKUP(Table1[[#This Row],[ZIPCODE]],Table3[zip],Table3[county])</f>
        <v>Cache County</v>
      </c>
      <c r="J2286" t="str">
        <f>IFERROR(Table1[[#This Row],[County (Utah.gov)]], SUBSTITUTE(Table1[[#This Row],[County (WPR)]], " County", ""))</f>
        <v>Cache</v>
      </c>
    </row>
    <row r="2287" spans="1:10">
      <c r="A2287" t="s">
        <v>135</v>
      </c>
      <c r="B2287" t="s">
        <v>20</v>
      </c>
      <c r="C2287">
        <v>2025</v>
      </c>
      <c r="D2287">
        <v>2</v>
      </c>
      <c r="E2287">
        <v>84328</v>
      </c>
      <c r="F2287" t="s">
        <v>291</v>
      </c>
      <c r="G2287">
        <v>10</v>
      </c>
      <c r="H2287" t="str">
        <f>_xlfn.XLOOKUP(Table1[[#This Row],[ZIPCODE]],Table2[Zip Code],Table2[County])</f>
        <v>Cache</v>
      </c>
      <c r="I2287" t="str">
        <f>_xlfn.XLOOKUP(Table1[[#This Row],[ZIPCODE]],Table3[zip],Table3[county])</f>
        <v>Cache County</v>
      </c>
      <c r="J2287" t="str">
        <f>IFERROR(Table1[[#This Row],[County (Utah.gov)]], SUBSTITUTE(Table1[[#This Row],[County (WPR)]], " County", ""))</f>
        <v>Cache</v>
      </c>
    </row>
    <row r="2288" spans="1:10">
      <c r="A2288" t="s">
        <v>135</v>
      </c>
      <c r="B2288" t="s">
        <v>20</v>
      </c>
      <c r="C2288">
        <v>2025</v>
      </c>
      <c r="D2288">
        <v>2</v>
      </c>
      <c r="E2288">
        <v>84329</v>
      </c>
      <c r="F2288" t="s">
        <v>290</v>
      </c>
      <c r="G2288">
        <v>3</v>
      </c>
      <c r="H2288" t="str">
        <f>_xlfn.XLOOKUP(Table1[[#This Row],[ZIPCODE]],Table2[Zip Code],Table2[County])</f>
        <v>Box Elder</v>
      </c>
      <c r="I2288" t="str">
        <f>_xlfn.XLOOKUP(Table1[[#This Row],[ZIPCODE]],Table3[zip],Table3[county])</f>
        <v>Box Elder County</v>
      </c>
      <c r="J2288" t="str">
        <f>IFERROR(Table1[[#This Row],[County (Utah.gov)]], SUBSTITUTE(Table1[[#This Row],[County (WPR)]], " County", ""))</f>
        <v>Box Elder</v>
      </c>
    </row>
    <row r="2289" spans="1:10">
      <c r="A2289" t="s">
        <v>135</v>
      </c>
      <c r="B2289" t="s">
        <v>20</v>
      </c>
      <c r="C2289">
        <v>2025</v>
      </c>
      <c r="D2289">
        <v>2</v>
      </c>
      <c r="E2289">
        <v>84330</v>
      </c>
      <c r="F2289" t="s">
        <v>290</v>
      </c>
      <c r="G2289">
        <v>2</v>
      </c>
      <c r="H2289" t="str">
        <f>_xlfn.XLOOKUP(Table1[[#This Row],[ZIPCODE]],Table2[Zip Code],Table2[County])</f>
        <v>Box Elder</v>
      </c>
      <c r="I2289" t="str">
        <f>_xlfn.XLOOKUP(Table1[[#This Row],[ZIPCODE]],Table3[zip],Table3[county])</f>
        <v>Box Elder County</v>
      </c>
      <c r="J2289" t="str">
        <f>IFERROR(Table1[[#This Row],[County (Utah.gov)]], SUBSTITUTE(Table1[[#This Row],[County (WPR)]], " County", ""))</f>
        <v>Box Elder</v>
      </c>
    </row>
    <row r="2290" spans="1:10">
      <c r="A2290" t="s">
        <v>135</v>
      </c>
      <c r="B2290" t="s">
        <v>20</v>
      </c>
      <c r="C2290">
        <v>2025</v>
      </c>
      <c r="D2290">
        <v>2</v>
      </c>
      <c r="E2290">
        <v>84331</v>
      </c>
      <c r="F2290" t="s">
        <v>290</v>
      </c>
      <c r="G2290">
        <v>2</v>
      </c>
      <c r="H2290" t="str">
        <f>_xlfn.XLOOKUP(Table1[[#This Row],[ZIPCODE]],Table2[Zip Code],Table2[County])</f>
        <v>Box Elder</v>
      </c>
      <c r="I2290" t="str">
        <f>_xlfn.XLOOKUP(Table1[[#This Row],[ZIPCODE]],Table3[zip],Table3[county])</f>
        <v>Box Elder County</v>
      </c>
      <c r="J2290" t="str">
        <f>IFERROR(Table1[[#This Row],[County (Utah.gov)]], SUBSTITUTE(Table1[[#This Row],[County (WPR)]], " County", ""))</f>
        <v>Box Elder</v>
      </c>
    </row>
    <row r="2291" spans="1:10">
      <c r="A2291" t="s">
        <v>135</v>
      </c>
      <c r="B2291" t="s">
        <v>20</v>
      </c>
      <c r="C2291">
        <v>2025</v>
      </c>
      <c r="D2291">
        <v>2</v>
      </c>
      <c r="E2291">
        <v>84331</v>
      </c>
      <c r="F2291" t="s">
        <v>291</v>
      </c>
      <c r="G2291">
        <v>2</v>
      </c>
      <c r="H2291" t="str">
        <f>_xlfn.XLOOKUP(Table1[[#This Row],[ZIPCODE]],Table2[Zip Code],Table2[County])</f>
        <v>Box Elder</v>
      </c>
      <c r="I2291" t="str">
        <f>_xlfn.XLOOKUP(Table1[[#This Row],[ZIPCODE]],Table3[zip],Table3[county])</f>
        <v>Box Elder County</v>
      </c>
      <c r="J2291" t="str">
        <f>IFERROR(Table1[[#This Row],[County (Utah.gov)]], SUBSTITUTE(Table1[[#This Row],[County (WPR)]], " County", ""))</f>
        <v>Box Elder</v>
      </c>
    </row>
    <row r="2292" spans="1:10">
      <c r="A2292" t="s">
        <v>135</v>
      </c>
      <c r="B2292" t="s">
        <v>20</v>
      </c>
      <c r="C2292">
        <v>2025</v>
      </c>
      <c r="D2292">
        <v>2</v>
      </c>
      <c r="E2292">
        <v>84332</v>
      </c>
      <c r="F2292" t="s">
        <v>290</v>
      </c>
      <c r="G2292">
        <v>295</v>
      </c>
      <c r="H2292" t="str">
        <f>_xlfn.XLOOKUP(Table1[[#This Row],[ZIPCODE]],Table2[Zip Code],Table2[County])</f>
        <v>Cache</v>
      </c>
      <c r="I2292" t="str">
        <f>_xlfn.XLOOKUP(Table1[[#This Row],[ZIPCODE]],Table3[zip],Table3[county])</f>
        <v>Cache County</v>
      </c>
      <c r="J2292" t="str">
        <f>IFERROR(Table1[[#This Row],[County (Utah.gov)]], SUBSTITUTE(Table1[[#This Row],[County (WPR)]], " County", ""))</f>
        <v>Cache</v>
      </c>
    </row>
    <row r="2293" spans="1:10">
      <c r="A2293" t="s">
        <v>135</v>
      </c>
      <c r="B2293" t="s">
        <v>20</v>
      </c>
      <c r="C2293">
        <v>2025</v>
      </c>
      <c r="D2293">
        <v>2</v>
      </c>
      <c r="E2293">
        <v>84332</v>
      </c>
      <c r="F2293" t="s">
        <v>291</v>
      </c>
      <c r="G2293">
        <v>73</v>
      </c>
      <c r="H2293" t="str">
        <f>_xlfn.XLOOKUP(Table1[[#This Row],[ZIPCODE]],Table2[Zip Code],Table2[County])</f>
        <v>Cache</v>
      </c>
      <c r="I2293" t="str">
        <f>_xlfn.XLOOKUP(Table1[[#This Row],[ZIPCODE]],Table3[zip],Table3[county])</f>
        <v>Cache County</v>
      </c>
      <c r="J2293" t="str">
        <f>IFERROR(Table1[[#This Row],[County (Utah.gov)]], SUBSTITUTE(Table1[[#This Row],[County (WPR)]], " County", ""))</f>
        <v>Cache</v>
      </c>
    </row>
    <row r="2294" spans="1:10">
      <c r="A2294" t="s">
        <v>135</v>
      </c>
      <c r="B2294" t="s">
        <v>20</v>
      </c>
      <c r="C2294">
        <v>2025</v>
      </c>
      <c r="D2294">
        <v>2</v>
      </c>
      <c r="E2294">
        <v>84333</v>
      </c>
      <c r="F2294" t="s">
        <v>290</v>
      </c>
      <c r="G2294">
        <v>50</v>
      </c>
      <c r="H2294" t="str">
        <f>_xlfn.XLOOKUP(Table1[[#This Row],[ZIPCODE]],Table2[Zip Code],Table2[County])</f>
        <v>Cache</v>
      </c>
      <c r="I2294" t="str">
        <f>_xlfn.XLOOKUP(Table1[[#This Row],[ZIPCODE]],Table3[zip],Table3[county])</f>
        <v>Cache County</v>
      </c>
      <c r="J2294" t="str">
        <f>IFERROR(Table1[[#This Row],[County (Utah.gov)]], SUBSTITUTE(Table1[[#This Row],[County (WPR)]], " County", ""))</f>
        <v>Cache</v>
      </c>
    </row>
    <row r="2295" spans="1:10">
      <c r="A2295" t="s">
        <v>135</v>
      </c>
      <c r="B2295" t="s">
        <v>20</v>
      </c>
      <c r="C2295">
        <v>2025</v>
      </c>
      <c r="D2295">
        <v>2</v>
      </c>
      <c r="E2295">
        <v>84333</v>
      </c>
      <c r="F2295" t="s">
        <v>291</v>
      </c>
      <c r="G2295">
        <v>10</v>
      </c>
      <c r="H2295" t="str">
        <f>_xlfn.XLOOKUP(Table1[[#This Row],[ZIPCODE]],Table2[Zip Code],Table2[County])</f>
        <v>Cache</v>
      </c>
      <c r="I2295" t="str">
        <f>_xlfn.XLOOKUP(Table1[[#This Row],[ZIPCODE]],Table3[zip],Table3[county])</f>
        <v>Cache County</v>
      </c>
      <c r="J2295" t="str">
        <f>IFERROR(Table1[[#This Row],[County (Utah.gov)]], SUBSTITUTE(Table1[[#This Row],[County (WPR)]], " County", ""))</f>
        <v>Cache</v>
      </c>
    </row>
    <row r="2296" spans="1:10">
      <c r="A2296" t="s">
        <v>135</v>
      </c>
      <c r="B2296" t="s">
        <v>20</v>
      </c>
      <c r="C2296">
        <v>2025</v>
      </c>
      <c r="D2296">
        <v>2</v>
      </c>
      <c r="E2296">
        <v>84334</v>
      </c>
      <c r="F2296" t="s">
        <v>290</v>
      </c>
      <c r="G2296">
        <v>8</v>
      </c>
      <c r="H2296" t="str">
        <f>_xlfn.XLOOKUP(Table1[[#This Row],[ZIPCODE]],Table2[Zip Code],Table2[County])</f>
        <v>Cache</v>
      </c>
      <c r="I2296" t="str">
        <f>_xlfn.XLOOKUP(Table1[[#This Row],[ZIPCODE]],Table3[zip],Table3[county])</f>
        <v>Box Elder County</v>
      </c>
      <c r="J2296" t="str">
        <f>IFERROR(Table1[[#This Row],[County (Utah.gov)]], SUBSTITUTE(Table1[[#This Row],[County (WPR)]], " County", ""))</f>
        <v>Cache</v>
      </c>
    </row>
    <row r="2297" spans="1:10">
      <c r="A2297" t="s">
        <v>135</v>
      </c>
      <c r="B2297" t="s">
        <v>20</v>
      </c>
      <c r="C2297">
        <v>2025</v>
      </c>
      <c r="D2297">
        <v>2</v>
      </c>
      <c r="E2297">
        <v>84335</v>
      </c>
      <c r="F2297" t="s">
        <v>290</v>
      </c>
      <c r="G2297">
        <v>342</v>
      </c>
      <c r="H2297" t="str">
        <f>_xlfn.XLOOKUP(Table1[[#This Row],[ZIPCODE]],Table2[Zip Code],Table2[County])</f>
        <v>Cache</v>
      </c>
      <c r="I2297" t="str">
        <f>_xlfn.XLOOKUP(Table1[[#This Row],[ZIPCODE]],Table3[zip],Table3[county])</f>
        <v>Cache County</v>
      </c>
      <c r="J2297" t="str">
        <f>IFERROR(Table1[[#This Row],[County (Utah.gov)]], SUBSTITUTE(Table1[[#This Row],[County (WPR)]], " County", ""))</f>
        <v>Cache</v>
      </c>
    </row>
    <row r="2298" spans="1:10">
      <c r="A2298" t="s">
        <v>135</v>
      </c>
      <c r="B2298" t="s">
        <v>20</v>
      </c>
      <c r="C2298">
        <v>2025</v>
      </c>
      <c r="D2298">
        <v>2</v>
      </c>
      <c r="E2298">
        <v>84335</v>
      </c>
      <c r="F2298" t="s">
        <v>291</v>
      </c>
      <c r="G2298">
        <v>81</v>
      </c>
      <c r="H2298" t="str">
        <f>_xlfn.XLOOKUP(Table1[[#This Row],[ZIPCODE]],Table2[Zip Code],Table2[County])</f>
        <v>Cache</v>
      </c>
      <c r="I2298" t="str">
        <f>_xlfn.XLOOKUP(Table1[[#This Row],[ZIPCODE]],Table3[zip],Table3[county])</f>
        <v>Cache County</v>
      </c>
      <c r="J2298" t="str">
        <f>IFERROR(Table1[[#This Row],[County (Utah.gov)]], SUBSTITUTE(Table1[[#This Row],[County (WPR)]], " County", ""))</f>
        <v>Cache</v>
      </c>
    </row>
    <row r="2299" spans="1:10">
      <c r="A2299" t="s">
        <v>135</v>
      </c>
      <c r="B2299" t="s">
        <v>20</v>
      </c>
      <c r="C2299">
        <v>2025</v>
      </c>
      <c r="D2299">
        <v>2</v>
      </c>
      <c r="E2299">
        <v>84337</v>
      </c>
      <c r="F2299" t="s">
        <v>290</v>
      </c>
      <c r="G2299">
        <v>81</v>
      </c>
      <c r="H2299" t="str">
        <f>_xlfn.XLOOKUP(Table1[[#This Row],[ZIPCODE]],Table2[Zip Code],Table2[County])</f>
        <v>Box Elder</v>
      </c>
      <c r="I2299" t="str">
        <f>_xlfn.XLOOKUP(Table1[[#This Row],[ZIPCODE]],Table3[zip],Table3[county])</f>
        <v>Box Elder County</v>
      </c>
      <c r="J2299" t="str">
        <f>IFERROR(Table1[[#This Row],[County (Utah.gov)]], SUBSTITUTE(Table1[[#This Row],[County (WPR)]], " County", ""))</f>
        <v>Box Elder</v>
      </c>
    </row>
    <row r="2300" spans="1:10">
      <c r="A2300" t="s">
        <v>135</v>
      </c>
      <c r="B2300" t="s">
        <v>20</v>
      </c>
      <c r="C2300">
        <v>2025</v>
      </c>
      <c r="D2300">
        <v>2</v>
      </c>
      <c r="E2300">
        <v>84337</v>
      </c>
      <c r="F2300" t="s">
        <v>291</v>
      </c>
      <c r="G2300">
        <v>22</v>
      </c>
      <c r="H2300" t="str">
        <f>_xlfn.XLOOKUP(Table1[[#This Row],[ZIPCODE]],Table2[Zip Code],Table2[County])</f>
        <v>Box Elder</v>
      </c>
      <c r="I2300" t="str">
        <f>_xlfn.XLOOKUP(Table1[[#This Row],[ZIPCODE]],Table3[zip],Table3[county])</f>
        <v>Box Elder County</v>
      </c>
      <c r="J2300" t="str">
        <f>IFERROR(Table1[[#This Row],[County (Utah.gov)]], SUBSTITUTE(Table1[[#This Row],[County (WPR)]], " County", ""))</f>
        <v>Box Elder</v>
      </c>
    </row>
    <row r="2301" spans="1:10">
      <c r="A2301" t="s">
        <v>135</v>
      </c>
      <c r="B2301" t="s">
        <v>20</v>
      </c>
      <c r="C2301">
        <v>2025</v>
      </c>
      <c r="D2301">
        <v>2</v>
      </c>
      <c r="E2301">
        <v>84338</v>
      </c>
      <c r="F2301" t="s">
        <v>290</v>
      </c>
      <c r="G2301">
        <v>5</v>
      </c>
      <c r="H2301" t="str">
        <f>_xlfn.XLOOKUP(Table1[[#This Row],[ZIPCODE]],Table2[Zip Code],Table2[County])</f>
        <v>Cache</v>
      </c>
      <c r="I2301" t="str">
        <f>_xlfn.XLOOKUP(Table1[[#This Row],[ZIPCODE]],Table3[zip],Table3[county])</f>
        <v>Cache County</v>
      </c>
      <c r="J2301" t="str">
        <f>IFERROR(Table1[[#This Row],[County (Utah.gov)]], SUBSTITUTE(Table1[[#This Row],[County (WPR)]], " County", ""))</f>
        <v>Cache</v>
      </c>
    </row>
    <row r="2302" spans="1:10">
      <c r="A2302" t="s">
        <v>135</v>
      </c>
      <c r="B2302" t="s">
        <v>20</v>
      </c>
      <c r="C2302">
        <v>2025</v>
      </c>
      <c r="D2302">
        <v>2</v>
      </c>
      <c r="E2302">
        <v>84338</v>
      </c>
      <c r="F2302" t="s">
        <v>291</v>
      </c>
      <c r="G2302">
        <v>3</v>
      </c>
      <c r="H2302" t="str">
        <f>_xlfn.XLOOKUP(Table1[[#This Row],[ZIPCODE]],Table2[Zip Code],Table2[County])</f>
        <v>Cache</v>
      </c>
      <c r="I2302" t="str">
        <f>_xlfn.XLOOKUP(Table1[[#This Row],[ZIPCODE]],Table3[zip],Table3[county])</f>
        <v>Cache County</v>
      </c>
      <c r="J2302" t="str">
        <f>IFERROR(Table1[[#This Row],[County (Utah.gov)]], SUBSTITUTE(Table1[[#This Row],[County (WPR)]], " County", ""))</f>
        <v>Cache</v>
      </c>
    </row>
    <row r="2303" spans="1:10">
      <c r="A2303" t="s">
        <v>135</v>
      </c>
      <c r="B2303" t="s">
        <v>20</v>
      </c>
      <c r="C2303">
        <v>2025</v>
      </c>
      <c r="D2303">
        <v>2</v>
      </c>
      <c r="E2303">
        <v>84339</v>
      </c>
      <c r="F2303" t="s">
        <v>290</v>
      </c>
      <c r="G2303">
        <v>114</v>
      </c>
      <c r="H2303" t="str">
        <f>_xlfn.XLOOKUP(Table1[[#This Row],[ZIPCODE]],Table2[Zip Code],Table2[County])</f>
        <v>Cache</v>
      </c>
      <c r="I2303" t="str">
        <f>_xlfn.XLOOKUP(Table1[[#This Row],[ZIPCODE]],Table3[zip],Table3[county])</f>
        <v>Cache County</v>
      </c>
      <c r="J2303" t="str">
        <f>IFERROR(Table1[[#This Row],[County (Utah.gov)]], SUBSTITUTE(Table1[[#This Row],[County (WPR)]], " County", ""))</f>
        <v>Cache</v>
      </c>
    </row>
    <row r="2304" spans="1:10">
      <c r="A2304" t="s">
        <v>135</v>
      </c>
      <c r="B2304" t="s">
        <v>20</v>
      </c>
      <c r="C2304">
        <v>2025</v>
      </c>
      <c r="D2304">
        <v>2</v>
      </c>
      <c r="E2304">
        <v>84339</v>
      </c>
      <c r="F2304" t="s">
        <v>291</v>
      </c>
      <c r="G2304">
        <v>29</v>
      </c>
      <c r="H2304" t="str">
        <f>_xlfn.XLOOKUP(Table1[[#This Row],[ZIPCODE]],Table2[Zip Code],Table2[County])</f>
        <v>Cache</v>
      </c>
      <c r="I2304" t="str">
        <f>_xlfn.XLOOKUP(Table1[[#This Row],[ZIPCODE]],Table3[zip],Table3[county])</f>
        <v>Cache County</v>
      </c>
      <c r="J2304" t="str">
        <f>IFERROR(Table1[[#This Row],[County (Utah.gov)]], SUBSTITUTE(Table1[[#This Row],[County (WPR)]], " County", ""))</f>
        <v>Cache</v>
      </c>
    </row>
    <row r="2305" spans="1:10">
      <c r="A2305" t="s">
        <v>135</v>
      </c>
      <c r="B2305" t="s">
        <v>20</v>
      </c>
      <c r="C2305">
        <v>2025</v>
      </c>
      <c r="D2305">
        <v>2</v>
      </c>
      <c r="E2305">
        <v>84340</v>
      </c>
      <c r="F2305" t="s">
        <v>290</v>
      </c>
      <c r="G2305">
        <v>12</v>
      </c>
      <c r="H2305" t="str">
        <f>_xlfn.XLOOKUP(Table1[[#This Row],[ZIPCODE]],Table2[Zip Code],Table2[County])</f>
        <v>Box Elder</v>
      </c>
      <c r="I2305" t="str">
        <f>_xlfn.XLOOKUP(Table1[[#This Row],[ZIPCODE]],Table3[zip],Table3[county])</f>
        <v>Box Elder County</v>
      </c>
      <c r="J2305" t="str">
        <f>IFERROR(Table1[[#This Row],[County (Utah.gov)]], SUBSTITUTE(Table1[[#This Row],[County (WPR)]], " County", ""))</f>
        <v>Box Elder</v>
      </c>
    </row>
    <row r="2306" spans="1:10">
      <c r="A2306" t="s">
        <v>135</v>
      </c>
      <c r="B2306" t="s">
        <v>20</v>
      </c>
      <c r="C2306">
        <v>2025</v>
      </c>
      <c r="D2306">
        <v>2</v>
      </c>
      <c r="E2306">
        <v>84340</v>
      </c>
      <c r="F2306" t="s">
        <v>291</v>
      </c>
      <c r="G2306">
        <v>4</v>
      </c>
      <c r="H2306" t="str">
        <f>_xlfn.XLOOKUP(Table1[[#This Row],[ZIPCODE]],Table2[Zip Code],Table2[County])</f>
        <v>Box Elder</v>
      </c>
      <c r="I2306" t="str">
        <f>_xlfn.XLOOKUP(Table1[[#This Row],[ZIPCODE]],Table3[zip],Table3[county])</f>
        <v>Box Elder County</v>
      </c>
      <c r="J2306" t="str">
        <f>IFERROR(Table1[[#This Row],[County (Utah.gov)]], SUBSTITUTE(Table1[[#This Row],[County (WPR)]], " County", ""))</f>
        <v>Box Elder</v>
      </c>
    </row>
    <row r="2307" spans="1:10">
      <c r="A2307" t="s">
        <v>135</v>
      </c>
      <c r="B2307" t="s">
        <v>20</v>
      </c>
      <c r="C2307">
        <v>2025</v>
      </c>
      <c r="D2307">
        <v>2</v>
      </c>
      <c r="E2307">
        <v>84341</v>
      </c>
      <c r="F2307" t="s">
        <v>290</v>
      </c>
      <c r="G2307">
        <v>1548</v>
      </c>
      <c r="H2307" t="str">
        <f>_xlfn.XLOOKUP(Table1[[#This Row],[ZIPCODE]],Table2[Zip Code],Table2[County])</f>
        <v>Cache</v>
      </c>
      <c r="I2307" t="str">
        <f>_xlfn.XLOOKUP(Table1[[#This Row],[ZIPCODE]],Table3[zip],Table3[county])</f>
        <v>Cache County</v>
      </c>
      <c r="J2307" t="str">
        <f>IFERROR(Table1[[#This Row],[County (Utah.gov)]], SUBSTITUTE(Table1[[#This Row],[County (WPR)]], " County", ""))</f>
        <v>Cache</v>
      </c>
    </row>
    <row r="2308" spans="1:10">
      <c r="A2308" t="s">
        <v>135</v>
      </c>
      <c r="B2308" t="s">
        <v>20</v>
      </c>
      <c r="C2308">
        <v>2025</v>
      </c>
      <c r="D2308">
        <v>2</v>
      </c>
      <c r="E2308">
        <v>84341</v>
      </c>
      <c r="F2308" t="s">
        <v>291</v>
      </c>
      <c r="G2308">
        <v>388</v>
      </c>
      <c r="H2308" t="str">
        <f>_xlfn.XLOOKUP(Table1[[#This Row],[ZIPCODE]],Table2[Zip Code],Table2[County])</f>
        <v>Cache</v>
      </c>
      <c r="I2308" t="str">
        <f>_xlfn.XLOOKUP(Table1[[#This Row],[ZIPCODE]],Table3[zip],Table3[county])</f>
        <v>Cache County</v>
      </c>
      <c r="J2308" t="str">
        <f>IFERROR(Table1[[#This Row],[County (Utah.gov)]], SUBSTITUTE(Table1[[#This Row],[County (WPR)]], " County", ""))</f>
        <v>Cache</v>
      </c>
    </row>
    <row r="2309" spans="1:10">
      <c r="A2309" t="s">
        <v>135</v>
      </c>
      <c r="B2309" t="s">
        <v>20</v>
      </c>
      <c r="C2309">
        <v>2025</v>
      </c>
      <c r="D2309">
        <v>2</v>
      </c>
      <c r="E2309">
        <v>84401</v>
      </c>
      <c r="F2309" t="s">
        <v>290</v>
      </c>
      <c r="G2309">
        <v>52</v>
      </c>
      <c r="H2309" t="str">
        <f>_xlfn.XLOOKUP(Table1[[#This Row],[ZIPCODE]],Table2[Zip Code],Table2[County])</f>
        <v>Weber</v>
      </c>
      <c r="I2309" t="str">
        <f>_xlfn.XLOOKUP(Table1[[#This Row],[ZIPCODE]],Table3[zip],Table3[county])</f>
        <v>Weber County</v>
      </c>
      <c r="J2309" t="str">
        <f>IFERROR(Table1[[#This Row],[County (Utah.gov)]], SUBSTITUTE(Table1[[#This Row],[County (WPR)]], " County", ""))</f>
        <v>Weber</v>
      </c>
    </row>
    <row r="2310" spans="1:10">
      <c r="A2310" t="s">
        <v>135</v>
      </c>
      <c r="B2310" t="s">
        <v>20</v>
      </c>
      <c r="C2310">
        <v>2025</v>
      </c>
      <c r="D2310">
        <v>2</v>
      </c>
      <c r="E2310">
        <v>84401</v>
      </c>
      <c r="F2310" t="s">
        <v>291</v>
      </c>
      <c r="G2310">
        <v>7</v>
      </c>
      <c r="H2310" t="str">
        <f>_xlfn.XLOOKUP(Table1[[#This Row],[ZIPCODE]],Table2[Zip Code],Table2[County])</f>
        <v>Weber</v>
      </c>
      <c r="I2310" t="str">
        <f>_xlfn.XLOOKUP(Table1[[#This Row],[ZIPCODE]],Table3[zip],Table3[county])</f>
        <v>Weber County</v>
      </c>
      <c r="J2310" t="str">
        <f>IFERROR(Table1[[#This Row],[County (Utah.gov)]], SUBSTITUTE(Table1[[#This Row],[County (WPR)]], " County", ""))</f>
        <v>Weber</v>
      </c>
    </row>
    <row r="2311" spans="1:10">
      <c r="A2311" t="s">
        <v>135</v>
      </c>
      <c r="B2311" t="s">
        <v>20</v>
      </c>
      <c r="C2311">
        <v>2025</v>
      </c>
      <c r="D2311">
        <v>2</v>
      </c>
      <c r="E2311">
        <v>84403</v>
      </c>
      <c r="F2311" t="s">
        <v>290</v>
      </c>
      <c r="G2311">
        <v>52</v>
      </c>
      <c r="H2311" t="str">
        <f>_xlfn.XLOOKUP(Table1[[#This Row],[ZIPCODE]],Table2[Zip Code],Table2[County])</f>
        <v>Weber</v>
      </c>
      <c r="I2311" t="str">
        <f>_xlfn.XLOOKUP(Table1[[#This Row],[ZIPCODE]],Table3[zip],Table3[county])</f>
        <v>Weber County</v>
      </c>
      <c r="J2311" t="str">
        <f>IFERROR(Table1[[#This Row],[County (Utah.gov)]], SUBSTITUTE(Table1[[#This Row],[County (WPR)]], " County", ""))</f>
        <v>Weber</v>
      </c>
    </row>
    <row r="2312" spans="1:10">
      <c r="A2312" t="s">
        <v>135</v>
      </c>
      <c r="B2312" t="s">
        <v>20</v>
      </c>
      <c r="C2312">
        <v>2025</v>
      </c>
      <c r="D2312">
        <v>2</v>
      </c>
      <c r="E2312">
        <v>84403</v>
      </c>
      <c r="F2312" t="s">
        <v>291</v>
      </c>
      <c r="G2312">
        <v>3</v>
      </c>
      <c r="H2312" t="str">
        <f>_xlfn.XLOOKUP(Table1[[#This Row],[ZIPCODE]],Table2[Zip Code],Table2[County])</f>
        <v>Weber</v>
      </c>
      <c r="I2312" t="str">
        <f>_xlfn.XLOOKUP(Table1[[#This Row],[ZIPCODE]],Table3[zip],Table3[county])</f>
        <v>Weber County</v>
      </c>
      <c r="J2312" t="str">
        <f>IFERROR(Table1[[#This Row],[County (Utah.gov)]], SUBSTITUTE(Table1[[#This Row],[County (WPR)]], " County", ""))</f>
        <v>Weber</v>
      </c>
    </row>
    <row r="2313" spans="1:10">
      <c r="A2313" t="s">
        <v>135</v>
      </c>
      <c r="B2313" t="s">
        <v>20</v>
      </c>
      <c r="C2313">
        <v>2025</v>
      </c>
      <c r="D2313">
        <v>2</v>
      </c>
      <c r="E2313">
        <v>84404</v>
      </c>
      <c r="F2313" t="s">
        <v>290</v>
      </c>
      <c r="G2313">
        <v>106</v>
      </c>
      <c r="H2313" t="str">
        <f>_xlfn.XLOOKUP(Table1[[#This Row],[ZIPCODE]],Table2[Zip Code],Table2[County])</f>
        <v>Weber</v>
      </c>
      <c r="I2313" t="str">
        <f>_xlfn.XLOOKUP(Table1[[#This Row],[ZIPCODE]],Table3[zip],Table3[county])</f>
        <v>Weber County</v>
      </c>
      <c r="J2313" t="str">
        <f>IFERROR(Table1[[#This Row],[County (Utah.gov)]], SUBSTITUTE(Table1[[#This Row],[County (WPR)]], " County", ""))</f>
        <v>Weber</v>
      </c>
    </row>
    <row r="2314" spans="1:10">
      <c r="A2314" t="s">
        <v>135</v>
      </c>
      <c r="B2314" t="s">
        <v>20</v>
      </c>
      <c r="C2314">
        <v>2025</v>
      </c>
      <c r="D2314">
        <v>2</v>
      </c>
      <c r="E2314">
        <v>84404</v>
      </c>
      <c r="F2314" t="s">
        <v>291</v>
      </c>
      <c r="G2314">
        <v>7</v>
      </c>
      <c r="H2314" t="str">
        <f>_xlfn.XLOOKUP(Table1[[#This Row],[ZIPCODE]],Table2[Zip Code],Table2[County])</f>
        <v>Weber</v>
      </c>
      <c r="I2314" t="str">
        <f>_xlfn.XLOOKUP(Table1[[#This Row],[ZIPCODE]],Table3[zip],Table3[county])</f>
        <v>Weber County</v>
      </c>
      <c r="J2314" t="str">
        <f>IFERROR(Table1[[#This Row],[County (Utah.gov)]], SUBSTITUTE(Table1[[#This Row],[County (WPR)]], " County", ""))</f>
        <v>Weber</v>
      </c>
    </row>
    <row r="2315" spans="1:10">
      <c r="A2315" t="s">
        <v>135</v>
      </c>
      <c r="B2315" t="s">
        <v>20</v>
      </c>
      <c r="C2315">
        <v>2025</v>
      </c>
      <c r="D2315">
        <v>2</v>
      </c>
      <c r="E2315">
        <v>84405</v>
      </c>
      <c r="F2315" t="s">
        <v>290</v>
      </c>
      <c r="G2315">
        <v>49</v>
      </c>
      <c r="H2315" t="str">
        <f>_xlfn.XLOOKUP(Table1[[#This Row],[ZIPCODE]],Table2[Zip Code],Table2[County])</f>
        <v>Weber</v>
      </c>
      <c r="I2315" t="str">
        <f>_xlfn.XLOOKUP(Table1[[#This Row],[ZIPCODE]],Table3[zip],Table3[county])</f>
        <v>Weber County</v>
      </c>
      <c r="J2315" t="str">
        <f>IFERROR(Table1[[#This Row],[County (Utah.gov)]], SUBSTITUTE(Table1[[#This Row],[County (WPR)]], " County", ""))</f>
        <v>Weber</v>
      </c>
    </row>
    <row r="2316" spans="1:10">
      <c r="A2316" t="s">
        <v>135</v>
      </c>
      <c r="B2316" t="s">
        <v>20</v>
      </c>
      <c r="C2316">
        <v>2025</v>
      </c>
      <c r="D2316">
        <v>2</v>
      </c>
      <c r="E2316">
        <v>84405</v>
      </c>
      <c r="F2316" t="s">
        <v>291</v>
      </c>
      <c r="G2316">
        <v>3</v>
      </c>
      <c r="H2316" t="str">
        <f>_xlfn.XLOOKUP(Table1[[#This Row],[ZIPCODE]],Table2[Zip Code],Table2[County])</f>
        <v>Weber</v>
      </c>
      <c r="I2316" t="str">
        <f>_xlfn.XLOOKUP(Table1[[#This Row],[ZIPCODE]],Table3[zip],Table3[county])</f>
        <v>Weber County</v>
      </c>
      <c r="J2316" t="str">
        <f>IFERROR(Table1[[#This Row],[County (Utah.gov)]], SUBSTITUTE(Table1[[#This Row],[County (WPR)]], " County", ""))</f>
        <v>Weber</v>
      </c>
    </row>
    <row r="2317" spans="1:10">
      <c r="A2317" t="s">
        <v>135</v>
      </c>
      <c r="B2317" t="s">
        <v>20</v>
      </c>
      <c r="C2317">
        <v>2025</v>
      </c>
      <c r="D2317">
        <v>2</v>
      </c>
      <c r="E2317">
        <v>84414</v>
      </c>
      <c r="F2317" t="s">
        <v>290</v>
      </c>
      <c r="G2317">
        <v>95</v>
      </c>
      <c r="H2317" t="str">
        <f>_xlfn.XLOOKUP(Table1[[#This Row],[ZIPCODE]],Table2[Zip Code],Table2[County])</f>
        <v>Weber</v>
      </c>
      <c r="I2317" t="str">
        <f>_xlfn.XLOOKUP(Table1[[#This Row],[ZIPCODE]],Table3[zip],Table3[county])</f>
        <v>Weber County</v>
      </c>
      <c r="J2317" t="str">
        <f>IFERROR(Table1[[#This Row],[County (Utah.gov)]], SUBSTITUTE(Table1[[#This Row],[County (WPR)]], " County", ""))</f>
        <v>Weber</v>
      </c>
    </row>
    <row r="2318" spans="1:10">
      <c r="A2318" t="s">
        <v>135</v>
      </c>
      <c r="B2318" t="s">
        <v>20</v>
      </c>
      <c r="C2318">
        <v>2025</v>
      </c>
      <c r="D2318">
        <v>2</v>
      </c>
      <c r="E2318">
        <v>84414</v>
      </c>
      <c r="F2318" t="s">
        <v>291</v>
      </c>
      <c r="G2318">
        <v>23</v>
      </c>
      <c r="H2318" t="str">
        <f>_xlfn.XLOOKUP(Table1[[#This Row],[ZIPCODE]],Table2[Zip Code],Table2[County])</f>
        <v>Weber</v>
      </c>
      <c r="I2318" t="str">
        <f>_xlfn.XLOOKUP(Table1[[#This Row],[ZIPCODE]],Table3[zip],Table3[county])</f>
        <v>Weber County</v>
      </c>
      <c r="J2318" t="str">
        <f>IFERROR(Table1[[#This Row],[County (Utah.gov)]], SUBSTITUTE(Table1[[#This Row],[County (WPR)]], " County", ""))</f>
        <v>Weber</v>
      </c>
    </row>
    <row r="2319" spans="1:10">
      <c r="A2319" t="s">
        <v>135</v>
      </c>
      <c r="B2319" t="s">
        <v>20</v>
      </c>
      <c r="C2319">
        <v>2025</v>
      </c>
      <c r="D2319">
        <v>2</v>
      </c>
      <c r="E2319">
        <v>84493</v>
      </c>
      <c r="F2319" t="s">
        <v>291</v>
      </c>
      <c r="G2319">
        <v>1</v>
      </c>
      <c r="H2319" t="e">
        <f>_xlfn.XLOOKUP(Table1[[#This Row],[ZIPCODE]],Table2[Zip Code],Table2[County])</f>
        <v>#N/A</v>
      </c>
      <c r="I2319" t="e">
        <f>_xlfn.XLOOKUP(Table1[[#This Row],[ZIPCODE]],Table3[zip],Table3[county])</f>
        <v>#N/A</v>
      </c>
      <c r="J2319" t="e">
        <f>IFERROR(Table1[[#This Row],[County (Utah.gov)]], SUBSTITUTE(Table1[[#This Row],[County (WPR)]], " County", ""))</f>
        <v>#N/A</v>
      </c>
    </row>
    <row r="2320" spans="1:10">
      <c r="A2320" t="s">
        <v>135</v>
      </c>
      <c r="B2320" t="s">
        <v>20</v>
      </c>
      <c r="C2320">
        <v>2025</v>
      </c>
      <c r="D2320">
        <v>2</v>
      </c>
      <c r="E2320">
        <v>84501</v>
      </c>
      <c r="F2320" t="s">
        <v>290</v>
      </c>
      <c r="G2320">
        <v>16</v>
      </c>
      <c r="H2320" t="str">
        <f>_xlfn.XLOOKUP(Table1[[#This Row],[ZIPCODE]],Table2[Zip Code],Table2[County])</f>
        <v>Carbon</v>
      </c>
      <c r="I2320" t="str">
        <f>_xlfn.XLOOKUP(Table1[[#This Row],[ZIPCODE]],Table3[zip],Table3[county])</f>
        <v>Carbon County</v>
      </c>
      <c r="J2320" t="str">
        <f>IFERROR(Table1[[#This Row],[County (Utah.gov)]], SUBSTITUTE(Table1[[#This Row],[County (WPR)]], " County", ""))</f>
        <v>Carbon</v>
      </c>
    </row>
    <row r="2321" spans="1:10">
      <c r="A2321" t="s">
        <v>135</v>
      </c>
      <c r="B2321" t="s">
        <v>20</v>
      </c>
      <c r="C2321">
        <v>2025</v>
      </c>
      <c r="D2321">
        <v>2</v>
      </c>
      <c r="E2321">
        <v>84501</v>
      </c>
      <c r="F2321" t="s">
        <v>291</v>
      </c>
      <c r="G2321">
        <v>3</v>
      </c>
      <c r="H2321" t="str">
        <f>_xlfn.XLOOKUP(Table1[[#This Row],[ZIPCODE]],Table2[Zip Code],Table2[County])</f>
        <v>Carbon</v>
      </c>
      <c r="I2321" t="str">
        <f>_xlfn.XLOOKUP(Table1[[#This Row],[ZIPCODE]],Table3[zip],Table3[county])</f>
        <v>Carbon County</v>
      </c>
      <c r="J2321" t="str">
        <f>IFERROR(Table1[[#This Row],[County (Utah.gov)]], SUBSTITUTE(Table1[[#This Row],[County (WPR)]], " County", ""))</f>
        <v>Carbon</v>
      </c>
    </row>
    <row r="2322" spans="1:10">
      <c r="A2322" t="s">
        <v>135</v>
      </c>
      <c r="B2322" t="s">
        <v>20</v>
      </c>
      <c r="C2322">
        <v>2025</v>
      </c>
      <c r="D2322">
        <v>2</v>
      </c>
      <c r="E2322">
        <v>84510</v>
      </c>
      <c r="F2322" t="s">
        <v>290</v>
      </c>
      <c r="G2322">
        <v>1</v>
      </c>
      <c r="H2322" t="str">
        <f>_xlfn.XLOOKUP(Table1[[#This Row],[ZIPCODE]],Table2[Zip Code],Table2[County])</f>
        <v>San Juan</v>
      </c>
      <c r="I2322" t="e">
        <f>_xlfn.XLOOKUP(Table1[[#This Row],[ZIPCODE]],Table3[zip],Table3[county])</f>
        <v>#N/A</v>
      </c>
      <c r="J2322" t="str">
        <f>IFERROR(Table1[[#This Row],[County (Utah.gov)]], SUBSTITUTE(Table1[[#This Row],[County (WPR)]], " County", ""))</f>
        <v>San Juan</v>
      </c>
    </row>
    <row r="2323" spans="1:10">
      <c r="A2323" t="s">
        <v>135</v>
      </c>
      <c r="B2323" t="s">
        <v>20</v>
      </c>
      <c r="C2323">
        <v>2025</v>
      </c>
      <c r="D2323">
        <v>2</v>
      </c>
      <c r="E2323">
        <v>84511</v>
      </c>
      <c r="F2323" t="s">
        <v>290</v>
      </c>
      <c r="G2323">
        <v>4</v>
      </c>
      <c r="H2323" t="str">
        <f>_xlfn.XLOOKUP(Table1[[#This Row],[ZIPCODE]],Table2[Zip Code],Table2[County])</f>
        <v>San Juan</v>
      </c>
      <c r="I2323" t="str">
        <f>_xlfn.XLOOKUP(Table1[[#This Row],[ZIPCODE]],Table3[zip],Table3[county])</f>
        <v>San Juan County</v>
      </c>
      <c r="J2323" t="str">
        <f>IFERROR(Table1[[#This Row],[County (Utah.gov)]], SUBSTITUTE(Table1[[#This Row],[County (WPR)]], " County", ""))</f>
        <v>San Juan</v>
      </c>
    </row>
    <row r="2324" spans="1:10">
      <c r="A2324" t="s">
        <v>135</v>
      </c>
      <c r="B2324" t="s">
        <v>20</v>
      </c>
      <c r="C2324">
        <v>2025</v>
      </c>
      <c r="D2324">
        <v>2</v>
      </c>
      <c r="E2324">
        <v>84511</v>
      </c>
      <c r="F2324" t="s">
        <v>291</v>
      </c>
      <c r="G2324">
        <v>2</v>
      </c>
      <c r="H2324" t="str">
        <f>_xlfn.XLOOKUP(Table1[[#This Row],[ZIPCODE]],Table2[Zip Code],Table2[County])</f>
        <v>San Juan</v>
      </c>
      <c r="I2324" t="str">
        <f>_xlfn.XLOOKUP(Table1[[#This Row],[ZIPCODE]],Table3[zip],Table3[county])</f>
        <v>San Juan County</v>
      </c>
      <c r="J2324" t="str">
        <f>IFERROR(Table1[[#This Row],[County (Utah.gov)]], SUBSTITUTE(Table1[[#This Row],[County (WPR)]], " County", ""))</f>
        <v>San Juan</v>
      </c>
    </row>
    <row r="2325" spans="1:10">
      <c r="A2325" t="s">
        <v>135</v>
      </c>
      <c r="B2325" t="s">
        <v>20</v>
      </c>
      <c r="C2325">
        <v>2025</v>
      </c>
      <c r="D2325">
        <v>2</v>
      </c>
      <c r="E2325">
        <v>84512</v>
      </c>
      <c r="F2325" t="s">
        <v>290</v>
      </c>
      <c r="G2325">
        <v>2</v>
      </c>
      <c r="H2325" t="str">
        <f>_xlfn.XLOOKUP(Table1[[#This Row],[ZIPCODE]],Table2[Zip Code],Table2[County])</f>
        <v>San Juan</v>
      </c>
      <c r="I2325" t="str">
        <f>_xlfn.XLOOKUP(Table1[[#This Row],[ZIPCODE]],Table3[zip],Table3[county])</f>
        <v>San Juan County</v>
      </c>
      <c r="J2325" t="str">
        <f>IFERROR(Table1[[#This Row],[County (Utah.gov)]], SUBSTITUTE(Table1[[#This Row],[County (WPR)]], " County", ""))</f>
        <v>San Juan</v>
      </c>
    </row>
    <row r="2326" spans="1:10">
      <c r="A2326" t="s">
        <v>135</v>
      </c>
      <c r="B2326" t="s">
        <v>20</v>
      </c>
      <c r="C2326">
        <v>2025</v>
      </c>
      <c r="D2326">
        <v>2</v>
      </c>
      <c r="E2326">
        <v>84513</v>
      </c>
      <c r="F2326" t="s">
        <v>290</v>
      </c>
      <c r="G2326">
        <v>2</v>
      </c>
      <c r="H2326" t="str">
        <f>_xlfn.XLOOKUP(Table1[[#This Row],[ZIPCODE]],Table2[Zip Code],Table2[County])</f>
        <v>Emery</v>
      </c>
      <c r="I2326" t="str">
        <f>_xlfn.XLOOKUP(Table1[[#This Row],[ZIPCODE]],Table3[zip],Table3[county])</f>
        <v>Emery County</v>
      </c>
      <c r="J2326" t="str">
        <f>IFERROR(Table1[[#This Row],[County (Utah.gov)]], SUBSTITUTE(Table1[[#This Row],[County (WPR)]], " County", ""))</f>
        <v>Emery</v>
      </c>
    </row>
    <row r="2327" spans="1:10">
      <c r="A2327" t="s">
        <v>135</v>
      </c>
      <c r="B2327" t="s">
        <v>20</v>
      </c>
      <c r="C2327">
        <v>2025</v>
      </c>
      <c r="D2327">
        <v>2</v>
      </c>
      <c r="E2327">
        <v>84521</v>
      </c>
      <c r="F2327" t="s">
        <v>290</v>
      </c>
      <c r="G2327">
        <v>2</v>
      </c>
      <c r="H2327" t="str">
        <f>_xlfn.XLOOKUP(Table1[[#This Row],[ZIPCODE]],Table2[Zip Code],Table2[County])</f>
        <v>Emery</v>
      </c>
      <c r="I2327" t="str">
        <f>_xlfn.XLOOKUP(Table1[[#This Row],[ZIPCODE]],Table3[zip],Table3[county])</f>
        <v>Emery County</v>
      </c>
      <c r="J2327" t="str">
        <f>IFERROR(Table1[[#This Row],[County (Utah.gov)]], SUBSTITUTE(Table1[[#This Row],[County (WPR)]], " County", ""))</f>
        <v>Emery</v>
      </c>
    </row>
    <row r="2328" spans="1:10">
      <c r="A2328" t="s">
        <v>135</v>
      </c>
      <c r="B2328" t="s">
        <v>20</v>
      </c>
      <c r="C2328">
        <v>2025</v>
      </c>
      <c r="D2328">
        <v>2</v>
      </c>
      <c r="E2328">
        <v>84523</v>
      </c>
      <c r="F2328" t="s">
        <v>290</v>
      </c>
      <c r="G2328">
        <v>2</v>
      </c>
      <c r="H2328" t="str">
        <f>_xlfn.XLOOKUP(Table1[[#This Row],[ZIPCODE]],Table2[Zip Code],Table2[County])</f>
        <v>Emery</v>
      </c>
      <c r="I2328" t="str">
        <f>_xlfn.XLOOKUP(Table1[[#This Row],[ZIPCODE]],Table3[zip],Table3[county])</f>
        <v>Emery County</v>
      </c>
      <c r="J2328" t="str">
        <f>IFERROR(Table1[[#This Row],[County (Utah.gov)]], SUBSTITUTE(Table1[[#This Row],[County (WPR)]], " County", ""))</f>
        <v>Emery</v>
      </c>
    </row>
    <row r="2329" spans="1:10">
      <c r="A2329" t="s">
        <v>135</v>
      </c>
      <c r="B2329" t="s">
        <v>20</v>
      </c>
      <c r="C2329">
        <v>2025</v>
      </c>
      <c r="D2329">
        <v>2</v>
      </c>
      <c r="E2329">
        <v>84525</v>
      </c>
      <c r="F2329" t="s">
        <v>290</v>
      </c>
      <c r="G2329">
        <v>1</v>
      </c>
      <c r="H2329" t="str">
        <f>_xlfn.XLOOKUP(Table1[[#This Row],[ZIPCODE]],Table2[Zip Code],Table2[County])</f>
        <v>Emery</v>
      </c>
      <c r="I2329" t="str">
        <f>_xlfn.XLOOKUP(Table1[[#This Row],[ZIPCODE]],Table3[zip],Table3[county])</f>
        <v>Emery County</v>
      </c>
      <c r="J2329" t="str">
        <f>IFERROR(Table1[[#This Row],[County (Utah.gov)]], SUBSTITUTE(Table1[[#This Row],[County (WPR)]], " County", ""))</f>
        <v>Emery</v>
      </c>
    </row>
    <row r="2330" spans="1:10">
      <c r="A2330" t="s">
        <v>135</v>
      </c>
      <c r="B2330" t="s">
        <v>20</v>
      </c>
      <c r="C2330">
        <v>2025</v>
      </c>
      <c r="D2330">
        <v>2</v>
      </c>
      <c r="E2330">
        <v>84526</v>
      </c>
      <c r="F2330" t="s">
        <v>290</v>
      </c>
      <c r="G2330">
        <v>3</v>
      </c>
      <c r="H2330" t="str">
        <f>_xlfn.XLOOKUP(Table1[[#This Row],[ZIPCODE]],Table2[Zip Code],Table2[County])</f>
        <v>Carbon</v>
      </c>
      <c r="I2330" t="str">
        <f>_xlfn.XLOOKUP(Table1[[#This Row],[ZIPCODE]],Table3[zip],Table3[county])</f>
        <v>Carbon County</v>
      </c>
      <c r="J2330" t="str">
        <f>IFERROR(Table1[[#This Row],[County (Utah.gov)]], SUBSTITUTE(Table1[[#This Row],[County (WPR)]], " County", ""))</f>
        <v>Carbon</v>
      </c>
    </row>
    <row r="2331" spans="1:10">
      <c r="A2331" t="s">
        <v>135</v>
      </c>
      <c r="B2331" t="s">
        <v>20</v>
      </c>
      <c r="C2331">
        <v>2025</v>
      </c>
      <c r="D2331">
        <v>2</v>
      </c>
      <c r="E2331">
        <v>84528</v>
      </c>
      <c r="F2331" t="s">
        <v>290</v>
      </c>
      <c r="G2331">
        <v>4</v>
      </c>
      <c r="H2331" t="str">
        <f>_xlfn.XLOOKUP(Table1[[#This Row],[ZIPCODE]],Table2[Zip Code],Table2[County])</f>
        <v>Emery</v>
      </c>
      <c r="I2331" t="str">
        <f>_xlfn.XLOOKUP(Table1[[#This Row],[ZIPCODE]],Table3[zip],Table3[county])</f>
        <v>Emery County</v>
      </c>
      <c r="J2331" t="str">
        <f>IFERROR(Table1[[#This Row],[County (Utah.gov)]], SUBSTITUTE(Table1[[#This Row],[County (WPR)]], " County", ""))</f>
        <v>Emery</v>
      </c>
    </row>
    <row r="2332" spans="1:10">
      <c r="A2332" t="s">
        <v>135</v>
      </c>
      <c r="B2332" t="s">
        <v>20</v>
      </c>
      <c r="C2332">
        <v>2025</v>
      </c>
      <c r="D2332">
        <v>2</v>
      </c>
      <c r="E2332">
        <v>84532</v>
      </c>
      <c r="F2332" t="s">
        <v>290</v>
      </c>
      <c r="G2332">
        <v>5</v>
      </c>
      <c r="H2332" t="str">
        <f>_xlfn.XLOOKUP(Table1[[#This Row],[ZIPCODE]],Table2[Zip Code],Table2[County])</f>
        <v>Grand</v>
      </c>
      <c r="I2332" t="str">
        <f>_xlfn.XLOOKUP(Table1[[#This Row],[ZIPCODE]],Table3[zip],Table3[county])</f>
        <v>Grand County</v>
      </c>
      <c r="J2332" t="str">
        <f>IFERROR(Table1[[#This Row],[County (Utah.gov)]], SUBSTITUTE(Table1[[#This Row],[County (WPR)]], " County", ""))</f>
        <v>Grand</v>
      </c>
    </row>
    <row r="2333" spans="1:10">
      <c r="A2333" t="s">
        <v>135</v>
      </c>
      <c r="B2333" t="s">
        <v>20</v>
      </c>
      <c r="C2333">
        <v>2025</v>
      </c>
      <c r="D2333">
        <v>2</v>
      </c>
      <c r="E2333">
        <v>84532</v>
      </c>
      <c r="F2333" t="s">
        <v>291</v>
      </c>
      <c r="G2333">
        <v>1</v>
      </c>
      <c r="H2333" t="str">
        <f>_xlfn.XLOOKUP(Table1[[#This Row],[ZIPCODE]],Table2[Zip Code],Table2[County])</f>
        <v>Grand</v>
      </c>
      <c r="I2333" t="str">
        <f>_xlfn.XLOOKUP(Table1[[#This Row],[ZIPCODE]],Table3[zip],Table3[county])</f>
        <v>Grand County</v>
      </c>
      <c r="J2333" t="str">
        <f>IFERROR(Table1[[#This Row],[County (Utah.gov)]], SUBSTITUTE(Table1[[#This Row],[County (WPR)]], " County", ""))</f>
        <v>Grand</v>
      </c>
    </row>
    <row r="2334" spans="1:10">
      <c r="A2334" t="s">
        <v>135</v>
      </c>
      <c r="B2334" t="s">
        <v>20</v>
      </c>
      <c r="C2334">
        <v>2025</v>
      </c>
      <c r="D2334">
        <v>2</v>
      </c>
      <c r="E2334">
        <v>84534</v>
      </c>
      <c r="F2334" t="s">
        <v>290</v>
      </c>
      <c r="G2334">
        <v>2</v>
      </c>
      <c r="H2334" t="str">
        <f>_xlfn.XLOOKUP(Table1[[#This Row],[ZIPCODE]],Table2[Zip Code],Table2[County])</f>
        <v>San Juan</v>
      </c>
      <c r="I2334" t="str">
        <f>_xlfn.XLOOKUP(Table1[[#This Row],[ZIPCODE]],Table3[zip],Table3[county])</f>
        <v>San Juan County</v>
      </c>
      <c r="J2334" t="str">
        <f>IFERROR(Table1[[#This Row],[County (Utah.gov)]], SUBSTITUTE(Table1[[#This Row],[County (WPR)]], " County", ""))</f>
        <v>San Juan</v>
      </c>
    </row>
    <row r="2335" spans="1:10">
      <c r="A2335" t="s">
        <v>135</v>
      </c>
      <c r="B2335" t="s">
        <v>20</v>
      </c>
      <c r="C2335">
        <v>2025</v>
      </c>
      <c r="D2335">
        <v>2</v>
      </c>
      <c r="E2335">
        <v>84534</v>
      </c>
      <c r="F2335" t="s">
        <v>291</v>
      </c>
      <c r="G2335">
        <v>1</v>
      </c>
      <c r="H2335" t="str">
        <f>_xlfn.XLOOKUP(Table1[[#This Row],[ZIPCODE]],Table2[Zip Code],Table2[County])</f>
        <v>San Juan</v>
      </c>
      <c r="I2335" t="str">
        <f>_xlfn.XLOOKUP(Table1[[#This Row],[ZIPCODE]],Table3[zip],Table3[county])</f>
        <v>San Juan County</v>
      </c>
      <c r="J2335" t="str">
        <f>IFERROR(Table1[[#This Row],[County (Utah.gov)]], SUBSTITUTE(Table1[[#This Row],[County (WPR)]], " County", ""))</f>
        <v>San Juan</v>
      </c>
    </row>
    <row r="2336" spans="1:10">
      <c r="A2336" t="s">
        <v>135</v>
      </c>
      <c r="B2336" t="s">
        <v>20</v>
      </c>
      <c r="C2336">
        <v>2025</v>
      </c>
      <c r="D2336">
        <v>2</v>
      </c>
      <c r="E2336">
        <v>84535</v>
      </c>
      <c r="F2336" t="s">
        <v>290</v>
      </c>
      <c r="G2336">
        <v>7</v>
      </c>
      <c r="H2336" t="str">
        <f>_xlfn.XLOOKUP(Table1[[#This Row],[ZIPCODE]],Table2[Zip Code],Table2[County])</f>
        <v>San Juan</v>
      </c>
      <c r="I2336" t="str">
        <f>_xlfn.XLOOKUP(Table1[[#This Row],[ZIPCODE]],Table3[zip],Table3[county])</f>
        <v>San Juan County</v>
      </c>
      <c r="J2336" t="str">
        <f>IFERROR(Table1[[#This Row],[County (Utah.gov)]], SUBSTITUTE(Table1[[#This Row],[County (WPR)]], " County", ""))</f>
        <v>San Juan</v>
      </c>
    </row>
    <row r="2337" spans="1:10">
      <c r="A2337" t="s">
        <v>135</v>
      </c>
      <c r="B2337" t="s">
        <v>20</v>
      </c>
      <c r="C2337">
        <v>2025</v>
      </c>
      <c r="D2337">
        <v>2</v>
      </c>
      <c r="E2337">
        <v>84537</v>
      </c>
      <c r="F2337" t="s">
        <v>290</v>
      </c>
      <c r="G2337">
        <v>2</v>
      </c>
      <c r="H2337" t="str">
        <f>_xlfn.XLOOKUP(Table1[[#This Row],[ZIPCODE]],Table2[Zip Code],Table2[County])</f>
        <v>Emery</v>
      </c>
      <c r="I2337" t="str">
        <f>_xlfn.XLOOKUP(Table1[[#This Row],[ZIPCODE]],Table3[zip],Table3[county])</f>
        <v>Emery County</v>
      </c>
      <c r="J2337" t="str">
        <f>IFERROR(Table1[[#This Row],[County (Utah.gov)]], SUBSTITUTE(Table1[[#This Row],[County (WPR)]], " County", ""))</f>
        <v>Emery</v>
      </c>
    </row>
    <row r="2338" spans="1:10">
      <c r="A2338" t="s">
        <v>135</v>
      </c>
      <c r="B2338" t="s">
        <v>20</v>
      </c>
      <c r="C2338">
        <v>2025</v>
      </c>
      <c r="D2338">
        <v>2</v>
      </c>
      <c r="E2338">
        <v>84542</v>
      </c>
      <c r="F2338" t="s">
        <v>290</v>
      </c>
      <c r="G2338">
        <v>1</v>
      </c>
      <c r="H2338" t="str">
        <f>_xlfn.XLOOKUP(Table1[[#This Row],[ZIPCODE]],Table2[Zip Code],Table2[County])</f>
        <v>Carbon</v>
      </c>
      <c r="I2338" t="str">
        <f>_xlfn.XLOOKUP(Table1[[#This Row],[ZIPCODE]],Table3[zip],Table3[county])</f>
        <v>Carbon County</v>
      </c>
      <c r="J2338" t="str">
        <f>IFERROR(Table1[[#This Row],[County (Utah.gov)]], SUBSTITUTE(Table1[[#This Row],[County (WPR)]], " County", ""))</f>
        <v>Carbon</v>
      </c>
    </row>
    <row r="2339" spans="1:10">
      <c r="A2339" t="s">
        <v>135</v>
      </c>
      <c r="B2339" t="s">
        <v>20</v>
      </c>
      <c r="C2339">
        <v>2025</v>
      </c>
      <c r="D2339">
        <v>2</v>
      </c>
      <c r="E2339">
        <v>84542</v>
      </c>
      <c r="F2339" t="s">
        <v>291</v>
      </c>
      <c r="G2339">
        <v>1</v>
      </c>
      <c r="H2339" t="str">
        <f>_xlfn.XLOOKUP(Table1[[#This Row],[ZIPCODE]],Table2[Zip Code],Table2[County])</f>
        <v>Carbon</v>
      </c>
      <c r="I2339" t="str">
        <f>_xlfn.XLOOKUP(Table1[[#This Row],[ZIPCODE]],Table3[zip],Table3[county])</f>
        <v>Carbon County</v>
      </c>
      <c r="J2339" t="str">
        <f>IFERROR(Table1[[#This Row],[County (Utah.gov)]], SUBSTITUTE(Table1[[#This Row],[County (WPR)]], " County", ""))</f>
        <v>Carbon</v>
      </c>
    </row>
    <row r="2340" spans="1:10">
      <c r="A2340" t="s">
        <v>135</v>
      </c>
      <c r="B2340" t="s">
        <v>20</v>
      </c>
      <c r="C2340">
        <v>2025</v>
      </c>
      <c r="D2340">
        <v>2</v>
      </c>
      <c r="E2340">
        <v>84601</v>
      </c>
      <c r="F2340" t="s">
        <v>290</v>
      </c>
      <c r="G2340">
        <v>9</v>
      </c>
      <c r="H2340" t="str">
        <f>_xlfn.XLOOKUP(Table1[[#This Row],[ZIPCODE]],Table2[Zip Code],Table2[County])</f>
        <v>Utah</v>
      </c>
      <c r="I2340" t="str">
        <f>_xlfn.XLOOKUP(Table1[[#This Row],[ZIPCODE]],Table3[zip],Table3[county])</f>
        <v>Utah County</v>
      </c>
      <c r="J2340" t="str">
        <f>IFERROR(Table1[[#This Row],[County (Utah.gov)]], SUBSTITUTE(Table1[[#This Row],[County (WPR)]], " County", ""))</f>
        <v>Utah</v>
      </c>
    </row>
    <row r="2341" spans="1:10">
      <c r="A2341" t="s">
        <v>135</v>
      </c>
      <c r="B2341" t="s">
        <v>20</v>
      </c>
      <c r="C2341">
        <v>2025</v>
      </c>
      <c r="D2341">
        <v>2</v>
      </c>
      <c r="E2341">
        <v>84601</v>
      </c>
      <c r="F2341" t="s">
        <v>291</v>
      </c>
      <c r="G2341">
        <v>2</v>
      </c>
      <c r="H2341" t="str">
        <f>_xlfn.XLOOKUP(Table1[[#This Row],[ZIPCODE]],Table2[Zip Code],Table2[County])</f>
        <v>Utah</v>
      </c>
      <c r="I2341" t="str">
        <f>_xlfn.XLOOKUP(Table1[[#This Row],[ZIPCODE]],Table3[zip],Table3[county])</f>
        <v>Utah County</v>
      </c>
      <c r="J2341" t="str">
        <f>IFERROR(Table1[[#This Row],[County (Utah.gov)]], SUBSTITUTE(Table1[[#This Row],[County (WPR)]], " County", ""))</f>
        <v>Utah</v>
      </c>
    </row>
    <row r="2342" spans="1:10">
      <c r="A2342" t="s">
        <v>135</v>
      </c>
      <c r="B2342" t="s">
        <v>20</v>
      </c>
      <c r="C2342">
        <v>2025</v>
      </c>
      <c r="D2342">
        <v>2</v>
      </c>
      <c r="E2342">
        <v>84604</v>
      </c>
      <c r="F2342" t="s">
        <v>290</v>
      </c>
      <c r="G2342">
        <v>23</v>
      </c>
      <c r="H2342" t="str">
        <f>_xlfn.XLOOKUP(Table1[[#This Row],[ZIPCODE]],Table2[Zip Code],Table2[County])</f>
        <v>Utah</v>
      </c>
      <c r="I2342" t="str">
        <f>_xlfn.XLOOKUP(Table1[[#This Row],[ZIPCODE]],Table3[zip],Table3[county])</f>
        <v>Utah County</v>
      </c>
      <c r="J2342" t="str">
        <f>IFERROR(Table1[[#This Row],[County (Utah.gov)]], SUBSTITUTE(Table1[[#This Row],[County (WPR)]], " County", ""))</f>
        <v>Utah</v>
      </c>
    </row>
    <row r="2343" spans="1:10">
      <c r="A2343" t="s">
        <v>135</v>
      </c>
      <c r="B2343" t="s">
        <v>20</v>
      </c>
      <c r="C2343">
        <v>2025</v>
      </c>
      <c r="D2343">
        <v>2</v>
      </c>
      <c r="E2343">
        <v>84604</v>
      </c>
      <c r="F2343" t="s">
        <v>291</v>
      </c>
      <c r="G2343">
        <v>3</v>
      </c>
      <c r="H2343" t="str">
        <f>_xlfn.XLOOKUP(Table1[[#This Row],[ZIPCODE]],Table2[Zip Code],Table2[County])</f>
        <v>Utah</v>
      </c>
      <c r="I2343" t="str">
        <f>_xlfn.XLOOKUP(Table1[[#This Row],[ZIPCODE]],Table3[zip],Table3[county])</f>
        <v>Utah County</v>
      </c>
      <c r="J2343" t="str">
        <f>IFERROR(Table1[[#This Row],[County (Utah.gov)]], SUBSTITUTE(Table1[[#This Row],[County (WPR)]], " County", ""))</f>
        <v>Utah</v>
      </c>
    </row>
    <row r="2344" spans="1:10">
      <c r="A2344" t="s">
        <v>135</v>
      </c>
      <c r="B2344" t="s">
        <v>20</v>
      </c>
      <c r="C2344">
        <v>2025</v>
      </c>
      <c r="D2344">
        <v>2</v>
      </c>
      <c r="E2344">
        <v>84606</v>
      </c>
      <c r="F2344" t="s">
        <v>290</v>
      </c>
      <c r="G2344">
        <v>3</v>
      </c>
      <c r="H2344" t="str">
        <f>_xlfn.XLOOKUP(Table1[[#This Row],[ZIPCODE]],Table2[Zip Code],Table2[County])</f>
        <v>Utah</v>
      </c>
      <c r="I2344" t="str">
        <f>_xlfn.XLOOKUP(Table1[[#This Row],[ZIPCODE]],Table3[zip],Table3[county])</f>
        <v>Utah County</v>
      </c>
      <c r="J2344" t="str">
        <f>IFERROR(Table1[[#This Row],[County (Utah.gov)]], SUBSTITUTE(Table1[[#This Row],[County (WPR)]], " County", ""))</f>
        <v>Utah</v>
      </c>
    </row>
    <row r="2345" spans="1:10">
      <c r="A2345" t="s">
        <v>135</v>
      </c>
      <c r="B2345" t="s">
        <v>20</v>
      </c>
      <c r="C2345">
        <v>2025</v>
      </c>
      <c r="D2345">
        <v>2</v>
      </c>
      <c r="E2345">
        <v>84620</v>
      </c>
      <c r="F2345" t="s">
        <v>290</v>
      </c>
      <c r="G2345">
        <v>1</v>
      </c>
      <c r="H2345" t="str">
        <f>_xlfn.XLOOKUP(Table1[[#This Row],[ZIPCODE]],Table2[Zip Code],Table2[County])</f>
        <v>Sevier</v>
      </c>
      <c r="I2345" t="str">
        <f>_xlfn.XLOOKUP(Table1[[#This Row],[ZIPCODE]],Table3[zip],Table3[county])</f>
        <v>Sevier County</v>
      </c>
      <c r="J2345" t="str">
        <f>IFERROR(Table1[[#This Row],[County (Utah.gov)]], SUBSTITUTE(Table1[[#This Row],[County (WPR)]], " County", ""))</f>
        <v>Sevier</v>
      </c>
    </row>
    <row r="2346" spans="1:10">
      <c r="A2346" t="s">
        <v>135</v>
      </c>
      <c r="B2346" t="s">
        <v>20</v>
      </c>
      <c r="C2346">
        <v>2025</v>
      </c>
      <c r="D2346">
        <v>2</v>
      </c>
      <c r="E2346">
        <v>84622</v>
      </c>
      <c r="F2346" t="s">
        <v>290</v>
      </c>
      <c r="G2346">
        <v>2</v>
      </c>
      <c r="H2346" t="str">
        <f>_xlfn.XLOOKUP(Table1[[#This Row],[ZIPCODE]],Table2[Zip Code],Table2[County])</f>
        <v>Sanpete</v>
      </c>
      <c r="I2346" t="str">
        <f>_xlfn.XLOOKUP(Table1[[#This Row],[ZIPCODE]],Table3[zip],Table3[county])</f>
        <v>Sanpete County</v>
      </c>
      <c r="J2346" t="str">
        <f>IFERROR(Table1[[#This Row],[County (Utah.gov)]], SUBSTITUTE(Table1[[#This Row],[County (WPR)]], " County", ""))</f>
        <v>Sanpete</v>
      </c>
    </row>
    <row r="2347" spans="1:10">
      <c r="A2347" t="s">
        <v>135</v>
      </c>
      <c r="B2347" t="s">
        <v>20</v>
      </c>
      <c r="C2347">
        <v>2025</v>
      </c>
      <c r="D2347">
        <v>2</v>
      </c>
      <c r="E2347">
        <v>84624</v>
      </c>
      <c r="F2347" t="s">
        <v>290</v>
      </c>
      <c r="G2347">
        <v>5</v>
      </c>
      <c r="H2347" t="str">
        <f>_xlfn.XLOOKUP(Table1[[#This Row],[ZIPCODE]],Table2[Zip Code],Table2[County])</f>
        <v>Millard</v>
      </c>
      <c r="I2347" t="str">
        <f>_xlfn.XLOOKUP(Table1[[#This Row],[ZIPCODE]],Table3[zip],Table3[county])</f>
        <v>Millard County</v>
      </c>
      <c r="J2347" t="str">
        <f>IFERROR(Table1[[#This Row],[County (Utah.gov)]], SUBSTITUTE(Table1[[#This Row],[County (WPR)]], " County", ""))</f>
        <v>Millard</v>
      </c>
    </row>
    <row r="2348" spans="1:10">
      <c r="A2348" t="s">
        <v>135</v>
      </c>
      <c r="B2348" t="s">
        <v>20</v>
      </c>
      <c r="C2348">
        <v>2025</v>
      </c>
      <c r="D2348">
        <v>2</v>
      </c>
      <c r="E2348">
        <v>84624</v>
      </c>
      <c r="F2348" t="s">
        <v>291</v>
      </c>
      <c r="G2348">
        <v>1</v>
      </c>
      <c r="H2348" t="str">
        <f>_xlfn.XLOOKUP(Table1[[#This Row],[ZIPCODE]],Table2[Zip Code],Table2[County])</f>
        <v>Millard</v>
      </c>
      <c r="I2348" t="str">
        <f>_xlfn.XLOOKUP(Table1[[#This Row],[ZIPCODE]],Table3[zip],Table3[county])</f>
        <v>Millard County</v>
      </c>
      <c r="J2348" t="str">
        <f>IFERROR(Table1[[#This Row],[County (Utah.gov)]], SUBSTITUTE(Table1[[#This Row],[County (WPR)]], " County", ""))</f>
        <v>Millard</v>
      </c>
    </row>
    <row r="2349" spans="1:10">
      <c r="A2349" t="s">
        <v>135</v>
      </c>
      <c r="B2349" t="s">
        <v>20</v>
      </c>
      <c r="C2349">
        <v>2025</v>
      </c>
      <c r="D2349">
        <v>2</v>
      </c>
      <c r="E2349">
        <v>84627</v>
      </c>
      <c r="F2349" t="s">
        <v>290</v>
      </c>
      <c r="G2349">
        <v>5</v>
      </c>
      <c r="H2349" t="str">
        <f>_xlfn.XLOOKUP(Table1[[#This Row],[ZIPCODE]],Table2[Zip Code],Table2[County])</f>
        <v>Sanpete</v>
      </c>
      <c r="I2349" t="str">
        <f>_xlfn.XLOOKUP(Table1[[#This Row],[ZIPCODE]],Table3[zip],Table3[county])</f>
        <v>Sanpete County</v>
      </c>
      <c r="J2349" t="str">
        <f>IFERROR(Table1[[#This Row],[County (Utah.gov)]], SUBSTITUTE(Table1[[#This Row],[County (WPR)]], " County", ""))</f>
        <v>Sanpete</v>
      </c>
    </row>
    <row r="2350" spans="1:10">
      <c r="A2350" t="s">
        <v>135</v>
      </c>
      <c r="B2350" t="s">
        <v>20</v>
      </c>
      <c r="C2350">
        <v>2025</v>
      </c>
      <c r="D2350">
        <v>2</v>
      </c>
      <c r="E2350">
        <v>84627</v>
      </c>
      <c r="F2350" t="s">
        <v>291</v>
      </c>
      <c r="G2350">
        <v>1</v>
      </c>
      <c r="H2350" t="str">
        <f>_xlfn.XLOOKUP(Table1[[#This Row],[ZIPCODE]],Table2[Zip Code],Table2[County])</f>
        <v>Sanpete</v>
      </c>
      <c r="I2350" t="str">
        <f>_xlfn.XLOOKUP(Table1[[#This Row],[ZIPCODE]],Table3[zip],Table3[county])</f>
        <v>Sanpete County</v>
      </c>
      <c r="J2350" t="str">
        <f>IFERROR(Table1[[#This Row],[County (Utah.gov)]], SUBSTITUTE(Table1[[#This Row],[County (WPR)]], " County", ""))</f>
        <v>Sanpete</v>
      </c>
    </row>
    <row r="2351" spans="1:10">
      <c r="A2351" t="s">
        <v>135</v>
      </c>
      <c r="B2351" t="s">
        <v>20</v>
      </c>
      <c r="C2351">
        <v>2025</v>
      </c>
      <c r="D2351">
        <v>2</v>
      </c>
      <c r="E2351">
        <v>84629</v>
      </c>
      <c r="F2351" t="s">
        <v>290</v>
      </c>
      <c r="G2351">
        <v>3</v>
      </c>
      <c r="H2351" t="str">
        <f>_xlfn.XLOOKUP(Table1[[#This Row],[ZIPCODE]],Table2[Zip Code],Table2[County])</f>
        <v>Sanpete</v>
      </c>
      <c r="I2351" t="str">
        <f>_xlfn.XLOOKUP(Table1[[#This Row],[ZIPCODE]],Table3[zip],Table3[county])</f>
        <v>Sanpete County</v>
      </c>
      <c r="J2351" t="str">
        <f>IFERROR(Table1[[#This Row],[County (Utah.gov)]], SUBSTITUTE(Table1[[#This Row],[County (WPR)]], " County", ""))</f>
        <v>Sanpete</v>
      </c>
    </row>
    <row r="2352" spans="1:10">
      <c r="A2352" t="s">
        <v>135</v>
      </c>
      <c r="B2352" t="s">
        <v>20</v>
      </c>
      <c r="C2352">
        <v>2025</v>
      </c>
      <c r="D2352">
        <v>2</v>
      </c>
      <c r="E2352">
        <v>84631</v>
      </c>
      <c r="F2352" t="s">
        <v>290</v>
      </c>
      <c r="G2352">
        <v>2</v>
      </c>
      <c r="H2352" t="str">
        <f>_xlfn.XLOOKUP(Table1[[#This Row],[ZIPCODE]],Table2[Zip Code],Table2[County])</f>
        <v>Millard</v>
      </c>
      <c r="I2352" t="str">
        <f>_xlfn.XLOOKUP(Table1[[#This Row],[ZIPCODE]],Table3[zip],Table3[county])</f>
        <v>Millard County</v>
      </c>
      <c r="J2352" t="str">
        <f>IFERROR(Table1[[#This Row],[County (Utah.gov)]], SUBSTITUTE(Table1[[#This Row],[County (WPR)]], " County", ""))</f>
        <v>Millard</v>
      </c>
    </row>
    <row r="2353" spans="1:10">
      <c r="A2353" t="s">
        <v>135</v>
      </c>
      <c r="B2353" t="s">
        <v>20</v>
      </c>
      <c r="C2353">
        <v>2025</v>
      </c>
      <c r="D2353">
        <v>2</v>
      </c>
      <c r="E2353">
        <v>84634</v>
      </c>
      <c r="F2353" t="s">
        <v>290</v>
      </c>
      <c r="G2353">
        <v>2</v>
      </c>
      <c r="H2353" t="str">
        <f>_xlfn.XLOOKUP(Table1[[#This Row],[ZIPCODE]],Table2[Zip Code],Table2[County])</f>
        <v>Sanpete</v>
      </c>
      <c r="I2353" t="str">
        <f>_xlfn.XLOOKUP(Table1[[#This Row],[ZIPCODE]],Table3[zip],Table3[county])</f>
        <v>Sanpete County</v>
      </c>
      <c r="J2353" t="str">
        <f>IFERROR(Table1[[#This Row],[County (Utah.gov)]], SUBSTITUTE(Table1[[#This Row],[County (WPR)]], " County", ""))</f>
        <v>Sanpete</v>
      </c>
    </row>
    <row r="2354" spans="1:10">
      <c r="A2354" t="s">
        <v>135</v>
      </c>
      <c r="B2354" t="s">
        <v>20</v>
      </c>
      <c r="C2354">
        <v>2025</v>
      </c>
      <c r="D2354">
        <v>2</v>
      </c>
      <c r="E2354">
        <v>84637</v>
      </c>
      <c r="F2354" t="s">
        <v>290</v>
      </c>
      <c r="G2354">
        <v>1</v>
      </c>
      <c r="H2354" t="str">
        <f>_xlfn.XLOOKUP(Table1[[#This Row],[ZIPCODE]],Table2[Zip Code],Table2[County])</f>
        <v>Millard</v>
      </c>
      <c r="I2354" t="str">
        <f>_xlfn.XLOOKUP(Table1[[#This Row],[ZIPCODE]],Table3[zip],Table3[county])</f>
        <v>Millard County</v>
      </c>
      <c r="J2354" t="str">
        <f>IFERROR(Table1[[#This Row],[County (Utah.gov)]], SUBSTITUTE(Table1[[#This Row],[County (WPR)]], " County", ""))</f>
        <v>Millard</v>
      </c>
    </row>
    <row r="2355" spans="1:10">
      <c r="A2355" t="s">
        <v>135</v>
      </c>
      <c r="B2355" t="s">
        <v>20</v>
      </c>
      <c r="C2355">
        <v>2025</v>
      </c>
      <c r="D2355">
        <v>2</v>
      </c>
      <c r="E2355">
        <v>84639</v>
      </c>
      <c r="F2355" t="s">
        <v>290</v>
      </c>
      <c r="G2355">
        <v>2</v>
      </c>
      <c r="H2355" t="str">
        <f>_xlfn.XLOOKUP(Table1[[#This Row],[ZIPCODE]],Table2[Zip Code],Table2[County])</f>
        <v>Juab</v>
      </c>
      <c r="I2355" t="str">
        <f>_xlfn.XLOOKUP(Table1[[#This Row],[ZIPCODE]],Table3[zip],Table3[county])</f>
        <v>Juab County</v>
      </c>
      <c r="J2355" t="str">
        <f>IFERROR(Table1[[#This Row],[County (Utah.gov)]], SUBSTITUTE(Table1[[#This Row],[County (WPR)]], " County", ""))</f>
        <v>Juab</v>
      </c>
    </row>
    <row r="2356" spans="1:10">
      <c r="A2356" t="s">
        <v>135</v>
      </c>
      <c r="B2356" t="s">
        <v>20</v>
      </c>
      <c r="C2356">
        <v>2025</v>
      </c>
      <c r="D2356">
        <v>2</v>
      </c>
      <c r="E2356">
        <v>84642</v>
      </c>
      <c r="F2356" t="s">
        <v>290</v>
      </c>
      <c r="G2356">
        <v>2</v>
      </c>
      <c r="H2356" t="str">
        <f>_xlfn.XLOOKUP(Table1[[#This Row],[ZIPCODE]],Table2[Zip Code],Table2[County])</f>
        <v>Sanpete</v>
      </c>
      <c r="I2356" t="str">
        <f>_xlfn.XLOOKUP(Table1[[#This Row],[ZIPCODE]],Table3[zip],Table3[county])</f>
        <v>Sanpete County</v>
      </c>
      <c r="J2356" t="str">
        <f>IFERROR(Table1[[#This Row],[County (Utah.gov)]], SUBSTITUTE(Table1[[#This Row],[County (WPR)]], " County", ""))</f>
        <v>Sanpete</v>
      </c>
    </row>
    <row r="2357" spans="1:10">
      <c r="A2357" t="s">
        <v>135</v>
      </c>
      <c r="B2357" t="s">
        <v>20</v>
      </c>
      <c r="C2357">
        <v>2025</v>
      </c>
      <c r="D2357">
        <v>2</v>
      </c>
      <c r="E2357">
        <v>84644</v>
      </c>
      <c r="F2357" t="s">
        <v>290</v>
      </c>
      <c r="G2357">
        <v>4</v>
      </c>
      <c r="H2357" t="str">
        <f>_xlfn.XLOOKUP(Table1[[#This Row],[ZIPCODE]],Table2[Zip Code],Table2[County])</f>
        <v>Millard</v>
      </c>
      <c r="I2357" t="str">
        <f>_xlfn.XLOOKUP(Table1[[#This Row],[ZIPCODE]],Table3[zip],Table3[county])</f>
        <v>Millard County</v>
      </c>
      <c r="J2357" t="str">
        <f>IFERROR(Table1[[#This Row],[County (Utah.gov)]], SUBSTITUTE(Table1[[#This Row],[County (WPR)]], " County", ""))</f>
        <v>Millard</v>
      </c>
    </row>
    <row r="2358" spans="1:10">
      <c r="A2358" t="s">
        <v>135</v>
      </c>
      <c r="B2358" t="s">
        <v>20</v>
      </c>
      <c r="C2358">
        <v>2025</v>
      </c>
      <c r="D2358">
        <v>2</v>
      </c>
      <c r="E2358">
        <v>84645</v>
      </c>
      <c r="F2358" t="s">
        <v>290</v>
      </c>
      <c r="G2358">
        <v>5</v>
      </c>
      <c r="H2358" t="str">
        <f>_xlfn.XLOOKUP(Table1[[#This Row],[ZIPCODE]],Table2[Zip Code],Table2[County])</f>
        <v>Juab</v>
      </c>
      <c r="I2358" t="str">
        <f>_xlfn.XLOOKUP(Table1[[#This Row],[ZIPCODE]],Table3[zip],Table3[county])</f>
        <v>Juab County</v>
      </c>
      <c r="J2358" t="str">
        <f>IFERROR(Table1[[#This Row],[County (Utah.gov)]], SUBSTITUTE(Table1[[#This Row],[County (WPR)]], " County", ""))</f>
        <v>Juab</v>
      </c>
    </row>
    <row r="2359" spans="1:10">
      <c r="A2359" t="s">
        <v>135</v>
      </c>
      <c r="B2359" t="s">
        <v>20</v>
      </c>
      <c r="C2359">
        <v>2025</v>
      </c>
      <c r="D2359">
        <v>2</v>
      </c>
      <c r="E2359">
        <v>84646</v>
      </c>
      <c r="F2359" t="s">
        <v>290</v>
      </c>
      <c r="G2359">
        <v>3</v>
      </c>
      <c r="H2359" t="str">
        <f>_xlfn.XLOOKUP(Table1[[#This Row],[ZIPCODE]],Table2[Zip Code],Table2[County])</f>
        <v>Sanpete</v>
      </c>
      <c r="I2359" t="str">
        <f>_xlfn.XLOOKUP(Table1[[#This Row],[ZIPCODE]],Table3[zip],Table3[county])</f>
        <v>Sanpete County</v>
      </c>
      <c r="J2359" t="str">
        <f>IFERROR(Table1[[#This Row],[County (Utah.gov)]], SUBSTITUTE(Table1[[#This Row],[County (WPR)]], " County", ""))</f>
        <v>Sanpete</v>
      </c>
    </row>
    <row r="2360" spans="1:10">
      <c r="A2360" t="s">
        <v>135</v>
      </c>
      <c r="B2360" t="s">
        <v>20</v>
      </c>
      <c r="C2360">
        <v>2025</v>
      </c>
      <c r="D2360">
        <v>2</v>
      </c>
      <c r="E2360">
        <v>84647</v>
      </c>
      <c r="F2360" t="s">
        <v>290</v>
      </c>
      <c r="G2360">
        <v>9</v>
      </c>
      <c r="H2360" t="str">
        <f>_xlfn.XLOOKUP(Table1[[#This Row],[ZIPCODE]],Table2[Zip Code],Table2[County])</f>
        <v>Sanpete</v>
      </c>
      <c r="I2360" t="str">
        <f>_xlfn.XLOOKUP(Table1[[#This Row],[ZIPCODE]],Table3[zip],Table3[county])</f>
        <v>Sanpete County</v>
      </c>
      <c r="J2360" t="str">
        <f>IFERROR(Table1[[#This Row],[County (Utah.gov)]], SUBSTITUTE(Table1[[#This Row],[County (WPR)]], " County", ""))</f>
        <v>Sanpete</v>
      </c>
    </row>
    <row r="2361" spans="1:10">
      <c r="A2361" t="s">
        <v>135</v>
      </c>
      <c r="B2361" t="s">
        <v>20</v>
      </c>
      <c r="C2361">
        <v>2025</v>
      </c>
      <c r="D2361">
        <v>2</v>
      </c>
      <c r="E2361">
        <v>84647</v>
      </c>
      <c r="F2361" t="s">
        <v>291</v>
      </c>
      <c r="G2361">
        <v>1</v>
      </c>
      <c r="H2361" t="str">
        <f>_xlfn.XLOOKUP(Table1[[#This Row],[ZIPCODE]],Table2[Zip Code],Table2[County])</f>
        <v>Sanpete</v>
      </c>
      <c r="I2361" t="str">
        <f>_xlfn.XLOOKUP(Table1[[#This Row],[ZIPCODE]],Table3[zip],Table3[county])</f>
        <v>Sanpete County</v>
      </c>
      <c r="J2361" t="str">
        <f>IFERROR(Table1[[#This Row],[County (Utah.gov)]], SUBSTITUTE(Table1[[#This Row],[County (WPR)]], " County", ""))</f>
        <v>Sanpete</v>
      </c>
    </row>
    <row r="2362" spans="1:10">
      <c r="A2362" t="s">
        <v>135</v>
      </c>
      <c r="B2362" t="s">
        <v>20</v>
      </c>
      <c r="C2362">
        <v>2025</v>
      </c>
      <c r="D2362">
        <v>2</v>
      </c>
      <c r="E2362">
        <v>84648</v>
      </c>
      <c r="F2362" t="s">
        <v>290</v>
      </c>
      <c r="G2362">
        <v>10</v>
      </c>
      <c r="H2362" t="str">
        <f>_xlfn.XLOOKUP(Table1[[#This Row],[ZIPCODE]],Table2[Zip Code],Table2[County])</f>
        <v>Juab</v>
      </c>
      <c r="I2362" t="str">
        <f>_xlfn.XLOOKUP(Table1[[#This Row],[ZIPCODE]],Table3[zip],Table3[county])</f>
        <v>Juab County</v>
      </c>
      <c r="J2362" t="str">
        <f>IFERROR(Table1[[#This Row],[County (Utah.gov)]], SUBSTITUTE(Table1[[#This Row],[County (WPR)]], " County", ""))</f>
        <v>Juab</v>
      </c>
    </row>
    <row r="2363" spans="1:10">
      <c r="A2363" t="s">
        <v>135</v>
      </c>
      <c r="B2363" t="s">
        <v>20</v>
      </c>
      <c r="C2363">
        <v>2025</v>
      </c>
      <c r="D2363">
        <v>2</v>
      </c>
      <c r="E2363">
        <v>84648</v>
      </c>
      <c r="F2363" t="s">
        <v>291</v>
      </c>
      <c r="G2363">
        <v>1</v>
      </c>
      <c r="H2363" t="str">
        <f>_xlfn.XLOOKUP(Table1[[#This Row],[ZIPCODE]],Table2[Zip Code],Table2[County])</f>
        <v>Juab</v>
      </c>
      <c r="I2363" t="str">
        <f>_xlfn.XLOOKUP(Table1[[#This Row],[ZIPCODE]],Table3[zip],Table3[county])</f>
        <v>Juab County</v>
      </c>
      <c r="J2363" t="str">
        <f>IFERROR(Table1[[#This Row],[County (Utah.gov)]], SUBSTITUTE(Table1[[#This Row],[County (WPR)]], " County", ""))</f>
        <v>Juab</v>
      </c>
    </row>
    <row r="2364" spans="1:10">
      <c r="A2364" t="s">
        <v>135</v>
      </c>
      <c r="B2364" t="s">
        <v>20</v>
      </c>
      <c r="C2364">
        <v>2025</v>
      </c>
      <c r="D2364">
        <v>2</v>
      </c>
      <c r="E2364">
        <v>84649</v>
      </c>
      <c r="F2364" t="s">
        <v>290</v>
      </c>
      <c r="G2364">
        <v>4</v>
      </c>
      <c r="H2364" t="str">
        <f>_xlfn.XLOOKUP(Table1[[#This Row],[ZIPCODE]],Table2[Zip Code],Table2[County])</f>
        <v>Millard</v>
      </c>
      <c r="I2364" t="str">
        <f>_xlfn.XLOOKUP(Table1[[#This Row],[ZIPCODE]],Table3[zip],Table3[county])</f>
        <v>Millard County</v>
      </c>
      <c r="J2364" t="str">
        <f>IFERROR(Table1[[#This Row],[County (Utah.gov)]], SUBSTITUTE(Table1[[#This Row],[County (WPR)]], " County", ""))</f>
        <v>Millard</v>
      </c>
    </row>
    <row r="2365" spans="1:10">
      <c r="A2365" t="s">
        <v>135</v>
      </c>
      <c r="B2365" t="s">
        <v>20</v>
      </c>
      <c r="C2365">
        <v>2025</v>
      </c>
      <c r="D2365">
        <v>2</v>
      </c>
      <c r="E2365">
        <v>84651</v>
      </c>
      <c r="F2365" t="s">
        <v>290</v>
      </c>
      <c r="G2365">
        <v>29</v>
      </c>
      <c r="H2365" t="str">
        <f>_xlfn.XLOOKUP(Table1[[#This Row],[ZIPCODE]],Table2[Zip Code],Table2[County])</f>
        <v>Utah</v>
      </c>
      <c r="I2365" t="str">
        <f>_xlfn.XLOOKUP(Table1[[#This Row],[ZIPCODE]],Table3[zip],Table3[county])</f>
        <v>Utah County</v>
      </c>
      <c r="J2365" t="str">
        <f>IFERROR(Table1[[#This Row],[County (Utah.gov)]], SUBSTITUTE(Table1[[#This Row],[County (WPR)]], " County", ""))</f>
        <v>Utah</v>
      </c>
    </row>
    <row r="2366" spans="1:10">
      <c r="A2366" t="s">
        <v>135</v>
      </c>
      <c r="B2366" t="s">
        <v>20</v>
      </c>
      <c r="C2366">
        <v>2025</v>
      </c>
      <c r="D2366">
        <v>2</v>
      </c>
      <c r="E2366">
        <v>84651</v>
      </c>
      <c r="F2366" t="s">
        <v>291</v>
      </c>
      <c r="G2366">
        <v>3</v>
      </c>
      <c r="H2366" t="str">
        <f>_xlfn.XLOOKUP(Table1[[#This Row],[ZIPCODE]],Table2[Zip Code],Table2[County])</f>
        <v>Utah</v>
      </c>
      <c r="I2366" t="str">
        <f>_xlfn.XLOOKUP(Table1[[#This Row],[ZIPCODE]],Table3[zip],Table3[county])</f>
        <v>Utah County</v>
      </c>
      <c r="J2366" t="str">
        <f>IFERROR(Table1[[#This Row],[County (Utah.gov)]], SUBSTITUTE(Table1[[#This Row],[County (WPR)]], " County", ""))</f>
        <v>Utah</v>
      </c>
    </row>
    <row r="2367" spans="1:10">
      <c r="A2367" t="s">
        <v>135</v>
      </c>
      <c r="B2367" t="s">
        <v>20</v>
      </c>
      <c r="C2367">
        <v>2025</v>
      </c>
      <c r="D2367">
        <v>2</v>
      </c>
      <c r="E2367">
        <v>84652</v>
      </c>
      <c r="F2367" t="s">
        <v>290</v>
      </c>
      <c r="G2367">
        <v>1</v>
      </c>
      <c r="H2367" t="str">
        <f>_xlfn.XLOOKUP(Table1[[#This Row],[ZIPCODE]],Table2[Zip Code],Table2[County])</f>
        <v>Sevier</v>
      </c>
      <c r="I2367" t="str">
        <f>_xlfn.XLOOKUP(Table1[[#This Row],[ZIPCODE]],Table3[zip],Table3[county])</f>
        <v>Sevier County</v>
      </c>
      <c r="J2367" t="str">
        <f>IFERROR(Table1[[#This Row],[County (Utah.gov)]], SUBSTITUTE(Table1[[#This Row],[County (WPR)]], " County", ""))</f>
        <v>Sevier</v>
      </c>
    </row>
    <row r="2368" spans="1:10">
      <c r="A2368" t="s">
        <v>135</v>
      </c>
      <c r="B2368" t="s">
        <v>20</v>
      </c>
      <c r="C2368">
        <v>2025</v>
      </c>
      <c r="D2368">
        <v>2</v>
      </c>
      <c r="E2368">
        <v>84653</v>
      </c>
      <c r="F2368" t="s">
        <v>290</v>
      </c>
      <c r="G2368">
        <v>31</v>
      </c>
      <c r="H2368" t="str">
        <f>_xlfn.XLOOKUP(Table1[[#This Row],[ZIPCODE]],Table2[Zip Code],Table2[County])</f>
        <v>Utah</v>
      </c>
      <c r="I2368" t="str">
        <f>_xlfn.XLOOKUP(Table1[[#This Row],[ZIPCODE]],Table3[zip],Table3[county])</f>
        <v>Utah County</v>
      </c>
      <c r="J2368" t="str">
        <f>IFERROR(Table1[[#This Row],[County (Utah.gov)]], SUBSTITUTE(Table1[[#This Row],[County (WPR)]], " County", ""))</f>
        <v>Utah</v>
      </c>
    </row>
    <row r="2369" spans="1:10">
      <c r="A2369" t="s">
        <v>135</v>
      </c>
      <c r="B2369" t="s">
        <v>20</v>
      </c>
      <c r="C2369">
        <v>2025</v>
      </c>
      <c r="D2369">
        <v>2</v>
      </c>
      <c r="E2369">
        <v>84653</v>
      </c>
      <c r="F2369" t="s">
        <v>291</v>
      </c>
      <c r="G2369">
        <v>4</v>
      </c>
      <c r="H2369" t="str">
        <f>_xlfn.XLOOKUP(Table1[[#This Row],[ZIPCODE]],Table2[Zip Code],Table2[County])</f>
        <v>Utah</v>
      </c>
      <c r="I2369" t="str">
        <f>_xlfn.XLOOKUP(Table1[[#This Row],[ZIPCODE]],Table3[zip],Table3[county])</f>
        <v>Utah County</v>
      </c>
      <c r="J2369" t="str">
        <f>IFERROR(Table1[[#This Row],[County (Utah.gov)]], SUBSTITUTE(Table1[[#This Row],[County (WPR)]], " County", ""))</f>
        <v>Utah</v>
      </c>
    </row>
    <row r="2370" spans="1:10">
      <c r="A2370" t="s">
        <v>135</v>
      </c>
      <c r="B2370" t="s">
        <v>20</v>
      </c>
      <c r="C2370">
        <v>2025</v>
      </c>
      <c r="D2370">
        <v>2</v>
      </c>
      <c r="E2370">
        <v>84654</v>
      </c>
      <c r="F2370" t="s">
        <v>290</v>
      </c>
      <c r="G2370">
        <v>1</v>
      </c>
      <c r="H2370" t="str">
        <f>_xlfn.XLOOKUP(Table1[[#This Row],[ZIPCODE]],Table2[Zip Code],Table2[County])</f>
        <v>Sevier</v>
      </c>
      <c r="I2370" t="str">
        <f>_xlfn.XLOOKUP(Table1[[#This Row],[ZIPCODE]],Table3[zip],Table3[county])</f>
        <v>Sevier County</v>
      </c>
      <c r="J2370" t="str">
        <f>IFERROR(Table1[[#This Row],[County (Utah.gov)]], SUBSTITUTE(Table1[[#This Row],[County (WPR)]], " County", ""))</f>
        <v>Sevier</v>
      </c>
    </row>
    <row r="2371" spans="1:10">
      <c r="A2371" t="s">
        <v>135</v>
      </c>
      <c r="B2371" t="s">
        <v>20</v>
      </c>
      <c r="C2371">
        <v>2025</v>
      </c>
      <c r="D2371">
        <v>2</v>
      </c>
      <c r="E2371">
        <v>84655</v>
      </c>
      <c r="F2371" t="s">
        <v>290</v>
      </c>
      <c r="G2371">
        <v>21</v>
      </c>
      <c r="H2371" t="str">
        <f>_xlfn.XLOOKUP(Table1[[#This Row],[ZIPCODE]],Table2[Zip Code],Table2[County])</f>
        <v>Utah</v>
      </c>
      <c r="I2371" t="str">
        <f>_xlfn.XLOOKUP(Table1[[#This Row],[ZIPCODE]],Table3[zip],Table3[county])</f>
        <v>Utah County</v>
      </c>
      <c r="J2371" t="str">
        <f>IFERROR(Table1[[#This Row],[County (Utah.gov)]], SUBSTITUTE(Table1[[#This Row],[County (WPR)]], " County", ""))</f>
        <v>Utah</v>
      </c>
    </row>
    <row r="2372" spans="1:10">
      <c r="A2372" t="s">
        <v>135</v>
      </c>
      <c r="B2372" t="s">
        <v>20</v>
      </c>
      <c r="C2372">
        <v>2025</v>
      </c>
      <c r="D2372">
        <v>2</v>
      </c>
      <c r="E2372">
        <v>84655</v>
      </c>
      <c r="F2372" t="s">
        <v>291</v>
      </c>
      <c r="G2372">
        <v>6</v>
      </c>
      <c r="H2372" t="str">
        <f>_xlfn.XLOOKUP(Table1[[#This Row],[ZIPCODE]],Table2[Zip Code],Table2[County])</f>
        <v>Utah</v>
      </c>
      <c r="I2372" t="str">
        <f>_xlfn.XLOOKUP(Table1[[#This Row],[ZIPCODE]],Table3[zip],Table3[county])</f>
        <v>Utah County</v>
      </c>
      <c r="J2372" t="str">
        <f>IFERROR(Table1[[#This Row],[County (Utah.gov)]], SUBSTITUTE(Table1[[#This Row],[County (WPR)]], " County", ""))</f>
        <v>Utah</v>
      </c>
    </row>
    <row r="2373" spans="1:10">
      <c r="A2373" t="s">
        <v>135</v>
      </c>
      <c r="B2373" t="s">
        <v>20</v>
      </c>
      <c r="C2373">
        <v>2025</v>
      </c>
      <c r="D2373">
        <v>2</v>
      </c>
      <c r="E2373">
        <v>84657</v>
      </c>
      <c r="F2373" t="s">
        <v>290</v>
      </c>
      <c r="G2373">
        <v>2</v>
      </c>
      <c r="H2373" t="str">
        <f>_xlfn.XLOOKUP(Table1[[#This Row],[ZIPCODE]],Table2[Zip Code],Table2[County])</f>
        <v>Sevier</v>
      </c>
      <c r="I2373" t="str">
        <f>_xlfn.XLOOKUP(Table1[[#This Row],[ZIPCODE]],Table3[zip],Table3[county])</f>
        <v>Sevier County</v>
      </c>
      <c r="J2373" t="str">
        <f>IFERROR(Table1[[#This Row],[County (Utah.gov)]], SUBSTITUTE(Table1[[#This Row],[County (WPR)]], " County", ""))</f>
        <v>Sevier</v>
      </c>
    </row>
    <row r="2374" spans="1:10">
      <c r="A2374" t="s">
        <v>135</v>
      </c>
      <c r="B2374" t="s">
        <v>20</v>
      </c>
      <c r="C2374">
        <v>2025</v>
      </c>
      <c r="D2374">
        <v>2</v>
      </c>
      <c r="E2374">
        <v>84660</v>
      </c>
      <c r="F2374" t="s">
        <v>290</v>
      </c>
      <c r="G2374">
        <v>59</v>
      </c>
      <c r="H2374" t="str">
        <f>_xlfn.XLOOKUP(Table1[[#This Row],[ZIPCODE]],Table2[Zip Code],Table2[County])</f>
        <v>Utah</v>
      </c>
      <c r="I2374" t="str">
        <f>_xlfn.XLOOKUP(Table1[[#This Row],[ZIPCODE]],Table3[zip],Table3[county])</f>
        <v>Utah County</v>
      </c>
      <c r="J2374" t="str">
        <f>IFERROR(Table1[[#This Row],[County (Utah.gov)]], SUBSTITUTE(Table1[[#This Row],[County (WPR)]], " County", ""))</f>
        <v>Utah</v>
      </c>
    </row>
    <row r="2375" spans="1:10">
      <c r="A2375" t="s">
        <v>135</v>
      </c>
      <c r="B2375" t="s">
        <v>20</v>
      </c>
      <c r="C2375">
        <v>2025</v>
      </c>
      <c r="D2375">
        <v>2</v>
      </c>
      <c r="E2375">
        <v>84660</v>
      </c>
      <c r="F2375" t="s">
        <v>291</v>
      </c>
      <c r="G2375">
        <v>4</v>
      </c>
      <c r="H2375" t="str">
        <f>_xlfn.XLOOKUP(Table1[[#This Row],[ZIPCODE]],Table2[Zip Code],Table2[County])</f>
        <v>Utah</v>
      </c>
      <c r="I2375" t="str">
        <f>_xlfn.XLOOKUP(Table1[[#This Row],[ZIPCODE]],Table3[zip],Table3[county])</f>
        <v>Utah County</v>
      </c>
      <c r="J2375" t="str">
        <f>IFERROR(Table1[[#This Row],[County (Utah.gov)]], SUBSTITUTE(Table1[[#This Row],[County (WPR)]], " County", ""))</f>
        <v>Utah</v>
      </c>
    </row>
    <row r="2376" spans="1:10">
      <c r="A2376" t="s">
        <v>135</v>
      </c>
      <c r="B2376" t="s">
        <v>20</v>
      </c>
      <c r="C2376">
        <v>2025</v>
      </c>
      <c r="D2376">
        <v>2</v>
      </c>
      <c r="E2376">
        <v>84662</v>
      </c>
      <c r="F2376" t="s">
        <v>290</v>
      </c>
      <c r="G2376">
        <v>4</v>
      </c>
      <c r="H2376" t="str">
        <f>_xlfn.XLOOKUP(Table1[[#This Row],[ZIPCODE]],Table2[Zip Code],Table2[County])</f>
        <v>Sanpete</v>
      </c>
      <c r="I2376" t="str">
        <f>_xlfn.XLOOKUP(Table1[[#This Row],[ZIPCODE]],Table3[zip],Table3[county])</f>
        <v>Sanpete County</v>
      </c>
      <c r="J2376" t="str">
        <f>IFERROR(Table1[[#This Row],[County (Utah.gov)]], SUBSTITUTE(Table1[[#This Row],[County (WPR)]], " County", ""))</f>
        <v>Sanpete</v>
      </c>
    </row>
    <row r="2377" spans="1:10">
      <c r="A2377" t="s">
        <v>135</v>
      </c>
      <c r="B2377" t="s">
        <v>20</v>
      </c>
      <c r="C2377">
        <v>2025</v>
      </c>
      <c r="D2377">
        <v>2</v>
      </c>
      <c r="E2377">
        <v>84662</v>
      </c>
      <c r="F2377" t="s">
        <v>291</v>
      </c>
      <c r="G2377">
        <v>1</v>
      </c>
      <c r="H2377" t="str">
        <f>_xlfn.XLOOKUP(Table1[[#This Row],[ZIPCODE]],Table2[Zip Code],Table2[County])</f>
        <v>Sanpete</v>
      </c>
      <c r="I2377" t="str">
        <f>_xlfn.XLOOKUP(Table1[[#This Row],[ZIPCODE]],Table3[zip],Table3[county])</f>
        <v>Sanpete County</v>
      </c>
      <c r="J2377" t="str">
        <f>IFERROR(Table1[[#This Row],[County (Utah.gov)]], SUBSTITUTE(Table1[[#This Row],[County (WPR)]], " County", ""))</f>
        <v>Sanpete</v>
      </c>
    </row>
    <row r="2378" spans="1:10">
      <c r="A2378" t="s">
        <v>135</v>
      </c>
      <c r="B2378" t="s">
        <v>20</v>
      </c>
      <c r="C2378">
        <v>2025</v>
      </c>
      <c r="D2378">
        <v>2</v>
      </c>
      <c r="E2378">
        <v>84663</v>
      </c>
      <c r="F2378" t="s">
        <v>290</v>
      </c>
      <c r="G2378">
        <v>35</v>
      </c>
      <c r="H2378" t="str">
        <f>_xlfn.XLOOKUP(Table1[[#This Row],[ZIPCODE]],Table2[Zip Code],Table2[County])</f>
        <v>Utah</v>
      </c>
      <c r="I2378" t="str">
        <f>_xlfn.XLOOKUP(Table1[[#This Row],[ZIPCODE]],Table3[zip],Table3[county])</f>
        <v>Utah County</v>
      </c>
      <c r="J2378" t="str">
        <f>IFERROR(Table1[[#This Row],[County (Utah.gov)]], SUBSTITUTE(Table1[[#This Row],[County (WPR)]], " County", ""))</f>
        <v>Utah</v>
      </c>
    </row>
    <row r="2379" spans="1:10">
      <c r="A2379" t="s">
        <v>135</v>
      </c>
      <c r="B2379" t="s">
        <v>20</v>
      </c>
      <c r="C2379">
        <v>2025</v>
      </c>
      <c r="D2379">
        <v>2</v>
      </c>
      <c r="E2379">
        <v>84663</v>
      </c>
      <c r="F2379" t="s">
        <v>291</v>
      </c>
      <c r="G2379">
        <v>9</v>
      </c>
      <c r="H2379" t="str">
        <f>_xlfn.XLOOKUP(Table1[[#This Row],[ZIPCODE]],Table2[Zip Code],Table2[County])</f>
        <v>Utah</v>
      </c>
      <c r="I2379" t="str">
        <f>_xlfn.XLOOKUP(Table1[[#This Row],[ZIPCODE]],Table3[zip],Table3[county])</f>
        <v>Utah County</v>
      </c>
      <c r="J2379" t="str">
        <f>IFERROR(Table1[[#This Row],[County (Utah.gov)]], SUBSTITUTE(Table1[[#This Row],[County (WPR)]], " County", ""))</f>
        <v>Utah</v>
      </c>
    </row>
    <row r="2380" spans="1:10">
      <c r="A2380" t="s">
        <v>135</v>
      </c>
      <c r="B2380" t="s">
        <v>20</v>
      </c>
      <c r="C2380">
        <v>2025</v>
      </c>
      <c r="D2380">
        <v>2</v>
      </c>
      <c r="E2380">
        <v>84664</v>
      </c>
      <c r="F2380" t="s">
        <v>290</v>
      </c>
      <c r="G2380">
        <v>47</v>
      </c>
      <c r="H2380" t="str">
        <f>_xlfn.XLOOKUP(Table1[[#This Row],[ZIPCODE]],Table2[Zip Code],Table2[County])</f>
        <v>Utah</v>
      </c>
      <c r="I2380" t="str">
        <f>_xlfn.XLOOKUP(Table1[[#This Row],[ZIPCODE]],Table3[zip],Table3[county])</f>
        <v>Utah County</v>
      </c>
      <c r="J2380" t="str">
        <f>IFERROR(Table1[[#This Row],[County (Utah.gov)]], SUBSTITUTE(Table1[[#This Row],[County (WPR)]], " County", ""))</f>
        <v>Utah</v>
      </c>
    </row>
    <row r="2381" spans="1:10">
      <c r="A2381" t="s">
        <v>135</v>
      </c>
      <c r="B2381" t="s">
        <v>20</v>
      </c>
      <c r="C2381">
        <v>2025</v>
      </c>
      <c r="D2381">
        <v>2</v>
      </c>
      <c r="E2381">
        <v>84664</v>
      </c>
      <c r="F2381" t="s">
        <v>291</v>
      </c>
      <c r="G2381">
        <v>5</v>
      </c>
      <c r="H2381" t="str">
        <f>_xlfn.XLOOKUP(Table1[[#This Row],[ZIPCODE]],Table2[Zip Code],Table2[County])</f>
        <v>Utah</v>
      </c>
      <c r="I2381" t="str">
        <f>_xlfn.XLOOKUP(Table1[[#This Row],[ZIPCODE]],Table3[zip],Table3[county])</f>
        <v>Utah County</v>
      </c>
      <c r="J2381" t="str">
        <f>IFERROR(Table1[[#This Row],[County (Utah.gov)]], SUBSTITUTE(Table1[[#This Row],[County (WPR)]], " County", ""))</f>
        <v>Utah</v>
      </c>
    </row>
    <row r="2382" spans="1:10">
      <c r="A2382" t="s">
        <v>135</v>
      </c>
      <c r="B2382" t="s">
        <v>20</v>
      </c>
      <c r="C2382">
        <v>2025</v>
      </c>
      <c r="D2382">
        <v>2</v>
      </c>
      <c r="E2382">
        <v>84701</v>
      </c>
      <c r="F2382" t="s">
        <v>290</v>
      </c>
      <c r="G2382">
        <v>9</v>
      </c>
      <c r="H2382" t="str">
        <f>_xlfn.XLOOKUP(Table1[[#This Row],[ZIPCODE]],Table2[Zip Code],Table2[County])</f>
        <v>Sevier</v>
      </c>
      <c r="I2382" t="str">
        <f>_xlfn.XLOOKUP(Table1[[#This Row],[ZIPCODE]],Table3[zip],Table3[county])</f>
        <v>Sevier County</v>
      </c>
      <c r="J2382" t="str">
        <f>IFERROR(Table1[[#This Row],[County (Utah.gov)]], SUBSTITUTE(Table1[[#This Row],[County (WPR)]], " County", ""))</f>
        <v>Sevier</v>
      </c>
    </row>
    <row r="2383" spans="1:10">
      <c r="A2383" t="s">
        <v>135</v>
      </c>
      <c r="B2383" t="s">
        <v>20</v>
      </c>
      <c r="C2383">
        <v>2025</v>
      </c>
      <c r="D2383">
        <v>2</v>
      </c>
      <c r="E2383">
        <v>84701</v>
      </c>
      <c r="F2383" t="s">
        <v>291</v>
      </c>
      <c r="G2383">
        <v>1</v>
      </c>
      <c r="H2383" t="str">
        <f>_xlfn.XLOOKUP(Table1[[#This Row],[ZIPCODE]],Table2[Zip Code],Table2[County])</f>
        <v>Sevier</v>
      </c>
      <c r="I2383" t="str">
        <f>_xlfn.XLOOKUP(Table1[[#This Row],[ZIPCODE]],Table3[zip],Table3[county])</f>
        <v>Sevier County</v>
      </c>
      <c r="J2383" t="str">
        <f>IFERROR(Table1[[#This Row],[County (Utah.gov)]], SUBSTITUTE(Table1[[#This Row],[County (WPR)]], " County", ""))</f>
        <v>Sevier</v>
      </c>
    </row>
    <row r="2384" spans="1:10">
      <c r="A2384" t="s">
        <v>135</v>
      </c>
      <c r="B2384" t="s">
        <v>20</v>
      </c>
      <c r="C2384">
        <v>2025</v>
      </c>
      <c r="D2384">
        <v>2</v>
      </c>
      <c r="E2384">
        <v>84711</v>
      </c>
      <c r="F2384" t="s">
        <v>290</v>
      </c>
      <c r="G2384">
        <v>1</v>
      </c>
      <c r="H2384" t="str">
        <f>_xlfn.XLOOKUP(Table1[[#This Row],[ZIPCODE]],Table2[Zip Code],Table2[County])</f>
        <v>Sevier</v>
      </c>
      <c r="I2384" t="str">
        <f>_xlfn.XLOOKUP(Table1[[#This Row],[ZIPCODE]],Table3[zip],Table3[county])</f>
        <v>Sevier County</v>
      </c>
      <c r="J2384" t="str">
        <f>IFERROR(Table1[[#This Row],[County (Utah.gov)]], SUBSTITUTE(Table1[[#This Row],[County (WPR)]], " County", ""))</f>
        <v>Sevier</v>
      </c>
    </row>
    <row r="2385" spans="1:10">
      <c r="A2385" t="s">
        <v>135</v>
      </c>
      <c r="B2385" t="s">
        <v>20</v>
      </c>
      <c r="C2385">
        <v>2025</v>
      </c>
      <c r="D2385">
        <v>2</v>
      </c>
      <c r="E2385">
        <v>84713</v>
      </c>
      <c r="F2385" t="s">
        <v>290</v>
      </c>
      <c r="G2385">
        <v>2</v>
      </c>
      <c r="H2385" t="str">
        <f>_xlfn.XLOOKUP(Table1[[#This Row],[ZIPCODE]],Table2[Zip Code],Table2[County])</f>
        <v>Beaver</v>
      </c>
      <c r="I2385" t="str">
        <f>_xlfn.XLOOKUP(Table1[[#This Row],[ZIPCODE]],Table3[zip],Table3[county])</f>
        <v>Beaver County</v>
      </c>
      <c r="J2385" t="str">
        <f>IFERROR(Table1[[#This Row],[County (Utah.gov)]], SUBSTITUTE(Table1[[#This Row],[County (WPR)]], " County", ""))</f>
        <v>Beaver</v>
      </c>
    </row>
    <row r="2386" spans="1:10">
      <c r="A2386" t="s">
        <v>135</v>
      </c>
      <c r="B2386" t="s">
        <v>20</v>
      </c>
      <c r="C2386">
        <v>2025</v>
      </c>
      <c r="D2386">
        <v>2</v>
      </c>
      <c r="E2386">
        <v>84718</v>
      </c>
      <c r="F2386" t="s">
        <v>290</v>
      </c>
      <c r="G2386">
        <v>1</v>
      </c>
      <c r="H2386" t="str">
        <f>_xlfn.XLOOKUP(Table1[[#This Row],[ZIPCODE]],Table2[Zip Code],Table2[County])</f>
        <v>Garfield</v>
      </c>
      <c r="I2386" t="str">
        <f>_xlfn.XLOOKUP(Table1[[#This Row],[ZIPCODE]],Table3[zip],Table3[county])</f>
        <v>Garfield County</v>
      </c>
      <c r="J2386" t="str">
        <f>IFERROR(Table1[[#This Row],[County (Utah.gov)]], SUBSTITUTE(Table1[[#This Row],[County (WPR)]], " County", ""))</f>
        <v>Garfield</v>
      </c>
    </row>
    <row r="2387" spans="1:10">
      <c r="A2387" t="s">
        <v>135</v>
      </c>
      <c r="B2387" t="s">
        <v>20</v>
      </c>
      <c r="C2387">
        <v>2025</v>
      </c>
      <c r="D2387">
        <v>2</v>
      </c>
      <c r="E2387">
        <v>84720</v>
      </c>
      <c r="F2387" t="s">
        <v>290</v>
      </c>
      <c r="G2387">
        <v>25</v>
      </c>
      <c r="H2387" t="str">
        <f>_xlfn.XLOOKUP(Table1[[#This Row],[ZIPCODE]],Table2[Zip Code],Table2[County])</f>
        <v>Iron</v>
      </c>
      <c r="I2387" t="str">
        <f>_xlfn.XLOOKUP(Table1[[#This Row],[ZIPCODE]],Table3[zip],Table3[county])</f>
        <v>Iron County</v>
      </c>
      <c r="J2387" t="str">
        <f>IFERROR(Table1[[#This Row],[County (Utah.gov)]], SUBSTITUTE(Table1[[#This Row],[County (WPR)]], " County", ""))</f>
        <v>Iron</v>
      </c>
    </row>
    <row r="2388" spans="1:10">
      <c r="A2388" t="s">
        <v>135</v>
      </c>
      <c r="B2388" t="s">
        <v>20</v>
      </c>
      <c r="C2388">
        <v>2025</v>
      </c>
      <c r="D2388">
        <v>2</v>
      </c>
      <c r="E2388">
        <v>84720</v>
      </c>
      <c r="F2388" t="s">
        <v>291</v>
      </c>
      <c r="G2388">
        <v>2</v>
      </c>
      <c r="H2388" t="str">
        <f>_xlfn.XLOOKUP(Table1[[#This Row],[ZIPCODE]],Table2[Zip Code],Table2[County])</f>
        <v>Iron</v>
      </c>
      <c r="I2388" t="str">
        <f>_xlfn.XLOOKUP(Table1[[#This Row],[ZIPCODE]],Table3[zip],Table3[county])</f>
        <v>Iron County</v>
      </c>
      <c r="J2388" t="str">
        <f>IFERROR(Table1[[#This Row],[County (Utah.gov)]], SUBSTITUTE(Table1[[#This Row],[County (WPR)]], " County", ""))</f>
        <v>Iron</v>
      </c>
    </row>
    <row r="2389" spans="1:10">
      <c r="A2389" t="s">
        <v>135</v>
      </c>
      <c r="B2389" t="s">
        <v>20</v>
      </c>
      <c r="C2389">
        <v>2025</v>
      </c>
      <c r="D2389">
        <v>2</v>
      </c>
      <c r="E2389">
        <v>84721</v>
      </c>
      <c r="F2389" t="s">
        <v>290</v>
      </c>
      <c r="G2389">
        <v>8</v>
      </c>
      <c r="H2389" t="str">
        <f>_xlfn.XLOOKUP(Table1[[#This Row],[ZIPCODE]],Table2[Zip Code],Table2[County])</f>
        <v>Iron</v>
      </c>
      <c r="I2389" t="str">
        <f>_xlfn.XLOOKUP(Table1[[#This Row],[ZIPCODE]],Table3[zip],Table3[county])</f>
        <v>Iron County</v>
      </c>
      <c r="J2389" t="str">
        <f>IFERROR(Table1[[#This Row],[County (Utah.gov)]], SUBSTITUTE(Table1[[#This Row],[County (WPR)]], " County", ""))</f>
        <v>Iron</v>
      </c>
    </row>
    <row r="2390" spans="1:10">
      <c r="A2390" t="s">
        <v>135</v>
      </c>
      <c r="B2390" t="s">
        <v>20</v>
      </c>
      <c r="C2390">
        <v>2025</v>
      </c>
      <c r="D2390">
        <v>2</v>
      </c>
      <c r="E2390">
        <v>84721</v>
      </c>
      <c r="F2390" t="s">
        <v>291</v>
      </c>
      <c r="G2390">
        <v>2</v>
      </c>
      <c r="H2390" t="str">
        <f>_xlfn.XLOOKUP(Table1[[#This Row],[ZIPCODE]],Table2[Zip Code],Table2[County])</f>
        <v>Iron</v>
      </c>
      <c r="I2390" t="str">
        <f>_xlfn.XLOOKUP(Table1[[#This Row],[ZIPCODE]],Table3[zip],Table3[county])</f>
        <v>Iron County</v>
      </c>
      <c r="J2390" t="str">
        <f>IFERROR(Table1[[#This Row],[County (Utah.gov)]], SUBSTITUTE(Table1[[#This Row],[County (WPR)]], " County", ""))</f>
        <v>Iron</v>
      </c>
    </row>
    <row r="2391" spans="1:10">
      <c r="A2391" t="s">
        <v>135</v>
      </c>
      <c r="B2391" t="s">
        <v>20</v>
      </c>
      <c r="C2391">
        <v>2025</v>
      </c>
      <c r="D2391">
        <v>2</v>
      </c>
      <c r="E2391">
        <v>84725</v>
      </c>
      <c r="F2391" t="s">
        <v>290</v>
      </c>
      <c r="G2391">
        <v>2</v>
      </c>
      <c r="H2391" t="str">
        <f>_xlfn.XLOOKUP(Table1[[#This Row],[ZIPCODE]],Table2[Zip Code],Table2[County])</f>
        <v>Washington</v>
      </c>
      <c r="I2391" t="str">
        <f>_xlfn.XLOOKUP(Table1[[#This Row],[ZIPCODE]],Table3[zip],Table3[county])</f>
        <v>Washington County</v>
      </c>
      <c r="J2391" t="str">
        <f>IFERROR(Table1[[#This Row],[County (Utah.gov)]], SUBSTITUTE(Table1[[#This Row],[County (WPR)]], " County", ""))</f>
        <v>Washington</v>
      </c>
    </row>
    <row r="2392" spans="1:10">
      <c r="A2392" t="s">
        <v>135</v>
      </c>
      <c r="B2392" t="s">
        <v>20</v>
      </c>
      <c r="C2392">
        <v>2025</v>
      </c>
      <c r="D2392">
        <v>2</v>
      </c>
      <c r="E2392">
        <v>84725</v>
      </c>
      <c r="F2392" t="s">
        <v>291</v>
      </c>
      <c r="G2392">
        <v>1</v>
      </c>
      <c r="H2392" t="str">
        <f>_xlfn.XLOOKUP(Table1[[#This Row],[ZIPCODE]],Table2[Zip Code],Table2[County])</f>
        <v>Washington</v>
      </c>
      <c r="I2392" t="str">
        <f>_xlfn.XLOOKUP(Table1[[#This Row],[ZIPCODE]],Table3[zip],Table3[county])</f>
        <v>Washington County</v>
      </c>
      <c r="J2392" t="str">
        <f>IFERROR(Table1[[#This Row],[County (Utah.gov)]], SUBSTITUTE(Table1[[#This Row],[County (WPR)]], " County", ""))</f>
        <v>Washington</v>
      </c>
    </row>
    <row r="2393" spans="1:10">
      <c r="A2393" t="s">
        <v>135</v>
      </c>
      <c r="B2393" t="s">
        <v>20</v>
      </c>
      <c r="C2393">
        <v>2025</v>
      </c>
      <c r="D2393">
        <v>2</v>
      </c>
      <c r="E2393">
        <v>84728</v>
      </c>
      <c r="F2393" t="s">
        <v>291</v>
      </c>
      <c r="G2393">
        <v>1</v>
      </c>
      <c r="H2393" t="str">
        <f>_xlfn.XLOOKUP(Table1[[#This Row],[ZIPCODE]],Table2[Zip Code],Table2[County])</f>
        <v>Millard</v>
      </c>
      <c r="I2393" t="str">
        <f>_xlfn.XLOOKUP(Table1[[#This Row],[ZIPCODE]],Table3[zip],Table3[county])</f>
        <v>Millard County</v>
      </c>
      <c r="J2393" t="str">
        <f>IFERROR(Table1[[#This Row],[County (Utah.gov)]], SUBSTITUTE(Table1[[#This Row],[County (WPR)]], " County", ""))</f>
        <v>Millard</v>
      </c>
    </row>
    <row r="2394" spans="1:10">
      <c r="A2394" t="s">
        <v>135</v>
      </c>
      <c r="B2394" t="s">
        <v>20</v>
      </c>
      <c r="C2394">
        <v>2025</v>
      </c>
      <c r="D2394">
        <v>2</v>
      </c>
      <c r="E2394">
        <v>84730</v>
      </c>
      <c r="F2394" t="s">
        <v>290</v>
      </c>
      <c r="G2394">
        <v>2</v>
      </c>
      <c r="H2394" t="str">
        <f>_xlfn.XLOOKUP(Table1[[#This Row],[ZIPCODE]],Table2[Zip Code],Table2[County])</f>
        <v>Sevier</v>
      </c>
      <c r="I2394" t="str">
        <f>_xlfn.XLOOKUP(Table1[[#This Row],[ZIPCODE]],Table3[zip],Table3[county])</f>
        <v>Sevier County</v>
      </c>
      <c r="J2394" t="str">
        <f>IFERROR(Table1[[#This Row],[County (Utah.gov)]], SUBSTITUTE(Table1[[#This Row],[County (WPR)]], " County", ""))</f>
        <v>Sevier</v>
      </c>
    </row>
    <row r="2395" spans="1:10">
      <c r="A2395" t="s">
        <v>135</v>
      </c>
      <c r="B2395" t="s">
        <v>20</v>
      </c>
      <c r="C2395">
        <v>2025</v>
      </c>
      <c r="D2395">
        <v>2</v>
      </c>
      <c r="E2395">
        <v>84737</v>
      </c>
      <c r="F2395" t="s">
        <v>290</v>
      </c>
      <c r="G2395">
        <v>14</v>
      </c>
      <c r="H2395" t="str">
        <f>_xlfn.XLOOKUP(Table1[[#This Row],[ZIPCODE]],Table2[Zip Code],Table2[County])</f>
        <v>Washington</v>
      </c>
      <c r="I2395" t="str">
        <f>_xlfn.XLOOKUP(Table1[[#This Row],[ZIPCODE]],Table3[zip],Table3[county])</f>
        <v>Washington County</v>
      </c>
      <c r="J2395" t="str">
        <f>IFERROR(Table1[[#This Row],[County (Utah.gov)]], SUBSTITUTE(Table1[[#This Row],[County (WPR)]], " County", ""))</f>
        <v>Washington</v>
      </c>
    </row>
    <row r="2396" spans="1:10">
      <c r="A2396" t="s">
        <v>135</v>
      </c>
      <c r="B2396" t="s">
        <v>20</v>
      </c>
      <c r="C2396">
        <v>2025</v>
      </c>
      <c r="D2396">
        <v>2</v>
      </c>
      <c r="E2396">
        <v>84738</v>
      </c>
      <c r="F2396" t="s">
        <v>290</v>
      </c>
      <c r="G2396">
        <v>3</v>
      </c>
      <c r="H2396" t="str">
        <f>_xlfn.XLOOKUP(Table1[[#This Row],[ZIPCODE]],Table2[Zip Code],Table2[County])</f>
        <v>Washington</v>
      </c>
      <c r="I2396" t="str">
        <f>_xlfn.XLOOKUP(Table1[[#This Row],[ZIPCODE]],Table3[zip],Table3[county])</f>
        <v>Washington County</v>
      </c>
      <c r="J2396" t="str">
        <f>IFERROR(Table1[[#This Row],[County (Utah.gov)]], SUBSTITUTE(Table1[[#This Row],[County (WPR)]], " County", ""))</f>
        <v>Washington</v>
      </c>
    </row>
    <row r="2397" spans="1:10">
      <c r="A2397" t="s">
        <v>135</v>
      </c>
      <c r="B2397" t="s">
        <v>20</v>
      </c>
      <c r="C2397">
        <v>2025</v>
      </c>
      <c r="D2397">
        <v>2</v>
      </c>
      <c r="E2397">
        <v>84738</v>
      </c>
      <c r="F2397" t="s">
        <v>291</v>
      </c>
      <c r="G2397">
        <v>1</v>
      </c>
      <c r="H2397" t="str">
        <f>_xlfn.XLOOKUP(Table1[[#This Row],[ZIPCODE]],Table2[Zip Code],Table2[County])</f>
        <v>Washington</v>
      </c>
      <c r="I2397" t="str">
        <f>_xlfn.XLOOKUP(Table1[[#This Row],[ZIPCODE]],Table3[zip],Table3[county])</f>
        <v>Washington County</v>
      </c>
      <c r="J2397" t="str">
        <f>IFERROR(Table1[[#This Row],[County (Utah.gov)]], SUBSTITUTE(Table1[[#This Row],[County (WPR)]], " County", ""))</f>
        <v>Washington</v>
      </c>
    </row>
    <row r="2398" spans="1:10">
      <c r="A2398" t="s">
        <v>135</v>
      </c>
      <c r="B2398" t="s">
        <v>20</v>
      </c>
      <c r="C2398">
        <v>2025</v>
      </c>
      <c r="D2398">
        <v>2</v>
      </c>
      <c r="E2398">
        <v>84740</v>
      </c>
      <c r="F2398" t="s">
        <v>290</v>
      </c>
      <c r="G2398">
        <v>1</v>
      </c>
      <c r="H2398" t="str">
        <f>_xlfn.XLOOKUP(Table1[[#This Row],[ZIPCODE]],Table2[Zip Code],Table2[County])</f>
        <v>Piute</v>
      </c>
      <c r="I2398" t="str">
        <f>_xlfn.XLOOKUP(Table1[[#This Row],[ZIPCODE]],Table3[zip],Table3[county])</f>
        <v>Piute County</v>
      </c>
      <c r="J2398" t="str">
        <f>IFERROR(Table1[[#This Row],[County (Utah.gov)]], SUBSTITUTE(Table1[[#This Row],[County (WPR)]], " County", ""))</f>
        <v>Piute</v>
      </c>
    </row>
    <row r="2399" spans="1:10">
      <c r="A2399" t="s">
        <v>135</v>
      </c>
      <c r="B2399" t="s">
        <v>20</v>
      </c>
      <c r="C2399">
        <v>2025</v>
      </c>
      <c r="D2399">
        <v>2</v>
      </c>
      <c r="E2399">
        <v>84741</v>
      </c>
      <c r="F2399" t="s">
        <v>290</v>
      </c>
      <c r="G2399">
        <v>3</v>
      </c>
      <c r="H2399" t="str">
        <f>_xlfn.XLOOKUP(Table1[[#This Row],[ZIPCODE]],Table2[Zip Code],Table2[County])</f>
        <v>Kane</v>
      </c>
      <c r="I2399" t="str">
        <f>_xlfn.XLOOKUP(Table1[[#This Row],[ZIPCODE]],Table3[zip],Table3[county])</f>
        <v>Kane County</v>
      </c>
      <c r="J2399" t="str">
        <f>IFERROR(Table1[[#This Row],[County (Utah.gov)]], SUBSTITUTE(Table1[[#This Row],[County (WPR)]], " County", ""))</f>
        <v>Kane</v>
      </c>
    </row>
    <row r="2400" spans="1:10">
      <c r="A2400" t="s">
        <v>135</v>
      </c>
      <c r="B2400" t="s">
        <v>20</v>
      </c>
      <c r="C2400">
        <v>2025</v>
      </c>
      <c r="D2400">
        <v>2</v>
      </c>
      <c r="E2400">
        <v>84741</v>
      </c>
      <c r="F2400" t="s">
        <v>291</v>
      </c>
      <c r="G2400">
        <v>1</v>
      </c>
      <c r="H2400" t="str">
        <f>_xlfn.XLOOKUP(Table1[[#This Row],[ZIPCODE]],Table2[Zip Code],Table2[County])</f>
        <v>Kane</v>
      </c>
      <c r="I2400" t="str">
        <f>_xlfn.XLOOKUP(Table1[[#This Row],[ZIPCODE]],Table3[zip],Table3[county])</f>
        <v>Kane County</v>
      </c>
      <c r="J2400" t="str">
        <f>IFERROR(Table1[[#This Row],[County (Utah.gov)]], SUBSTITUTE(Table1[[#This Row],[County (WPR)]], " County", ""))</f>
        <v>Kane</v>
      </c>
    </row>
    <row r="2401" spans="1:10">
      <c r="A2401" t="s">
        <v>135</v>
      </c>
      <c r="B2401" t="s">
        <v>20</v>
      </c>
      <c r="C2401">
        <v>2025</v>
      </c>
      <c r="D2401">
        <v>2</v>
      </c>
      <c r="E2401">
        <v>84742</v>
      </c>
      <c r="F2401" t="s">
        <v>290</v>
      </c>
      <c r="G2401">
        <v>1</v>
      </c>
      <c r="H2401" t="str">
        <f>_xlfn.XLOOKUP(Table1[[#This Row],[ZIPCODE]],Table2[Zip Code],Table2[County])</f>
        <v>Iron</v>
      </c>
      <c r="I2401" t="str">
        <f>_xlfn.XLOOKUP(Table1[[#This Row],[ZIPCODE]],Table3[zip],Table3[county])</f>
        <v>Iron County</v>
      </c>
      <c r="J2401" t="str">
        <f>IFERROR(Table1[[#This Row],[County (Utah.gov)]], SUBSTITUTE(Table1[[#This Row],[County (WPR)]], " County", ""))</f>
        <v>Iron</v>
      </c>
    </row>
    <row r="2402" spans="1:10">
      <c r="A2402" t="s">
        <v>135</v>
      </c>
      <c r="B2402" t="s">
        <v>20</v>
      </c>
      <c r="C2402">
        <v>2025</v>
      </c>
      <c r="D2402">
        <v>2</v>
      </c>
      <c r="E2402">
        <v>84743</v>
      </c>
      <c r="F2402" t="s">
        <v>290</v>
      </c>
      <c r="G2402">
        <v>1</v>
      </c>
      <c r="H2402" t="str">
        <f>_xlfn.XLOOKUP(Table1[[#This Row],[ZIPCODE]],Table2[Zip Code],Table2[County])</f>
        <v>Piute</v>
      </c>
      <c r="I2402" t="str">
        <f>_xlfn.XLOOKUP(Table1[[#This Row],[ZIPCODE]],Table3[zip],Table3[county])</f>
        <v>Piute County</v>
      </c>
      <c r="J2402" t="str">
        <f>IFERROR(Table1[[#This Row],[County (Utah.gov)]], SUBSTITUTE(Table1[[#This Row],[County (WPR)]], " County", ""))</f>
        <v>Piute</v>
      </c>
    </row>
    <row r="2403" spans="1:10">
      <c r="A2403" t="s">
        <v>135</v>
      </c>
      <c r="B2403" t="s">
        <v>20</v>
      </c>
      <c r="C2403">
        <v>2025</v>
      </c>
      <c r="D2403">
        <v>2</v>
      </c>
      <c r="E2403">
        <v>84745</v>
      </c>
      <c r="F2403" t="s">
        <v>290</v>
      </c>
      <c r="G2403">
        <v>2</v>
      </c>
      <c r="H2403" t="str">
        <f>_xlfn.XLOOKUP(Table1[[#This Row],[ZIPCODE]],Table2[Zip Code],Table2[County])</f>
        <v>Washington</v>
      </c>
      <c r="I2403" t="str">
        <f>_xlfn.XLOOKUP(Table1[[#This Row],[ZIPCODE]],Table3[zip],Table3[county])</f>
        <v>Washington County</v>
      </c>
      <c r="J2403" t="str">
        <f>IFERROR(Table1[[#This Row],[County (Utah.gov)]], SUBSTITUTE(Table1[[#This Row],[County (WPR)]], " County", ""))</f>
        <v>Washington</v>
      </c>
    </row>
    <row r="2404" spans="1:10">
      <c r="A2404" t="s">
        <v>135</v>
      </c>
      <c r="B2404" t="s">
        <v>20</v>
      </c>
      <c r="C2404">
        <v>2025</v>
      </c>
      <c r="D2404">
        <v>2</v>
      </c>
      <c r="E2404">
        <v>84751</v>
      </c>
      <c r="F2404" t="s">
        <v>291</v>
      </c>
      <c r="G2404">
        <v>1</v>
      </c>
      <c r="H2404" t="str">
        <f>_xlfn.XLOOKUP(Table1[[#This Row],[ZIPCODE]],Table2[Zip Code],Table2[County])</f>
        <v>Beaver</v>
      </c>
      <c r="I2404" t="str">
        <f>_xlfn.XLOOKUP(Table1[[#This Row],[ZIPCODE]],Table3[zip],Table3[county])</f>
        <v>Beaver County</v>
      </c>
      <c r="J2404" t="str">
        <f>IFERROR(Table1[[#This Row],[County (Utah.gov)]], SUBSTITUTE(Table1[[#This Row],[County (WPR)]], " County", ""))</f>
        <v>Beaver</v>
      </c>
    </row>
    <row r="2405" spans="1:10">
      <c r="A2405" t="s">
        <v>135</v>
      </c>
      <c r="B2405" t="s">
        <v>20</v>
      </c>
      <c r="C2405">
        <v>2025</v>
      </c>
      <c r="D2405">
        <v>2</v>
      </c>
      <c r="E2405">
        <v>84754</v>
      </c>
      <c r="F2405" t="s">
        <v>290</v>
      </c>
      <c r="G2405">
        <v>2</v>
      </c>
      <c r="H2405" t="str">
        <f>_xlfn.XLOOKUP(Table1[[#This Row],[ZIPCODE]],Table2[Zip Code],Table2[County])</f>
        <v>Sevier</v>
      </c>
      <c r="I2405" t="str">
        <f>_xlfn.XLOOKUP(Table1[[#This Row],[ZIPCODE]],Table3[zip],Table3[county])</f>
        <v>Sevier County</v>
      </c>
      <c r="J2405" t="str">
        <f>IFERROR(Table1[[#This Row],[County (Utah.gov)]], SUBSTITUTE(Table1[[#This Row],[County (WPR)]], " County", ""))</f>
        <v>Sevier</v>
      </c>
    </row>
    <row r="2406" spans="1:10">
      <c r="A2406" t="s">
        <v>135</v>
      </c>
      <c r="B2406" t="s">
        <v>20</v>
      </c>
      <c r="C2406">
        <v>2025</v>
      </c>
      <c r="D2406">
        <v>2</v>
      </c>
      <c r="E2406">
        <v>84757</v>
      </c>
      <c r="F2406" t="s">
        <v>290</v>
      </c>
      <c r="G2406">
        <v>1</v>
      </c>
      <c r="H2406" t="str">
        <f>_xlfn.XLOOKUP(Table1[[#This Row],[ZIPCODE]],Table2[Zip Code],Table2[County])</f>
        <v>Washington</v>
      </c>
      <c r="I2406" t="str">
        <f>_xlfn.XLOOKUP(Table1[[#This Row],[ZIPCODE]],Table3[zip],Table3[county])</f>
        <v>Washington County</v>
      </c>
      <c r="J2406" t="str">
        <f>IFERROR(Table1[[#This Row],[County (Utah.gov)]], SUBSTITUTE(Table1[[#This Row],[County (WPR)]], " County", ""))</f>
        <v>Washington</v>
      </c>
    </row>
    <row r="2407" spans="1:10">
      <c r="A2407" t="s">
        <v>135</v>
      </c>
      <c r="B2407" t="s">
        <v>20</v>
      </c>
      <c r="C2407">
        <v>2025</v>
      </c>
      <c r="D2407">
        <v>2</v>
      </c>
      <c r="E2407">
        <v>84757</v>
      </c>
      <c r="F2407" t="s">
        <v>291</v>
      </c>
      <c r="G2407">
        <v>2</v>
      </c>
      <c r="H2407" t="str">
        <f>_xlfn.XLOOKUP(Table1[[#This Row],[ZIPCODE]],Table2[Zip Code],Table2[County])</f>
        <v>Washington</v>
      </c>
      <c r="I2407" t="str">
        <f>_xlfn.XLOOKUP(Table1[[#This Row],[ZIPCODE]],Table3[zip],Table3[county])</f>
        <v>Washington County</v>
      </c>
      <c r="J2407" t="str">
        <f>IFERROR(Table1[[#This Row],[County (Utah.gov)]], SUBSTITUTE(Table1[[#This Row],[County (WPR)]], " County", ""))</f>
        <v>Washington</v>
      </c>
    </row>
    <row r="2408" spans="1:10">
      <c r="A2408" t="s">
        <v>135</v>
      </c>
      <c r="B2408" t="s">
        <v>20</v>
      </c>
      <c r="C2408">
        <v>2025</v>
      </c>
      <c r="D2408">
        <v>2</v>
      </c>
      <c r="E2408">
        <v>84758</v>
      </c>
      <c r="F2408" t="s">
        <v>291</v>
      </c>
      <c r="G2408">
        <v>1</v>
      </c>
      <c r="H2408" t="str">
        <f>_xlfn.XLOOKUP(Table1[[#This Row],[ZIPCODE]],Table2[Zip Code],Table2[County])</f>
        <v>Kane</v>
      </c>
      <c r="I2408" t="str">
        <f>_xlfn.XLOOKUP(Table1[[#This Row],[ZIPCODE]],Table3[zip],Table3[county])</f>
        <v>Kane County</v>
      </c>
      <c r="J2408" t="str">
        <f>IFERROR(Table1[[#This Row],[County (Utah.gov)]], SUBSTITUTE(Table1[[#This Row],[County (WPR)]], " County", ""))</f>
        <v>Kane</v>
      </c>
    </row>
    <row r="2409" spans="1:10">
      <c r="A2409" t="s">
        <v>135</v>
      </c>
      <c r="B2409" t="s">
        <v>20</v>
      </c>
      <c r="C2409">
        <v>2025</v>
      </c>
      <c r="D2409">
        <v>2</v>
      </c>
      <c r="E2409">
        <v>84759</v>
      </c>
      <c r="F2409" t="s">
        <v>290</v>
      </c>
      <c r="G2409">
        <v>2</v>
      </c>
      <c r="H2409" t="str">
        <f>_xlfn.XLOOKUP(Table1[[#This Row],[ZIPCODE]],Table2[Zip Code],Table2[County])</f>
        <v>Garfield</v>
      </c>
      <c r="I2409" t="str">
        <f>_xlfn.XLOOKUP(Table1[[#This Row],[ZIPCODE]],Table3[zip],Table3[county])</f>
        <v>Garfield County</v>
      </c>
      <c r="J2409" t="str">
        <f>IFERROR(Table1[[#This Row],[County (Utah.gov)]], SUBSTITUTE(Table1[[#This Row],[County (WPR)]], " County", ""))</f>
        <v>Garfield</v>
      </c>
    </row>
    <row r="2410" spans="1:10">
      <c r="A2410" t="s">
        <v>135</v>
      </c>
      <c r="B2410" t="s">
        <v>20</v>
      </c>
      <c r="C2410">
        <v>2025</v>
      </c>
      <c r="D2410">
        <v>2</v>
      </c>
      <c r="E2410">
        <v>84761</v>
      </c>
      <c r="F2410" t="s">
        <v>290</v>
      </c>
      <c r="G2410">
        <v>1</v>
      </c>
      <c r="H2410" t="str">
        <f>_xlfn.XLOOKUP(Table1[[#This Row],[ZIPCODE]],Table2[Zip Code],Table2[County])</f>
        <v>Iron</v>
      </c>
      <c r="I2410" t="str">
        <f>_xlfn.XLOOKUP(Table1[[#This Row],[ZIPCODE]],Table3[zip],Table3[county])</f>
        <v>Iron County</v>
      </c>
      <c r="J2410" t="str">
        <f>IFERROR(Table1[[#This Row],[County (Utah.gov)]], SUBSTITUTE(Table1[[#This Row],[County (WPR)]], " County", ""))</f>
        <v>Iron</v>
      </c>
    </row>
    <row r="2411" spans="1:10">
      <c r="A2411" t="s">
        <v>135</v>
      </c>
      <c r="B2411" t="s">
        <v>20</v>
      </c>
      <c r="C2411">
        <v>2025</v>
      </c>
      <c r="D2411">
        <v>2</v>
      </c>
      <c r="E2411">
        <v>84765</v>
      </c>
      <c r="F2411" t="s">
        <v>290</v>
      </c>
      <c r="G2411">
        <v>8</v>
      </c>
      <c r="H2411" t="str">
        <f>_xlfn.XLOOKUP(Table1[[#This Row],[ZIPCODE]],Table2[Zip Code],Table2[County])</f>
        <v>Washington</v>
      </c>
      <c r="I2411" t="str">
        <f>_xlfn.XLOOKUP(Table1[[#This Row],[ZIPCODE]],Table3[zip],Table3[county])</f>
        <v>Washington County</v>
      </c>
      <c r="J2411" t="str">
        <f>IFERROR(Table1[[#This Row],[County (Utah.gov)]], SUBSTITUTE(Table1[[#This Row],[County (WPR)]], " County", ""))</f>
        <v>Washington</v>
      </c>
    </row>
    <row r="2412" spans="1:10">
      <c r="A2412" t="s">
        <v>135</v>
      </c>
      <c r="B2412" t="s">
        <v>20</v>
      </c>
      <c r="C2412">
        <v>2025</v>
      </c>
      <c r="D2412">
        <v>2</v>
      </c>
      <c r="E2412">
        <v>84765</v>
      </c>
      <c r="F2412" t="s">
        <v>291</v>
      </c>
      <c r="G2412">
        <v>1</v>
      </c>
      <c r="H2412" t="str">
        <f>_xlfn.XLOOKUP(Table1[[#This Row],[ZIPCODE]],Table2[Zip Code],Table2[County])</f>
        <v>Washington</v>
      </c>
      <c r="I2412" t="str">
        <f>_xlfn.XLOOKUP(Table1[[#This Row],[ZIPCODE]],Table3[zip],Table3[county])</f>
        <v>Washington County</v>
      </c>
      <c r="J2412" t="str">
        <f>IFERROR(Table1[[#This Row],[County (Utah.gov)]], SUBSTITUTE(Table1[[#This Row],[County (WPR)]], " County", ""))</f>
        <v>Washington</v>
      </c>
    </row>
    <row r="2413" spans="1:10">
      <c r="A2413" t="s">
        <v>135</v>
      </c>
      <c r="B2413" t="s">
        <v>20</v>
      </c>
      <c r="C2413">
        <v>2025</v>
      </c>
      <c r="D2413">
        <v>2</v>
      </c>
      <c r="E2413">
        <v>84770</v>
      </c>
      <c r="F2413" t="s">
        <v>290</v>
      </c>
      <c r="G2413">
        <v>21</v>
      </c>
      <c r="H2413" t="str">
        <f>_xlfn.XLOOKUP(Table1[[#This Row],[ZIPCODE]],Table2[Zip Code],Table2[County])</f>
        <v>Washington</v>
      </c>
      <c r="I2413" t="str">
        <f>_xlfn.XLOOKUP(Table1[[#This Row],[ZIPCODE]],Table3[zip],Table3[county])</f>
        <v>Washington County</v>
      </c>
      <c r="J2413" t="str">
        <f>IFERROR(Table1[[#This Row],[County (Utah.gov)]], SUBSTITUTE(Table1[[#This Row],[County (WPR)]], " County", ""))</f>
        <v>Washington</v>
      </c>
    </row>
    <row r="2414" spans="1:10">
      <c r="A2414" t="s">
        <v>135</v>
      </c>
      <c r="B2414" t="s">
        <v>20</v>
      </c>
      <c r="C2414">
        <v>2025</v>
      </c>
      <c r="D2414">
        <v>2</v>
      </c>
      <c r="E2414">
        <v>84770</v>
      </c>
      <c r="F2414" t="s">
        <v>291</v>
      </c>
      <c r="G2414">
        <v>3</v>
      </c>
      <c r="H2414" t="str">
        <f>_xlfn.XLOOKUP(Table1[[#This Row],[ZIPCODE]],Table2[Zip Code],Table2[County])</f>
        <v>Washington</v>
      </c>
      <c r="I2414" t="str">
        <f>_xlfn.XLOOKUP(Table1[[#This Row],[ZIPCODE]],Table3[zip],Table3[county])</f>
        <v>Washington County</v>
      </c>
      <c r="J2414" t="str">
        <f>IFERROR(Table1[[#This Row],[County (Utah.gov)]], SUBSTITUTE(Table1[[#This Row],[County (WPR)]], " County", ""))</f>
        <v>Washington</v>
      </c>
    </row>
    <row r="2415" spans="1:10">
      <c r="A2415" t="s">
        <v>135</v>
      </c>
      <c r="B2415" t="s">
        <v>20</v>
      </c>
      <c r="C2415">
        <v>2025</v>
      </c>
      <c r="D2415">
        <v>2</v>
      </c>
      <c r="E2415">
        <v>84776</v>
      </c>
      <c r="F2415" t="s">
        <v>290</v>
      </c>
      <c r="G2415">
        <v>1</v>
      </c>
      <c r="H2415" t="str">
        <f>_xlfn.XLOOKUP(Table1[[#This Row],[ZIPCODE]],Table2[Zip Code],Table2[County])</f>
        <v>Garfield</v>
      </c>
      <c r="I2415" t="str">
        <f>_xlfn.XLOOKUP(Table1[[#This Row],[ZIPCODE]],Table3[zip],Table3[county])</f>
        <v>Garfield County</v>
      </c>
      <c r="J2415" t="str">
        <f>IFERROR(Table1[[#This Row],[County (Utah.gov)]], SUBSTITUTE(Table1[[#This Row],[County (WPR)]], " County", ""))</f>
        <v>Garfield</v>
      </c>
    </row>
    <row r="2416" spans="1:10">
      <c r="A2416" t="s">
        <v>135</v>
      </c>
      <c r="B2416" t="s">
        <v>20</v>
      </c>
      <c r="C2416">
        <v>2025</v>
      </c>
      <c r="D2416">
        <v>2</v>
      </c>
      <c r="E2416">
        <v>84780</v>
      </c>
      <c r="F2416" t="s">
        <v>290</v>
      </c>
      <c r="G2416">
        <v>25</v>
      </c>
      <c r="H2416" t="str">
        <f>_xlfn.XLOOKUP(Table1[[#This Row],[ZIPCODE]],Table2[Zip Code],Table2[County])</f>
        <v>Washington</v>
      </c>
      <c r="I2416" t="str">
        <f>_xlfn.XLOOKUP(Table1[[#This Row],[ZIPCODE]],Table3[zip],Table3[county])</f>
        <v>Washington County</v>
      </c>
      <c r="J2416" t="str">
        <f>IFERROR(Table1[[#This Row],[County (Utah.gov)]], SUBSTITUTE(Table1[[#This Row],[County (WPR)]], " County", ""))</f>
        <v>Washington</v>
      </c>
    </row>
    <row r="2417" spans="1:10">
      <c r="A2417" t="s">
        <v>135</v>
      </c>
      <c r="B2417" t="s">
        <v>20</v>
      </c>
      <c r="C2417">
        <v>2025</v>
      </c>
      <c r="D2417">
        <v>2</v>
      </c>
      <c r="E2417">
        <v>84780</v>
      </c>
      <c r="F2417" t="s">
        <v>291</v>
      </c>
      <c r="G2417">
        <v>1</v>
      </c>
      <c r="H2417" t="str">
        <f>_xlfn.XLOOKUP(Table1[[#This Row],[ZIPCODE]],Table2[Zip Code],Table2[County])</f>
        <v>Washington</v>
      </c>
      <c r="I2417" t="str">
        <f>_xlfn.XLOOKUP(Table1[[#This Row],[ZIPCODE]],Table3[zip],Table3[county])</f>
        <v>Washington County</v>
      </c>
      <c r="J2417" t="str">
        <f>IFERROR(Table1[[#This Row],[County (Utah.gov)]], SUBSTITUTE(Table1[[#This Row],[County (WPR)]], " County", ""))</f>
        <v>Washington</v>
      </c>
    </row>
    <row r="2418" spans="1:10">
      <c r="A2418" t="s">
        <v>135</v>
      </c>
      <c r="B2418" t="s">
        <v>20</v>
      </c>
      <c r="C2418">
        <v>2025</v>
      </c>
      <c r="D2418">
        <v>2</v>
      </c>
      <c r="E2418">
        <v>84784</v>
      </c>
      <c r="F2418" t="s">
        <v>290</v>
      </c>
      <c r="G2418">
        <v>2</v>
      </c>
      <c r="H2418" t="str">
        <f>_xlfn.XLOOKUP(Table1[[#This Row],[ZIPCODE]],Table2[Zip Code],Table2[County])</f>
        <v>Washington</v>
      </c>
      <c r="I2418" t="str">
        <f>_xlfn.XLOOKUP(Table1[[#This Row],[ZIPCODE]],Table3[zip],Table3[county])</f>
        <v>Washington County</v>
      </c>
      <c r="J2418" t="str">
        <f>IFERROR(Table1[[#This Row],[County (Utah.gov)]], SUBSTITUTE(Table1[[#This Row],[County (WPR)]], " County", ""))</f>
        <v>Washington</v>
      </c>
    </row>
    <row r="2419" spans="1:10">
      <c r="A2419" t="s">
        <v>135</v>
      </c>
      <c r="B2419" t="s">
        <v>20</v>
      </c>
      <c r="C2419">
        <v>2025</v>
      </c>
      <c r="D2419">
        <v>2</v>
      </c>
      <c r="E2419">
        <v>84790</v>
      </c>
      <c r="F2419" t="s">
        <v>290</v>
      </c>
      <c r="G2419">
        <v>50</v>
      </c>
      <c r="H2419" t="str">
        <f>_xlfn.XLOOKUP(Table1[[#This Row],[ZIPCODE]],Table2[Zip Code],Table2[County])</f>
        <v>Washington</v>
      </c>
      <c r="I2419" t="str">
        <f>_xlfn.XLOOKUP(Table1[[#This Row],[ZIPCODE]],Table3[zip],Table3[county])</f>
        <v>Washington County</v>
      </c>
      <c r="J2419" t="str">
        <f>IFERROR(Table1[[#This Row],[County (Utah.gov)]], SUBSTITUTE(Table1[[#This Row],[County (WPR)]], " County", ""))</f>
        <v>Washington</v>
      </c>
    </row>
    <row r="2420" spans="1:10">
      <c r="A2420" t="s">
        <v>135</v>
      </c>
      <c r="B2420" t="s">
        <v>20</v>
      </c>
      <c r="C2420">
        <v>2025</v>
      </c>
      <c r="D2420">
        <v>2</v>
      </c>
      <c r="E2420">
        <v>84790</v>
      </c>
      <c r="F2420" t="s">
        <v>291</v>
      </c>
      <c r="G2420">
        <v>4</v>
      </c>
      <c r="H2420" t="str">
        <f>_xlfn.XLOOKUP(Table1[[#This Row],[ZIPCODE]],Table2[Zip Code],Table2[County])</f>
        <v>Washington</v>
      </c>
      <c r="I2420" t="str">
        <f>_xlfn.XLOOKUP(Table1[[#This Row],[ZIPCODE]],Table3[zip],Table3[county])</f>
        <v>Washington County</v>
      </c>
      <c r="J2420" t="str">
        <f>IFERROR(Table1[[#This Row],[County (Utah.gov)]], SUBSTITUTE(Table1[[#This Row],[County (WPR)]], " County", ""))</f>
        <v>Washington</v>
      </c>
    </row>
    <row r="2421" spans="1:10">
      <c r="A2421" t="s">
        <v>135</v>
      </c>
      <c r="B2421" t="s">
        <v>306</v>
      </c>
      <c r="C2421">
        <v>2025</v>
      </c>
      <c r="D2421">
        <v>2</v>
      </c>
      <c r="E2421">
        <v>84003</v>
      </c>
      <c r="F2421" t="s">
        <v>290</v>
      </c>
      <c r="G2421">
        <v>2</v>
      </c>
      <c r="H2421" t="str">
        <f>_xlfn.XLOOKUP(Table1[[#This Row],[ZIPCODE]],Table2[Zip Code],Table2[County])</f>
        <v>Utah</v>
      </c>
      <c r="I2421" t="str">
        <f>_xlfn.XLOOKUP(Table1[[#This Row],[ZIPCODE]],Table3[zip],Table3[county])</f>
        <v>Utah County</v>
      </c>
      <c r="J2421" t="str">
        <f>IFERROR(Table1[[#This Row],[County (Utah.gov)]], SUBSTITUTE(Table1[[#This Row],[County (WPR)]], " County", ""))</f>
        <v>Utah</v>
      </c>
    </row>
    <row r="2422" spans="1:10">
      <c r="A2422" t="s">
        <v>135</v>
      </c>
      <c r="B2422" t="s">
        <v>306</v>
      </c>
      <c r="C2422">
        <v>2025</v>
      </c>
      <c r="D2422">
        <v>2</v>
      </c>
      <c r="E2422">
        <v>84005</v>
      </c>
      <c r="F2422" t="s">
        <v>290</v>
      </c>
      <c r="G2422">
        <v>1</v>
      </c>
      <c r="H2422" t="e">
        <f>_xlfn.XLOOKUP(Table1[[#This Row],[ZIPCODE]],Table2[Zip Code],Table2[County])</f>
        <v>#N/A</v>
      </c>
      <c r="I2422" t="str">
        <f>_xlfn.XLOOKUP(Table1[[#This Row],[ZIPCODE]],Table3[zip],Table3[county])</f>
        <v>Utah County</v>
      </c>
      <c r="J2422" t="str">
        <f>IFERROR(Table1[[#This Row],[County (Utah.gov)]], SUBSTITUTE(Table1[[#This Row],[County (WPR)]], " County", ""))</f>
        <v>Utah</v>
      </c>
    </row>
    <row r="2423" spans="1:10">
      <c r="A2423" t="s">
        <v>135</v>
      </c>
      <c r="B2423" t="s">
        <v>306</v>
      </c>
      <c r="C2423">
        <v>2025</v>
      </c>
      <c r="D2423">
        <v>2</v>
      </c>
      <c r="E2423">
        <v>84009</v>
      </c>
      <c r="F2423" t="s">
        <v>290</v>
      </c>
      <c r="G2423">
        <v>2</v>
      </c>
      <c r="H2423" t="e">
        <f>_xlfn.XLOOKUP(Table1[[#This Row],[ZIPCODE]],Table2[Zip Code],Table2[County])</f>
        <v>#N/A</v>
      </c>
      <c r="I2423" t="str">
        <f>_xlfn.XLOOKUP(Table1[[#This Row],[ZIPCODE]],Table3[zip],Table3[county])</f>
        <v>Salt Lake County</v>
      </c>
      <c r="J2423" t="str">
        <f>IFERROR(Table1[[#This Row],[County (Utah.gov)]], SUBSTITUTE(Table1[[#This Row],[County (WPR)]], " County", ""))</f>
        <v>Salt Lake</v>
      </c>
    </row>
    <row r="2424" spans="1:10">
      <c r="A2424" t="s">
        <v>135</v>
      </c>
      <c r="B2424" t="s">
        <v>306</v>
      </c>
      <c r="C2424">
        <v>2025</v>
      </c>
      <c r="D2424">
        <v>2</v>
      </c>
      <c r="E2424">
        <v>84010</v>
      </c>
      <c r="F2424" t="s">
        <v>290</v>
      </c>
      <c r="G2424">
        <v>3</v>
      </c>
      <c r="H2424" t="str">
        <f>_xlfn.XLOOKUP(Table1[[#This Row],[ZIPCODE]],Table2[Zip Code],Table2[County])</f>
        <v>Davis</v>
      </c>
      <c r="I2424" t="str">
        <f>_xlfn.XLOOKUP(Table1[[#This Row],[ZIPCODE]],Table3[zip],Table3[county])</f>
        <v>Davis County</v>
      </c>
      <c r="J2424" t="str">
        <f>IFERROR(Table1[[#This Row],[County (Utah.gov)]], SUBSTITUTE(Table1[[#This Row],[County (WPR)]], " County", ""))</f>
        <v>Davis</v>
      </c>
    </row>
    <row r="2425" spans="1:10">
      <c r="A2425" t="s">
        <v>135</v>
      </c>
      <c r="B2425" t="s">
        <v>306</v>
      </c>
      <c r="C2425">
        <v>2025</v>
      </c>
      <c r="D2425">
        <v>2</v>
      </c>
      <c r="E2425">
        <v>84014</v>
      </c>
      <c r="F2425" t="s">
        <v>290</v>
      </c>
      <c r="G2425">
        <v>2</v>
      </c>
      <c r="H2425" t="str">
        <f>_xlfn.XLOOKUP(Table1[[#This Row],[ZIPCODE]],Table2[Zip Code],Table2[County])</f>
        <v>Davis</v>
      </c>
      <c r="I2425" t="str">
        <f>_xlfn.XLOOKUP(Table1[[#This Row],[ZIPCODE]],Table3[zip],Table3[county])</f>
        <v>Davis County</v>
      </c>
      <c r="J2425" t="str">
        <f>IFERROR(Table1[[#This Row],[County (Utah.gov)]], SUBSTITUTE(Table1[[#This Row],[County (WPR)]], " County", ""))</f>
        <v>Davis</v>
      </c>
    </row>
    <row r="2426" spans="1:10">
      <c r="A2426" t="s">
        <v>135</v>
      </c>
      <c r="B2426" t="s">
        <v>306</v>
      </c>
      <c r="C2426">
        <v>2025</v>
      </c>
      <c r="D2426">
        <v>2</v>
      </c>
      <c r="E2426">
        <v>84015</v>
      </c>
      <c r="F2426" t="s">
        <v>290</v>
      </c>
      <c r="G2426">
        <v>2</v>
      </c>
      <c r="H2426" t="str">
        <f>_xlfn.XLOOKUP(Table1[[#This Row],[ZIPCODE]],Table2[Zip Code],Table2[County])</f>
        <v>Davis</v>
      </c>
      <c r="I2426" t="str">
        <f>_xlfn.XLOOKUP(Table1[[#This Row],[ZIPCODE]],Table3[zip],Table3[county])</f>
        <v>Davis County</v>
      </c>
      <c r="J2426" t="str">
        <f>IFERROR(Table1[[#This Row],[County (Utah.gov)]], SUBSTITUTE(Table1[[#This Row],[County (WPR)]], " County", ""))</f>
        <v>Davis</v>
      </c>
    </row>
    <row r="2427" spans="1:10">
      <c r="A2427" t="s">
        <v>135</v>
      </c>
      <c r="B2427" t="s">
        <v>306</v>
      </c>
      <c r="C2427">
        <v>2025</v>
      </c>
      <c r="D2427">
        <v>2</v>
      </c>
      <c r="E2427">
        <v>84017</v>
      </c>
      <c r="F2427" t="s">
        <v>291</v>
      </c>
      <c r="G2427">
        <v>1</v>
      </c>
      <c r="H2427" t="str">
        <f>_xlfn.XLOOKUP(Table1[[#This Row],[ZIPCODE]],Table2[Zip Code],Table2[County])</f>
        <v>Summit</v>
      </c>
      <c r="I2427" t="str">
        <f>_xlfn.XLOOKUP(Table1[[#This Row],[ZIPCODE]],Table3[zip],Table3[county])</f>
        <v>Summit County</v>
      </c>
      <c r="J2427" t="str">
        <f>IFERROR(Table1[[#This Row],[County (Utah.gov)]], SUBSTITUTE(Table1[[#This Row],[County (WPR)]], " County", ""))</f>
        <v>Summit</v>
      </c>
    </row>
    <row r="2428" spans="1:10">
      <c r="A2428" t="s">
        <v>135</v>
      </c>
      <c r="B2428" t="s">
        <v>306</v>
      </c>
      <c r="C2428">
        <v>2025</v>
      </c>
      <c r="D2428">
        <v>2</v>
      </c>
      <c r="E2428">
        <v>84025</v>
      </c>
      <c r="F2428" t="s">
        <v>290</v>
      </c>
      <c r="G2428">
        <v>6</v>
      </c>
      <c r="H2428" t="str">
        <f>_xlfn.XLOOKUP(Table1[[#This Row],[ZIPCODE]],Table2[Zip Code],Table2[County])</f>
        <v>Davis</v>
      </c>
      <c r="I2428" t="str">
        <f>_xlfn.XLOOKUP(Table1[[#This Row],[ZIPCODE]],Table3[zip],Table3[county])</f>
        <v>Davis County</v>
      </c>
      <c r="J2428" t="str">
        <f>IFERROR(Table1[[#This Row],[County (Utah.gov)]], SUBSTITUTE(Table1[[#This Row],[County (WPR)]], " County", ""))</f>
        <v>Davis</v>
      </c>
    </row>
    <row r="2429" spans="1:10">
      <c r="A2429" t="s">
        <v>135</v>
      </c>
      <c r="B2429" t="s">
        <v>306</v>
      </c>
      <c r="C2429">
        <v>2025</v>
      </c>
      <c r="D2429">
        <v>2</v>
      </c>
      <c r="E2429">
        <v>84028</v>
      </c>
      <c r="F2429" t="s">
        <v>290</v>
      </c>
      <c r="G2429">
        <v>1</v>
      </c>
      <c r="H2429" t="str">
        <f>_xlfn.XLOOKUP(Table1[[#This Row],[ZIPCODE]],Table2[Zip Code],Table2[County])</f>
        <v>Rich</v>
      </c>
      <c r="I2429" t="str">
        <f>_xlfn.XLOOKUP(Table1[[#This Row],[ZIPCODE]],Table3[zip],Table3[county])</f>
        <v>Rich County</v>
      </c>
      <c r="J2429" t="str">
        <f>IFERROR(Table1[[#This Row],[County (Utah.gov)]], SUBSTITUTE(Table1[[#This Row],[County (WPR)]], " County", ""))</f>
        <v>Rich</v>
      </c>
    </row>
    <row r="2430" spans="1:10">
      <c r="A2430" t="s">
        <v>135</v>
      </c>
      <c r="B2430" t="s">
        <v>306</v>
      </c>
      <c r="C2430">
        <v>2025</v>
      </c>
      <c r="D2430">
        <v>2</v>
      </c>
      <c r="E2430">
        <v>84032</v>
      </c>
      <c r="F2430" t="s">
        <v>291</v>
      </c>
      <c r="G2430">
        <v>1</v>
      </c>
      <c r="H2430" t="str">
        <f>_xlfn.XLOOKUP(Table1[[#This Row],[ZIPCODE]],Table2[Zip Code],Table2[County])</f>
        <v>Wasatch</v>
      </c>
      <c r="I2430" t="str">
        <f>_xlfn.XLOOKUP(Table1[[#This Row],[ZIPCODE]],Table3[zip],Table3[county])</f>
        <v>Wasatch County</v>
      </c>
      <c r="J2430" t="str">
        <f>IFERROR(Table1[[#This Row],[County (Utah.gov)]], SUBSTITUTE(Table1[[#This Row],[County (WPR)]], " County", ""))</f>
        <v>Wasatch</v>
      </c>
    </row>
    <row r="2431" spans="1:10">
      <c r="A2431" t="s">
        <v>135</v>
      </c>
      <c r="B2431" t="s">
        <v>306</v>
      </c>
      <c r="C2431">
        <v>2025</v>
      </c>
      <c r="D2431">
        <v>2</v>
      </c>
      <c r="E2431">
        <v>84036</v>
      </c>
      <c r="F2431" t="s">
        <v>290</v>
      </c>
      <c r="G2431">
        <v>1</v>
      </c>
      <c r="H2431" t="str">
        <f>_xlfn.XLOOKUP(Table1[[#This Row],[ZIPCODE]],Table2[Zip Code],Table2[County])</f>
        <v>Summit</v>
      </c>
      <c r="I2431" t="str">
        <f>_xlfn.XLOOKUP(Table1[[#This Row],[ZIPCODE]],Table3[zip],Table3[county])</f>
        <v>Summit County</v>
      </c>
      <c r="J2431" t="str">
        <f>IFERROR(Table1[[#This Row],[County (Utah.gov)]], SUBSTITUTE(Table1[[#This Row],[County (WPR)]], " County", ""))</f>
        <v>Summit</v>
      </c>
    </row>
    <row r="2432" spans="1:10">
      <c r="A2432" t="s">
        <v>135</v>
      </c>
      <c r="B2432" t="s">
        <v>306</v>
      </c>
      <c r="C2432">
        <v>2025</v>
      </c>
      <c r="D2432">
        <v>2</v>
      </c>
      <c r="E2432">
        <v>84037</v>
      </c>
      <c r="F2432" t="s">
        <v>290</v>
      </c>
      <c r="G2432">
        <v>5</v>
      </c>
      <c r="H2432" t="str">
        <f>_xlfn.XLOOKUP(Table1[[#This Row],[ZIPCODE]],Table2[Zip Code],Table2[County])</f>
        <v>Davis</v>
      </c>
      <c r="I2432" t="str">
        <f>_xlfn.XLOOKUP(Table1[[#This Row],[ZIPCODE]],Table3[zip],Table3[county])</f>
        <v>Davis County</v>
      </c>
      <c r="J2432" t="str">
        <f>IFERROR(Table1[[#This Row],[County (Utah.gov)]], SUBSTITUTE(Table1[[#This Row],[County (WPR)]], " County", ""))</f>
        <v>Davis</v>
      </c>
    </row>
    <row r="2433" spans="1:10">
      <c r="A2433" t="s">
        <v>135</v>
      </c>
      <c r="B2433" t="s">
        <v>306</v>
      </c>
      <c r="C2433">
        <v>2025</v>
      </c>
      <c r="D2433">
        <v>2</v>
      </c>
      <c r="E2433">
        <v>84040</v>
      </c>
      <c r="F2433" t="s">
        <v>290</v>
      </c>
      <c r="G2433">
        <v>2</v>
      </c>
      <c r="H2433" t="str">
        <f>_xlfn.XLOOKUP(Table1[[#This Row],[ZIPCODE]],Table2[Zip Code],Table2[County])</f>
        <v>Davis</v>
      </c>
      <c r="I2433" t="str">
        <f>_xlfn.XLOOKUP(Table1[[#This Row],[ZIPCODE]],Table3[zip],Table3[county])</f>
        <v>Davis County</v>
      </c>
      <c r="J2433" t="str">
        <f>IFERROR(Table1[[#This Row],[County (Utah.gov)]], SUBSTITUTE(Table1[[#This Row],[County (WPR)]], " County", ""))</f>
        <v>Davis</v>
      </c>
    </row>
    <row r="2434" spans="1:10">
      <c r="A2434" t="s">
        <v>135</v>
      </c>
      <c r="B2434" t="s">
        <v>306</v>
      </c>
      <c r="C2434">
        <v>2025</v>
      </c>
      <c r="D2434">
        <v>2</v>
      </c>
      <c r="E2434">
        <v>84040</v>
      </c>
      <c r="F2434" t="s">
        <v>291</v>
      </c>
      <c r="G2434">
        <v>1</v>
      </c>
      <c r="H2434" t="str">
        <f>_xlfn.XLOOKUP(Table1[[#This Row],[ZIPCODE]],Table2[Zip Code],Table2[County])</f>
        <v>Davis</v>
      </c>
      <c r="I2434" t="str">
        <f>_xlfn.XLOOKUP(Table1[[#This Row],[ZIPCODE]],Table3[zip],Table3[county])</f>
        <v>Davis County</v>
      </c>
      <c r="J2434" t="str">
        <f>IFERROR(Table1[[#This Row],[County (Utah.gov)]], SUBSTITUTE(Table1[[#This Row],[County (WPR)]], " County", ""))</f>
        <v>Davis</v>
      </c>
    </row>
    <row r="2435" spans="1:10">
      <c r="A2435" t="s">
        <v>135</v>
      </c>
      <c r="B2435" t="s">
        <v>306</v>
      </c>
      <c r="C2435">
        <v>2025</v>
      </c>
      <c r="D2435">
        <v>2</v>
      </c>
      <c r="E2435">
        <v>84041</v>
      </c>
      <c r="F2435" t="s">
        <v>290</v>
      </c>
      <c r="G2435">
        <v>5</v>
      </c>
      <c r="H2435" t="str">
        <f>_xlfn.XLOOKUP(Table1[[#This Row],[ZIPCODE]],Table2[Zip Code],Table2[County])</f>
        <v>Davis</v>
      </c>
      <c r="I2435" t="str">
        <f>_xlfn.XLOOKUP(Table1[[#This Row],[ZIPCODE]],Table3[zip],Table3[county])</f>
        <v>Davis County</v>
      </c>
      <c r="J2435" t="str">
        <f>IFERROR(Table1[[#This Row],[County (Utah.gov)]], SUBSTITUTE(Table1[[#This Row],[County (WPR)]], " County", ""))</f>
        <v>Davis</v>
      </c>
    </row>
    <row r="2436" spans="1:10">
      <c r="A2436" t="s">
        <v>135</v>
      </c>
      <c r="B2436" t="s">
        <v>306</v>
      </c>
      <c r="C2436">
        <v>2025</v>
      </c>
      <c r="D2436">
        <v>2</v>
      </c>
      <c r="E2436">
        <v>84041</v>
      </c>
      <c r="F2436" t="s">
        <v>291</v>
      </c>
      <c r="G2436">
        <v>1</v>
      </c>
      <c r="H2436" t="str">
        <f>_xlfn.XLOOKUP(Table1[[#This Row],[ZIPCODE]],Table2[Zip Code],Table2[County])</f>
        <v>Davis</v>
      </c>
      <c r="I2436" t="str">
        <f>_xlfn.XLOOKUP(Table1[[#This Row],[ZIPCODE]],Table3[zip],Table3[county])</f>
        <v>Davis County</v>
      </c>
      <c r="J2436" t="str">
        <f>IFERROR(Table1[[#This Row],[County (Utah.gov)]], SUBSTITUTE(Table1[[#This Row],[County (WPR)]], " County", ""))</f>
        <v>Davis</v>
      </c>
    </row>
    <row r="2437" spans="1:10">
      <c r="A2437" t="s">
        <v>135</v>
      </c>
      <c r="B2437" t="s">
        <v>306</v>
      </c>
      <c r="C2437">
        <v>2025</v>
      </c>
      <c r="D2437">
        <v>2</v>
      </c>
      <c r="E2437">
        <v>84043</v>
      </c>
      <c r="F2437" t="s">
        <v>290</v>
      </c>
      <c r="G2437">
        <v>2</v>
      </c>
      <c r="H2437" t="str">
        <f>_xlfn.XLOOKUP(Table1[[#This Row],[ZIPCODE]],Table2[Zip Code],Table2[County])</f>
        <v>Utah</v>
      </c>
      <c r="I2437" t="str">
        <f>_xlfn.XLOOKUP(Table1[[#This Row],[ZIPCODE]],Table3[zip],Table3[county])</f>
        <v>Utah County</v>
      </c>
      <c r="J2437" t="str">
        <f>IFERROR(Table1[[#This Row],[County (Utah.gov)]], SUBSTITUTE(Table1[[#This Row],[County (WPR)]], " County", ""))</f>
        <v>Utah</v>
      </c>
    </row>
    <row r="2438" spans="1:10">
      <c r="A2438" t="s">
        <v>135</v>
      </c>
      <c r="B2438" t="s">
        <v>306</v>
      </c>
      <c r="C2438">
        <v>2025</v>
      </c>
      <c r="D2438">
        <v>2</v>
      </c>
      <c r="E2438">
        <v>84049</v>
      </c>
      <c r="F2438" t="s">
        <v>290</v>
      </c>
      <c r="G2438">
        <v>1</v>
      </c>
      <c r="H2438" t="str">
        <f>_xlfn.XLOOKUP(Table1[[#This Row],[ZIPCODE]],Table2[Zip Code],Table2[County])</f>
        <v>Wasatch</v>
      </c>
      <c r="I2438" t="str">
        <f>_xlfn.XLOOKUP(Table1[[#This Row],[ZIPCODE]],Table3[zip],Table3[county])</f>
        <v>Wasatch County</v>
      </c>
      <c r="J2438" t="str">
        <f>IFERROR(Table1[[#This Row],[County (Utah.gov)]], SUBSTITUTE(Table1[[#This Row],[County (WPR)]], " County", ""))</f>
        <v>Wasatch</v>
      </c>
    </row>
    <row r="2439" spans="1:10">
      <c r="A2439" t="s">
        <v>135</v>
      </c>
      <c r="B2439" t="s">
        <v>306</v>
      </c>
      <c r="C2439">
        <v>2025</v>
      </c>
      <c r="D2439">
        <v>2</v>
      </c>
      <c r="E2439">
        <v>84050</v>
      </c>
      <c r="F2439" t="s">
        <v>290</v>
      </c>
      <c r="G2439">
        <v>1</v>
      </c>
      <c r="H2439" t="str">
        <f>_xlfn.XLOOKUP(Table1[[#This Row],[ZIPCODE]],Table2[Zip Code],Table2[County])</f>
        <v>Morgan</v>
      </c>
      <c r="I2439" t="str">
        <f>_xlfn.XLOOKUP(Table1[[#This Row],[ZIPCODE]],Table3[zip],Table3[county])</f>
        <v>Morgan County</v>
      </c>
      <c r="J2439" t="str">
        <f>IFERROR(Table1[[#This Row],[County (Utah.gov)]], SUBSTITUTE(Table1[[#This Row],[County (WPR)]], " County", ""))</f>
        <v>Morgan</v>
      </c>
    </row>
    <row r="2440" spans="1:10">
      <c r="A2440" t="s">
        <v>135</v>
      </c>
      <c r="B2440" t="s">
        <v>306</v>
      </c>
      <c r="C2440">
        <v>2025</v>
      </c>
      <c r="D2440">
        <v>2</v>
      </c>
      <c r="E2440">
        <v>84054</v>
      </c>
      <c r="F2440" t="s">
        <v>290</v>
      </c>
      <c r="G2440">
        <v>3</v>
      </c>
      <c r="H2440" t="str">
        <f>_xlfn.XLOOKUP(Table1[[#This Row],[ZIPCODE]],Table2[Zip Code],Table2[County])</f>
        <v>Davis</v>
      </c>
      <c r="I2440" t="str">
        <f>_xlfn.XLOOKUP(Table1[[#This Row],[ZIPCODE]],Table3[zip],Table3[county])</f>
        <v>Davis County</v>
      </c>
      <c r="J2440" t="str">
        <f>IFERROR(Table1[[#This Row],[County (Utah.gov)]], SUBSTITUTE(Table1[[#This Row],[County (WPR)]], " County", ""))</f>
        <v>Davis</v>
      </c>
    </row>
    <row r="2441" spans="1:10">
      <c r="A2441" t="s">
        <v>135</v>
      </c>
      <c r="B2441" t="s">
        <v>306</v>
      </c>
      <c r="C2441">
        <v>2025</v>
      </c>
      <c r="D2441">
        <v>2</v>
      </c>
      <c r="E2441">
        <v>84054</v>
      </c>
      <c r="F2441" t="s">
        <v>291</v>
      </c>
      <c r="G2441">
        <v>2</v>
      </c>
      <c r="H2441" t="str">
        <f>_xlfn.XLOOKUP(Table1[[#This Row],[ZIPCODE]],Table2[Zip Code],Table2[County])</f>
        <v>Davis</v>
      </c>
      <c r="I2441" t="str">
        <f>_xlfn.XLOOKUP(Table1[[#This Row],[ZIPCODE]],Table3[zip],Table3[county])</f>
        <v>Davis County</v>
      </c>
      <c r="J2441" t="str">
        <f>IFERROR(Table1[[#This Row],[County (Utah.gov)]], SUBSTITUTE(Table1[[#This Row],[County (WPR)]], " County", ""))</f>
        <v>Davis</v>
      </c>
    </row>
    <row r="2442" spans="1:10">
      <c r="A2442" t="s">
        <v>135</v>
      </c>
      <c r="B2442" t="s">
        <v>306</v>
      </c>
      <c r="C2442">
        <v>2025</v>
      </c>
      <c r="D2442">
        <v>2</v>
      </c>
      <c r="E2442">
        <v>84058</v>
      </c>
      <c r="F2442" t="s">
        <v>290</v>
      </c>
      <c r="G2442">
        <v>1</v>
      </c>
      <c r="H2442" t="str">
        <f>_xlfn.XLOOKUP(Table1[[#This Row],[ZIPCODE]],Table2[Zip Code],Table2[County])</f>
        <v>Utah</v>
      </c>
      <c r="I2442" t="str">
        <f>_xlfn.XLOOKUP(Table1[[#This Row],[ZIPCODE]],Table3[zip],Table3[county])</f>
        <v>Utah County</v>
      </c>
      <c r="J2442" t="str">
        <f>IFERROR(Table1[[#This Row],[County (Utah.gov)]], SUBSTITUTE(Table1[[#This Row],[County (WPR)]], " County", ""))</f>
        <v>Utah</v>
      </c>
    </row>
    <row r="2443" spans="1:10">
      <c r="A2443" t="s">
        <v>135</v>
      </c>
      <c r="B2443" t="s">
        <v>306</v>
      </c>
      <c r="C2443">
        <v>2025</v>
      </c>
      <c r="D2443">
        <v>2</v>
      </c>
      <c r="E2443">
        <v>84062</v>
      </c>
      <c r="F2443" t="s">
        <v>290</v>
      </c>
      <c r="G2443">
        <v>4</v>
      </c>
      <c r="H2443" t="str">
        <f>_xlfn.XLOOKUP(Table1[[#This Row],[ZIPCODE]],Table2[Zip Code],Table2[County])</f>
        <v>Utah</v>
      </c>
      <c r="I2443" t="str">
        <f>_xlfn.XLOOKUP(Table1[[#This Row],[ZIPCODE]],Table3[zip],Table3[county])</f>
        <v>Utah County</v>
      </c>
      <c r="J2443" t="str">
        <f>IFERROR(Table1[[#This Row],[County (Utah.gov)]], SUBSTITUTE(Table1[[#This Row],[County (WPR)]], " County", ""))</f>
        <v>Utah</v>
      </c>
    </row>
    <row r="2444" spans="1:10">
      <c r="A2444" t="s">
        <v>135</v>
      </c>
      <c r="B2444" t="s">
        <v>306</v>
      </c>
      <c r="C2444">
        <v>2025</v>
      </c>
      <c r="D2444">
        <v>2</v>
      </c>
      <c r="E2444">
        <v>84065</v>
      </c>
      <c r="F2444" t="s">
        <v>290</v>
      </c>
      <c r="G2444">
        <v>1</v>
      </c>
      <c r="H2444" t="str">
        <f>_xlfn.XLOOKUP(Table1[[#This Row],[ZIPCODE]],Table2[Zip Code],Table2[County])</f>
        <v>Salt Lake</v>
      </c>
      <c r="I2444" t="str">
        <f>_xlfn.XLOOKUP(Table1[[#This Row],[ZIPCODE]],Table3[zip],Table3[county])</f>
        <v>Salt Lake County</v>
      </c>
      <c r="J2444" t="str">
        <f>IFERROR(Table1[[#This Row],[County (Utah.gov)]], SUBSTITUTE(Table1[[#This Row],[County (WPR)]], " County", ""))</f>
        <v>Salt Lake</v>
      </c>
    </row>
    <row r="2445" spans="1:10">
      <c r="A2445" t="s">
        <v>135</v>
      </c>
      <c r="B2445" t="s">
        <v>306</v>
      </c>
      <c r="C2445">
        <v>2025</v>
      </c>
      <c r="D2445">
        <v>2</v>
      </c>
      <c r="E2445">
        <v>84067</v>
      </c>
      <c r="F2445" t="s">
        <v>290</v>
      </c>
      <c r="G2445">
        <v>1</v>
      </c>
      <c r="H2445" t="str">
        <f>_xlfn.XLOOKUP(Table1[[#This Row],[ZIPCODE]],Table2[Zip Code],Table2[County])</f>
        <v>Weber</v>
      </c>
      <c r="I2445" t="str">
        <f>_xlfn.XLOOKUP(Table1[[#This Row],[ZIPCODE]],Table3[zip],Table3[county])</f>
        <v>Weber County</v>
      </c>
      <c r="J2445" t="str">
        <f>IFERROR(Table1[[#This Row],[County (Utah.gov)]], SUBSTITUTE(Table1[[#This Row],[County (WPR)]], " County", ""))</f>
        <v>Weber</v>
      </c>
    </row>
    <row r="2446" spans="1:10">
      <c r="A2446" t="s">
        <v>135</v>
      </c>
      <c r="B2446" t="s">
        <v>306</v>
      </c>
      <c r="C2446">
        <v>2025</v>
      </c>
      <c r="D2446">
        <v>2</v>
      </c>
      <c r="E2446">
        <v>84067</v>
      </c>
      <c r="F2446" t="s">
        <v>291</v>
      </c>
      <c r="G2446">
        <v>1</v>
      </c>
      <c r="H2446" t="str">
        <f>_xlfn.XLOOKUP(Table1[[#This Row],[ZIPCODE]],Table2[Zip Code],Table2[County])</f>
        <v>Weber</v>
      </c>
      <c r="I2446" t="str">
        <f>_xlfn.XLOOKUP(Table1[[#This Row],[ZIPCODE]],Table3[zip],Table3[county])</f>
        <v>Weber County</v>
      </c>
      <c r="J2446" t="str">
        <f>IFERROR(Table1[[#This Row],[County (Utah.gov)]], SUBSTITUTE(Table1[[#This Row],[County (WPR)]], " County", ""))</f>
        <v>Weber</v>
      </c>
    </row>
    <row r="2447" spans="1:10">
      <c r="A2447" t="s">
        <v>135</v>
      </c>
      <c r="B2447" t="s">
        <v>306</v>
      </c>
      <c r="C2447">
        <v>2025</v>
      </c>
      <c r="D2447">
        <v>2</v>
      </c>
      <c r="E2447">
        <v>84070</v>
      </c>
      <c r="F2447" t="s">
        <v>290</v>
      </c>
      <c r="G2447">
        <v>1</v>
      </c>
      <c r="H2447" t="str">
        <f>_xlfn.XLOOKUP(Table1[[#This Row],[ZIPCODE]],Table2[Zip Code],Table2[County])</f>
        <v>Salt Lake</v>
      </c>
      <c r="I2447" t="str">
        <f>_xlfn.XLOOKUP(Table1[[#This Row],[ZIPCODE]],Table3[zip],Table3[county])</f>
        <v>Salt Lake County</v>
      </c>
      <c r="J2447" t="str">
        <f>IFERROR(Table1[[#This Row],[County (Utah.gov)]], SUBSTITUTE(Table1[[#This Row],[County (WPR)]], " County", ""))</f>
        <v>Salt Lake</v>
      </c>
    </row>
    <row r="2448" spans="1:10">
      <c r="A2448" t="s">
        <v>135</v>
      </c>
      <c r="B2448" t="s">
        <v>306</v>
      </c>
      <c r="C2448">
        <v>2025</v>
      </c>
      <c r="D2448">
        <v>2</v>
      </c>
      <c r="E2448">
        <v>84074</v>
      </c>
      <c r="F2448" t="s">
        <v>290</v>
      </c>
      <c r="G2448">
        <v>1</v>
      </c>
      <c r="H2448" t="str">
        <f>_xlfn.XLOOKUP(Table1[[#This Row],[ZIPCODE]],Table2[Zip Code],Table2[County])</f>
        <v>Tooele</v>
      </c>
      <c r="I2448" t="str">
        <f>_xlfn.XLOOKUP(Table1[[#This Row],[ZIPCODE]],Table3[zip],Table3[county])</f>
        <v>Tooele County</v>
      </c>
      <c r="J2448" t="str">
        <f>IFERROR(Table1[[#This Row],[County (Utah.gov)]], SUBSTITUTE(Table1[[#This Row],[County (WPR)]], " County", ""))</f>
        <v>Tooele</v>
      </c>
    </row>
    <row r="2449" spans="1:10">
      <c r="A2449" t="s">
        <v>135</v>
      </c>
      <c r="B2449" t="s">
        <v>306</v>
      </c>
      <c r="C2449">
        <v>2025</v>
      </c>
      <c r="D2449">
        <v>2</v>
      </c>
      <c r="E2449">
        <v>84075</v>
      </c>
      <c r="F2449" t="s">
        <v>290</v>
      </c>
      <c r="G2449">
        <v>2</v>
      </c>
      <c r="H2449" t="str">
        <f>_xlfn.XLOOKUP(Table1[[#This Row],[ZIPCODE]],Table2[Zip Code],Table2[County])</f>
        <v>Davis</v>
      </c>
      <c r="I2449" t="str">
        <f>_xlfn.XLOOKUP(Table1[[#This Row],[ZIPCODE]],Table3[zip],Table3[county])</f>
        <v>Davis County</v>
      </c>
      <c r="J2449" t="str">
        <f>IFERROR(Table1[[#This Row],[County (Utah.gov)]], SUBSTITUTE(Table1[[#This Row],[County (WPR)]], " County", ""))</f>
        <v>Davis</v>
      </c>
    </row>
    <row r="2450" spans="1:10">
      <c r="A2450" t="s">
        <v>135</v>
      </c>
      <c r="B2450" t="s">
        <v>306</v>
      </c>
      <c r="C2450">
        <v>2025</v>
      </c>
      <c r="D2450">
        <v>2</v>
      </c>
      <c r="E2450">
        <v>84075</v>
      </c>
      <c r="F2450" t="s">
        <v>291</v>
      </c>
      <c r="G2450">
        <v>1</v>
      </c>
      <c r="H2450" t="str">
        <f>_xlfn.XLOOKUP(Table1[[#This Row],[ZIPCODE]],Table2[Zip Code],Table2[County])</f>
        <v>Davis</v>
      </c>
      <c r="I2450" t="str">
        <f>_xlfn.XLOOKUP(Table1[[#This Row],[ZIPCODE]],Table3[zip],Table3[county])</f>
        <v>Davis County</v>
      </c>
      <c r="J2450" t="str">
        <f>IFERROR(Table1[[#This Row],[County (Utah.gov)]], SUBSTITUTE(Table1[[#This Row],[County (WPR)]], " County", ""))</f>
        <v>Davis</v>
      </c>
    </row>
    <row r="2451" spans="1:10">
      <c r="A2451" t="s">
        <v>135</v>
      </c>
      <c r="B2451" t="s">
        <v>306</v>
      </c>
      <c r="C2451">
        <v>2025</v>
      </c>
      <c r="D2451">
        <v>2</v>
      </c>
      <c r="E2451">
        <v>84088</v>
      </c>
      <c r="F2451" t="s">
        <v>290</v>
      </c>
      <c r="G2451">
        <v>1</v>
      </c>
      <c r="H2451" t="str">
        <f>_xlfn.XLOOKUP(Table1[[#This Row],[ZIPCODE]],Table2[Zip Code],Table2[County])</f>
        <v>Salt Lake</v>
      </c>
      <c r="I2451" t="str">
        <f>_xlfn.XLOOKUP(Table1[[#This Row],[ZIPCODE]],Table3[zip],Table3[county])</f>
        <v>Salt Lake County</v>
      </c>
      <c r="J2451" t="str">
        <f>IFERROR(Table1[[#This Row],[County (Utah.gov)]], SUBSTITUTE(Table1[[#This Row],[County (WPR)]], " County", ""))</f>
        <v>Salt Lake</v>
      </c>
    </row>
    <row r="2452" spans="1:10">
      <c r="A2452" t="s">
        <v>135</v>
      </c>
      <c r="B2452" t="s">
        <v>306</v>
      </c>
      <c r="C2452">
        <v>2025</v>
      </c>
      <c r="D2452">
        <v>2</v>
      </c>
      <c r="E2452">
        <v>84093</v>
      </c>
      <c r="F2452" t="s">
        <v>290</v>
      </c>
      <c r="G2452">
        <v>1</v>
      </c>
      <c r="H2452" t="str">
        <f>_xlfn.XLOOKUP(Table1[[#This Row],[ZIPCODE]],Table2[Zip Code],Table2[County])</f>
        <v>Salt Lake</v>
      </c>
      <c r="I2452" t="str">
        <f>_xlfn.XLOOKUP(Table1[[#This Row],[ZIPCODE]],Table3[zip],Table3[county])</f>
        <v>Salt Lake County</v>
      </c>
      <c r="J2452" t="str">
        <f>IFERROR(Table1[[#This Row],[County (Utah.gov)]], SUBSTITUTE(Table1[[#This Row],[County (WPR)]], " County", ""))</f>
        <v>Salt Lake</v>
      </c>
    </row>
    <row r="2453" spans="1:10">
      <c r="A2453" t="s">
        <v>135</v>
      </c>
      <c r="B2453" t="s">
        <v>306</v>
      </c>
      <c r="C2453">
        <v>2025</v>
      </c>
      <c r="D2453">
        <v>2</v>
      </c>
      <c r="E2453">
        <v>84094</v>
      </c>
      <c r="F2453" t="s">
        <v>290</v>
      </c>
      <c r="G2453">
        <v>2</v>
      </c>
      <c r="H2453" t="str">
        <f>_xlfn.XLOOKUP(Table1[[#This Row],[ZIPCODE]],Table2[Zip Code],Table2[County])</f>
        <v>Salt Lake</v>
      </c>
      <c r="I2453" t="str">
        <f>_xlfn.XLOOKUP(Table1[[#This Row],[ZIPCODE]],Table3[zip],Table3[county])</f>
        <v>Salt Lake County</v>
      </c>
      <c r="J2453" t="str">
        <f>IFERROR(Table1[[#This Row],[County (Utah.gov)]], SUBSTITUTE(Table1[[#This Row],[County (WPR)]], " County", ""))</f>
        <v>Salt Lake</v>
      </c>
    </row>
    <row r="2454" spans="1:10">
      <c r="A2454" t="s">
        <v>135</v>
      </c>
      <c r="B2454" t="s">
        <v>306</v>
      </c>
      <c r="C2454">
        <v>2025</v>
      </c>
      <c r="D2454">
        <v>2</v>
      </c>
      <c r="E2454">
        <v>84095</v>
      </c>
      <c r="F2454" t="s">
        <v>290</v>
      </c>
      <c r="G2454">
        <v>3</v>
      </c>
      <c r="H2454" t="str">
        <f>_xlfn.XLOOKUP(Table1[[#This Row],[ZIPCODE]],Table2[Zip Code],Table2[County])</f>
        <v>Salt Lake</v>
      </c>
      <c r="I2454" t="str">
        <f>_xlfn.XLOOKUP(Table1[[#This Row],[ZIPCODE]],Table3[zip],Table3[county])</f>
        <v>Salt Lake County</v>
      </c>
      <c r="J2454" t="str">
        <f>IFERROR(Table1[[#This Row],[County (Utah.gov)]], SUBSTITUTE(Table1[[#This Row],[County (WPR)]], " County", ""))</f>
        <v>Salt Lake</v>
      </c>
    </row>
    <row r="2455" spans="1:10">
      <c r="A2455" t="s">
        <v>135</v>
      </c>
      <c r="B2455" t="s">
        <v>306</v>
      </c>
      <c r="C2455">
        <v>2025</v>
      </c>
      <c r="D2455">
        <v>2</v>
      </c>
      <c r="E2455">
        <v>84098</v>
      </c>
      <c r="F2455" t="s">
        <v>290</v>
      </c>
      <c r="G2455">
        <v>1</v>
      </c>
      <c r="H2455" t="str">
        <f>_xlfn.XLOOKUP(Table1[[#This Row],[ZIPCODE]],Table2[Zip Code],Table2[County])</f>
        <v>Summit</v>
      </c>
      <c r="I2455" t="str">
        <f>_xlfn.XLOOKUP(Table1[[#This Row],[ZIPCODE]],Table3[zip],Table3[county])</f>
        <v>Summit County</v>
      </c>
      <c r="J2455" t="str">
        <f>IFERROR(Table1[[#This Row],[County (Utah.gov)]], SUBSTITUTE(Table1[[#This Row],[County (WPR)]], " County", ""))</f>
        <v>Summit</v>
      </c>
    </row>
    <row r="2456" spans="1:10">
      <c r="A2456" t="s">
        <v>135</v>
      </c>
      <c r="B2456" t="s">
        <v>306</v>
      </c>
      <c r="C2456">
        <v>2025</v>
      </c>
      <c r="D2456">
        <v>2</v>
      </c>
      <c r="E2456">
        <v>84109</v>
      </c>
      <c r="F2456" t="s">
        <v>290</v>
      </c>
      <c r="G2456">
        <v>1</v>
      </c>
      <c r="H2456" t="str">
        <f>_xlfn.XLOOKUP(Table1[[#This Row],[ZIPCODE]],Table2[Zip Code],Table2[County])</f>
        <v>Salt Lake</v>
      </c>
      <c r="I2456" t="str">
        <f>_xlfn.XLOOKUP(Table1[[#This Row],[ZIPCODE]],Table3[zip],Table3[county])</f>
        <v>Salt Lake County</v>
      </c>
      <c r="J2456" t="str">
        <f>IFERROR(Table1[[#This Row],[County (Utah.gov)]], SUBSTITUTE(Table1[[#This Row],[County (WPR)]], " County", ""))</f>
        <v>Salt Lake</v>
      </c>
    </row>
    <row r="2457" spans="1:10">
      <c r="A2457" t="s">
        <v>135</v>
      </c>
      <c r="B2457" t="s">
        <v>306</v>
      </c>
      <c r="C2457">
        <v>2025</v>
      </c>
      <c r="D2457">
        <v>2</v>
      </c>
      <c r="E2457">
        <v>84124</v>
      </c>
      <c r="F2457" t="s">
        <v>290</v>
      </c>
      <c r="G2457">
        <v>1</v>
      </c>
      <c r="H2457" t="str">
        <f>_xlfn.XLOOKUP(Table1[[#This Row],[ZIPCODE]],Table2[Zip Code],Table2[County])</f>
        <v>Salt Lake</v>
      </c>
      <c r="I2457" t="str">
        <f>_xlfn.XLOOKUP(Table1[[#This Row],[ZIPCODE]],Table3[zip],Table3[county])</f>
        <v>Salt Lake County</v>
      </c>
      <c r="J2457" t="str">
        <f>IFERROR(Table1[[#This Row],[County (Utah.gov)]], SUBSTITUTE(Table1[[#This Row],[County (WPR)]], " County", ""))</f>
        <v>Salt Lake</v>
      </c>
    </row>
    <row r="2458" spans="1:10">
      <c r="A2458" t="s">
        <v>135</v>
      </c>
      <c r="B2458" t="s">
        <v>306</v>
      </c>
      <c r="C2458">
        <v>2025</v>
      </c>
      <c r="D2458">
        <v>2</v>
      </c>
      <c r="E2458">
        <v>84302</v>
      </c>
      <c r="F2458" t="s">
        <v>290</v>
      </c>
      <c r="G2458">
        <v>34</v>
      </c>
      <c r="H2458" t="str">
        <f>_xlfn.XLOOKUP(Table1[[#This Row],[ZIPCODE]],Table2[Zip Code],Table2[County])</f>
        <v>Box Elder</v>
      </c>
      <c r="I2458" t="str">
        <f>_xlfn.XLOOKUP(Table1[[#This Row],[ZIPCODE]],Table3[zip],Table3[county])</f>
        <v>Box Elder County</v>
      </c>
      <c r="J2458" t="str">
        <f>IFERROR(Table1[[#This Row],[County (Utah.gov)]], SUBSTITUTE(Table1[[#This Row],[County (WPR)]], " County", ""))</f>
        <v>Box Elder</v>
      </c>
    </row>
    <row r="2459" spans="1:10">
      <c r="A2459" t="s">
        <v>135</v>
      </c>
      <c r="B2459" t="s">
        <v>306</v>
      </c>
      <c r="C2459">
        <v>2025</v>
      </c>
      <c r="D2459">
        <v>2</v>
      </c>
      <c r="E2459">
        <v>84302</v>
      </c>
      <c r="F2459" t="s">
        <v>291</v>
      </c>
      <c r="G2459">
        <v>18</v>
      </c>
      <c r="H2459" t="str">
        <f>_xlfn.XLOOKUP(Table1[[#This Row],[ZIPCODE]],Table2[Zip Code],Table2[County])</f>
        <v>Box Elder</v>
      </c>
      <c r="I2459" t="str">
        <f>_xlfn.XLOOKUP(Table1[[#This Row],[ZIPCODE]],Table3[zip],Table3[county])</f>
        <v>Box Elder County</v>
      </c>
      <c r="J2459" t="str">
        <f>IFERROR(Table1[[#This Row],[County (Utah.gov)]], SUBSTITUTE(Table1[[#This Row],[County (WPR)]], " County", ""))</f>
        <v>Box Elder</v>
      </c>
    </row>
    <row r="2460" spans="1:10">
      <c r="A2460" t="s">
        <v>135</v>
      </c>
      <c r="B2460" t="s">
        <v>306</v>
      </c>
      <c r="C2460">
        <v>2025</v>
      </c>
      <c r="D2460">
        <v>2</v>
      </c>
      <c r="E2460">
        <v>84305</v>
      </c>
      <c r="F2460" t="s">
        <v>291</v>
      </c>
      <c r="G2460">
        <v>1</v>
      </c>
      <c r="H2460" t="str">
        <f>_xlfn.XLOOKUP(Table1[[#This Row],[ZIPCODE]],Table2[Zip Code],Table2[County])</f>
        <v>Cache</v>
      </c>
      <c r="I2460" t="str">
        <f>_xlfn.XLOOKUP(Table1[[#This Row],[ZIPCODE]],Table3[zip],Table3[county])</f>
        <v>Cache County</v>
      </c>
      <c r="J2460" t="str">
        <f>IFERROR(Table1[[#This Row],[County (Utah.gov)]], SUBSTITUTE(Table1[[#This Row],[County (WPR)]], " County", ""))</f>
        <v>Cache</v>
      </c>
    </row>
    <row r="2461" spans="1:10">
      <c r="A2461" t="s">
        <v>135</v>
      </c>
      <c r="B2461" t="s">
        <v>306</v>
      </c>
      <c r="C2461">
        <v>2025</v>
      </c>
      <c r="D2461">
        <v>2</v>
      </c>
      <c r="E2461">
        <v>84306</v>
      </c>
      <c r="F2461" t="s">
        <v>290</v>
      </c>
      <c r="G2461">
        <v>1</v>
      </c>
      <c r="H2461" t="str">
        <f>_xlfn.XLOOKUP(Table1[[#This Row],[ZIPCODE]],Table2[Zip Code],Table2[County])</f>
        <v>Box Elder</v>
      </c>
      <c r="I2461" t="str">
        <f>_xlfn.XLOOKUP(Table1[[#This Row],[ZIPCODE]],Table3[zip],Table3[county])</f>
        <v>Box Elder County</v>
      </c>
      <c r="J2461" t="str">
        <f>IFERROR(Table1[[#This Row],[County (Utah.gov)]], SUBSTITUTE(Table1[[#This Row],[County (WPR)]], " County", ""))</f>
        <v>Box Elder</v>
      </c>
    </row>
    <row r="2462" spans="1:10">
      <c r="A2462" t="s">
        <v>135</v>
      </c>
      <c r="B2462" t="s">
        <v>306</v>
      </c>
      <c r="C2462">
        <v>2025</v>
      </c>
      <c r="D2462">
        <v>2</v>
      </c>
      <c r="E2462">
        <v>84306</v>
      </c>
      <c r="F2462" t="s">
        <v>291</v>
      </c>
      <c r="G2462">
        <v>1</v>
      </c>
      <c r="H2462" t="str">
        <f>_xlfn.XLOOKUP(Table1[[#This Row],[ZIPCODE]],Table2[Zip Code],Table2[County])</f>
        <v>Box Elder</v>
      </c>
      <c r="I2462" t="str">
        <f>_xlfn.XLOOKUP(Table1[[#This Row],[ZIPCODE]],Table3[zip],Table3[county])</f>
        <v>Box Elder County</v>
      </c>
      <c r="J2462" t="str">
        <f>IFERROR(Table1[[#This Row],[County (Utah.gov)]], SUBSTITUTE(Table1[[#This Row],[County (WPR)]], " County", ""))</f>
        <v>Box Elder</v>
      </c>
    </row>
    <row r="2463" spans="1:10">
      <c r="A2463" t="s">
        <v>135</v>
      </c>
      <c r="B2463" t="s">
        <v>306</v>
      </c>
      <c r="C2463">
        <v>2025</v>
      </c>
      <c r="D2463">
        <v>2</v>
      </c>
      <c r="E2463">
        <v>84307</v>
      </c>
      <c r="F2463" t="s">
        <v>290</v>
      </c>
      <c r="G2463">
        <v>2</v>
      </c>
      <c r="H2463" t="str">
        <f>_xlfn.XLOOKUP(Table1[[#This Row],[ZIPCODE]],Table2[Zip Code],Table2[County])</f>
        <v>Box Elder</v>
      </c>
      <c r="I2463" t="str">
        <f>_xlfn.XLOOKUP(Table1[[#This Row],[ZIPCODE]],Table3[zip],Table3[county])</f>
        <v>Box Elder County</v>
      </c>
      <c r="J2463" t="str">
        <f>IFERROR(Table1[[#This Row],[County (Utah.gov)]], SUBSTITUTE(Table1[[#This Row],[County (WPR)]], " County", ""))</f>
        <v>Box Elder</v>
      </c>
    </row>
    <row r="2464" spans="1:10">
      <c r="A2464" t="s">
        <v>135</v>
      </c>
      <c r="B2464" t="s">
        <v>306</v>
      </c>
      <c r="C2464">
        <v>2025</v>
      </c>
      <c r="D2464">
        <v>2</v>
      </c>
      <c r="E2464">
        <v>84307</v>
      </c>
      <c r="F2464" t="s">
        <v>291</v>
      </c>
      <c r="G2464">
        <v>1</v>
      </c>
      <c r="H2464" t="str">
        <f>_xlfn.XLOOKUP(Table1[[#This Row],[ZIPCODE]],Table2[Zip Code],Table2[County])</f>
        <v>Box Elder</v>
      </c>
      <c r="I2464" t="str">
        <f>_xlfn.XLOOKUP(Table1[[#This Row],[ZIPCODE]],Table3[zip],Table3[county])</f>
        <v>Box Elder County</v>
      </c>
      <c r="J2464" t="str">
        <f>IFERROR(Table1[[#This Row],[County (Utah.gov)]], SUBSTITUTE(Table1[[#This Row],[County (WPR)]], " County", ""))</f>
        <v>Box Elder</v>
      </c>
    </row>
    <row r="2465" spans="1:10">
      <c r="A2465" t="s">
        <v>135</v>
      </c>
      <c r="B2465" t="s">
        <v>306</v>
      </c>
      <c r="C2465">
        <v>2025</v>
      </c>
      <c r="D2465">
        <v>2</v>
      </c>
      <c r="E2465">
        <v>84309</v>
      </c>
      <c r="F2465" t="s">
        <v>291</v>
      </c>
      <c r="G2465">
        <v>1</v>
      </c>
      <c r="H2465" t="str">
        <f>_xlfn.XLOOKUP(Table1[[#This Row],[ZIPCODE]],Table2[Zip Code],Table2[County])</f>
        <v>Box Elder</v>
      </c>
      <c r="I2465" t="str">
        <f>_xlfn.XLOOKUP(Table1[[#This Row],[ZIPCODE]],Table3[zip],Table3[county])</f>
        <v>Box Elder County</v>
      </c>
      <c r="J2465" t="str">
        <f>IFERROR(Table1[[#This Row],[County (Utah.gov)]], SUBSTITUTE(Table1[[#This Row],[County (WPR)]], " County", ""))</f>
        <v>Box Elder</v>
      </c>
    </row>
    <row r="2466" spans="1:10">
      <c r="A2466" t="s">
        <v>135</v>
      </c>
      <c r="B2466" t="s">
        <v>306</v>
      </c>
      <c r="C2466">
        <v>2025</v>
      </c>
      <c r="D2466">
        <v>2</v>
      </c>
      <c r="E2466">
        <v>84310</v>
      </c>
      <c r="F2466" t="s">
        <v>291</v>
      </c>
      <c r="G2466">
        <v>1</v>
      </c>
      <c r="H2466" t="str">
        <f>_xlfn.XLOOKUP(Table1[[#This Row],[ZIPCODE]],Table2[Zip Code],Table2[County])</f>
        <v>Weber</v>
      </c>
      <c r="I2466" t="str">
        <f>_xlfn.XLOOKUP(Table1[[#This Row],[ZIPCODE]],Table3[zip],Table3[county])</f>
        <v>Weber County</v>
      </c>
      <c r="J2466" t="str">
        <f>IFERROR(Table1[[#This Row],[County (Utah.gov)]], SUBSTITUTE(Table1[[#This Row],[County (WPR)]], " County", ""))</f>
        <v>Weber</v>
      </c>
    </row>
    <row r="2467" spans="1:10">
      <c r="A2467" t="s">
        <v>135</v>
      </c>
      <c r="B2467" t="s">
        <v>306</v>
      </c>
      <c r="C2467">
        <v>2025</v>
      </c>
      <c r="D2467">
        <v>2</v>
      </c>
      <c r="E2467">
        <v>84312</v>
      </c>
      <c r="F2467" t="s">
        <v>290</v>
      </c>
      <c r="G2467">
        <v>2</v>
      </c>
      <c r="H2467" t="str">
        <f>_xlfn.XLOOKUP(Table1[[#This Row],[ZIPCODE]],Table2[Zip Code],Table2[County])</f>
        <v>Box Elder</v>
      </c>
      <c r="I2467" t="str">
        <f>_xlfn.XLOOKUP(Table1[[#This Row],[ZIPCODE]],Table3[zip],Table3[county])</f>
        <v>Box Elder County</v>
      </c>
      <c r="J2467" t="str">
        <f>IFERROR(Table1[[#This Row],[County (Utah.gov)]], SUBSTITUTE(Table1[[#This Row],[County (WPR)]], " County", ""))</f>
        <v>Box Elder</v>
      </c>
    </row>
    <row r="2468" spans="1:10">
      <c r="A2468" t="s">
        <v>135</v>
      </c>
      <c r="B2468" t="s">
        <v>306</v>
      </c>
      <c r="C2468">
        <v>2025</v>
      </c>
      <c r="D2468">
        <v>2</v>
      </c>
      <c r="E2468">
        <v>84312</v>
      </c>
      <c r="F2468" t="s">
        <v>291</v>
      </c>
      <c r="G2468">
        <v>1</v>
      </c>
      <c r="H2468" t="str">
        <f>_xlfn.XLOOKUP(Table1[[#This Row],[ZIPCODE]],Table2[Zip Code],Table2[County])</f>
        <v>Box Elder</v>
      </c>
      <c r="I2468" t="str">
        <f>_xlfn.XLOOKUP(Table1[[#This Row],[ZIPCODE]],Table3[zip],Table3[county])</f>
        <v>Box Elder County</v>
      </c>
      <c r="J2468" t="str">
        <f>IFERROR(Table1[[#This Row],[County (Utah.gov)]], SUBSTITUTE(Table1[[#This Row],[County (WPR)]], " County", ""))</f>
        <v>Box Elder</v>
      </c>
    </row>
    <row r="2469" spans="1:10">
      <c r="A2469" t="s">
        <v>135</v>
      </c>
      <c r="B2469" t="s">
        <v>306</v>
      </c>
      <c r="C2469">
        <v>2025</v>
      </c>
      <c r="D2469">
        <v>2</v>
      </c>
      <c r="E2469">
        <v>84314</v>
      </c>
      <c r="F2469" t="s">
        <v>290</v>
      </c>
      <c r="G2469">
        <v>1</v>
      </c>
      <c r="H2469" t="str">
        <f>_xlfn.XLOOKUP(Table1[[#This Row],[ZIPCODE]],Table2[Zip Code],Table2[County])</f>
        <v>Box Elder</v>
      </c>
      <c r="I2469" t="str">
        <f>_xlfn.XLOOKUP(Table1[[#This Row],[ZIPCODE]],Table3[zip],Table3[county])</f>
        <v>Box Elder County</v>
      </c>
      <c r="J2469" t="str">
        <f>IFERROR(Table1[[#This Row],[County (Utah.gov)]], SUBSTITUTE(Table1[[#This Row],[County (WPR)]], " County", ""))</f>
        <v>Box Elder</v>
      </c>
    </row>
    <row r="2470" spans="1:10">
      <c r="A2470" t="s">
        <v>135</v>
      </c>
      <c r="B2470" t="s">
        <v>306</v>
      </c>
      <c r="C2470">
        <v>2025</v>
      </c>
      <c r="D2470">
        <v>2</v>
      </c>
      <c r="E2470">
        <v>84314</v>
      </c>
      <c r="F2470" t="s">
        <v>291</v>
      </c>
      <c r="G2470">
        <v>1</v>
      </c>
      <c r="H2470" t="str">
        <f>_xlfn.XLOOKUP(Table1[[#This Row],[ZIPCODE]],Table2[Zip Code],Table2[County])</f>
        <v>Box Elder</v>
      </c>
      <c r="I2470" t="str">
        <f>_xlfn.XLOOKUP(Table1[[#This Row],[ZIPCODE]],Table3[zip],Table3[county])</f>
        <v>Box Elder County</v>
      </c>
      <c r="J2470" t="str">
        <f>IFERROR(Table1[[#This Row],[County (Utah.gov)]], SUBSTITUTE(Table1[[#This Row],[County (WPR)]], " County", ""))</f>
        <v>Box Elder</v>
      </c>
    </row>
    <row r="2471" spans="1:10">
      <c r="A2471" t="s">
        <v>135</v>
      </c>
      <c r="B2471" t="s">
        <v>306</v>
      </c>
      <c r="C2471">
        <v>2025</v>
      </c>
      <c r="D2471">
        <v>2</v>
      </c>
      <c r="E2471">
        <v>84315</v>
      </c>
      <c r="F2471" t="s">
        <v>290</v>
      </c>
      <c r="G2471">
        <v>3</v>
      </c>
      <c r="H2471" t="str">
        <f>_xlfn.XLOOKUP(Table1[[#This Row],[ZIPCODE]],Table2[Zip Code],Table2[County])</f>
        <v>Weber</v>
      </c>
      <c r="I2471" t="str">
        <f>_xlfn.XLOOKUP(Table1[[#This Row],[ZIPCODE]],Table3[zip],Table3[county])</f>
        <v>Weber County</v>
      </c>
      <c r="J2471" t="str">
        <f>IFERROR(Table1[[#This Row],[County (Utah.gov)]], SUBSTITUTE(Table1[[#This Row],[County (WPR)]], " County", ""))</f>
        <v>Weber</v>
      </c>
    </row>
    <row r="2472" spans="1:10">
      <c r="A2472" t="s">
        <v>135</v>
      </c>
      <c r="B2472" t="s">
        <v>306</v>
      </c>
      <c r="C2472">
        <v>2025</v>
      </c>
      <c r="D2472">
        <v>2</v>
      </c>
      <c r="E2472">
        <v>84318</v>
      </c>
      <c r="F2472" t="s">
        <v>290</v>
      </c>
      <c r="G2472">
        <v>5</v>
      </c>
      <c r="H2472" t="str">
        <f>_xlfn.XLOOKUP(Table1[[#This Row],[ZIPCODE]],Table2[Zip Code],Table2[County])</f>
        <v>Cache</v>
      </c>
      <c r="I2472" t="str">
        <f>_xlfn.XLOOKUP(Table1[[#This Row],[ZIPCODE]],Table3[zip],Table3[county])</f>
        <v>Cache County</v>
      </c>
      <c r="J2472" t="str">
        <f>IFERROR(Table1[[#This Row],[County (Utah.gov)]], SUBSTITUTE(Table1[[#This Row],[County (WPR)]], " County", ""))</f>
        <v>Cache</v>
      </c>
    </row>
    <row r="2473" spans="1:10">
      <c r="A2473" t="s">
        <v>135</v>
      </c>
      <c r="B2473" t="s">
        <v>306</v>
      </c>
      <c r="C2473">
        <v>2025</v>
      </c>
      <c r="D2473">
        <v>2</v>
      </c>
      <c r="E2473">
        <v>84318</v>
      </c>
      <c r="F2473" t="s">
        <v>291</v>
      </c>
      <c r="G2473">
        <v>2</v>
      </c>
      <c r="H2473" t="str">
        <f>_xlfn.XLOOKUP(Table1[[#This Row],[ZIPCODE]],Table2[Zip Code],Table2[County])</f>
        <v>Cache</v>
      </c>
      <c r="I2473" t="str">
        <f>_xlfn.XLOOKUP(Table1[[#This Row],[ZIPCODE]],Table3[zip],Table3[county])</f>
        <v>Cache County</v>
      </c>
      <c r="J2473" t="str">
        <f>IFERROR(Table1[[#This Row],[County (Utah.gov)]], SUBSTITUTE(Table1[[#This Row],[County (WPR)]], " County", ""))</f>
        <v>Cache</v>
      </c>
    </row>
    <row r="2474" spans="1:10">
      <c r="A2474" t="s">
        <v>135</v>
      </c>
      <c r="B2474" t="s">
        <v>306</v>
      </c>
      <c r="C2474">
        <v>2025</v>
      </c>
      <c r="D2474">
        <v>2</v>
      </c>
      <c r="E2474">
        <v>84319</v>
      </c>
      <c r="F2474" t="s">
        <v>290</v>
      </c>
      <c r="G2474">
        <v>4</v>
      </c>
      <c r="H2474" t="str">
        <f>_xlfn.XLOOKUP(Table1[[#This Row],[ZIPCODE]],Table2[Zip Code],Table2[County])</f>
        <v>Cache</v>
      </c>
      <c r="I2474" t="str">
        <f>_xlfn.XLOOKUP(Table1[[#This Row],[ZIPCODE]],Table3[zip],Table3[county])</f>
        <v>Cache County</v>
      </c>
      <c r="J2474" t="str">
        <f>IFERROR(Table1[[#This Row],[County (Utah.gov)]], SUBSTITUTE(Table1[[#This Row],[County (WPR)]], " County", ""))</f>
        <v>Cache</v>
      </c>
    </row>
    <row r="2475" spans="1:10">
      <c r="A2475" t="s">
        <v>135</v>
      </c>
      <c r="B2475" t="s">
        <v>306</v>
      </c>
      <c r="C2475">
        <v>2025</v>
      </c>
      <c r="D2475">
        <v>2</v>
      </c>
      <c r="E2475">
        <v>84319</v>
      </c>
      <c r="F2475" t="s">
        <v>291</v>
      </c>
      <c r="G2475">
        <v>1</v>
      </c>
      <c r="H2475" t="str">
        <f>_xlfn.XLOOKUP(Table1[[#This Row],[ZIPCODE]],Table2[Zip Code],Table2[County])</f>
        <v>Cache</v>
      </c>
      <c r="I2475" t="str">
        <f>_xlfn.XLOOKUP(Table1[[#This Row],[ZIPCODE]],Table3[zip],Table3[county])</f>
        <v>Cache County</v>
      </c>
      <c r="J2475" t="str">
        <f>IFERROR(Table1[[#This Row],[County (Utah.gov)]], SUBSTITUTE(Table1[[#This Row],[County (WPR)]], " County", ""))</f>
        <v>Cache</v>
      </c>
    </row>
    <row r="2476" spans="1:10">
      <c r="A2476" t="s">
        <v>135</v>
      </c>
      <c r="B2476" t="s">
        <v>306</v>
      </c>
      <c r="C2476">
        <v>2025</v>
      </c>
      <c r="D2476">
        <v>2</v>
      </c>
      <c r="E2476">
        <v>84320</v>
      </c>
      <c r="F2476" t="s">
        <v>291</v>
      </c>
      <c r="G2476">
        <v>1</v>
      </c>
      <c r="H2476" t="str">
        <f>_xlfn.XLOOKUP(Table1[[#This Row],[ZIPCODE]],Table2[Zip Code],Table2[County])</f>
        <v>Cache</v>
      </c>
      <c r="I2476" t="str">
        <f>_xlfn.XLOOKUP(Table1[[#This Row],[ZIPCODE]],Table3[zip],Table3[county])</f>
        <v>Cache County</v>
      </c>
      <c r="J2476" t="str">
        <f>IFERROR(Table1[[#This Row],[County (Utah.gov)]], SUBSTITUTE(Table1[[#This Row],[County (WPR)]], " County", ""))</f>
        <v>Cache</v>
      </c>
    </row>
    <row r="2477" spans="1:10">
      <c r="A2477" t="s">
        <v>135</v>
      </c>
      <c r="B2477" t="s">
        <v>306</v>
      </c>
      <c r="C2477">
        <v>2025</v>
      </c>
      <c r="D2477">
        <v>2</v>
      </c>
      <c r="E2477">
        <v>84321</v>
      </c>
      <c r="F2477" t="s">
        <v>290</v>
      </c>
      <c r="G2477">
        <v>53</v>
      </c>
      <c r="H2477" t="str">
        <f>_xlfn.XLOOKUP(Table1[[#This Row],[ZIPCODE]],Table2[Zip Code],Table2[County])</f>
        <v>Cache</v>
      </c>
      <c r="I2477" t="str">
        <f>_xlfn.XLOOKUP(Table1[[#This Row],[ZIPCODE]],Table3[zip],Table3[county])</f>
        <v>Cache County</v>
      </c>
      <c r="J2477" t="str">
        <f>IFERROR(Table1[[#This Row],[County (Utah.gov)]], SUBSTITUTE(Table1[[#This Row],[County (WPR)]], " County", ""))</f>
        <v>Cache</v>
      </c>
    </row>
    <row r="2478" spans="1:10">
      <c r="A2478" t="s">
        <v>135</v>
      </c>
      <c r="B2478" t="s">
        <v>306</v>
      </c>
      <c r="C2478">
        <v>2025</v>
      </c>
      <c r="D2478">
        <v>2</v>
      </c>
      <c r="E2478">
        <v>84321</v>
      </c>
      <c r="F2478" t="s">
        <v>291</v>
      </c>
      <c r="G2478">
        <v>15</v>
      </c>
      <c r="H2478" t="str">
        <f>_xlfn.XLOOKUP(Table1[[#This Row],[ZIPCODE]],Table2[Zip Code],Table2[County])</f>
        <v>Cache</v>
      </c>
      <c r="I2478" t="str">
        <f>_xlfn.XLOOKUP(Table1[[#This Row],[ZIPCODE]],Table3[zip],Table3[county])</f>
        <v>Cache County</v>
      </c>
      <c r="J2478" t="str">
        <f>IFERROR(Table1[[#This Row],[County (Utah.gov)]], SUBSTITUTE(Table1[[#This Row],[County (WPR)]], " County", ""))</f>
        <v>Cache</v>
      </c>
    </row>
    <row r="2479" spans="1:10">
      <c r="A2479" t="s">
        <v>135</v>
      </c>
      <c r="B2479" t="s">
        <v>306</v>
      </c>
      <c r="C2479">
        <v>2025</v>
      </c>
      <c r="D2479">
        <v>2</v>
      </c>
      <c r="E2479">
        <v>84322</v>
      </c>
      <c r="F2479" t="s">
        <v>290</v>
      </c>
      <c r="G2479">
        <v>2</v>
      </c>
      <c r="H2479" t="str">
        <f>_xlfn.XLOOKUP(Table1[[#This Row],[ZIPCODE]],Table2[Zip Code],Table2[County])</f>
        <v>Cache</v>
      </c>
      <c r="I2479" t="str">
        <f>_xlfn.XLOOKUP(Table1[[#This Row],[ZIPCODE]],Table3[zip],Table3[county])</f>
        <v>Cache County</v>
      </c>
      <c r="J2479" t="str">
        <f>IFERROR(Table1[[#This Row],[County (Utah.gov)]], SUBSTITUTE(Table1[[#This Row],[County (WPR)]], " County", ""))</f>
        <v>Cache</v>
      </c>
    </row>
    <row r="2480" spans="1:10">
      <c r="A2480" t="s">
        <v>135</v>
      </c>
      <c r="B2480" t="s">
        <v>306</v>
      </c>
      <c r="C2480">
        <v>2025</v>
      </c>
      <c r="D2480">
        <v>2</v>
      </c>
      <c r="E2480">
        <v>84324</v>
      </c>
      <c r="F2480" t="s">
        <v>290</v>
      </c>
      <c r="G2480">
        <v>1</v>
      </c>
      <c r="H2480" t="str">
        <f>_xlfn.XLOOKUP(Table1[[#This Row],[ZIPCODE]],Table2[Zip Code],Table2[County])</f>
        <v>Box Elder</v>
      </c>
      <c r="I2480" t="str">
        <f>_xlfn.XLOOKUP(Table1[[#This Row],[ZIPCODE]],Table3[zip],Table3[county])</f>
        <v>Box Elder County</v>
      </c>
      <c r="J2480" t="str">
        <f>IFERROR(Table1[[#This Row],[County (Utah.gov)]], SUBSTITUTE(Table1[[#This Row],[County (WPR)]], " County", ""))</f>
        <v>Box Elder</v>
      </c>
    </row>
    <row r="2481" spans="1:10">
      <c r="A2481" t="s">
        <v>135</v>
      </c>
      <c r="B2481" t="s">
        <v>306</v>
      </c>
      <c r="C2481">
        <v>2025</v>
      </c>
      <c r="D2481">
        <v>2</v>
      </c>
      <c r="E2481">
        <v>84324</v>
      </c>
      <c r="F2481" t="s">
        <v>291</v>
      </c>
      <c r="G2481">
        <v>5</v>
      </c>
      <c r="H2481" t="str">
        <f>_xlfn.XLOOKUP(Table1[[#This Row],[ZIPCODE]],Table2[Zip Code],Table2[County])</f>
        <v>Box Elder</v>
      </c>
      <c r="I2481" t="str">
        <f>_xlfn.XLOOKUP(Table1[[#This Row],[ZIPCODE]],Table3[zip],Table3[county])</f>
        <v>Box Elder County</v>
      </c>
      <c r="J2481" t="str">
        <f>IFERROR(Table1[[#This Row],[County (Utah.gov)]], SUBSTITUTE(Table1[[#This Row],[County (WPR)]], " County", ""))</f>
        <v>Box Elder</v>
      </c>
    </row>
    <row r="2482" spans="1:10">
      <c r="A2482" t="s">
        <v>135</v>
      </c>
      <c r="B2482" t="s">
        <v>306</v>
      </c>
      <c r="C2482">
        <v>2025</v>
      </c>
      <c r="D2482">
        <v>2</v>
      </c>
      <c r="E2482">
        <v>84325</v>
      </c>
      <c r="F2482" t="s">
        <v>290</v>
      </c>
      <c r="G2482">
        <v>2</v>
      </c>
      <c r="H2482" t="str">
        <f>_xlfn.XLOOKUP(Table1[[#This Row],[ZIPCODE]],Table2[Zip Code],Table2[County])</f>
        <v>Cache</v>
      </c>
      <c r="I2482" t="str">
        <f>_xlfn.XLOOKUP(Table1[[#This Row],[ZIPCODE]],Table3[zip],Table3[county])</f>
        <v>Cache County</v>
      </c>
      <c r="J2482" t="str">
        <f>IFERROR(Table1[[#This Row],[County (Utah.gov)]], SUBSTITUTE(Table1[[#This Row],[County (WPR)]], " County", ""))</f>
        <v>Cache</v>
      </c>
    </row>
    <row r="2483" spans="1:10">
      <c r="A2483" t="s">
        <v>135</v>
      </c>
      <c r="B2483" t="s">
        <v>306</v>
      </c>
      <c r="C2483">
        <v>2025</v>
      </c>
      <c r="D2483">
        <v>2</v>
      </c>
      <c r="E2483">
        <v>84325</v>
      </c>
      <c r="F2483" t="s">
        <v>291</v>
      </c>
      <c r="G2483">
        <v>1</v>
      </c>
      <c r="H2483" t="str">
        <f>_xlfn.XLOOKUP(Table1[[#This Row],[ZIPCODE]],Table2[Zip Code],Table2[County])</f>
        <v>Cache</v>
      </c>
      <c r="I2483" t="str">
        <f>_xlfn.XLOOKUP(Table1[[#This Row],[ZIPCODE]],Table3[zip],Table3[county])</f>
        <v>Cache County</v>
      </c>
      <c r="J2483" t="str">
        <f>IFERROR(Table1[[#This Row],[County (Utah.gov)]], SUBSTITUTE(Table1[[#This Row],[County (WPR)]], " County", ""))</f>
        <v>Cache</v>
      </c>
    </row>
    <row r="2484" spans="1:10">
      <c r="A2484" t="s">
        <v>135</v>
      </c>
      <c r="B2484" t="s">
        <v>306</v>
      </c>
      <c r="C2484">
        <v>2025</v>
      </c>
      <c r="D2484">
        <v>2</v>
      </c>
      <c r="E2484">
        <v>84326</v>
      </c>
      <c r="F2484" t="s">
        <v>290</v>
      </c>
      <c r="G2484">
        <v>3</v>
      </c>
      <c r="H2484" t="str">
        <f>_xlfn.XLOOKUP(Table1[[#This Row],[ZIPCODE]],Table2[Zip Code],Table2[County])</f>
        <v>Cache</v>
      </c>
      <c r="I2484" t="str">
        <f>_xlfn.XLOOKUP(Table1[[#This Row],[ZIPCODE]],Table3[zip],Table3[county])</f>
        <v>Cache County</v>
      </c>
      <c r="J2484" t="str">
        <f>IFERROR(Table1[[#This Row],[County (Utah.gov)]], SUBSTITUTE(Table1[[#This Row],[County (WPR)]], " County", ""))</f>
        <v>Cache</v>
      </c>
    </row>
    <row r="2485" spans="1:10">
      <c r="A2485" t="s">
        <v>135</v>
      </c>
      <c r="B2485" t="s">
        <v>306</v>
      </c>
      <c r="C2485">
        <v>2025</v>
      </c>
      <c r="D2485">
        <v>2</v>
      </c>
      <c r="E2485">
        <v>84326</v>
      </c>
      <c r="F2485" t="s">
        <v>291</v>
      </c>
      <c r="G2485">
        <v>1</v>
      </c>
      <c r="H2485" t="str">
        <f>_xlfn.XLOOKUP(Table1[[#This Row],[ZIPCODE]],Table2[Zip Code],Table2[County])</f>
        <v>Cache</v>
      </c>
      <c r="I2485" t="str">
        <f>_xlfn.XLOOKUP(Table1[[#This Row],[ZIPCODE]],Table3[zip],Table3[county])</f>
        <v>Cache County</v>
      </c>
      <c r="J2485" t="str">
        <f>IFERROR(Table1[[#This Row],[County (Utah.gov)]], SUBSTITUTE(Table1[[#This Row],[County (WPR)]], " County", ""))</f>
        <v>Cache</v>
      </c>
    </row>
    <row r="2486" spans="1:10">
      <c r="A2486" t="s">
        <v>135</v>
      </c>
      <c r="B2486" t="s">
        <v>306</v>
      </c>
      <c r="C2486">
        <v>2025</v>
      </c>
      <c r="D2486">
        <v>2</v>
      </c>
      <c r="E2486">
        <v>84327</v>
      </c>
      <c r="F2486" t="s">
        <v>290</v>
      </c>
      <c r="G2486">
        <v>1</v>
      </c>
      <c r="H2486" t="str">
        <f>_xlfn.XLOOKUP(Table1[[#This Row],[ZIPCODE]],Table2[Zip Code],Table2[County])</f>
        <v>Cache</v>
      </c>
      <c r="I2486" t="str">
        <f>_xlfn.XLOOKUP(Table1[[#This Row],[ZIPCODE]],Table3[zip],Table3[county])</f>
        <v>Cache County</v>
      </c>
      <c r="J2486" t="str">
        <f>IFERROR(Table1[[#This Row],[County (Utah.gov)]], SUBSTITUTE(Table1[[#This Row],[County (WPR)]], " County", ""))</f>
        <v>Cache</v>
      </c>
    </row>
    <row r="2487" spans="1:10">
      <c r="A2487" t="s">
        <v>135</v>
      </c>
      <c r="B2487" t="s">
        <v>306</v>
      </c>
      <c r="C2487">
        <v>2025</v>
      </c>
      <c r="D2487">
        <v>2</v>
      </c>
      <c r="E2487">
        <v>84327</v>
      </c>
      <c r="F2487" t="s">
        <v>291</v>
      </c>
      <c r="G2487">
        <v>1</v>
      </c>
      <c r="H2487" t="str">
        <f>_xlfn.XLOOKUP(Table1[[#This Row],[ZIPCODE]],Table2[Zip Code],Table2[County])</f>
        <v>Cache</v>
      </c>
      <c r="I2487" t="str">
        <f>_xlfn.XLOOKUP(Table1[[#This Row],[ZIPCODE]],Table3[zip],Table3[county])</f>
        <v>Cache County</v>
      </c>
      <c r="J2487" t="str">
        <f>IFERROR(Table1[[#This Row],[County (Utah.gov)]], SUBSTITUTE(Table1[[#This Row],[County (WPR)]], " County", ""))</f>
        <v>Cache</v>
      </c>
    </row>
    <row r="2488" spans="1:10">
      <c r="A2488" t="s">
        <v>135</v>
      </c>
      <c r="B2488" t="s">
        <v>306</v>
      </c>
      <c r="C2488">
        <v>2025</v>
      </c>
      <c r="D2488">
        <v>2</v>
      </c>
      <c r="E2488">
        <v>84328</v>
      </c>
      <c r="F2488" t="s">
        <v>290</v>
      </c>
      <c r="G2488">
        <v>2</v>
      </c>
      <c r="H2488" t="str">
        <f>_xlfn.XLOOKUP(Table1[[#This Row],[ZIPCODE]],Table2[Zip Code],Table2[County])</f>
        <v>Cache</v>
      </c>
      <c r="I2488" t="str">
        <f>_xlfn.XLOOKUP(Table1[[#This Row],[ZIPCODE]],Table3[zip],Table3[county])</f>
        <v>Cache County</v>
      </c>
      <c r="J2488" t="str">
        <f>IFERROR(Table1[[#This Row],[County (Utah.gov)]], SUBSTITUTE(Table1[[#This Row],[County (WPR)]], " County", ""))</f>
        <v>Cache</v>
      </c>
    </row>
    <row r="2489" spans="1:10">
      <c r="A2489" t="s">
        <v>135</v>
      </c>
      <c r="B2489" t="s">
        <v>306</v>
      </c>
      <c r="C2489">
        <v>2025</v>
      </c>
      <c r="D2489">
        <v>2</v>
      </c>
      <c r="E2489">
        <v>84329</v>
      </c>
      <c r="F2489" t="s">
        <v>290</v>
      </c>
      <c r="G2489">
        <v>1</v>
      </c>
      <c r="H2489" t="str">
        <f>_xlfn.XLOOKUP(Table1[[#This Row],[ZIPCODE]],Table2[Zip Code],Table2[County])</f>
        <v>Box Elder</v>
      </c>
      <c r="I2489" t="str">
        <f>_xlfn.XLOOKUP(Table1[[#This Row],[ZIPCODE]],Table3[zip],Table3[county])</f>
        <v>Box Elder County</v>
      </c>
      <c r="J2489" t="str">
        <f>IFERROR(Table1[[#This Row],[County (Utah.gov)]], SUBSTITUTE(Table1[[#This Row],[County (WPR)]], " County", ""))</f>
        <v>Box Elder</v>
      </c>
    </row>
    <row r="2490" spans="1:10">
      <c r="A2490" t="s">
        <v>135</v>
      </c>
      <c r="B2490" t="s">
        <v>306</v>
      </c>
      <c r="C2490">
        <v>2025</v>
      </c>
      <c r="D2490">
        <v>2</v>
      </c>
      <c r="E2490">
        <v>84332</v>
      </c>
      <c r="F2490" t="s">
        <v>290</v>
      </c>
      <c r="G2490">
        <v>6</v>
      </c>
      <c r="H2490" t="str">
        <f>_xlfn.XLOOKUP(Table1[[#This Row],[ZIPCODE]],Table2[Zip Code],Table2[County])</f>
        <v>Cache</v>
      </c>
      <c r="I2490" t="str">
        <f>_xlfn.XLOOKUP(Table1[[#This Row],[ZIPCODE]],Table3[zip],Table3[county])</f>
        <v>Cache County</v>
      </c>
      <c r="J2490" t="str">
        <f>IFERROR(Table1[[#This Row],[County (Utah.gov)]], SUBSTITUTE(Table1[[#This Row],[County (WPR)]], " County", ""))</f>
        <v>Cache</v>
      </c>
    </row>
    <row r="2491" spans="1:10">
      <c r="A2491" t="s">
        <v>135</v>
      </c>
      <c r="B2491" t="s">
        <v>306</v>
      </c>
      <c r="C2491">
        <v>2025</v>
      </c>
      <c r="D2491">
        <v>2</v>
      </c>
      <c r="E2491">
        <v>84332</v>
      </c>
      <c r="F2491" t="s">
        <v>291</v>
      </c>
      <c r="G2491">
        <v>2</v>
      </c>
      <c r="H2491" t="str">
        <f>_xlfn.XLOOKUP(Table1[[#This Row],[ZIPCODE]],Table2[Zip Code],Table2[County])</f>
        <v>Cache</v>
      </c>
      <c r="I2491" t="str">
        <f>_xlfn.XLOOKUP(Table1[[#This Row],[ZIPCODE]],Table3[zip],Table3[county])</f>
        <v>Cache County</v>
      </c>
      <c r="J2491" t="str">
        <f>IFERROR(Table1[[#This Row],[County (Utah.gov)]], SUBSTITUTE(Table1[[#This Row],[County (WPR)]], " County", ""))</f>
        <v>Cache</v>
      </c>
    </row>
    <row r="2492" spans="1:10">
      <c r="A2492" t="s">
        <v>135</v>
      </c>
      <c r="B2492" t="s">
        <v>306</v>
      </c>
      <c r="C2492">
        <v>2025</v>
      </c>
      <c r="D2492">
        <v>2</v>
      </c>
      <c r="E2492">
        <v>84333</v>
      </c>
      <c r="F2492" t="s">
        <v>290</v>
      </c>
      <c r="G2492">
        <v>1</v>
      </c>
      <c r="H2492" t="str">
        <f>_xlfn.XLOOKUP(Table1[[#This Row],[ZIPCODE]],Table2[Zip Code],Table2[County])</f>
        <v>Cache</v>
      </c>
      <c r="I2492" t="str">
        <f>_xlfn.XLOOKUP(Table1[[#This Row],[ZIPCODE]],Table3[zip],Table3[county])</f>
        <v>Cache County</v>
      </c>
      <c r="J2492" t="str">
        <f>IFERROR(Table1[[#This Row],[County (Utah.gov)]], SUBSTITUTE(Table1[[#This Row],[County (WPR)]], " County", ""))</f>
        <v>Cache</v>
      </c>
    </row>
    <row r="2493" spans="1:10">
      <c r="A2493" t="s">
        <v>135</v>
      </c>
      <c r="B2493" t="s">
        <v>306</v>
      </c>
      <c r="C2493">
        <v>2025</v>
      </c>
      <c r="D2493">
        <v>2</v>
      </c>
      <c r="E2493">
        <v>84333</v>
      </c>
      <c r="F2493" t="s">
        <v>291</v>
      </c>
      <c r="G2493">
        <v>2</v>
      </c>
      <c r="H2493" t="str">
        <f>_xlfn.XLOOKUP(Table1[[#This Row],[ZIPCODE]],Table2[Zip Code],Table2[County])</f>
        <v>Cache</v>
      </c>
      <c r="I2493" t="str">
        <f>_xlfn.XLOOKUP(Table1[[#This Row],[ZIPCODE]],Table3[zip],Table3[county])</f>
        <v>Cache County</v>
      </c>
      <c r="J2493" t="str">
        <f>IFERROR(Table1[[#This Row],[County (Utah.gov)]], SUBSTITUTE(Table1[[#This Row],[County (WPR)]], " County", ""))</f>
        <v>Cache</v>
      </c>
    </row>
    <row r="2494" spans="1:10">
      <c r="A2494" t="s">
        <v>135</v>
      </c>
      <c r="B2494" t="s">
        <v>306</v>
      </c>
      <c r="C2494">
        <v>2025</v>
      </c>
      <c r="D2494">
        <v>2</v>
      </c>
      <c r="E2494">
        <v>84335</v>
      </c>
      <c r="F2494" t="s">
        <v>290</v>
      </c>
      <c r="G2494">
        <v>7</v>
      </c>
      <c r="H2494" t="str">
        <f>_xlfn.XLOOKUP(Table1[[#This Row],[ZIPCODE]],Table2[Zip Code],Table2[County])</f>
        <v>Cache</v>
      </c>
      <c r="I2494" t="str">
        <f>_xlfn.XLOOKUP(Table1[[#This Row],[ZIPCODE]],Table3[zip],Table3[county])</f>
        <v>Cache County</v>
      </c>
      <c r="J2494" t="str">
        <f>IFERROR(Table1[[#This Row],[County (Utah.gov)]], SUBSTITUTE(Table1[[#This Row],[County (WPR)]], " County", ""))</f>
        <v>Cache</v>
      </c>
    </row>
    <row r="2495" spans="1:10">
      <c r="A2495" t="s">
        <v>135</v>
      </c>
      <c r="B2495" t="s">
        <v>306</v>
      </c>
      <c r="C2495">
        <v>2025</v>
      </c>
      <c r="D2495">
        <v>2</v>
      </c>
      <c r="E2495">
        <v>84335</v>
      </c>
      <c r="F2495" t="s">
        <v>291</v>
      </c>
      <c r="G2495">
        <v>1</v>
      </c>
      <c r="H2495" t="str">
        <f>_xlfn.XLOOKUP(Table1[[#This Row],[ZIPCODE]],Table2[Zip Code],Table2[County])</f>
        <v>Cache</v>
      </c>
      <c r="I2495" t="str">
        <f>_xlfn.XLOOKUP(Table1[[#This Row],[ZIPCODE]],Table3[zip],Table3[county])</f>
        <v>Cache County</v>
      </c>
      <c r="J2495" t="str">
        <f>IFERROR(Table1[[#This Row],[County (Utah.gov)]], SUBSTITUTE(Table1[[#This Row],[County (WPR)]], " County", ""))</f>
        <v>Cache</v>
      </c>
    </row>
    <row r="2496" spans="1:10">
      <c r="A2496" t="s">
        <v>135</v>
      </c>
      <c r="B2496" t="s">
        <v>306</v>
      </c>
      <c r="C2496">
        <v>2025</v>
      </c>
      <c r="D2496">
        <v>2</v>
      </c>
      <c r="E2496">
        <v>84337</v>
      </c>
      <c r="F2496" t="s">
        <v>290</v>
      </c>
      <c r="G2496">
        <v>4</v>
      </c>
      <c r="H2496" t="str">
        <f>_xlfn.XLOOKUP(Table1[[#This Row],[ZIPCODE]],Table2[Zip Code],Table2[County])</f>
        <v>Box Elder</v>
      </c>
      <c r="I2496" t="str">
        <f>_xlfn.XLOOKUP(Table1[[#This Row],[ZIPCODE]],Table3[zip],Table3[county])</f>
        <v>Box Elder County</v>
      </c>
      <c r="J2496" t="str">
        <f>IFERROR(Table1[[#This Row],[County (Utah.gov)]], SUBSTITUTE(Table1[[#This Row],[County (WPR)]], " County", ""))</f>
        <v>Box Elder</v>
      </c>
    </row>
    <row r="2497" spans="1:10">
      <c r="A2497" t="s">
        <v>135</v>
      </c>
      <c r="B2497" t="s">
        <v>306</v>
      </c>
      <c r="C2497">
        <v>2025</v>
      </c>
      <c r="D2497">
        <v>2</v>
      </c>
      <c r="E2497">
        <v>84337</v>
      </c>
      <c r="F2497" t="s">
        <v>291</v>
      </c>
      <c r="G2497">
        <v>5</v>
      </c>
      <c r="H2497" t="str">
        <f>_xlfn.XLOOKUP(Table1[[#This Row],[ZIPCODE]],Table2[Zip Code],Table2[County])</f>
        <v>Box Elder</v>
      </c>
      <c r="I2497" t="str">
        <f>_xlfn.XLOOKUP(Table1[[#This Row],[ZIPCODE]],Table3[zip],Table3[county])</f>
        <v>Box Elder County</v>
      </c>
      <c r="J2497" t="str">
        <f>IFERROR(Table1[[#This Row],[County (Utah.gov)]], SUBSTITUTE(Table1[[#This Row],[County (WPR)]], " County", ""))</f>
        <v>Box Elder</v>
      </c>
    </row>
    <row r="2498" spans="1:10">
      <c r="A2498" t="s">
        <v>135</v>
      </c>
      <c r="B2498" t="s">
        <v>306</v>
      </c>
      <c r="C2498">
        <v>2025</v>
      </c>
      <c r="D2498">
        <v>2</v>
      </c>
      <c r="E2498">
        <v>84339</v>
      </c>
      <c r="F2498" t="s">
        <v>290</v>
      </c>
      <c r="G2498">
        <v>2</v>
      </c>
      <c r="H2498" t="str">
        <f>_xlfn.XLOOKUP(Table1[[#This Row],[ZIPCODE]],Table2[Zip Code],Table2[County])</f>
        <v>Cache</v>
      </c>
      <c r="I2498" t="str">
        <f>_xlfn.XLOOKUP(Table1[[#This Row],[ZIPCODE]],Table3[zip],Table3[county])</f>
        <v>Cache County</v>
      </c>
      <c r="J2498" t="str">
        <f>IFERROR(Table1[[#This Row],[County (Utah.gov)]], SUBSTITUTE(Table1[[#This Row],[County (WPR)]], " County", ""))</f>
        <v>Cache</v>
      </c>
    </row>
    <row r="2499" spans="1:10">
      <c r="A2499" t="s">
        <v>135</v>
      </c>
      <c r="B2499" t="s">
        <v>306</v>
      </c>
      <c r="C2499">
        <v>2025</v>
      </c>
      <c r="D2499">
        <v>2</v>
      </c>
      <c r="E2499">
        <v>84339</v>
      </c>
      <c r="F2499" t="s">
        <v>291</v>
      </c>
      <c r="G2499">
        <v>1</v>
      </c>
      <c r="H2499" t="str">
        <f>_xlfn.XLOOKUP(Table1[[#This Row],[ZIPCODE]],Table2[Zip Code],Table2[County])</f>
        <v>Cache</v>
      </c>
      <c r="I2499" t="str">
        <f>_xlfn.XLOOKUP(Table1[[#This Row],[ZIPCODE]],Table3[zip],Table3[county])</f>
        <v>Cache County</v>
      </c>
      <c r="J2499" t="str">
        <f>IFERROR(Table1[[#This Row],[County (Utah.gov)]], SUBSTITUTE(Table1[[#This Row],[County (WPR)]], " County", ""))</f>
        <v>Cache</v>
      </c>
    </row>
    <row r="2500" spans="1:10">
      <c r="A2500" t="s">
        <v>135</v>
      </c>
      <c r="B2500" t="s">
        <v>306</v>
      </c>
      <c r="C2500">
        <v>2025</v>
      </c>
      <c r="D2500">
        <v>2</v>
      </c>
      <c r="E2500">
        <v>84340</v>
      </c>
      <c r="F2500" t="s">
        <v>290</v>
      </c>
      <c r="G2500">
        <v>4</v>
      </c>
      <c r="H2500" t="str">
        <f>_xlfn.XLOOKUP(Table1[[#This Row],[ZIPCODE]],Table2[Zip Code],Table2[County])</f>
        <v>Box Elder</v>
      </c>
      <c r="I2500" t="str">
        <f>_xlfn.XLOOKUP(Table1[[#This Row],[ZIPCODE]],Table3[zip],Table3[county])</f>
        <v>Box Elder County</v>
      </c>
      <c r="J2500" t="str">
        <f>IFERROR(Table1[[#This Row],[County (Utah.gov)]], SUBSTITUTE(Table1[[#This Row],[County (WPR)]], " County", ""))</f>
        <v>Box Elder</v>
      </c>
    </row>
    <row r="2501" spans="1:10">
      <c r="A2501" t="s">
        <v>135</v>
      </c>
      <c r="B2501" t="s">
        <v>306</v>
      </c>
      <c r="C2501">
        <v>2025</v>
      </c>
      <c r="D2501">
        <v>2</v>
      </c>
      <c r="E2501">
        <v>84340</v>
      </c>
      <c r="F2501" t="s">
        <v>291</v>
      </c>
      <c r="G2501">
        <v>1</v>
      </c>
      <c r="H2501" t="str">
        <f>_xlfn.XLOOKUP(Table1[[#This Row],[ZIPCODE]],Table2[Zip Code],Table2[County])</f>
        <v>Box Elder</v>
      </c>
      <c r="I2501" t="str">
        <f>_xlfn.XLOOKUP(Table1[[#This Row],[ZIPCODE]],Table3[zip],Table3[county])</f>
        <v>Box Elder County</v>
      </c>
      <c r="J2501" t="str">
        <f>IFERROR(Table1[[#This Row],[County (Utah.gov)]], SUBSTITUTE(Table1[[#This Row],[County (WPR)]], " County", ""))</f>
        <v>Box Elder</v>
      </c>
    </row>
    <row r="2502" spans="1:10">
      <c r="A2502" t="s">
        <v>135</v>
      </c>
      <c r="B2502" t="s">
        <v>306</v>
      </c>
      <c r="C2502">
        <v>2025</v>
      </c>
      <c r="D2502">
        <v>2</v>
      </c>
      <c r="E2502">
        <v>84341</v>
      </c>
      <c r="F2502" t="s">
        <v>290</v>
      </c>
      <c r="G2502">
        <v>24</v>
      </c>
      <c r="H2502" t="str">
        <f>_xlfn.XLOOKUP(Table1[[#This Row],[ZIPCODE]],Table2[Zip Code],Table2[County])</f>
        <v>Cache</v>
      </c>
      <c r="I2502" t="str">
        <f>_xlfn.XLOOKUP(Table1[[#This Row],[ZIPCODE]],Table3[zip],Table3[county])</f>
        <v>Cache County</v>
      </c>
      <c r="J2502" t="str">
        <f>IFERROR(Table1[[#This Row],[County (Utah.gov)]], SUBSTITUTE(Table1[[#This Row],[County (WPR)]], " County", ""))</f>
        <v>Cache</v>
      </c>
    </row>
    <row r="2503" spans="1:10">
      <c r="A2503" t="s">
        <v>135</v>
      </c>
      <c r="B2503" t="s">
        <v>306</v>
      </c>
      <c r="C2503">
        <v>2025</v>
      </c>
      <c r="D2503">
        <v>2</v>
      </c>
      <c r="E2503">
        <v>84341</v>
      </c>
      <c r="F2503" t="s">
        <v>291</v>
      </c>
      <c r="G2503">
        <v>4</v>
      </c>
      <c r="H2503" t="str">
        <f>_xlfn.XLOOKUP(Table1[[#This Row],[ZIPCODE]],Table2[Zip Code],Table2[County])</f>
        <v>Cache</v>
      </c>
      <c r="I2503" t="str">
        <f>_xlfn.XLOOKUP(Table1[[#This Row],[ZIPCODE]],Table3[zip],Table3[county])</f>
        <v>Cache County</v>
      </c>
      <c r="J2503" t="str">
        <f>IFERROR(Table1[[#This Row],[County (Utah.gov)]], SUBSTITUTE(Table1[[#This Row],[County (WPR)]], " County", ""))</f>
        <v>Cache</v>
      </c>
    </row>
    <row r="2504" spans="1:10">
      <c r="A2504" t="s">
        <v>135</v>
      </c>
      <c r="B2504" t="s">
        <v>306</v>
      </c>
      <c r="C2504">
        <v>2025</v>
      </c>
      <c r="D2504">
        <v>2</v>
      </c>
      <c r="E2504">
        <v>84401</v>
      </c>
      <c r="F2504" t="s">
        <v>290</v>
      </c>
      <c r="G2504">
        <v>5</v>
      </c>
      <c r="H2504" t="str">
        <f>_xlfn.XLOOKUP(Table1[[#This Row],[ZIPCODE]],Table2[Zip Code],Table2[County])</f>
        <v>Weber</v>
      </c>
      <c r="I2504" t="str">
        <f>_xlfn.XLOOKUP(Table1[[#This Row],[ZIPCODE]],Table3[zip],Table3[county])</f>
        <v>Weber County</v>
      </c>
      <c r="J2504" t="str">
        <f>IFERROR(Table1[[#This Row],[County (Utah.gov)]], SUBSTITUTE(Table1[[#This Row],[County (WPR)]], " County", ""))</f>
        <v>Weber</v>
      </c>
    </row>
    <row r="2505" spans="1:10">
      <c r="A2505" t="s">
        <v>135</v>
      </c>
      <c r="B2505" t="s">
        <v>306</v>
      </c>
      <c r="C2505">
        <v>2025</v>
      </c>
      <c r="D2505">
        <v>2</v>
      </c>
      <c r="E2505">
        <v>84401</v>
      </c>
      <c r="F2505" t="s">
        <v>291</v>
      </c>
      <c r="G2505">
        <v>3</v>
      </c>
      <c r="H2505" t="str">
        <f>_xlfn.XLOOKUP(Table1[[#This Row],[ZIPCODE]],Table2[Zip Code],Table2[County])</f>
        <v>Weber</v>
      </c>
      <c r="I2505" t="str">
        <f>_xlfn.XLOOKUP(Table1[[#This Row],[ZIPCODE]],Table3[zip],Table3[county])</f>
        <v>Weber County</v>
      </c>
      <c r="J2505" t="str">
        <f>IFERROR(Table1[[#This Row],[County (Utah.gov)]], SUBSTITUTE(Table1[[#This Row],[County (WPR)]], " County", ""))</f>
        <v>Weber</v>
      </c>
    </row>
    <row r="2506" spans="1:10">
      <c r="A2506" t="s">
        <v>135</v>
      </c>
      <c r="B2506" t="s">
        <v>306</v>
      </c>
      <c r="C2506">
        <v>2025</v>
      </c>
      <c r="D2506">
        <v>2</v>
      </c>
      <c r="E2506">
        <v>84403</v>
      </c>
      <c r="F2506" t="s">
        <v>290</v>
      </c>
      <c r="G2506">
        <v>3</v>
      </c>
      <c r="H2506" t="str">
        <f>_xlfn.XLOOKUP(Table1[[#This Row],[ZIPCODE]],Table2[Zip Code],Table2[County])</f>
        <v>Weber</v>
      </c>
      <c r="I2506" t="str">
        <f>_xlfn.XLOOKUP(Table1[[#This Row],[ZIPCODE]],Table3[zip],Table3[county])</f>
        <v>Weber County</v>
      </c>
      <c r="J2506" t="str">
        <f>IFERROR(Table1[[#This Row],[County (Utah.gov)]], SUBSTITUTE(Table1[[#This Row],[County (WPR)]], " County", ""))</f>
        <v>Weber</v>
      </c>
    </row>
    <row r="2507" spans="1:10">
      <c r="A2507" t="s">
        <v>135</v>
      </c>
      <c r="B2507" t="s">
        <v>306</v>
      </c>
      <c r="C2507">
        <v>2025</v>
      </c>
      <c r="D2507">
        <v>2</v>
      </c>
      <c r="E2507">
        <v>84403</v>
      </c>
      <c r="F2507" t="s">
        <v>291</v>
      </c>
      <c r="G2507">
        <v>2</v>
      </c>
      <c r="H2507" t="str">
        <f>_xlfn.XLOOKUP(Table1[[#This Row],[ZIPCODE]],Table2[Zip Code],Table2[County])</f>
        <v>Weber</v>
      </c>
      <c r="I2507" t="str">
        <f>_xlfn.XLOOKUP(Table1[[#This Row],[ZIPCODE]],Table3[zip],Table3[county])</f>
        <v>Weber County</v>
      </c>
      <c r="J2507" t="str">
        <f>IFERROR(Table1[[#This Row],[County (Utah.gov)]], SUBSTITUTE(Table1[[#This Row],[County (WPR)]], " County", ""))</f>
        <v>Weber</v>
      </c>
    </row>
    <row r="2508" spans="1:10">
      <c r="A2508" t="s">
        <v>135</v>
      </c>
      <c r="B2508" t="s">
        <v>306</v>
      </c>
      <c r="C2508">
        <v>2025</v>
      </c>
      <c r="D2508">
        <v>2</v>
      </c>
      <c r="E2508">
        <v>84404</v>
      </c>
      <c r="F2508" t="s">
        <v>290</v>
      </c>
      <c r="G2508">
        <v>12</v>
      </c>
      <c r="H2508" t="str">
        <f>_xlfn.XLOOKUP(Table1[[#This Row],[ZIPCODE]],Table2[Zip Code],Table2[County])</f>
        <v>Weber</v>
      </c>
      <c r="I2508" t="str">
        <f>_xlfn.XLOOKUP(Table1[[#This Row],[ZIPCODE]],Table3[zip],Table3[county])</f>
        <v>Weber County</v>
      </c>
      <c r="J2508" t="str">
        <f>IFERROR(Table1[[#This Row],[County (Utah.gov)]], SUBSTITUTE(Table1[[#This Row],[County (WPR)]], " County", ""))</f>
        <v>Weber</v>
      </c>
    </row>
    <row r="2509" spans="1:10">
      <c r="A2509" t="s">
        <v>135</v>
      </c>
      <c r="B2509" t="s">
        <v>306</v>
      </c>
      <c r="C2509">
        <v>2025</v>
      </c>
      <c r="D2509">
        <v>2</v>
      </c>
      <c r="E2509">
        <v>84404</v>
      </c>
      <c r="F2509" t="s">
        <v>291</v>
      </c>
      <c r="G2509">
        <v>2</v>
      </c>
      <c r="H2509" t="str">
        <f>_xlfn.XLOOKUP(Table1[[#This Row],[ZIPCODE]],Table2[Zip Code],Table2[County])</f>
        <v>Weber</v>
      </c>
      <c r="I2509" t="str">
        <f>_xlfn.XLOOKUP(Table1[[#This Row],[ZIPCODE]],Table3[zip],Table3[county])</f>
        <v>Weber County</v>
      </c>
      <c r="J2509" t="str">
        <f>IFERROR(Table1[[#This Row],[County (Utah.gov)]], SUBSTITUTE(Table1[[#This Row],[County (WPR)]], " County", ""))</f>
        <v>Weber</v>
      </c>
    </row>
    <row r="2510" spans="1:10">
      <c r="A2510" t="s">
        <v>135</v>
      </c>
      <c r="B2510" t="s">
        <v>306</v>
      </c>
      <c r="C2510">
        <v>2025</v>
      </c>
      <c r="D2510">
        <v>2</v>
      </c>
      <c r="E2510">
        <v>84405</v>
      </c>
      <c r="F2510" t="s">
        <v>290</v>
      </c>
      <c r="G2510">
        <v>2</v>
      </c>
      <c r="H2510" t="str">
        <f>_xlfn.XLOOKUP(Table1[[#This Row],[ZIPCODE]],Table2[Zip Code],Table2[County])</f>
        <v>Weber</v>
      </c>
      <c r="I2510" t="str">
        <f>_xlfn.XLOOKUP(Table1[[#This Row],[ZIPCODE]],Table3[zip],Table3[county])</f>
        <v>Weber County</v>
      </c>
      <c r="J2510" t="str">
        <f>IFERROR(Table1[[#This Row],[County (Utah.gov)]], SUBSTITUTE(Table1[[#This Row],[County (WPR)]], " County", ""))</f>
        <v>Weber</v>
      </c>
    </row>
    <row r="2511" spans="1:10">
      <c r="A2511" t="s">
        <v>135</v>
      </c>
      <c r="B2511" t="s">
        <v>306</v>
      </c>
      <c r="C2511">
        <v>2025</v>
      </c>
      <c r="D2511">
        <v>2</v>
      </c>
      <c r="E2511">
        <v>84414</v>
      </c>
      <c r="F2511" t="s">
        <v>290</v>
      </c>
      <c r="G2511">
        <v>11</v>
      </c>
      <c r="H2511" t="str">
        <f>_xlfn.XLOOKUP(Table1[[#This Row],[ZIPCODE]],Table2[Zip Code],Table2[County])</f>
        <v>Weber</v>
      </c>
      <c r="I2511" t="str">
        <f>_xlfn.XLOOKUP(Table1[[#This Row],[ZIPCODE]],Table3[zip],Table3[county])</f>
        <v>Weber County</v>
      </c>
      <c r="J2511" t="str">
        <f>IFERROR(Table1[[#This Row],[County (Utah.gov)]], SUBSTITUTE(Table1[[#This Row],[County (WPR)]], " County", ""))</f>
        <v>Weber</v>
      </c>
    </row>
    <row r="2512" spans="1:10">
      <c r="A2512" t="s">
        <v>135</v>
      </c>
      <c r="B2512" t="s">
        <v>306</v>
      </c>
      <c r="C2512">
        <v>2025</v>
      </c>
      <c r="D2512">
        <v>2</v>
      </c>
      <c r="E2512">
        <v>84414</v>
      </c>
      <c r="F2512" t="s">
        <v>291</v>
      </c>
      <c r="G2512">
        <v>7</v>
      </c>
      <c r="H2512" t="str">
        <f>_xlfn.XLOOKUP(Table1[[#This Row],[ZIPCODE]],Table2[Zip Code],Table2[County])</f>
        <v>Weber</v>
      </c>
      <c r="I2512" t="str">
        <f>_xlfn.XLOOKUP(Table1[[#This Row],[ZIPCODE]],Table3[zip],Table3[county])</f>
        <v>Weber County</v>
      </c>
      <c r="J2512" t="str">
        <f>IFERROR(Table1[[#This Row],[County (Utah.gov)]], SUBSTITUTE(Table1[[#This Row],[County (WPR)]], " County", ""))</f>
        <v>Weber</v>
      </c>
    </row>
    <row r="2513" spans="1:10">
      <c r="A2513" t="s">
        <v>135</v>
      </c>
      <c r="B2513" t="s">
        <v>306</v>
      </c>
      <c r="C2513">
        <v>2025</v>
      </c>
      <c r="D2513">
        <v>2</v>
      </c>
      <c r="E2513">
        <v>84501</v>
      </c>
      <c r="F2513" t="s">
        <v>291</v>
      </c>
      <c r="G2513">
        <v>1</v>
      </c>
      <c r="H2513" t="str">
        <f>_xlfn.XLOOKUP(Table1[[#This Row],[ZIPCODE]],Table2[Zip Code],Table2[County])</f>
        <v>Carbon</v>
      </c>
      <c r="I2513" t="str">
        <f>_xlfn.XLOOKUP(Table1[[#This Row],[ZIPCODE]],Table3[zip],Table3[county])</f>
        <v>Carbon County</v>
      </c>
      <c r="J2513" t="str">
        <f>IFERROR(Table1[[#This Row],[County (Utah.gov)]], SUBSTITUTE(Table1[[#This Row],[County (WPR)]], " County", ""))</f>
        <v>Carbon</v>
      </c>
    </row>
    <row r="2514" spans="1:10">
      <c r="A2514" t="s">
        <v>135</v>
      </c>
      <c r="B2514" t="s">
        <v>306</v>
      </c>
      <c r="C2514">
        <v>2025</v>
      </c>
      <c r="D2514">
        <v>2</v>
      </c>
      <c r="E2514">
        <v>84510</v>
      </c>
      <c r="F2514" t="s">
        <v>290</v>
      </c>
      <c r="G2514">
        <v>1</v>
      </c>
      <c r="H2514" t="str">
        <f>_xlfn.XLOOKUP(Table1[[#This Row],[ZIPCODE]],Table2[Zip Code],Table2[County])</f>
        <v>San Juan</v>
      </c>
      <c r="I2514" t="e">
        <f>_xlfn.XLOOKUP(Table1[[#This Row],[ZIPCODE]],Table3[zip],Table3[county])</f>
        <v>#N/A</v>
      </c>
      <c r="J2514" t="str">
        <f>IFERROR(Table1[[#This Row],[County (Utah.gov)]], SUBSTITUTE(Table1[[#This Row],[County (WPR)]], " County", ""))</f>
        <v>San Juan</v>
      </c>
    </row>
    <row r="2515" spans="1:10">
      <c r="A2515" t="s">
        <v>135</v>
      </c>
      <c r="B2515" t="s">
        <v>306</v>
      </c>
      <c r="C2515">
        <v>2025</v>
      </c>
      <c r="D2515">
        <v>2</v>
      </c>
      <c r="E2515">
        <v>84535</v>
      </c>
      <c r="F2515" t="s">
        <v>290</v>
      </c>
      <c r="G2515">
        <v>1</v>
      </c>
      <c r="H2515" t="str">
        <f>_xlfn.XLOOKUP(Table1[[#This Row],[ZIPCODE]],Table2[Zip Code],Table2[County])</f>
        <v>San Juan</v>
      </c>
      <c r="I2515" t="str">
        <f>_xlfn.XLOOKUP(Table1[[#This Row],[ZIPCODE]],Table3[zip],Table3[county])</f>
        <v>San Juan County</v>
      </c>
      <c r="J2515" t="str">
        <f>IFERROR(Table1[[#This Row],[County (Utah.gov)]], SUBSTITUTE(Table1[[#This Row],[County (WPR)]], " County", ""))</f>
        <v>San Juan</v>
      </c>
    </row>
    <row r="2516" spans="1:10">
      <c r="A2516" t="s">
        <v>135</v>
      </c>
      <c r="B2516" t="s">
        <v>306</v>
      </c>
      <c r="C2516">
        <v>2025</v>
      </c>
      <c r="D2516">
        <v>2</v>
      </c>
      <c r="E2516">
        <v>84653</v>
      </c>
      <c r="F2516" t="s">
        <v>290</v>
      </c>
      <c r="G2516">
        <v>1</v>
      </c>
      <c r="H2516" t="str">
        <f>_xlfn.XLOOKUP(Table1[[#This Row],[ZIPCODE]],Table2[Zip Code],Table2[County])</f>
        <v>Utah</v>
      </c>
      <c r="I2516" t="str">
        <f>_xlfn.XLOOKUP(Table1[[#This Row],[ZIPCODE]],Table3[zip],Table3[county])</f>
        <v>Utah County</v>
      </c>
      <c r="J2516" t="str">
        <f>IFERROR(Table1[[#This Row],[County (Utah.gov)]], SUBSTITUTE(Table1[[#This Row],[County (WPR)]], " County", ""))</f>
        <v>Utah</v>
      </c>
    </row>
    <row r="2517" spans="1:10">
      <c r="A2517" t="s">
        <v>135</v>
      </c>
      <c r="B2517" t="s">
        <v>306</v>
      </c>
      <c r="C2517">
        <v>2025</v>
      </c>
      <c r="D2517">
        <v>2</v>
      </c>
      <c r="E2517">
        <v>84655</v>
      </c>
      <c r="F2517" t="s">
        <v>290</v>
      </c>
      <c r="G2517">
        <v>1</v>
      </c>
      <c r="H2517" t="str">
        <f>_xlfn.XLOOKUP(Table1[[#This Row],[ZIPCODE]],Table2[Zip Code],Table2[County])</f>
        <v>Utah</v>
      </c>
      <c r="I2517" t="str">
        <f>_xlfn.XLOOKUP(Table1[[#This Row],[ZIPCODE]],Table3[zip],Table3[county])</f>
        <v>Utah County</v>
      </c>
      <c r="J2517" t="str">
        <f>IFERROR(Table1[[#This Row],[County (Utah.gov)]], SUBSTITUTE(Table1[[#This Row],[County (WPR)]], " County", ""))</f>
        <v>Utah</v>
      </c>
    </row>
    <row r="2518" spans="1:10">
      <c r="A2518" t="s">
        <v>135</v>
      </c>
      <c r="B2518" t="s">
        <v>306</v>
      </c>
      <c r="C2518">
        <v>2025</v>
      </c>
      <c r="D2518">
        <v>2</v>
      </c>
      <c r="E2518">
        <v>84660</v>
      </c>
      <c r="F2518" t="s">
        <v>290</v>
      </c>
      <c r="G2518">
        <v>1</v>
      </c>
      <c r="H2518" t="str">
        <f>_xlfn.XLOOKUP(Table1[[#This Row],[ZIPCODE]],Table2[Zip Code],Table2[County])</f>
        <v>Utah</v>
      </c>
      <c r="I2518" t="str">
        <f>_xlfn.XLOOKUP(Table1[[#This Row],[ZIPCODE]],Table3[zip],Table3[county])</f>
        <v>Utah County</v>
      </c>
      <c r="J2518" t="str">
        <f>IFERROR(Table1[[#This Row],[County (Utah.gov)]], SUBSTITUTE(Table1[[#This Row],[County (WPR)]], " County", ""))</f>
        <v>Utah</v>
      </c>
    </row>
    <row r="2519" spans="1:10">
      <c r="A2519" t="s">
        <v>135</v>
      </c>
      <c r="B2519" t="s">
        <v>306</v>
      </c>
      <c r="C2519">
        <v>2025</v>
      </c>
      <c r="D2519">
        <v>2</v>
      </c>
      <c r="E2519">
        <v>84713</v>
      </c>
      <c r="F2519" t="s">
        <v>290</v>
      </c>
      <c r="G2519">
        <v>1</v>
      </c>
      <c r="H2519" t="str">
        <f>_xlfn.XLOOKUP(Table1[[#This Row],[ZIPCODE]],Table2[Zip Code],Table2[County])</f>
        <v>Beaver</v>
      </c>
      <c r="I2519" t="str">
        <f>_xlfn.XLOOKUP(Table1[[#This Row],[ZIPCODE]],Table3[zip],Table3[county])</f>
        <v>Beaver County</v>
      </c>
      <c r="J2519" t="str">
        <f>IFERROR(Table1[[#This Row],[County (Utah.gov)]], SUBSTITUTE(Table1[[#This Row],[County (WPR)]], " County", ""))</f>
        <v>Beaver</v>
      </c>
    </row>
    <row r="2520" spans="1:10">
      <c r="A2520" t="s">
        <v>135</v>
      </c>
      <c r="B2520" t="s">
        <v>306</v>
      </c>
      <c r="C2520">
        <v>2025</v>
      </c>
      <c r="D2520">
        <v>2</v>
      </c>
      <c r="E2520">
        <v>84720</v>
      </c>
      <c r="F2520" t="s">
        <v>290</v>
      </c>
      <c r="G2520">
        <v>1</v>
      </c>
      <c r="H2520" t="str">
        <f>_xlfn.XLOOKUP(Table1[[#This Row],[ZIPCODE]],Table2[Zip Code],Table2[County])</f>
        <v>Iron</v>
      </c>
      <c r="I2520" t="str">
        <f>_xlfn.XLOOKUP(Table1[[#This Row],[ZIPCODE]],Table3[zip],Table3[county])</f>
        <v>Iron County</v>
      </c>
      <c r="J2520" t="str">
        <f>IFERROR(Table1[[#This Row],[County (Utah.gov)]], SUBSTITUTE(Table1[[#This Row],[County (WPR)]], " County", ""))</f>
        <v>Iron</v>
      </c>
    </row>
    <row r="2521" spans="1:10">
      <c r="A2521" t="s">
        <v>135</v>
      </c>
      <c r="B2521" t="s">
        <v>306</v>
      </c>
      <c r="C2521">
        <v>2025</v>
      </c>
      <c r="D2521">
        <v>2</v>
      </c>
      <c r="E2521">
        <v>84770</v>
      </c>
      <c r="F2521" t="s">
        <v>290</v>
      </c>
      <c r="G2521">
        <v>1</v>
      </c>
      <c r="H2521" t="str">
        <f>_xlfn.XLOOKUP(Table1[[#This Row],[ZIPCODE]],Table2[Zip Code],Table2[County])</f>
        <v>Washington</v>
      </c>
      <c r="I2521" t="str">
        <f>_xlfn.XLOOKUP(Table1[[#This Row],[ZIPCODE]],Table3[zip],Table3[county])</f>
        <v>Washington County</v>
      </c>
      <c r="J2521" t="str">
        <f>IFERROR(Table1[[#This Row],[County (Utah.gov)]], SUBSTITUTE(Table1[[#This Row],[County (WPR)]], " County", ""))</f>
        <v>Washington</v>
      </c>
    </row>
    <row r="2522" spans="1:10">
      <c r="A2522" t="s">
        <v>135</v>
      </c>
      <c r="B2522" t="s">
        <v>306</v>
      </c>
      <c r="C2522">
        <v>2025</v>
      </c>
      <c r="D2522">
        <v>2</v>
      </c>
      <c r="E2522">
        <v>84770</v>
      </c>
      <c r="F2522" t="s">
        <v>291</v>
      </c>
      <c r="G2522">
        <v>1</v>
      </c>
      <c r="H2522" t="str">
        <f>_xlfn.XLOOKUP(Table1[[#This Row],[ZIPCODE]],Table2[Zip Code],Table2[County])</f>
        <v>Washington</v>
      </c>
      <c r="I2522" t="str">
        <f>_xlfn.XLOOKUP(Table1[[#This Row],[ZIPCODE]],Table3[zip],Table3[county])</f>
        <v>Washington County</v>
      </c>
      <c r="J2522" t="str">
        <f>IFERROR(Table1[[#This Row],[County (Utah.gov)]], SUBSTITUTE(Table1[[#This Row],[County (WPR)]], " County", ""))</f>
        <v>Washington</v>
      </c>
    </row>
    <row r="2523" spans="1:10">
      <c r="A2523" t="s">
        <v>135</v>
      </c>
      <c r="B2523" t="s">
        <v>306</v>
      </c>
      <c r="C2523">
        <v>2025</v>
      </c>
      <c r="D2523">
        <v>2</v>
      </c>
      <c r="E2523">
        <v>84780</v>
      </c>
      <c r="F2523" t="s">
        <v>290</v>
      </c>
      <c r="G2523">
        <v>1</v>
      </c>
      <c r="H2523" t="str">
        <f>_xlfn.XLOOKUP(Table1[[#This Row],[ZIPCODE]],Table2[Zip Code],Table2[County])</f>
        <v>Washington</v>
      </c>
      <c r="I2523" t="str">
        <f>_xlfn.XLOOKUP(Table1[[#This Row],[ZIPCODE]],Table3[zip],Table3[county])</f>
        <v>Washington County</v>
      </c>
      <c r="J2523" t="str">
        <f>IFERROR(Table1[[#This Row],[County (Utah.gov)]], SUBSTITUTE(Table1[[#This Row],[County (WPR)]], " County", ""))</f>
        <v>Washington</v>
      </c>
    </row>
    <row r="2524" spans="1:10">
      <c r="A2524" t="s">
        <v>135</v>
      </c>
      <c r="B2524" t="s">
        <v>306</v>
      </c>
      <c r="C2524">
        <v>2025</v>
      </c>
      <c r="D2524">
        <v>2</v>
      </c>
      <c r="E2524">
        <v>84790</v>
      </c>
      <c r="F2524" t="s">
        <v>290</v>
      </c>
      <c r="G2524">
        <v>1</v>
      </c>
      <c r="H2524" t="str">
        <f>_xlfn.XLOOKUP(Table1[[#This Row],[ZIPCODE]],Table2[Zip Code],Table2[County])</f>
        <v>Washington</v>
      </c>
      <c r="I2524" t="str">
        <f>_xlfn.XLOOKUP(Table1[[#This Row],[ZIPCODE]],Table3[zip],Table3[county])</f>
        <v>Washington County</v>
      </c>
      <c r="J2524" t="str">
        <f>IFERROR(Table1[[#This Row],[County (Utah.gov)]], SUBSTITUTE(Table1[[#This Row],[County (WPR)]], " County", ""))</f>
        <v>Washington</v>
      </c>
    </row>
    <row r="2525" spans="1:10">
      <c r="A2525" t="s">
        <v>135</v>
      </c>
      <c r="B2525" t="s">
        <v>307</v>
      </c>
      <c r="C2525">
        <v>2025</v>
      </c>
      <c r="D2525">
        <v>2</v>
      </c>
      <c r="E2525">
        <v>84302</v>
      </c>
      <c r="F2525" t="s">
        <v>290</v>
      </c>
      <c r="G2525">
        <v>1</v>
      </c>
      <c r="H2525" t="str">
        <f>_xlfn.XLOOKUP(Table1[[#This Row],[ZIPCODE]],Table2[Zip Code],Table2[County])</f>
        <v>Box Elder</v>
      </c>
      <c r="I2525" t="str">
        <f>_xlfn.XLOOKUP(Table1[[#This Row],[ZIPCODE]],Table3[zip],Table3[county])</f>
        <v>Box Elder County</v>
      </c>
      <c r="J2525" t="str">
        <f>IFERROR(Table1[[#This Row],[County (Utah.gov)]], SUBSTITUTE(Table1[[#This Row],[County (WPR)]], " County", ""))</f>
        <v>Box Elder</v>
      </c>
    </row>
    <row r="2526" spans="1:10">
      <c r="A2526" t="s">
        <v>135</v>
      </c>
      <c r="B2526" t="s">
        <v>307</v>
      </c>
      <c r="C2526">
        <v>2025</v>
      </c>
      <c r="D2526">
        <v>2</v>
      </c>
      <c r="E2526">
        <v>84318</v>
      </c>
      <c r="F2526" t="s">
        <v>290</v>
      </c>
      <c r="G2526">
        <v>1</v>
      </c>
      <c r="H2526" t="str">
        <f>_xlfn.XLOOKUP(Table1[[#This Row],[ZIPCODE]],Table2[Zip Code],Table2[County])</f>
        <v>Cache</v>
      </c>
      <c r="I2526" t="str">
        <f>_xlfn.XLOOKUP(Table1[[#This Row],[ZIPCODE]],Table3[zip],Table3[county])</f>
        <v>Cache County</v>
      </c>
      <c r="J2526" t="str">
        <f>IFERROR(Table1[[#This Row],[County (Utah.gov)]], SUBSTITUTE(Table1[[#This Row],[County (WPR)]], " County", ""))</f>
        <v>Cache</v>
      </c>
    </row>
    <row r="2527" spans="1:10">
      <c r="A2527" t="s">
        <v>135</v>
      </c>
      <c r="B2527" t="s">
        <v>307</v>
      </c>
      <c r="C2527">
        <v>2025</v>
      </c>
      <c r="D2527">
        <v>2</v>
      </c>
      <c r="E2527">
        <v>84324</v>
      </c>
      <c r="F2527" t="s">
        <v>291</v>
      </c>
      <c r="G2527">
        <v>1</v>
      </c>
      <c r="H2527" t="str">
        <f>_xlfn.XLOOKUP(Table1[[#This Row],[ZIPCODE]],Table2[Zip Code],Table2[County])</f>
        <v>Box Elder</v>
      </c>
      <c r="I2527" t="str">
        <f>_xlfn.XLOOKUP(Table1[[#This Row],[ZIPCODE]],Table3[zip],Table3[county])</f>
        <v>Box Elder County</v>
      </c>
      <c r="J2527" t="str">
        <f>IFERROR(Table1[[#This Row],[County (Utah.gov)]], SUBSTITUTE(Table1[[#This Row],[County (WPR)]], " County", ""))</f>
        <v>Box Elder</v>
      </c>
    </row>
    <row r="2528" spans="1:10">
      <c r="A2528" t="s">
        <v>135</v>
      </c>
      <c r="B2528" t="s">
        <v>307</v>
      </c>
      <c r="C2528">
        <v>2025</v>
      </c>
      <c r="D2528">
        <v>2</v>
      </c>
      <c r="E2528">
        <v>84337</v>
      </c>
      <c r="F2528" t="s">
        <v>290</v>
      </c>
      <c r="G2528">
        <v>3</v>
      </c>
      <c r="H2528" t="str">
        <f>_xlfn.XLOOKUP(Table1[[#This Row],[ZIPCODE]],Table2[Zip Code],Table2[County])</f>
        <v>Box Elder</v>
      </c>
      <c r="I2528" t="str">
        <f>_xlfn.XLOOKUP(Table1[[#This Row],[ZIPCODE]],Table3[zip],Table3[county])</f>
        <v>Box Elder County</v>
      </c>
      <c r="J2528" t="str">
        <f>IFERROR(Table1[[#This Row],[County (Utah.gov)]], SUBSTITUTE(Table1[[#This Row],[County (WPR)]], " County", ""))</f>
        <v>Box Elder</v>
      </c>
    </row>
    <row r="2529" spans="1:10">
      <c r="A2529" t="s">
        <v>135</v>
      </c>
      <c r="B2529" t="s">
        <v>308</v>
      </c>
      <c r="C2529">
        <v>2025</v>
      </c>
      <c r="D2529">
        <v>2</v>
      </c>
      <c r="E2529">
        <v>84004</v>
      </c>
      <c r="F2529" t="s">
        <v>290</v>
      </c>
      <c r="G2529">
        <v>1</v>
      </c>
      <c r="H2529" t="str">
        <f>_xlfn.XLOOKUP(Table1[[#This Row],[ZIPCODE]],Table2[Zip Code],Table2[County])</f>
        <v>Utah</v>
      </c>
      <c r="I2529" t="str">
        <f>_xlfn.XLOOKUP(Table1[[#This Row],[ZIPCODE]],Table3[zip],Table3[county])</f>
        <v>Utah County</v>
      </c>
      <c r="J2529" t="str">
        <f>IFERROR(Table1[[#This Row],[County (Utah.gov)]], SUBSTITUTE(Table1[[#This Row],[County (WPR)]], " County", ""))</f>
        <v>Utah</v>
      </c>
    </row>
    <row r="2530" spans="1:10">
      <c r="A2530" t="s">
        <v>135</v>
      </c>
      <c r="B2530" t="s">
        <v>308</v>
      </c>
      <c r="C2530">
        <v>2025</v>
      </c>
      <c r="D2530">
        <v>2</v>
      </c>
      <c r="E2530">
        <v>84005</v>
      </c>
      <c r="F2530" t="s">
        <v>290</v>
      </c>
      <c r="G2530">
        <v>2</v>
      </c>
      <c r="H2530" t="e">
        <f>_xlfn.XLOOKUP(Table1[[#This Row],[ZIPCODE]],Table2[Zip Code],Table2[County])</f>
        <v>#N/A</v>
      </c>
      <c r="I2530" t="str">
        <f>_xlfn.XLOOKUP(Table1[[#This Row],[ZIPCODE]],Table3[zip],Table3[county])</f>
        <v>Utah County</v>
      </c>
      <c r="J2530" t="str">
        <f>IFERROR(Table1[[#This Row],[County (Utah.gov)]], SUBSTITUTE(Table1[[#This Row],[County (WPR)]], " County", ""))</f>
        <v>Utah</v>
      </c>
    </row>
    <row r="2531" spans="1:10">
      <c r="A2531" t="s">
        <v>135</v>
      </c>
      <c r="B2531" t="s">
        <v>308</v>
      </c>
      <c r="C2531">
        <v>2025</v>
      </c>
      <c r="D2531">
        <v>2</v>
      </c>
      <c r="E2531">
        <v>84005</v>
      </c>
      <c r="F2531" t="s">
        <v>291</v>
      </c>
      <c r="G2531">
        <v>1</v>
      </c>
      <c r="H2531" t="e">
        <f>_xlfn.XLOOKUP(Table1[[#This Row],[ZIPCODE]],Table2[Zip Code],Table2[County])</f>
        <v>#N/A</v>
      </c>
      <c r="I2531" t="str">
        <f>_xlfn.XLOOKUP(Table1[[#This Row],[ZIPCODE]],Table3[zip],Table3[county])</f>
        <v>Utah County</v>
      </c>
      <c r="J2531" t="str">
        <f>IFERROR(Table1[[#This Row],[County (Utah.gov)]], SUBSTITUTE(Table1[[#This Row],[County (WPR)]], " County", ""))</f>
        <v>Utah</v>
      </c>
    </row>
    <row r="2532" spans="1:10">
      <c r="A2532" t="s">
        <v>135</v>
      </c>
      <c r="B2532" t="s">
        <v>308</v>
      </c>
      <c r="C2532">
        <v>2025</v>
      </c>
      <c r="D2532">
        <v>2</v>
      </c>
      <c r="E2532">
        <v>84009</v>
      </c>
      <c r="F2532" t="s">
        <v>290</v>
      </c>
      <c r="G2532">
        <v>2</v>
      </c>
      <c r="H2532" t="e">
        <f>_xlfn.XLOOKUP(Table1[[#This Row],[ZIPCODE]],Table2[Zip Code],Table2[County])</f>
        <v>#N/A</v>
      </c>
      <c r="I2532" t="str">
        <f>_xlfn.XLOOKUP(Table1[[#This Row],[ZIPCODE]],Table3[zip],Table3[county])</f>
        <v>Salt Lake County</v>
      </c>
      <c r="J2532" t="str">
        <f>IFERROR(Table1[[#This Row],[County (Utah.gov)]], SUBSTITUTE(Table1[[#This Row],[County (WPR)]], " County", ""))</f>
        <v>Salt Lake</v>
      </c>
    </row>
    <row r="2533" spans="1:10">
      <c r="A2533" t="s">
        <v>135</v>
      </c>
      <c r="B2533" t="s">
        <v>308</v>
      </c>
      <c r="C2533">
        <v>2025</v>
      </c>
      <c r="D2533">
        <v>2</v>
      </c>
      <c r="E2533">
        <v>84009</v>
      </c>
      <c r="F2533" t="s">
        <v>291</v>
      </c>
      <c r="G2533">
        <v>1</v>
      </c>
      <c r="H2533" t="e">
        <f>_xlfn.XLOOKUP(Table1[[#This Row],[ZIPCODE]],Table2[Zip Code],Table2[County])</f>
        <v>#N/A</v>
      </c>
      <c r="I2533" t="str">
        <f>_xlfn.XLOOKUP(Table1[[#This Row],[ZIPCODE]],Table3[zip],Table3[county])</f>
        <v>Salt Lake County</v>
      </c>
      <c r="J2533" t="str">
        <f>IFERROR(Table1[[#This Row],[County (Utah.gov)]], SUBSTITUTE(Table1[[#This Row],[County (WPR)]], " County", ""))</f>
        <v>Salt Lake</v>
      </c>
    </row>
    <row r="2534" spans="1:10">
      <c r="A2534" t="s">
        <v>135</v>
      </c>
      <c r="B2534" t="s">
        <v>308</v>
      </c>
      <c r="C2534">
        <v>2025</v>
      </c>
      <c r="D2534">
        <v>2</v>
      </c>
      <c r="E2534">
        <v>84010</v>
      </c>
      <c r="F2534" t="s">
        <v>290</v>
      </c>
      <c r="G2534">
        <v>4</v>
      </c>
      <c r="H2534" t="str">
        <f>_xlfn.XLOOKUP(Table1[[#This Row],[ZIPCODE]],Table2[Zip Code],Table2[County])</f>
        <v>Davis</v>
      </c>
      <c r="I2534" t="str">
        <f>_xlfn.XLOOKUP(Table1[[#This Row],[ZIPCODE]],Table3[zip],Table3[county])</f>
        <v>Davis County</v>
      </c>
      <c r="J2534" t="str">
        <f>IFERROR(Table1[[#This Row],[County (Utah.gov)]], SUBSTITUTE(Table1[[#This Row],[County (WPR)]], " County", ""))</f>
        <v>Davis</v>
      </c>
    </row>
    <row r="2535" spans="1:10">
      <c r="A2535" t="s">
        <v>135</v>
      </c>
      <c r="B2535" t="s">
        <v>308</v>
      </c>
      <c r="C2535">
        <v>2025</v>
      </c>
      <c r="D2535">
        <v>2</v>
      </c>
      <c r="E2535">
        <v>84010</v>
      </c>
      <c r="F2535" t="s">
        <v>291</v>
      </c>
      <c r="G2535">
        <v>6</v>
      </c>
      <c r="H2535" t="str">
        <f>_xlfn.XLOOKUP(Table1[[#This Row],[ZIPCODE]],Table2[Zip Code],Table2[County])</f>
        <v>Davis</v>
      </c>
      <c r="I2535" t="str">
        <f>_xlfn.XLOOKUP(Table1[[#This Row],[ZIPCODE]],Table3[zip],Table3[county])</f>
        <v>Davis County</v>
      </c>
      <c r="J2535" t="str">
        <f>IFERROR(Table1[[#This Row],[County (Utah.gov)]], SUBSTITUTE(Table1[[#This Row],[County (WPR)]], " County", ""))</f>
        <v>Davis</v>
      </c>
    </row>
    <row r="2536" spans="1:10">
      <c r="A2536" t="s">
        <v>135</v>
      </c>
      <c r="B2536" t="s">
        <v>308</v>
      </c>
      <c r="C2536">
        <v>2025</v>
      </c>
      <c r="D2536">
        <v>2</v>
      </c>
      <c r="E2536">
        <v>84014</v>
      </c>
      <c r="F2536" t="s">
        <v>290</v>
      </c>
      <c r="G2536">
        <v>3</v>
      </c>
      <c r="H2536" t="str">
        <f>_xlfn.XLOOKUP(Table1[[#This Row],[ZIPCODE]],Table2[Zip Code],Table2[County])</f>
        <v>Davis</v>
      </c>
      <c r="I2536" t="str">
        <f>_xlfn.XLOOKUP(Table1[[#This Row],[ZIPCODE]],Table3[zip],Table3[county])</f>
        <v>Davis County</v>
      </c>
      <c r="J2536" t="str">
        <f>IFERROR(Table1[[#This Row],[County (Utah.gov)]], SUBSTITUTE(Table1[[#This Row],[County (WPR)]], " County", ""))</f>
        <v>Davis</v>
      </c>
    </row>
    <row r="2537" spans="1:10">
      <c r="A2537" t="s">
        <v>135</v>
      </c>
      <c r="B2537" t="s">
        <v>308</v>
      </c>
      <c r="C2537">
        <v>2025</v>
      </c>
      <c r="D2537">
        <v>2</v>
      </c>
      <c r="E2537">
        <v>84014</v>
      </c>
      <c r="F2537" t="s">
        <v>291</v>
      </c>
      <c r="G2537">
        <v>1</v>
      </c>
      <c r="H2537" t="str">
        <f>_xlfn.XLOOKUP(Table1[[#This Row],[ZIPCODE]],Table2[Zip Code],Table2[County])</f>
        <v>Davis</v>
      </c>
      <c r="I2537" t="str">
        <f>_xlfn.XLOOKUP(Table1[[#This Row],[ZIPCODE]],Table3[zip],Table3[county])</f>
        <v>Davis County</v>
      </c>
      <c r="J2537" t="str">
        <f>IFERROR(Table1[[#This Row],[County (Utah.gov)]], SUBSTITUTE(Table1[[#This Row],[County (WPR)]], " County", ""))</f>
        <v>Davis</v>
      </c>
    </row>
    <row r="2538" spans="1:10">
      <c r="A2538" t="s">
        <v>135</v>
      </c>
      <c r="B2538" t="s">
        <v>308</v>
      </c>
      <c r="C2538">
        <v>2025</v>
      </c>
      <c r="D2538">
        <v>2</v>
      </c>
      <c r="E2538">
        <v>84015</v>
      </c>
      <c r="F2538" t="s">
        <v>290</v>
      </c>
      <c r="G2538">
        <v>7</v>
      </c>
      <c r="H2538" t="str">
        <f>_xlfn.XLOOKUP(Table1[[#This Row],[ZIPCODE]],Table2[Zip Code],Table2[County])</f>
        <v>Davis</v>
      </c>
      <c r="I2538" t="str">
        <f>_xlfn.XLOOKUP(Table1[[#This Row],[ZIPCODE]],Table3[zip],Table3[county])</f>
        <v>Davis County</v>
      </c>
      <c r="J2538" t="str">
        <f>IFERROR(Table1[[#This Row],[County (Utah.gov)]], SUBSTITUTE(Table1[[#This Row],[County (WPR)]], " County", ""))</f>
        <v>Davis</v>
      </c>
    </row>
    <row r="2539" spans="1:10">
      <c r="A2539" t="s">
        <v>135</v>
      </c>
      <c r="B2539" t="s">
        <v>308</v>
      </c>
      <c r="C2539">
        <v>2025</v>
      </c>
      <c r="D2539">
        <v>2</v>
      </c>
      <c r="E2539">
        <v>84015</v>
      </c>
      <c r="F2539" t="s">
        <v>291</v>
      </c>
      <c r="G2539">
        <v>5</v>
      </c>
      <c r="H2539" t="str">
        <f>_xlfn.XLOOKUP(Table1[[#This Row],[ZIPCODE]],Table2[Zip Code],Table2[County])</f>
        <v>Davis</v>
      </c>
      <c r="I2539" t="str">
        <f>_xlfn.XLOOKUP(Table1[[#This Row],[ZIPCODE]],Table3[zip],Table3[county])</f>
        <v>Davis County</v>
      </c>
      <c r="J2539" t="str">
        <f>IFERROR(Table1[[#This Row],[County (Utah.gov)]], SUBSTITUTE(Table1[[#This Row],[County (WPR)]], " County", ""))</f>
        <v>Davis</v>
      </c>
    </row>
    <row r="2540" spans="1:10">
      <c r="A2540" t="s">
        <v>135</v>
      </c>
      <c r="B2540" t="s">
        <v>308</v>
      </c>
      <c r="C2540">
        <v>2025</v>
      </c>
      <c r="D2540">
        <v>2</v>
      </c>
      <c r="E2540">
        <v>84020</v>
      </c>
      <c r="F2540" t="s">
        <v>290</v>
      </c>
      <c r="G2540">
        <v>1</v>
      </c>
      <c r="H2540" t="str">
        <f>_xlfn.XLOOKUP(Table1[[#This Row],[ZIPCODE]],Table2[Zip Code],Table2[County])</f>
        <v>Salt Lake</v>
      </c>
      <c r="I2540" t="str">
        <f>_xlfn.XLOOKUP(Table1[[#This Row],[ZIPCODE]],Table3[zip],Table3[county])</f>
        <v>Salt Lake County</v>
      </c>
      <c r="J2540" t="str">
        <f>IFERROR(Table1[[#This Row],[County (Utah.gov)]], SUBSTITUTE(Table1[[#This Row],[County (WPR)]], " County", ""))</f>
        <v>Salt Lake</v>
      </c>
    </row>
    <row r="2541" spans="1:10">
      <c r="A2541" t="s">
        <v>135</v>
      </c>
      <c r="B2541" t="s">
        <v>308</v>
      </c>
      <c r="C2541">
        <v>2025</v>
      </c>
      <c r="D2541">
        <v>2</v>
      </c>
      <c r="E2541">
        <v>84020</v>
      </c>
      <c r="F2541" t="s">
        <v>291</v>
      </c>
      <c r="G2541">
        <v>1</v>
      </c>
      <c r="H2541" t="str">
        <f>_xlfn.XLOOKUP(Table1[[#This Row],[ZIPCODE]],Table2[Zip Code],Table2[County])</f>
        <v>Salt Lake</v>
      </c>
      <c r="I2541" t="str">
        <f>_xlfn.XLOOKUP(Table1[[#This Row],[ZIPCODE]],Table3[zip],Table3[county])</f>
        <v>Salt Lake County</v>
      </c>
      <c r="J2541" t="str">
        <f>IFERROR(Table1[[#This Row],[County (Utah.gov)]], SUBSTITUTE(Table1[[#This Row],[County (WPR)]], " County", ""))</f>
        <v>Salt Lake</v>
      </c>
    </row>
    <row r="2542" spans="1:10">
      <c r="A2542" t="s">
        <v>135</v>
      </c>
      <c r="B2542" t="s">
        <v>308</v>
      </c>
      <c r="C2542">
        <v>2025</v>
      </c>
      <c r="D2542">
        <v>2</v>
      </c>
      <c r="E2542">
        <v>84025</v>
      </c>
      <c r="F2542" t="s">
        <v>290</v>
      </c>
      <c r="G2542">
        <v>2</v>
      </c>
      <c r="H2542" t="str">
        <f>_xlfn.XLOOKUP(Table1[[#This Row],[ZIPCODE]],Table2[Zip Code],Table2[County])</f>
        <v>Davis</v>
      </c>
      <c r="I2542" t="str">
        <f>_xlfn.XLOOKUP(Table1[[#This Row],[ZIPCODE]],Table3[zip],Table3[county])</f>
        <v>Davis County</v>
      </c>
      <c r="J2542" t="str">
        <f>IFERROR(Table1[[#This Row],[County (Utah.gov)]], SUBSTITUTE(Table1[[#This Row],[County (WPR)]], " County", ""))</f>
        <v>Davis</v>
      </c>
    </row>
    <row r="2543" spans="1:10">
      <c r="A2543" t="s">
        <v>135</v>
      </c>
      <c r="B2543" t="s">
        <v>308</v>
      </c>
      <c r="C2543">
        <v>2025</v>
      </c>
      <c r="D2543">
        <v>2</v>
      </c>
      <c r="E2543">
        <v>84025</v>
      </c>
      <c r="F2543" t="s">
        <v>291</v>
      </c>
      <c r="G2543">
        <v>3</v>
      </c>
      <c r="H2543" t="str">
        <f>_xlfn.XLOOKUP(Table1[[#This Row],[ZIPCODE]],Table2[Zip Code],Table2[County])</f>
        <v>Davis</v>
      </c>
      <c r="I2543" t="str">
        <f>_xlfn.XLOOKUP(Table1[[#This Row],[ZIPCODE]],Table3[zip],Table3[county])</f>
        <v>Davis County</v>
      </c>
      <c r="J2543" t="str">
        <f>IFERROR(Table1[[#This Row],[County (Utah.gov)]], SUBSTITUTE(Table1[[#This Row],[County (WPR)]], " County", ""))</f>
        <v>Davis</v>
      </c>
    </row>
    <row r="2544" spans="1:10">
      <c r="A2544" t="s">
        <v>135</v>
      </c>
      <c r="B2544" t="s">
        <v>308</v>
      </c>
      <c r="C2544">
        <v>2025</v>
      </c>
      <c r="D2544">
        <v>2</v>
      </c>
      <c r="E2544">
        <v>84032</v>
      </c>
      <c r="F2544" t="s">
        <v>291</v>
      </c>
      <c r="G2544">
        <v>1</v>
      </c>
      <c r="H2544" t="str">
        <f>_xlfn.XLOOKUP(Table1[[#This Row],[ZIPCODE]],Table2[Zip Code],Table2[County])</f>
        <v>Wasatch</v>
      </c>
      <c r="I2544" t="str">
        <f>_xlfn.XLOOKUP(Table1[[#This Row],[ZIPCODE]],Table3[zip],Table3[county])</f>
        <v>Wasatch County</v>
      </c>
      <c r="J2544" t="str">
        <f>IFERROR(Table1[[#This Row],[County (Utah.gov)]], SUBSTITUTE(Table1[[#This Row],[County (WPR)]], " County", ""))</f>
        <v>Wasatch</v>
      </c>
    </row>
    <row r="2545" spans="1:10">
      <c r="A2545" t="s">
        <v>135</v>
      </c>
      <c r="B2545" t="s">
        <v>308</v>
      </c>
      <c r="C2545">
        <v>2025</v>
      </c>
      <c r="D2545">
        <v>2</v>
      </c>
      <c r="E2545">
        <v>84036</v>
      </c>
      <c r="F2545" t="s">
        <v>291</v>
      </c>
      <c r="G2545">
        <v>1</v>
      </c>
      <c r="H2545" t="str">
        <f>_xlfn.XLOOKUP(Table1[[#This Row],[ZIPCODE]],Table2[Zip Code],Table2[County])</f>
        <v>Summit</v>
      </c>
      <c r="I2545" t="str">
        <f>_xlfn.XLOOKUP(Table1[[#This Row],[ZIPCODE]],Table3[zip],Table3[county])</f>
        <v>Summit County</v>
      </c>
      <c r="J2545" t="str">
        <f>IFERROR(Table1[[#This Row],[County (Utah.gov)]], SUBSTITUTE(Table1[[#This Row],[County (WPR)]], " County", ""))</f>
        <v>Summit</v>
      </c>
    </row>
    <row r="2546" spans="1:10">
      <c r="A2546" t="s">
        <v>135</v>
      </c>
      <c r="B2546" t="s">
        <v>308</v>
      </c>
      <c r="C2546">
        <v>2025</v>
      </c>
      <c r="D2546">
        <v>2</v>
      </c>
      <c r="E2546">
        <v>84037</v>
      </c>
      <c r="F2546" t="s">
        <v>290</v>
      </c>
      <c r="G2546">
        <v>7</v>
      </c>
      <c r="H2546" t="str">
        <f>_xlfn.XLOOKUP(Table1[[#This Row],[ZIPCODE]],Table2[Zip Code],Table2[County])</f>
        <v>Davis</v>
      </c>
      <c r="I2546" t="str">
        <f>_xlfn.XLOOKUP(Table1[[#This Row],[ZIPCODE]],Table3[zip],Table3[county])</f>
        <v>Davis County</v>
      </c>
      <c r="J2546" t="str">
        <f>IFERROR(Table1[[#This Row],[County (Utah.gov)]], SUBSTITUTE(Table1[[#This Row],[County (WPR)]], " County", ""))</f>
        <v>Davis</v>
      </c>
    </row>
    <row r="2547" spans="1:10">
      <c r="A2547" t="s">
        <v>135</v>
      </c>
      <c r="B2547" t="s">
        <v>308</v>
      </c>
      <c r="C2547">
        <v>2025</v>
      </c>
      <c r="D2547">
        <v>2</v>
      </c>
      <c r="E2547">
        <v>84037</v>
      </c>
      <c r="F2547" t="s">
        <v>291</v>
      </c>
      <c r="G2547">
        <v>5</v>
      </c>
      <c r="H2547" t="str">
        <f>_xlfn.XLOOKUP(Table1[[#This Row],[ZIPCODE]],Table2[Zip Code],Table2[County])</f>
        <v>Davis</v>
      </c>
      <c r="I2547" t="str">
        <f>_xlfn.XLOOKUP(Table1[[#This Row],[ZIPCODE]],Table3[zip],Table3[county])</f>
        <v>Davis County</v>
      </c>
      <c r="J2547" t="str">
        <f>IFERROR(Table1[[#This Row],[County (Utah.gov)]], SUBSTITUTE(Table1[[#This Row],[County (WPR)]], " County", ""))</f>
        <v>Davis</v>
      </c>
    </row>
    <row r="2548" spans="1:10">
      <c r="A2548" t="s">
        <v>135</v>
      </c>
      <c r="B2548" t="s">
        <v>308</v>
      </c>
      <c r="C2548">
        <v>2025</v>
      </c>
      <c r="D2548">
        <v>2</v>
      </c>
      <c r="E2548">
        <v>84040</v>
      </c>
      <c r="F2548" t="s">
        <v>290</v>
      </c>
      <c r="G2548">
        <v>1</v>
      </c>
      <c r="H2548" t="str">
        <f>_xlfn.XLOOKUP(Table1[[#This Row],[ZIPCODE]],Table2[Zip Code],Table2[County])</f>
        <v>Davis</v>
      </c>
      <c r="I2548" t="str">
        <f>_xlfn.XLOOKUP(Table1[[#This Row],[ZIPCODE]],Table3[zip],Table3[county])</f>
        <v>Davis County</v>
      </c>
      <c r="J2548" t="str">
        <f>IFERROR(Table1[[#This Row],[County (Utah.gov)]], SUBSTITUTE(Table1[[#This Row],[County (WPR)]], " County", ""))</f>
        <v>Davis</v>
      </c>
    </row>
    <row r="2549" spans="1:10">
      <c r="A2549" t="s">
        <v>135</v>
      </c>
      <c r="B2549" t="s">
        <v>308</v>
      </c>
      <c r="C2549">
        <v>2025</v>
      </c>
      <c r="D2549">
        <v>2</v>
      </c>
      <c r="E2549">
        <v>84040</v>
      </c>
      <c r="F2549" t="s">
        <v>291</v>
      </c>
      <c r="G2549">
        <v>1</v>
      </c>
      <c r="H2549" t="str">
        <f>_xlfn.XLOOKUP(Table1[[#This Row],[ZIPCODE]],Table2[Zip Code],Table2[County])</f>
        <v>Davis</v>
      </c>
      <c r="I2549" t="str">
        <f>_xlfn.XLOOKUP(Table1[[#This Row],[ZIPCODE]],Table3[zip],Table3[county])</f>
        <v>Davis County</v>
      </c>
      <c r="J2549" t="str">
        <f>IFERROR(Table1[[#This Row],[County (Utah.gov)]], SUBSTITUTE(Table1[[#This Row],[County (WPR)]], " County", ""))</f>
        <v>Davis</v>
      </c>
    </row>
    <row r="2550" spans="1:10">
      <c r="A2550" t="s">
        <v>135</v>
      </c>
      <c r="B2550" t="s">
        <v>308</v>
      </c>
      <c r="C2550">
        <v>2025</v>
      </c>
      <c r="D2550">
        <v>2</v>
      </c>
      <c r="E2550">
        <v>84041</v>
      </c>
      <c r="F2550" t="s">
        <v>290</v>
      </c>
      <c r="G2550">
        <v>9</v>
      </c>
      <c r="H2550" t="str">
        <f>_xlfn.XLOOKUP(Table1[[#This Row],[ZIPCODE]],Table2[Zip Code],Table2[County])</f>
        <v>Davis</v>
      </c>
      <c r="I2550" t="str">
        <f>_xlfn.XLOOKUP(Table1[[#This Row],[ZIPCODE]],Table3[zip],Table3[county])</f>
        <v>Davis County</v>
      </c>
      <c r="J2550" t="str">
        <f>IFERROR(Table1[[#This Row],[County (Utah.gov)]], SUBSTITUTE(Table1[[#This Row],[County (WPR)]], " County", ""))</f>
        <v>Davis</v>
      </c>
    </row>
    <row r="2551" spans="1:10">
      <c r="A2551" t="s">
        <v>135</v>
      </c>
      <c r="B2551" t="s">
        <v>308</v>
      </c>
      <c r="C2551">
        <v>2025</v>
      </c>
      <c r="D2551">
        <v>2</v>
      </c>
      <c r="E2551">
        <v>84041</v>
      </c>
      <c r="F2551" t="s">
        <v>291</v>
      </c>
      <c r="G2551">
        <v>7</v>
      </c>
      <c r="H2551" t="str">
        <f>_xlfn.XLOOKUP(Table1[[#This Row],[ZIPCODE]],Table2[Zip Code],Table2[County])</f>
        <v>Davis</v>
      </c>
      <c r="I2551" t="str">
        <f>_xlfn.XLOOKUP(Table1[[#This Row],[ZIPCODE]],Table3[zip],Table3[county])</f>
        <v>Davis County</v>
      </c>
      <c r="J2551" t="str">
        <f>IFERROR(Table1[[#This Row],[County (Utah.gov)]], SUBSTITUTE(Table1[[#This Row],[County (WPR)]], " County", ""))</f>
        <v>Davis</v>
      </c>
    </row>
    <row r="2552" spans="1:10">
      <c r="A2552" t="s">
        <v>135</v>
      </c>
      <c r="B2552" t="s">
        <v>308</v>
      </c>
      <c r="C2552">
        <v>2025</v>
      </c>
      <c r="D2552">
        <v>2</v>
      </c>
      <c r="E2552">
        <v>84043</v>
      </c>
      <c r="F2552" t="s">
        <v>290</v>
      </c>
      <c r="G2552">
        <v>1</v>
      </c>
      <c r="H2552" t="str">
        <f>_xlfn.XLOOKUP(Table1[[#This Row],[ZIPCODE]],Table2[Zip Code],Table2[County])</f>
        <v>Utah</v>
      </c>
      <c r="I2552" t="str">
        <f>_xlfn.XLOOKUP(Table1[[#This Row],[ZIPCODE]],Table3[zip],Table3[county])</f>
        <v>Utah County</v>
      </c>
      <c r="J2552" t="str">
        <f>IFERROR(Table1[[#This Row],[County (Utah.gov)]], SUBSTITUTE(Table1[[#This Row],[County (WPR)]], " County", ""))</f>
        <v>Utah</v>
      </c>
    </row>
    <row r="2553" spans="1:10">
      <c r="A2553" t="s">
        <v>135</v>
      </c>
      <c r="B2553" t="s">
        <v>308</v>
      </c>
      <c r="C2553">
        <v>2025</v>
      </c>
      <c r="D2553">
        <v>2</v>
      </c>
      <c r="E2553">
        <v>84047</v>
      </c>
      <c r="F2553" t="s">
        <v>291</v>
      </c>
      <c r="G2553">
        <v>1</v>
      </c>
      <c r="H2553" t="str">
        <f>_xlfn.XLOOKUP(Table1[[#This Row],[ZIPCODE]],Table2[Zip Code],Table2[County])</f>
        <v>Salt Lake</v>
      </c>
      <c r="I2553" t="str">
        <f>_xlfn.XLOOKUP(Table1[[#This Row],[ZIPCODE]],Table3[zip],Table3[county])</f>
        <v>Salt Lake County</v>
      </c>
      <c r="J2553" t="str">
        <f>IFERROR(Table1[[#This Row],[County (Utah.gov)]], SUBSTITUTE(Table1[[#This Row],[County (WPR)]], " County", ""))</f>
        <v>Salt Lake</v>
      </c>
    </row>
    <row r="2554" spans="1:10">
      <c r="A2554" t="s">
        <v>135</v>
      </c>
      <c r="B2554" t="s">
        <v>308</v>
      </c>
      <c r="C2554">
        <v>2025</v>
      </c>
      <c r="D2554">
        <v>2</v>
      </c>
      <c r="E2554">
        <v>84050</v>
      </c>
      <c r="F2554" t="s">
        <v>290</v>
      </c>
      <c r="G2554">
        <v>1</v>
      </c>
      <c r="H2554" t="str">
        <f>_xlfn.XLOOKUP(Table1[[#This Row],[ZIPCODE]],Table2[Zip Code],Table2[County])</f>
        <v>Morgan</v>
      </c>
      <c r="I2554" t="str">
        <f>_xlfn.XLOOKUP(Table1[[#This Row],[ZIPCODE]],Table3[zip],Table3[county])</f>
        <v>Morgan County</v>
      </c>
      <c r="J2554" t="str">
        <f>IFERROR(Table1[[#This Row],[County (Utah.gov)]], SUBSTITUTE(Table1[[#This Row],[County (WPR)]], " County", ""))</f>
        <v>Morgan</v>
      </c>
    </row>
    <row r="2555" spans="1:10">
      <c r="A2555" t="s">
        <v>135</v>
      </c>
      <c r="B2555" t="s">
        <v>308</v>
      </c>
      <c r="C2555">
        <v>2025</v>
      </c>
      <c r="D2555">
        <v>2</v>
      </c>
      <c r="E2555">
        <v>84054</v>
      </c>
      <c r="F2555" t="s">
        <v>290</v>
      </c>
      <c r="G2555">
        <v>1</v>
      </c>
      <c r="H2555" t="str">
        <f>_xlfn.XLOOKUP(Table1[[#This Row],[ZIPCODE]],Table2[Zip Code],Table2[County])</f>
        <v>Davis</v>
      </c>
      <c r="I2555" t="str">
        <f>_xlfn.XLOOKUP(Table1[[#This Row],[ZIPCODE]],Table3[zip],Table3[county])</f>
        <v>Davis County</v>
      </c>
      <c r="J2555" t="str">
        <f>IFERROR(Table1[[#This Row],[County (Utah.gov)]], SUBSTITUTE(Table1[[#This Row],[County (WPR)]], " County", ""))</f>
        <v>Davis</v>
      </c>
    </row>
    <row r="2556" spans="1:10">
      <c r="A2556" t="s">
        <v>135</v>
      </c>
      <c r="B2556" t="s">
        <v>308</v>
      </c>
      <c r="C2556">
        <v>2025</v>
      </c>
      <c r="D2556">
        <v>2</v>
      </c>
      <c r="E2556">
        <v>84065</v>
      </c>
      <c r="F2556" t="s">
        <v>291</v>
      </c>
      <c r="G2556">
        <v>2</v>
      </c>
      <c r="H2556" t="str">
        <f>_xlfn.XLOOKUP(Table1[[#This Row],[ZIPCODE]],Table2[Zip Code],Table2[County])</f>
        <v>Salt Lake</v>
      </c>
      <c r="I2556" t="str">
        <f>_xlfn.XLOOKUP(Table1[[#This Row],[ZIPCODE]],Table3[zip],Table3[county])</f>
        <v>Salt Lake County</v>
      </c>
      <c r="J2556" t="str">
        <f>IFERROR(Table1[[#This Row],[County (Utah.gov)]], SUBSTITUTE(Table1[[#This Row],[County (WPR)]], " County", ""))</f>
        <v>Salt Lake</v>
      </c>
    </row>
    <row r="2557" spans="1:10">
      <c r="A2557" t="s">
        <v>135</v>
      </c>
      <c r="B2557" t="s">
        <v>308</v>
      </c>
      <c r="C2557">
        <v>2025</v>
      </c>
      <c r="D2557">
        <v>2</v>
      </c>
      <c r="E2557">
        <v>84067</v>
      </c>
      <c r="F2557" t="s">
        <v>290</v>
      </c>
      <c r="G2557">
        <v>2</v>
      </c>
      <c r="H2557" t="str">
        <f>_xlfn.XLOOKUP(Table1[[#This Row],[ZIPCODE]],Table2[Zip Code],Table2[County])</f>
        <v>Weber</v>
      </c>
      <c r="I2557" t="str">
        <f>_xlfn.XLOOKUP(Table1[[#This Row],[ZIPCODE]],Table3[zip],Table3[county])</f>
        <v>Weber County</v>
      </c>
      <c r="J2557" t="str">
        <f>IFERROR(Table1[[#This Row],[County (Utah.gov)]], SUBSTITUTE(Table1[[#This Row],[County (WPR)]], " County", ""))</f>
        <v>Weber</v>
      </c>
    </row>
    <row r="2558" spans="1:10">
      <c r="A2558" t="s">
        <v>135</v>
      </c>
      <c r="B2558" t="s">
        <v>308</v>
      </c>
      <c r="C2558">
        <v>2025</v>
      </c>
      <c r="D2558">
        <v>2</v>
      </c>
      <c r="E2558">
        <v>84067</v>
      </c>
      <c r="F2558" t="s">
        <v>291</v>
      </c>
      <c r="G2558">
        <v>1</v>
      </c>
      <c r="H2558" t="str">
        <f>_xlfn.XLOOKUP(Table1[[#This Row],[ZIPCODE]],Table2[Zip Code],Table2[County])</f>
        <v>Weber</v>
      </c>
      <c r="I2558" t="str">
        <f>_xlfn.XLOOKUP(Table1[[#This Row],[ZIPCODE]],Table3[zip],Table3[county])</f>
        <v>Weber County</v>
      </c>
      <c r="J2558" t="str">
        <f>IFERROR(Table1[[#This Row],[County (Utah.gov)]], SUBSTITUTE(Table1[[#This Row],[County (WPR)]], " County", ""))</f>
        <v>Weber</v>
      </c>
    </row>
    <row r="2559" spans="1:10">
      <c r="A2559" t="s">
        <v>135</v>
      </c>
      <c r="B2559" t="s">
        <v>308</v>
      </c>
      <c r="C2559">
        <v>2025</v>
      </c>
      <c r="D2559">
        <v>2</v>
      </c>
      <c r="E2559">
        <v>84074</v>
      </c>
      <c r="F2559" t="s">
        <v>290</v>
      </c>
      <c r="G2559">
        <v>1</v>
      </c>
      <c r="H2559" t="str">
        <f>_xlfn.XLOOKUP(Table1[[#This Row],[ZIPCODE]],Table2[Zip Code],Table2[County])</f>
        <v>Tooele</v>
      </c>
      <c r="I2559" t="str">
        <f>_xlfn.XLOOKUP(Table1[[#This Row],[ZIPCODE]],Table3[zip],Table3[county])</f>
        <v>Tooele County</v>
      </c>
      <c r="J2559" t="str">
        <f>IFERROR(Table1[[#This Row],[County (Utah.gov)]], SUBSTITUTE(Table1[[#This Row],[County (WPR)]], " County", ""))</f>
        <v>Tooele</v>
      </c>
    </row>
    <row r="2560" spans="1:10">
      <c r="A2560" t="s">
        <v>135</v>
      </c>
      <c r="B2560" t="s">
        <v>308</v>
      </c>
      <c r="C2560">
        <v>2025</v>
      </c>
      <c r="D2560">
        <v>2</v>
      </c>
      <c r="E2560">
        <v>84075</v>
      </c>
      <c r="F2560" t="s">
        <v>290</v>
      </c>
      <c r="G2560">
        <v>3</v>
      </c>
      <c r="H2560" t="str">
        <f>_xlfn.XLOOKUP(Table1[[#This Row],[ZIPCODE]],Table2[Zip Code],Table2[County])</f>
        <v>Davis</v>
      </c>
      <c r="I2560" t="str">
        <f>_xlfn.XLOOKUP(Table1[[#This Row],[ZIPCODE]],Table3[zip],Table3[county])</f>
        <v>Davis County</v>
      </c>
      <c r="J2560" t="str">
        <f>IFERROR(Table1[[#This Row],[County (Utah.gov)]], SUBSTITUTE(Table1[[#This Row],[County (WPR)]], " County", ""))</f>
        <v>Davis</v>
      </c>
    </row>
    <row r="2561" spans="1:10">
      <c r="A2561" t="s">
        <v>135</v>
      </c>
      <c r="B2561" t="s">
        <v>308</v>
      </c>
      <c r="C2561">
        <v>2025</v>
      </c>
      <c r="D2561">
        <v>2</v>
      </c>
      <c r="E2561">
        <v>84075</v>
      </c>
      <c r="F2561" t="s">
        <v>291</v>
      </c>
      <c r="G2561">
        <v>6</v>
      </c>
      <c r="H2561" t="str">
        <f>_xlfn.XLOOKUP(Table1[[#This Row],[ZIPCODE]],Table2[Zip Code],Table2[County])</f>
        <v>Davis</v>
      </c>
      <c r="I2561" t="str">
        <f>_xlfn.XLOOKUP(Table1[[#This Row],[ZIPCODE]],Table3[zip],Table3[county])</f>
        <v>Davis County</v>
      </c>
      <c r="J2561" t="str">
        <f>IFERROR(Table1[[#This Row],[County (Utah.gov)]], SUBSTITUTE(Table1[[#This Row],[County (WPR)]], " County", ""))</f>
        <v>Davis</v>
      </c>
    </row>
    <row r="2562" spans="1:10">
      <c r="A2562" t="s">
        <v>135</v>
      </c>
      <c r="B2562" t="s">
        <v>308</v>
      </c>
      <c r="C2562">
        <v>2025</v>
      </c>
      <c r="D2562">
        <v>2</v>
      </c>
      <c r="E2562">
        <v>84081</v>
      </c>
      <c r="F2562" t="s">
        <v>290</v>
      </c>
      <c r="G2562">
        <v>1</v>
      </c>
      <c r="H2562" t="e">
        <f>_xlfn.XLOOKUP(Table1[[#This Row],[ZIPCODE]],Table2[Zip Code],Table2[County])</f>
        <v>#N/A</v>
      </c>
      <c r="I2562" t="str">
        <f>_xlfn.XLOOKUP(Table1[[#This Row],[ZIPCODE]],Table3[zip],Table3[county])</f>
        <v>Salt Lake County</v>
      </c>
      <c r="J2562" t="str">
        <f>IFERROR(Table1[[#This Row],[County (Utah.gov)]], SUBSTITUTE(Table1[[#This Row],[County (WPR)]], " County", ""))</f>
        <v>Salt Lake</v>
      </c>
    </row>
    <row r="2563" spans="1:10">
      <c r="A2563" t="s">
        <v>135</v>
      </c>
      <c r="B2563" t="s">
        <v>308</v>
      </c>
      <c r="C2563">
        <v>2025</v>
      </c>
      <c r="D2563">
        <v>2</v>
      </c>
      <c r="E2563">
        <v>84084</v>
      </c>
      <c r="F2563" t="s">
        <v>290</v>
      </c>
      <c r="G2563">
        <v>1</v>
      </c>
      <c r="H2563" t="str">
        <f>_xlfn.XLOOKUP(Table1[[#This Row],[ZIPCODE]],Table2[Zip Code],Table2[County])</f>
        <v>Salt Lake</v>
      </c>
      <c r="I2563" t="str">
        <f>_xlfn.XLOOKUP(Table1[[#This Row],[ZIPCODE]],Table3[zip],Table3[county])</f>
        <v>Salt Lake County</v>
      </c>
      <c r="J2563" t="str">
        <f>IFERROR(Table1[[#This Row],[County (Utah.gov)]], SUBSTITUTE(Table1[[#This Row],[County (WPR)]], " County", ""))</f>
        <v>Salt Lake</v>
      </c>
    </row>
    <row r="2564" spans="1:10">
      <c r="A2564" t="s">
        <v>135</v>
      </c>
      <c r="B2564" t="s">
        <v>308</v>
      </c>
      <c r="C2564">
        <v>2025</v>
      </c>
      <c r="D2564">
        <v>2</v>
      </c>
      <c r="E2564">
        <v>84087</v>
      </c>
      <c r="F2564" t="s">
        <v>290</v>
      </c>
      <c r="G2564">
        <v>3</v>
      </c>
      <c r="H2564" t="str">
        <f>_xlfn.XLOOKUP(Table1[[#This Row],[ZIPCODE]],Table2[Zip Code],Table2[County])</f>
        <v>Davis</v>
      </c>
      <c r="I2564" t="str">
        <f>_xlfn.XLOOKUP(Table1[[#This Row],[ZIPCODE]],Table3[zip],Table3[county])</f>
        <v>Davis County</v>
      </c>
      <c r="J2564" t="str">
        <f>IFERROR(Table1[[#This Row],[County (Utah.gov)]], SUBSTITUTE(Table1[[#This Row],[County (WPR)]], " County", ""))</f>
        <v>Davis</v>
      </c>
    </row>
    <row r="2565" spans="1:10">
      <c r="A2565" t="s">
        <v>135</v>
      </c>
      <c r="B2565" t="s">
        <v>308</v>
      </c>
      <c r="C2565">
        <v>2025</v>
      </c>
      <c r="D2565">
        <v>2</v>
      </c>
      <c r="E2565">
        <v>84087</v>
      </c>
      <c r="F2565" t="s">
        <v>291</v>
      </c>
      <c r="G2565">
        <v>3</v>
      </c>
      <c r="H2565" t="str">
        <f>_xlfn.XLOOKUP(Table1[[#This Row],[ZIPCODE]],Table2[Zip Code],Table2[County])</f>
        <v>Davis</v>
      </c>
      <c r="I2565" t="str">
        <f>_xlfn.XLOOKUP(Table1[[#This Row],[ZIPCODE]],Table3[zip],Table3[county])</f>
        <v>Davis County</v>
      </c>
      <c r="J2565" t="str">
        <f>IFERROR(Table1[[#This Row],[County (Utah.gov)]], SUBSTITUTE(Table1[[#This Row],[County (WPR)]], " County", ""))</f>
        <v>Davis</v>
      </c>
    </row>
    <row r="2566" spans="1:10">
      <c r="A2566" t="s">
        <v>135</v>
      </c>
      <c r="B2566" t="s">
        <v>308</v>
      </c>
      <c r="C2566">
        <v>2025</v>
      </c>
      <c r="D2566">
        <v>2</v>
      </c>
      <c r="E2566">
        <v>84088</v>
      </c>
      <c r="F2566" t="s">
        <v>290</v>
      </c>
      <c r="G2566">
        <v>1</v>
      </c>
      <c r="H2566" t="str">
        <f>_xlfn.XLOOKUP(Table1[[#This Row],[ZIPCODE]],Table2[Zip Code],Table2[County])</f>
        <v>Salt Lake</v>
      </c>
      <c r="I2566" t="str">
        <f>_xlfn.XLOOKUP(Table1[[#This Row],[ZIPCODE]],Table3[zip],Table3[county])</f>
        <v>Salt Lake County</v>
      </c>
      <c r="J2566" t="str">
        <f>IFERROR(Table1[[#This Row],[County (Utah.gov)]], SUBSTITUTE(Table1[[#This Row],[County (WPR)]], " County", ""))</f>
        <v>Salt Lake</v>
      </c>
    </row>
    <row r="2567" spans="1:10">
      <c r="A2567" t="s">
        <v>135</v>
      </c>
      <c r="B2567" t="s">
        <v>308</v>
      </c>
      <c r="C2567">
        <v>2025</v>
      </c>
      <c r="D2567">
        <v>2</v>
      </c>
      <c r="E2567">
        <v>84092</v>
      </c>
      <c r="F2567" t="s">
        <v>290</v>
      </c>
      <c r="G2567">
        <v>2</v>
      </c>
      <c r="H2567" t="str">
        <f>_xlfn.XLOOKUP(Table1[[#This Row],[ZIPCODE]],Table2[Zip Code],Table2[County])</f>
        <v>Salt Lake</v>
      </c>
      <c r="I2567" t="str">
        <f>_xlfn.XLOOKUP(Table1[[#This Row],[ZIPCODE]],Table3[zip],Table3[county])</f>
        <v>Salt Lake County</v>
      </c>
      <c r="J2567" t="str">
        <f>IFERROR(Table1[[#This Row],[County (Utah.gov)]], SUBSTITUTE(Table1[[#This Row],[County (WPR)]], " County", ""))</f>
        <v>Salt Lake</v>
      </c>
    </row>
    <row r="2568" spans="1:10">
      <c r="A2568" t="s">
        <v>135</v>
      </c>
      <c r="B2568" t="s">
        <v>308</v>
      </c>
      <c r="C2568">
        <v>2025</v>
      </c>
      <c r="D2568">
        <v>2</v>
      </c>
      <c r="E2568">
        <v>84093</v>
      </c>
      <c r="F2568" t="s">
        <v>291</v>
      </c>
      <c r="G2568">
        <v>1</v>
      </c>
      <c r="H2568" t="str">
        <f>_xlfn.XLOOKUP(Table1[[#This Row],[ZIPCODE]],Table2[Zip Code],Table2[County])</f>
        <v>Salt Lake</v>
      </c>
      <c r="I2568" t="str">
        <f>_xlfn.XLOOKUP(Table1[[#This Row],[ZIPCODE]],Table3[zip],Table3[county])</f>
        <v>Salt Lake County</v>
      </c>
      <c r="J2568" t="str">
        <f>IFERROR(Table1[[#This Row],[County (Utah.gov)]], SUBSTITUTE(Table1[[#This Row],[County (WPR)]], " County", ""))</f>
        <v>Salt Lake</v>
      </c>
    </row>
    <row r="2569" spans="1:10">
      <c r="A2569" t="s">
        <v>135</v>
      </c>
      <c r="B2569" t="s">
        <v>308</v>
      </c>
      <c r="C2569">
        <v>2025</v>
      </c>
      <c r="D2569">
        <v>2</v>
      </c>
      <c r="E2569">
        <v>84094</v>
      </c>
      <c r="F2569" t="s">
        <v>290</v>
      </c>
      <c r="G2569">
        <v>1</v>
      </c>
      <c r="H2569" t="str">
        <f>_xlfn.XLOOKUP(Table1[[#This Row],[ZIPCODE]],Table2[Zip Code],Table2[County])</f>
        <v>Salt Lake</v>
      </c>
      <c r="I2569" t="str">
        <f>_xlfn.XLOOKUP(Table1[[#This Row],[ZIPCODE]],Table3[zip],Table3[county])</f>
        <v>Salt Lake County</v>
      </c>
      <c r="J2569" t="str">
        <f>IFERROR(Table1[[#This Row],[County (Utah.gov)]], SUBSTITUTE(Table1[[#This Row],[County (WPR)]], " County", ""))</f>
        <v>Salt Lake</v>
      </c>
    </row>
    <row r="2570" spans="1:10">
      <c r="A2570" t="s">
        <v>135</v>
      </c>
      <c r="B2570" t="s">
        <v>308</v>
      </c>
      <c r="C2570">
        <v>2025</v>
      </c>
      <c r="D2570">
        <v>2</v>
      </c>
      <c r="E2570">
        <v>84094</v>
      </c>
      <c r="F2570" t="s">
        <v>291</v>
      </c>
      <c r="G2570">
        <v>1</v>
      </c>
      <c r="H2570" t="str">
        <f>_xlfn.XLOOKUP(Table1[[#This Row],[ZIPCODE]],Table2[Zip Code],Table2[County])</f>
        <v>Salt Lake</v>
      </c>
      <c r="I2570" t="str">
        <f>_xlfn.XLOOKUP(Table1[[#This Row],[ZIPCODE]],Table3[zip],Table3[county])</f>
        <v>Salt Lake County</v>
      </c>
      <c r="J2570" t="str">
        <f>IFERROR(Table1[[#This Row],[County (Utah.gov)]], SUBSTITUTE(Table1[[#This Row],[County (WPR)]], " County", ""))</f>
        <v>Salt Lake</v>
      </c>
    </row>
    <row r="2571" spans="1:10">
      <c r="A2571" t="s">
        <v>135</v>
      </c>
      <c r="B2571" t="s">
        <v>308</v>
      </c>
      <c r="C2571">
        <v>2025</v>
      </c>
      <c r="D2571">
        <v>2</v>
      </c>
      <c r="E2571">
        <v>84096</v>
      </c>
      <c r="F2571" t="s">
        <v>290</v>
      </c>
      <c r="G2571">
        <v>2</v>
      </c>
      <c r="H2571" t="e">
        <f>_xlfn.XLOOKUP(Table1[[#This Row],[ZIPCODE]],Table2[Zip Code],Table2[County])</f>
        <v>#N/A</v>
      </c>
      <c r="I2571" t="str">
        <f>_xlfn.XLOOKUP(Table1[[#This Row],[ZIPCODE]],Table3[zip],Table3[county])</f>
        <v>Salt Lake County</v>
      </c>
      <c r="J2571" t="str">
        <f>IFERROR(Table1[[#This Row],[County (Utah.gov)]], SUBSTITUTE(Table1[[#This Row],[County (WPR)]], " County", ""))</f>
        <v>Salt Lake</v>
      </c>
    </row>
    <row r="2572" spans="1:10">
      <c r="A2572" t="s">
        <v>135</v>
      </c>
      <c r="B2572" t="s">
        <v>308</v>
      </c>
      <c r="C2572">
        <v>2025</v>
      </c>
      <c r="D2572">
        <v>2</v>
      </c>
      <c r="E2572">
        <v>84096</v>
      </c>
      <c r="F2572" t="s">
        <v>291</v>
      </c>
      <c r="G2572">
        <v>1</v>
      </c>
      <c r="H2572" t="e">
        <f>_xlfn.XLOOKUP(Table1[[#This Row],[ZIPCODE]],Table2[Zip Code],Table2[County])</f>
        <v>#N/A</v>
      </c>
      <c r="I2572" t="str">
        <f>_xlfn.XLOOKUP(Table1[[#This Row],[ZIPCODE]],Table3[zip],Table3[county])</f>
        <v>Salt Lake County</v>
      </c>
      <c r="J2572" t="str">
        <f>IFERROR(Table1[[#This Row],[County (Utah.gov)]], SUBSTITUTE(Table1[[#This Row],[County (WPR)]], " County", ""))</f>
        <v>Salt Lake</v>
      </c>
    </row>
    <row r="2573" spans="1:10">
      <c r="A2573" t="s">
        <v>135</v>
      </c>
      <c r="B2573" t="s">
        <v>308</v>
      </c>
      <c r="C2573">
        <v>2025</v>
      </c>
      <c r="D2573">
        <v>2</v>
      </c>
      <c r="E2573">
        <v>84102</v>
      </c>
      <c r="F2573" t="s">
        <v>290</v>
      </c>
      <c r="G2573">
        <v>1</v>
      </c>
      <c r="H2573" t="str">
        <f>_xlfn.XLOOKUP(Table1[[#This Row],[ZIPCODE]],Table2[Zip Code],Table2[County])</f>
        <v>Salt Lake</v>
      </c>
      <c r="I2573" t="str">
        <f>_xlfn.XLOOKUP(Table1[[#This Row],[ZIPCODE]],Table3[zip],Table3[county])</f>
        <v>Salt Lake County</v>
      </c>
      <c r="J2573" t="str">
        <f>IFERROR(Table1[[#This Row],[County (Utah.gov)]], SUBSTITUTE(Table1[[#This Row],[County (WPR)]], " County", ""))</f>
        <v>Salt Lake</v>
      </c>
    </row>
    <row r="2574" spans="1:10">
      <c r="A2574" t="s">
        <v>135</v>
      </c>
      <c r="B2574" t="s">
        <v>308</v>
      </c>
      <c r="C2574">
        <v>2025</v>
      </c>
      <c r="D2574">
        <v>2</v>
      </c>
      <c r="E2574">
        <v>84103</v>
      </c>
      <c r="F2574" t="s">
        <v>291</v>
      </c>
      <c r="G2574">
        <v>1</v>
      </c>
      <c r="H2574" t="str">
        <f>_xlfn.XLOOKUP(Table1[[#This Row],[ZIPCODE]],Table2[Zip Code],Table2[County])</f>
        <v>Salt Lake</v>
      </c>
      <c r="I2574" t="str">
        <f>_xlfn.XLOOKUP(Table1[[#This Row],[ZIPCODE]],Table3[zip],Table3[county])</f>
        <v>Salt Lake County</v>
      </c>
      <c r="J2574" t="str">
        <f>IFERROR(Table1[[#This Row],[County (Utah.gov)]], SUBSTITUTE(Table1[[#This Row],[County (WPR)]], " County", ""))</f>
        <v>Salt Lake</v>
      </c>
    </row>
    <row r="2575" spans="1:10">
      <c r="A2575" t="s">
        <v>135</v>
      </c>
      <c r="B2575" t="s">
        <v>308</v>
      </c>
      <c r="C2575">
        <v>2025</v>
      </c>
      <c r="D2575">
        <v>2</v>
      </c>
      <c r="E2575">
        <v>84104</v>
      </c>
      <c r="F2575" t="s">
        <v>291</v>
      </c>
      <c r="G2575">
        <v>1</v>
      </c>
      <c r="H2575" t="str">
        <f>_xlfn.XLOOKUP(Table1[[#This Row],[ZIPCODE]],Table2[Zip Code],Table2[County])</f>
        <v>Salt Lake</v>
      </c>
      <c r="I2575" t="str">
        <f>_xlfn.XLOOKUP(Table1[[#This Row],[ZIPCODE]],Table3[zip],Table3[county])</f>
        <v>Salt Lake County</v>
      </c>
      <c r="J2575" t="str">
        <f>IFERROR(Table1[[#This Row],[County (Utah.gov)]], SUBSTITUTE(Table1[[#This Row],[County (WPR)]], " County", ""))</f>
        <v>Salt Lake</v>
      </c>
    </row>
    <row r="2576" spans="1:10">
      <c r="A2576" t="s">
        <v>135</v>
      </c>
      <c r="B2576" t="s">
        <v>308</v>
      </c>
      <c r="C2576">
        <v>2025</v>
      </c>
      <c r="D2576">
        <v>2</v>
      </c>
      <c r="E2576">
        <v>84106</v>
      </c>
      <c r="F2576" t="s">
        <v>290</v>
      </c>
      <c r="G2576">
        <v>1</v>
      </c>
      <c r="H2576" t="str">
        <f>_xlfn.XLOOKUP(Table1[[#This Row],[ZIPCODE]],Table2[Zip Code],Table2[County])</f>
        <v>Salt Lake</v>
      </c>
      <c r="I2576" t="str">
        <f>_xlfn.XLOOKUP(Table1[[#This Row],[ZIPCODE]],Table3[zip],Table3[county])</f>
        <v>Salt Lake County</v>
      </c>
      <c r="J2576" t="str">
        <f>IFERROR(Table1[[#This Row],[County (Utah.gov)]], SUBSTITUTE(Table1[[#This Row],[County (WPR)]], " County", ""))</f>
        <v>Salt Lake</v>
      </c>
    </row>
    <row r="2577" spans="1:10">
      <c r="A2577" t="s">
        <v>135</v>
      </c>
      <c r="B2577" t="s">
        <v>308</v>
      </c>
      <c r="C2577">
        <v>2025</v>
      </c>
      <c r="D2577">
        <v>2</v>
      </c>
      <c r="E2577">
        <v>84106</v>
      </c>
      <c r="F2577" t="s">
        <v>291</v>
      </c>
      <c r="G2577">
        <v>2</v>
      </c>
      <c r="H2577" t="str">
        <f>_xlfn.XLOOKUP(Table1[[#This Row],[ZIPCODE]],Table2[Zip Code],Table2[County])</f>
        <v>Salt Lake</v>
      </c>
      <c r="I2577" t="str">
        <f>_xlfn.XLOOKUP(Table1[[#This Row],[ZIPCODE]],Table3[zip],Table3[county])</f>
        <v>Salt Lake County</v>
      </c>
      <c r="J2577" t="str">
        <f>IFERROR(Table1[[#This Row],[County (Utah.gov)]], SUBSTITUTE(Table1[[#This Row],[County (WPR)]], " County", ""))</f>
        <v>Salt Lake</v>
      </c>
    </row>
    <row r="2578" spans="1:10">
      <c r="A2578" t="s">
        <v>135</v>
      </c>
      <c r="B2578" t="s">
        <v>308</v>
      </c>
      <c r="C2578">
        <v>2025</v>
      </c>
      <c r="D2578">
        <v>2</v>
      </c>
      <c r="E2578">
        <v>84116</v>
      </c>
      <c r="F2578" t="s">
        <v>290</v>
      </c>
      <c r="G2578">
        <v>1</v>
      </c>
      <c r="H2578" t="str">
        <f>_xlfn.XLOOKUP(Table1[[#This Row],[ZIPCODE]],Table2[Zip Code],Table2[County])</f>
        <v>Salt Lake</v>
      </c>
      <c r="I2578" t="str">
        <f>_xlfn.XLOOKUP(Table1[[#This Row],[ZIPCODE]],Table3[zip],Table3[county])</f>
        <v>Salt Lake County</v>
      </c>
      <c r="J2578" t="str">
        <f>IFERROR(Table1[[#This Row],[County (Utah.gov)]], SUBSTITUTE(Table1[[#This Row],[County (WPR)]], " County", ""))</f>
        <v>Salt Lake</v>
      </c>
    </row>
    <row r="2579" spans="1:10">
      <c r="A2579" t="s">
        <v>135</v>
      </c>
      <c r="B2579" t="s">
        <v>308</v>
      </c>
      <c r="C2579">
        <v>2025</v>
      </c>
      <c r="D2579">
        <v>2</v>
      </c>
      <c r="E2579">
        <v>84117</v>
      </c>
      <c r="F2579" t="s">
        <v>291</v>
      </c>
      <c r="G2579">
        <v>1</v>
      </c>
      <c r="H2579" t="str">
        <f>_xlfn.XLOOKUP(Table1[[#This Row],[ZIPCODE]],Table2[Zip Code],Table2[County])</f>
        <v>Salt Lake</v>
      </c>
      <c r="I2579" t="str">
        <f>_xlfn.XLOOKUP(Table1[[#This Row],[ZIPCODE]],Table3[zip],Table3[county])</f>
        <v>Salt Lake County</v>
      </c>
      <c r="J2579" t="str">
        <f>IFERROR(Table1[[#This Row],[County (Utah.gov)]], SUBSTITUTE(Table1[[#This Row],[County (WPR)]], " County", ""))</f>
        <v>Salt Lake</v>
      </c>
    </row>
    <row r="2580" spans="1:10">
      <c r="A2580" t="s">
        <v>135</v>
      </c>
      <c r="B2580" t="s">
        <v>308</v>
      </c>
      <c r="C2580">
        <v>2025</v>
      </c>
      <c r="D2580">
        <v>2</v>
      </c>
      <c r="E2580">
        <v>84118</v>
      </c>
      <c r="F2580" t="s">
        <v>291</v>
      </c>
      <c r="G2580">
        <v>1</v>
      </c>
      <c r="H2580" t="str">
        <f>_xlfn.XLOOKUP(Table1[[#This Row],[ZIPCODE]],Table2[Zip Code],Table2[County])</f>
        <v>Salt Lake</v>
      </c>
      <c r="I2580" t="str">
        <f>_xlfn.XLOOKUP(Table1[[#This Row],[ZIPCODE]],Table3[zip],Table3[county])</f>
        <v>Salt Lake County</v>
      </c>
      <c r="J2580" t="str">
        <f>IFERROR(Table1[[#This Row],[County (Utah.gov)]], SUBSTITUTE(Table1[[#This Row],[County (WPR)]], " County", ""))</f>
        <v>Salt Lake</v>
      </c>
    </row>
    <row r="2581" spans="1:10">
      <c r="A2581" t="s">
        <v>135</v>
      </c>
      <c r="B2581" t="s">
        <v>308</v>
      </c>
      <c r="C2581">
        <v>2025</v>
      </c>
      <c r="D2581">
        <v>2</v>
      </c>
      <c r="E2581">
        <v>84121</v>
      </c>
      <c r="F2581" t="s">
        <v>290</v>
      </c>
      <c r="G2581">
        <v>1</v>
      </c>
      <c r="H2581" t="str">
        <f>_xlfn.XLOOKUP(Table1[[#This Row],[ZIPCODE]],Table2[Zip Code],Table2[County])</f>
        <v>Salt Lake</v>
      </c>
      <c r="I2581" t="str">
        <f>_xlfn.XLOOKUP(Table1[[#This Row],[ZIPCODE]],Table3[zip],Table3[county])</f>
        <v>Salt Lake County</v>
      </c>
      <c r="J2581" t="str">
        <f>IFERROR(Table1[[#This Row],[County (Utah.gov)]], SUBSTITUTE(Table1[[#This Row],[County (WPR)]], " County", ""))</f>
        <v>Salt Lake</v>
      </c>
    </row>
    <row r="2582" spans="1:10">
      <c r="A2582" t="s">
        <v>135</v>
      </c>
      <c r="B2582" t="s">
        <v>308</v>
      </c>
      <c r="C2582">
        <v>2025</v>
      </c>
      <c r="D2582">
        <v>2</v>
      </c>
      <c r="E2582">
        <v>84124</v>
      </c>
      <c r="F2582" t="s">
        <v>290</v>
      </c>
      <c r="G2582">
        <v>2</v>
      </c>
      <c r="H2582" t="str">
        <f>_xlfn.XLOOKUP(Table1[[#This Row],[ZIPCODE]],Table2[Zip Code],Table2[County])</f>
        <v>Salt Lake</v>
      </c>
      <c r="I2582" t="str">
        <f>_xlfn.XLOOKUP(Table1[[#This Row],[ZIPCODE]],Table3[zip],Table3[county])</f>
        <v>Salt Lake County</v>
      </c>
      <c r="J2582" t="str">
        <f>IFERROR(Table1[[#This Row],[County (Utah.gov)]], SUBSTITUTE(Table1[[#This Row],[County (WPR)]], " County", ""))</f>
        <v>Salt Lake</v>
      </c>
    </row>
    <row r="2583" spans="1:10">
      <c r="A2583" t="s">
        <v>135</v>
      </c>
      <c r="B2583" t="s">
        <v>308</v>
      </c>
      <c r="C2583">
        <v>2025</v>
      </c>
      <c r="D2583">
        <v>2</v>
      </c>
      <c r="E2583">
        <v>84124</v>
      </c>
      <c r="F2583" t="s">
        <v>291</v>
      </c>
      <c r="G2583">
        <v>1</v>
      </c>
      <c r="H2583" t="str">
        <f>_xlfn.XLOOKUP(Table1[[#This Row],[ZIPCODE]],Table2[Zip Code],Table2[County])</f>
        <v>Salt Lake</v>
      </c>
      <c r="I2583" t="str">
        <f>_xlfn.XLOOKUP(Table1[[#This Row],[ZIPCODE]],Table3[zip],Table3[county])</f>
        <v>Salt Lake County</v>
      </c>
      <c r="J2583" t="str">
        <f>IFERROR(Table1[[#This Row],[County (Utah.gov)]], SUBSTITUTE(Table1[[#This Row],[County (WPR)]], " County", ""))</f>
        <v>Salt Lake</v>
      </c>
    </row>
    <row r="2584" spans="1:10">
      <c r="A2584" t="s">
        <v>135</v>
      </c>
      <c r="B2584" t="s">
        <v>308</v>
      </c>
      <c r="C2584">
        <v>2025</v>
      </c>
      <c r="D2584">
        <v>2</v>
      </c>
      <c r="E2584">
        <v>84129</v>
      </c>
      <c r="F2584" t="s">
        <v>290</v>
      </c>
      <c r="G2584">
        <v>3</v>
      </c>
      <c r="H2584" t="e">
        <f>_xlfn.XLOOKUP(Table1[[#This Row],[ZIPCODE]],Table2[Zip Code],Table2[County])</f>
        <v>#N/A</v>
      </c>
      <c r="I2584" t="str">
        <f>_xlfn.XLOOKUP(Table1[[#This Row],[ZIPCODE]],Table3[zip],Table3[county])</f>
        <v>Salt Lake County</v>
      </c>
      <c r="J2584" t="str">
        <f>IFERROR(Table1[[#This Row],[County (Utah.gov)]], SUBSTITUTE(Table1[[#This Row],[County (WPR)]], " County", ""))</f>
        <v>Salt Lake</v>
      </c>
    </row>
    <row r="2585" spans="1:10">
      <c r="A2585" t="s">
        <v>135</v>
      </c>
      <c r="B2585" t="s">
        <v>308</v>
      </c>
      <c r="C2585">
        <v>2025</v>
      </c>
      <c r="D2585">
        <v>2</v>
      </c>
      <c r="E2585">
        <v>84129</v>
      </c>
      <c r="F2585" t="s">
        <v>291</v>
      </c>
      <c r="G2585">
        <v>2</v>
      </c>
      <c r="H2585" t="e">
        <f>_xlfn.XLOOKUP(Table1[[#This Row],[ZIPCODE]],Table2[Zip Code],Table2[County])</f>
        <v>#N/A</v>
      </c>
      <c r="I2585" t="str">
        <f>_xlfn.XLOOKUP(Table1[[#This Row],[ZIPCODE]],Table3[zip],Table3[county])</f>
        <v>Salt Lake County</v>
      </c>
      <c r="J2585" t="str">
        <f>IFERROR(Table1[[#This Row],[County (Utah.gov)]], SUBSTITUTE(Table1[[#This Row],[County (WPR)]], " County", ""))</f>
        <v>Salt Lake</v>
      </c>
    </row>
    <row r="2586" spans="1:10">
      <c r="A2586" t="s">
        <v>135</v>
      </c>
      <c r="B2586" t="s">
        <v>308</v>
      </c>
      <c r="C2586">
        <v>2025</v>
      </c>
      <c r="D2586">
        <v>2</v>
      </c>
      <c r="E2586">
        <v>84310</v>
      </c>
      <c r="F2586" t="s">
        <v>290</v>
      </c>
      <c r="G2586">
        <v>1</v>
      </c>
      <c r="H2586" t="str">
        <f>_xlfn.XLOOKUP(Table1[[#This Row],[ZIPCODE]],Table2[Zip Code],Table2[County])</f>
        <v>Weber</v>
      </c>
      <c r="I2586" t="str">
        <f>_xlfn.XLOOKUP(Table1[[#This Row],[ZIPCODE]],Table3[zip],Table3[county])</f>
        <v>Weber County</v>
      </c>
      <c r="J2586" t="str">
        <f>IFERROR(Table1[[#This Row],[County (Utah.gov)]], SUBSTITUTE(Table1[[#This Row],[County (WPR)]], " County", ""))</f>
        <v>Weber</v>
      </c>
    </row>
    <row r="2587" spans="1:10">
      <c r="A2587" t="s">
        <v>135</v>
      </c>
      <c r="B2587" t="s">
        <v>308</v>
      </c>
      <c r="C2587">
        <v>2025</v>
      </c>
      <c r="D2587">
        <v>2</v>
      </c>
      <c r="E2587">
        <v>84321</v>
      </c>
      <c r="F2587" t="s">
        <v>290</v>
      </c>
      <c r="G2587">
        <v>1</v>
      </c>
      <c r="H2587" t="str">
        <f>_xlfn.XLOOKUP(Table1[[#This Row],[ZIPCODE]],Table2[Zip Code],Table2[County])</f>
        <v>Cache</v>
      </c>
      <c r="I2587" t="str">
        <f>_xlfn.XLOOKUP(Table1[[#This Row],[ZIPCODE]],Table3[zip],Table3[county])</f>
        <v>Cache County</v>
      </c>
      <c r="J2587" t="str">
        <f>IFERROR(Table1[[#This Row],[County (Utah.gov)]], SUBSTITUTE(Table1[[#This Row],[County (WPR)]], " County", ""))</f>
        <v>Cache</v>
      </c>
    </row>
    <row r="2588" spans="1:10">
      <c r="A2588" t="s">
        <v>135</v>
      </c>
      <c r="B2588" t="s">
        <v>308</v>
      </c>
      <c r="C2588">
        <v>2025</v>
      </c>
      <c r="D2588">
        <v>2</v>
      </c>
      <c r="E2588">
        <v>84321</v>
      </c>
      <c r="F2588" t="s">
        <v>291</v>
      </c>
      <c r="G2588">
        <v>2</v>
      </c>
      <c r="H2588" t="str">
        <f>_xlfn.XLOOKUP(Table1[[#This Row],[ZIPCODE]],Table2[Zip Code],Table2[County])</f>
        <v>Cache</v>
      </c>
      <c r="I2588" t="str">
        <f>_xlfn.XLOOKUP(Table1[[#This Row],[ZIPCODE]],Table3[zip],Table3[county])</f>
        <v>Cache County</v>
      </c>
      <c r="J2588" t="str">
        <f>IFERROR(Table1[[#This Row],[County (Utah.gov)]], SUBSTITUTE(Table1[[#This Row],[County (WPR)]], " County", ""))</f>
        <v>Cache</v>
      </c>
    </row>
    <row r="2589" spans="1:10">
      <c r="A2589" t="s">
        <v>135</v>
      </c>
      <c r="B2589" t="s">
        <v>308</v>
      </c>
      <c r="C2589">
        <v>2025</v>
      </c>
      <c r="D2589">
        <v>2</v>
      </c>
      <c r="E2589">
        <v>84328</v>
      </c>
      <c r="F2589" t="s">
        <v>291</v>
      </c>
      <c r="G2589">
        <v>1</v>
      </c>
      <c r="H2589" t="str">
        <f>_xlfn.XLOOKUP(Table1[[#This Row],[ZIPCODE]],Table2[Zip Code],Table2[County])</f>
        <v>Cache</v>
      </c>
      <c r="I2589" t="str">
        <f>_xlfn.XLOOKUP(Table1[[#This Row],[ZIPCODE]],Table3[zip],Table3[county])</f>
        <v>Cache County</v>
      </c>
      <c r="J2589" t="str">
        <f>IFERROR(Table1[[#This Row],[County (Utah.gov)]], SUBSTITUTE(Table1[[#This Row],[County (WPR)]], " County", ""))</f>
        <v>Cache</v>
      </c>
    </row>
    <row r="2590" spans="1:10">
      <c r="A2590" t="s">
        <v>135</v>
      </c>
      <c r="B2590" t="s">
        <v>308</v>
      </c>
      <c r="C2590">
        <v>2025</v>
      </c>
      <c r="D2590">
        <v>2</v>
      </c>
      <c r="E2590">
        <v>84341</v>
      </c>
      <c r="F2590" t="s">
        <v>290</v>
      </c>
      <c r="G2590">
        <v>1</v>
      </c>
      <c r="H2590" t="str">
        <f>_xlfn.XLOOKUP(Table1[[#This Row],[ZIPCODE]],Table2[Zip Code],Table2[County])</f>
        <v>Cache</v>
      </c>
      <c r="I2590" t="str">
        <f>_xlfn.XLOOKUP(Table1[[#This Row],[ZIPCODE]],Table3[zip],Table3[county])</f>
        <v>Cache County</v>
      </c>
      <c r="J2590" t="str">
        <f>IFERROR(Table1[[#This Row],[County (Utah.gov)]], SUBSTITUTE(Table1[[#This Row],[County (WPR)]], " County", ""))</f>
        <v>Cache</v>
      </c>
    </row>
    <row r="2591" spans="1:10">
      <c r="A2591" t="s">
        <v>135</v>
      </c>
      <c r="B2591" t="s">
        <v>308</v>
      </c>
      <c r="C2591">
        <v>2025</v>
      </c>
      <c r="D2591">
        <v>2</v>
      </c>
      <c r="E2591">
        <v>84401</v>
      </c>
      <c r="F2591" t="s">
        <v>290</v>
      </c>
      <c r="G2591">
        <v>2</v>
      </c>
      <c r="H2591" t="str">
        <f>_xlfn.XLOOKUP(Table1[[#This Row],[ZIPCODE]],Table2[Zip Code],Table2[County])</f>
        <v>Weber</v>
      </c>
      <c r="I2591" t="str">
        <f>_xlfn.XLOOKUP(Table1[[#This Row],[ZIPCODE]],Table3[zip],Table3[county])</f>
        <v>Weber County</v>
      </c>
      <c r="J2591" t="str">
        <f>IFERROR(Table1[[#This Row],[County (Utah.gov)]], SUBSTITUTE(Table1[[#This Row],[County (WPR)]], " County", ""))</f>
        <v>Weber</v>
      </c>
    </row>
    <row r="2592" spans="1:10">
      <c r="A2592" t="s">
        <v>135</v>
      </c>
      <c r="B2592" t="s">
        <v>308</v>
      </c>
      <c r="C2592">
        <v>2025</v>
      </c>
      <c r="D2592">
        <v>2</v>
      </c>
      <c r="E2592">
        <v>84401</v>
      </c>
      <c r="F2592" t="s">
        <v>291</v>
      </c>
      <c r="G2592">
        <v>2</v>
      </c>
      <c r="H2592" t="str">
        <f>_xlfn.XLOOKUP(Table1[[#This Row],[ZIPCODE]],Table2[Zip Code],Table2[County])</f>
        <v>Weber</v>
      </c>
      <c r="I2592" t="str">
        <f>_xlfn.XLOOKUP(Table1[[#This Row],[ZIPCODE]],Table3[zip],Table3[county])</f>
        <v>Weber County</v>
      </c>
      <c r="J2592" t="str">
        <f>IFERROR(Table1[[#This Row],[County (Utah.gov)]], SUBSTITUTE(Table1[[#This Row],[County (WPR)]], " County", ""))</f>
        <v>Weber</v>
      </c>
    </row>
    <row r="2593" spans="1:10">
      <c r="A2593" t="s">
        <v>135</v>
      </c>
      <c r="B2593" t="s">
        <v>308</v>
      </c>
      <c r="C2593">
        <v>2025</v>
      </c>
      <c r="D2593">
        <v>2</v>
      </c>
      <c r="E2593">
        <v>84403</v>
      </c>
      <c r="F2593" t="s">
        <v>290</v>
      </c>
      <c r="G2593">
        <v>2</v>
      </c>
      <c r="H2593" t="str">
        <f>_xlfn.XLOOKUP(Table1[[#This Row],[ZIPCODE]],Table2[Zip Code],Table2[County])</f>
        <v>Weber</v>
      </c>
      <c r="I2593" t="str">
        <f>_xlfn.XLOOKUP(Table1[[#This Row],[ZIPCODE]],Table3[zip],Table3[county])</f>
        <v>Weber County</v>
      </c>
      <c r="J2593" t="str">
        <f>IFERROR(Table1[[#This Row],[County (Utah.gov)]], SUBSTITUTE(Table1[[#This Row],[County (WPR)]], " County", ""))</f>
        <v>Weber</v>
      </c>
    </row>
    <row r="2594" spans="1:10">
      <c r="A2594" t="s">
        <v>135</v>
      </c>
      <c r="B2594" t="s">
        <v>308</v>
      </c>
      <c r="C2594">
        <v>2025</v>
      </c>
      <c r="D2594">
        <v>2</v>
      </c>
      <c r="E2594">
        <v>84403</v>
      </c>
      <c r="F2594" t="s">
        <v>291</v>
      </c>
      <c r="G2594">
        <v>2</v>
      </c>
      <c r="H2594" t="str">
        <f>_xlfn.XLOOKUP(Table1[[#This Row],[ZIPCODE]],Table2[Zip Code],Table2[County])</f>
        <v>Weber</v>
      </c>
      <c r="I2594" t="str">
        <f>_xlfn.XLOOKUP(Table1[[#This Row],[ZIPCODE]],Table3[zip],Table3[county])</f>
        <v>Weber County</v>
      </c>
      <c r="J2594" t="str">
        <f>IFERROR(Table1[[#This Row],[County (Utah.gov)]], SUBSTITUTE(Table1[[#This Row],[County (WPR)]], " County", ""))</f>
        <v>Weber</v>
      </c>
    </row>
    <row r="2595" spans="1:10">
      <c r="A2595" t="s">
        <v>135</v>
      </c>
      <c r="B2595" t="s">
        <v>308</v>
      </c>
      <c r="C2595">
        <v>2025</v>
      </c>
      <c r="D2595">
        <v>2</v>
      </c>
      <c r="E2595">
        <v>84404</v>
      </c>
      <c r="F2595" t="s">
        <v>291</v>
      </c>
      <c r="G2595">
        <v>1</v>
      </c>
      <c r="H2595" t="str">
        <f>_xlfn.XLOOKUP(Table1[[#This Row],[ZIPCODE]],Table2[Zip Code],Table2[County])</f>
        <v>Weber</v>
      </c>
      <c r="I2595" t="str">
        <f>_xlfn.XLOOKUP(Table1[[#This Row],[ZIPCODE]],Table3[zip],Table3[county])</f>
        <v>Weber County</v>
      </c>
      <c r="J2595" t="str">
        <f>IFERROR(Table1[[#This Row],[County (Utah.gov)]], SUBSTITUTE(Table1[[#This Row],[County (WPR)]], " County", ""))</f>
        <v>Weber</v>
      </c>
    </row>
    <row r="2596" spans="1:10">
      <c r="A2596" t="s">
        <v>135</v>
      </c>
      <c r="B2596" t="s">
        <v>308</v>
      </c>
      <c r="C2596">
        <v>2025</v>
      </c>
      <c r="D2596">
        <v>2</v>
      </c>
      <c r="E2596">
        <v>84405</v>
      </c>
      <c r="F2596" t="s">
        <v>290</v>
      </c>
      <c r="G2596">
        <v>2</v>
      </c>
      <c r="H2596" t="str">
        <f>_xlfn.XLOOKUP(Table1[[#This Row],[ZIPCODE]],Table2[Zip Code],Table2[County])</f>
        <v>Weber</v>
      </c>
      <c r="I2596" t="str">
        <f>_xlfn.XLOOKUP(Table1[[#This Row],[ZIPCODE]],Table3[zip],Table3[county])</f>
        <v>Weber County</v>
      </c>
      <c r="J2596" t="str">
        <f>IFERROR(Table1[[#This Row],[County (Utah.gov)]], SUBSTITUTE(Table1[[#This Row],[County (WPR)]], " County", ""))</f>
        <v>Weber</v>
      </c>
    </row>
    <row r="2597" spans="1:10">
      <c r="A2597" t="s">
        <v>135</v>
      </c>
      <c r="B2597" t="s">
        <v>308</v>
      </c>
      <c r="C2597">
        <v>2025</v>
      </c>
      <c r="D2597">
        <v>2</v>
      </c>
      <c r="E2597">
        <v>84405</v>
      </c>
      <c r="F2597" t="s">
        <v>291</v>
      </c>
      <c r="G2597">
        <v>1</v>
      </c>
      <c r="H2597" t="str">
        <f>_xlfn.XLOOKUP(Table1[[#This Row],[ZIPCODE]],Table2[Zip Code],Table2[County])</f>
        <v>Weber</v>
      </c>
      <c r="I2597" t="str">
        <f>_xlfn.XLOOKUP(Table1[[#This Row],[ZIPCODE]],Table3[zip],Table3[county])</f>
        <v>Weber County</v>
      </c>
      <c r="J2597" t="str">
        <f>IFERROR(Table1[[#This Row],[County (Utah.gov)]], SUBSTITUTE(Table1[[#This Row],[County (WPR)]], " County", ""))</f>
        <v>Weber</v>
      </c>
    </row>
    <row r="2598" spans="1:10">
      <c r="A2598" t="s">
        <v>135</v>
      </c>
      <c r="B2598" t="s">
        <v>308</v>
      </c>
      <c r="C2598">
        <v>2025</v>
      </c>
      <c r="D2598">
        <v>2</v>
      </c>
      <c r="E2598">
        <v>84414</v>
      </c>
      <c r="F2598" t="s">
        <v>290</v>
      </c>
      <c r="G2598">
        <v>1</v>
      </c>
      <c r="H2598" t="str">
        <f>_xlfn.XLOOKUP(Table1[[#This Row],[ZIPCODE]],Table2[Zip Code],Table2[County])</f>
        <v>Weber</v>
      </c>
      <c r="I2598" t="str">
        <f>_xlfn.XLOOKUP(Table1[[#This Row],[ZIPCODE]],Table3[zip],Table3[county])</f>
        <v>Weber County</v>
      </c>
      <c r="J2598" t="str">
        <f>IFERROR(Table1[[#This Row],[County (Utah.gov)]], SUBSTITUTE(Table1[[#This Row],[County (WPR)]], " County", ""))</f>
        <v>Weber</v>
      </c>
    </row>
    <row r="2599" spans="1:10">
      <c r="A2599" t="s">
        <v>135</v>
      </c>
      <c r="B2599" t="s">
        <v>308</v>
      </c>
      <c r="C2599">
        <v>2025</v>
      </c>
      <c r="D2599">
        <v>2</v>
      </c>
      <c r="E2599">
        <v>84532</v>
      </c>
      <c r="F2599" t="s">
        <v>290</v>
      </c>
      <c r="G2599">
        <v>1</v>
      </c>
      <c r="H2599" t="str">
        <f>_xlfn.XLOOKUP(Table1[[#This Row],[ZIPCODE]],Table2[Zip Code],Table2[County])</f>
        <v>Grand</v>
      </c>
      <c r="I2599" t="str">
        <f>_xlfn.XLOOKUP(Table1[[#This Row],[ZIPCODE]],Table3[zip],Table3[county])</f>
        <v>Grand County</v>
      </c>
      <c r="J2599" t="str">
        <f>IFERROR(Table1[[#This Row],[County (Utah.gov)]], SUBSTITUTE(Table1[[#This Row],[County (WPR)]], " County", ""))</f>
        <v>Grand</v>
      </c>
    </row>
    <row r="2600" spans="1:10">
      <c r="A2600" t="s">
        <v>135</v>
      </c>
      <c r="B2600" t="s">
        <v>308</v>
      </c>
      <c r="C2600">
        <v>2025</v>
      </c>
      <c r="D2600">
        <v>2</v>
      </c>
      <c r="E2600">
        <v>84601</v>
      </c>
      <c r="F2600" t="s">
        <v>291</v>
      </c>
      <c r="G2600">
        <v>1</v>
      </c>
      <c r="H2600" t="str">
        <f>_xlfn.XLOOKUP(Table1[[#This Row],[ZIPCODE]],Table2[Zip Code],Table2[County])</f>
        <v>Utah</v>
      </c>
      <c r="I2600" t="str">
        <f>_xlfn.XLOOKUP(Table1[[#This Row],[ZIPCODE]],Table3[zip],Table3[county])</f>
        <v>Utah County</v>
      </c>
      <c r="J2600" t="str">
        <f>IFERROR(Table1[[#This Row],[County (Utah.gov)]], SUBSTITUTE(Table1[[#This Row],[County (WPR)]], " County", ""))</f>
        <v>Utah</v>
      </c>
    </row>
    <row r="2601" spans="1:10">
      <c r="A2601" t="s">
        <v>135</v>
      </c>
      <c r="B2601" t="s">
        <v>308</v>
      </c>
      <c r="C2601">
        <v>2025</v>
      </c>
      <c r="D2601">
        <v>2</v>
      </c>
      <c r="E2601">
        <v>84663</v>
      </c>
      <c r="F2601" t="s">
        <v>290</v>
      </c>
      <c r="G2601">
        <v>1</v>
      </c>
      <c r="H2601" t="str">
        <f>_xlfn.XLOOKUP(Table1[[#This Row],[ZIPCODE]],Table2[Zip Code],Table2[County])</f>
        <v>Utah</v>
      </c>
      <c r="I2601" t="str">
        <f>_xlfn.XLOOKUP(Table1[[#This Row],[ZIPCODE]],Table3[zip],Table3[county])</f>
        <v>Utah County</v>
      </c>
      <c r="J2601" t="str">
        <f>IFERROR(Table1[[#This Row],[County (Utah.gov)]], SUBSTITUTE(Table1[[#This Row],[County (WPR)]], " County", ""))</f>
        <v>Utah</v>
      </c>
    </row>
    <row r="2602" spans="1:10">
      <c r="A2602" t="s">
        <v>135</v>
      </c>
      <c r="B2602" t="s">
        <v>308</v>
      </c>
      <c r="C2602">
        <v>2025</v>
      </c>
      <c r="D2602">
        <v>2</v>
      </c>
      <c r="E2602">
        <v>84664</v>
      </c>
      <c r="F2602" t="s">
        <v>291</v>
      </c>
      <c r="G2602">
        <v>1</v>
      </c>
      <c r="H2602" t="str">
        <f>_xlfn.XLOOKUP(Table1[[#This Row],[ZIPCODE]],Table2[Zip Code],Table2[County])</f>
        <v>Utah</v>
      </c>
      <c r="I2602" t="str">
        <f>_xlfn.XLOOKUP(Table1[[#This Row],[ZIPCODE]],Table3[zip],Table3[county])</f>
        <v>Utah County</v>
      </c>
      <c r="J2602" t="str">
        <f>IFERROR(Table1[[#This Row],[County (Utah.gov)]], SUBSTITUTE(Table1[[#This Row],[County (WPR)]], " County", ""))</f>
        <v>Utah</v>
      </c>
    </row>
    <row r="2603" spans="1:10">
      <c r="A2603" t="s">
        <v>135</v>
      </c>
      <c r="B2603" t="s">
        <v>309</v>
      </c>
      <c r="C2603">
        <v>2025</v>
      </c>
      <c r="D2603">
        <v>2</v>
      </c>
      <c r="E2603">
        <v>84003</v>
      </c>
      <c r="F2603" t="s">
        <v>291</v>
      </c>
      <c r="G2603">
        <v>1</v>
      </c>
      <c r="H2603" t="str">
        <f>_xlfn.XLOOKUP(Table1[[#This Row],[ZIPCODE]],Table2[Zip Code],Table2[County])</f>
        <v>Utah</v>
      </c>
      <c r="I2603" t="str">
        <f>_xlfn.XLOOKUP(Table1[[#This Row],[ZIPCODE]],Table3[zip],Table3[county])</f>
        <v>Utah County</v>
      </c>
      <c r="J2603" t="str">
        <f>IFERROR(Table1[[#This Row],[County (Utah.gov)]], SUBSTITUTE(Table1[[#This Row],[County (WPR)]], " County", ""))</f>
        <v>Utah</v>
      </c>
    </row>
    <row r="2604" spans="1:10">
      <c r="A2604" t="s">
        <v>135</v>
      </c>
      <c r="B2604" t="s">
        <v>309</v>
      </c>
      <c r="C2604">
        <v>2025</v>
      </c>
      <c r="D2604">
        <v>2</v>
      </c>
      <c r="E2604">
        <v>84005</v>
      </c>
      <c r="F2604" t="s">
        <v>290</v>
      </c>
      <c r="G2604">
        <v>2</v>
      </c>
      <c r="H2604" t="e">
        <f>_xlfn.XLOOKUP(Table1[[#This Row],[ZIPCODE]],Table2[Zip Code],Table2[County])</f>
        <v>#N/A</v>
      </c>
      <c r="I2604" t="str">
        <f>_xlfn.XLOOKUP(Table1[[#This Row],[ZIPCODE]],Table3[zip],Table3[county])</f>
        <v>Utah County</v>
      </c>
      <c r="J2604" t="str">
        <f>IFERROR(Table1[[#This Row],[County (Utah.gov)]], SUBSTITUTE(Table1[[#This Row],[County (WPR)]], " County", ""))</f>
        <v>Utah</v>
      </c>
    </row>
    <row r="2605" spans="1:10">
      <c r="A2605" t="s">
        <v>135</v>
      </c>
      <c r="B2605" t="s">
        <v>309</v>
      </c>
      <c r="C2605">
        <v>2025</v>
      </c>
      <c r="D2605">
        <v>2</v>
      </c>
      <c r="E2605">
        <v>84009</v>
      </c>
      <c r="F2605" t="s">
        <v>290</v>
      </c>
      <c r="G2605">
        <v>1</v>
      </c>
      <c r="H2605" t="e">
        <f>_xlfn.XLOOKUP(Table1[[#This Row],[ZIPCODE]],Table2[Zip Code],Table2[County])</f>
        <v>#N/A</v>
      </c>
      <c r="I2605" t="str">
        <f>_xlfn.XLOOKUP(Table1[[#This Row],[ZIPCODE]],Table3[zip],Table3[county])</f>
        <v>Salt Lake County</v>
      </c>
      <c r="J2605" t="str">
        <f>IFERROR(Table1[[#This Row],[County (Utah.gov)]], SUBSTITUTE(Table1[[#This Row],[County (WPR)]], " County", ""))</f>
        <v>Salt Lake</v>
      </c>
    </row>
    <row r="2606" spans="1:10">
      <c r="A2606" t="s">
        <v>135</v>
      </c>
      <c r="B2606" t="s">
        <v>309</v>
      </c>
      <c r="C2606">
        <v>2025</v>
      </c>
      <c r="D2606">
        <v>2</v>
      </c>
      <c r="E2606">
        <v>84010</v>
      </c>
      <c r="F2606" t="s">
        <v>291</v>
      </c>
      <c r="G2606">
        <v>1</v>
      </c>
      <c r="H2606" t="str">
        <f>_xlfn.XLOOKUP(Table1[[#This Row],[ZIPCODE]],Table2[Zip Code],Table2[County])</f>
        <v>Davis</v>
      </c>
      <c r="I2606" t="str">
        <f>_xlfn.XLOOKUP(Table1[[#This Row],[ZIPCODE]],Table3[zip],Table3[county])</f>
        <v>Davis County</v>
      </c>
      <c r="J2606" t="str">
        <f>IFERROR(Table1[[#This Row],[County (Utah.gov)]], SUBSTITUTE(Table1[[#This Row],[County (WPR)]], " County", ""))</f>
        <v>Davis</v>
      </c>
    </row>
    <row r="2607" spans="1:10">
      <c r="A2607" t="s">
        <v>135</v>
      </c>
      <c r="B2607" t="s">
        <v>309</v>
      </c>
      <c r="C2607">
        <v>2025</v>
      </c>
      <c r="D2607">
        <v>2</v>
      </c>
      <c r="E2607">
        <v>84014</v>
      </c>
      <c r="F2607" t="s">
        <v>291</v>
      </c>
      <c r="G2607">
        <v>1</v>
      </c>
      <c r="H2607" t="str">
        <f>_xlfn.XLOOKUP(Table1[[#This Row],[ZIPCODE]],Table2[Zip Code],Table2[County])</f>
        <v>Davis</v>
      </c>
      <c r="I2607" t="str">
        <f>_xlfn.XLOOKUP(Table1[[#This Row],[ZIPCODE]],Table3[zip],Table3[county])</f>
        <v>Davis County</v>
      </c>
      <c r="J2607" t="str">
        <f>IFERROR(Table1[[#This Row],[County (Utah.gov)]], SUBSTITUTE(Table1[[#This Row],[County (WPR)]], " County", ""))</f>
        <v>Davis</v>
      </c>
    </row>
    <row r="2608" spans="1:10">
      <c r="A2608" t="s">
        <v>135</v>
      </c>
      <c r="B2608" t="s">
        <v>309</v>
      </c>
      <c r="C2608">
        <v>2025</v>
      </c>
      <c r="D2608">
        <v>2</v>
      </c>
      <c r="E2608">
        <v>84015</v>
      </c>
      <c r="F2608" t="s">
        <v>290</v>
      </c>
      <c r="G2608">
        <v>1</v>
      </c>
      <c r="H2608" t="str">
        <f>_xlfn.XLOOKUP(Table1[[#This Row],[ZIPCODE]],Table2[Zip Code],Table2[County])</f>
        <v>Davis</v>
      </c>
      <c r="I2608" t="str">
        <f>_xlfn.XLOOKUP(Table1[[#This Row],[ZIPCODE]],Table3[zip],Table3[county])</f>
        <v>Davis County</v>
      </c>
      <c r="J2608" t="str">
        <f>IFERROR(Table1[[#This Row],[County (Utah.gov)]], SUBSTITUTE(Table1[[#This Row],[County (WPR)]], " County", ""))</f>
        <v>Davis</v>
      </c>
    </row>
    <row r="2609" spans="1:10">
      <c r="A2609" t="s">
        <v>135</v>
      </c>
      <c r="B2609" t="s">
        <v>309</v>
      </c>
      <c r="C2609">
        <v>2025</v>
      </c>
      <c r="D2609">
        <v>2</v>
      </c>
      <c r="E2609">
        <v>84015</v>
      </c>
      <c r="F2609" t="s">
        <v>291</v>
      </c>
      <c r="G2609">
        <v>1</v>
      </c>
      <c r="H2609" t="str">
        <f>_xlfn.XLOOKUP(Table1[[#This Row],[ZIPCODE]],Table2[Zip Code],Table2[County])</f>
        <v>Davis</v>
      </c>
      <c r="I2609" t="str">
        <f>_xlfn.XLOOKUP(Table1[[#This Row],[ZIPCODE]],Table3[zip],Table3[county])</f>
        <v>Davis County</v>
      </c>
      <c r="J2609" t="str">
        <f>IFERROR(Table1[[#This Row],[County (Utah.gov)]], SUBSTITUTE(Table1[[#This Row],[County (WPR)]], " County", ""))</f>
        <v>Davis</v>
      </c>
    </row>
    <row r="2610" spans="1:10">
      <c r="A2610" t="s">
        <v>135</v>
      </c>
      <c r="B2610" t="s">
        <v>309</v>
      </c>
      <c r="C2610">
        <v>2025</v>
      </c>
      <c r="D2610">
        <v>2</v>
      </c>
      <c r="E2610">
        <v>84020</v>
      </c>
      <c r="F2610" t="s">
        <v>290</v>
      </c>
      <c r="G2610">
        <v>1</v>
      </c>
      <c r="H2610" t="str">
        <f>_xlfn.XLOOKUP(Table1[[#This Row],[ZIPCODE]],Table2[Zip Code],Table2[County])</f>
        <v>Salt Lake</v>
      </c>
      <c r="I2610" t="str">
        <f>_xlfn.XLOOKUP(Table1[[#This Row],[ZIPCODE]],Table3[zip],Table3[county])</f>
        <v>Salt Lake County</v>
      </c>
      <c r="J2610" t="str">
        <f>IFERROR(Table1[[#This Row],[County (Utah.gov)]], SUBSTITUTE(Table1[[#This Row],[County (WPR)]], " County", ""))</f>
        <v>Salt Lake</v>
      </c>
    </row>
    <row r="2611" spans="1:10">
      <c r="A2611" t="s">
        <v>135</v>
      </c>
      <c r="B2611" t="s">
        <v>309</v>
      </c>
      <c r="C2611">
        <v>2025</v>
      </c>
      <c r="D2611">
        <v>2</v>
      </c>
      <c r="E2611">
        <v>84025</v>
      </c>
      <c r="F2611" t="s">
        <v>291</v>
      </c>
      <c r="G2611">
        <v>1</v>
      </c>
      <c r="H2611" t="str">
        <f>_xlfn.XLOOKUP(Table1[[#This Row],[ZIPCODE]],Table2[Zip Code],Table2[County])</f>
        <v>Davis</v>
      </c>
      <c r="I2611" t="str">
        <f>_xlfn.XLOOKUP(Table1[[#This Row],[ZIPCODE]],Table3[zip],Table3[county])</f>
        <v>Davis County</v>
      </c>
      <c r="J2611" t="str">
        <f>IFERROR(Table1[[#This Row],[County (Utah.gov)]], SUBSTITUTE(Table1[[#This Row],[County (WPR)]], " County", ""))</f>
        <v>Davis</v>
      </c>
    </row>
    <row r="2612" spans="1:10">
      <c r="A2612" t="s">
        <v>135</v>
      </c>
      <c r="B2612" t="s">
        <v>309</v>
      </c>
      <c r="C2612">
        <v>2025</v>
      </c>
      <c r="D2612">
        <v>2</v>
      </c>
      <c r="E2612">
        <v>84037</v>
      </c>
      <c r="F2612" t="s">
        <v>290</v>
      </c>
      <c r="G2612">
        <v>1</v>
      </c>
      <c r="H2612" t="str">
        <f>_xlfn.XLOOKUP(Table1[[#This Row],[ZIPCODE]],Table2[Zip Code],Table2[County])</f>
        <v>Davis</v>
      </c>
      <c r="I2612" t="str">
        <f>_xlfn.XLOOKUP(Table1[[#This Row],[ZIPCODE]],Table3[zip],Table3[county])</f>
        <v>Davis County</v>
      </c>
      <c r="J2612" t="str">
        <f>IFERROR(Table1[[#This Row],[County (Utah.gov)]], SUBSTITUTE(Table1[[#This Row],[County (WPR)]], " County", ""))</f>
        <v>Davis</v>
      </c>
    </row>
    <row r="2613" spans="1:10">
      <c r="A2613" t="s">
        <v>135</v>
      </c>
      <c r="B2613" t="s">
        <v>309</v>
      </c>
      <c r="C2613">
        <v>2025</v>
      </c>
      <c r="D2613">
        <v>2</v>
      </c>
      <c r="E2613">
        <v>84037</v>
      </c>
      <c r="F2613" t="s">
        <v>291</v>
      </c>
      <c r="G2613">
        <v>2</v>
      </c>
      <c r="H2613" t="str">
        <f>_xlfn.XLOOKUP(Table1[[#This Row],[ZIPCODE]],Table2[Zip Code],Table2[County])</f>
        <v>Davis</v>
      </c>
      <c r="I2613" t="str">
        <f>_xlfn.XLOOKUP(Table1[[#This Row],[ZIPCODE]],Table3[zip],Table3[county])</f>
        <v>Davis County</v>
      </c>
      <c r="J2613" t="str">
        <f>IFERROR(Table1[[#This Row],[County (Utah.gov)]], SUBSTITUTE(Table1[[#This Row],[County (WPR)]], " County", ""))</f>
        <v>Davis</v>
      </c>
    </row>
    <row r="2614" spans="1:10">
      <c r="A2614" t="s">
        <v>135</v>
      </c>
      <c r="B2614" t="s">
        <v>309</v>
      </c>
      <c r="C2614">
        <v>2025</v>
      </c>
      <c r="D2614">
        <v>2</v>
      </c>
      <c r="E2614">
        <v>84041</v>
      </c>
      <c r="F2614" t="s">
        <v>290</v>
      </c>
      <c r="G2614">
        <v>1</v>
      </c>
      <c r="H2614" t="str">
        <f>_xlfn.XLOOKUP(Table1[[#This Row],[ZIPCODE]],Table2[Zip Code],Table2[County])</f>
        <v>Davis</v>
      </c>
      <c r="I2614" t="str">
        <f>_xlfn.XLOOKUP(Table1[[#This Row],[ZIPCODE]],Table3[zip],Table3[county])</f>
        <v>Davis County</v>
      </c>
      <c r="J2614" t="str">
        <f>IFERROR(Table1[[#This Row],[County (Utah.gov)]], SUBSTITUTE(Table1[[#This Row],[County (WPR)]], " County", ""))</f>
        <v>Davis</v>
      </c>
    </row>
    <row r="2615" spans="1:10">
      <c r="A2615" t="s">
        <v>135</v>
      </c>
      <c r="B2615" t="s">
        <v>309</v>
      </c>
      <c r="C2615">
        <v>2025</v>
      </c>
      <c r="D2615">
        <v>2</v>
      </c>
      <c r="E2615">
        <v>84041</v>
      </c>
      <c r="F2615" t="s">
        <v>291</v>
      </c>
      <c r="G2615">
        <v>1</v>
      </c>
      <c r="H2615" t="str">
        <f>_xlfn.XLOOKUP(Table1[[#This Row],[ZIPCODE]],Table2[Zip Code],Table2[County])</f>
        <v>Davis</v>
      </c>
      <c r="I2615" t="str">
        <f>_xlfn.XLOOKUP(Table1[[#This Row],[ZIPCODE]],Table3[zip],Table3[county])</f>
        <v>Davis County</v>
      </c>
      <c r="J2615" t="str">
        <f>IFERROR(Table1[[#This Row],[County (Utah.gov)]], SUBSTITUTE(Table1[[#This Row],[County (WPR)]], " County", ""))</f>
        <v>Davis</v>
      </c>
    </row>
    <row r="2616" spans="1:10">
      <c r="A2616" t="s">
        <v>135</v>
      </c>
      <c r="B2616" t="s">
        <v>309</v>
      </c>
      <c r="C2616">
        <v>2025</v>
      </c>
      <c r="D2616">
        <v>2</v>
      </c>
      <c r="E2616">
        <v>84042</v>
      </c>
      <c r="F2616" t="s">
        <v>290</v>
      </c>
      <c r="G2616">
        <v>1</v>
      </c>
      <c r="H2616" t="str">
        <f>_xlfn.XLOOKUP(Table1[[#This Row],[ZIPCODE]],Table2[Zip Code],Table2[County])</f>
        <v>Utah</v>
      </c>
      <c r="I2616" t="str">
        <f>_xlfn.XLOOKUP(Table1[[#This Row],[ZIPCODE]],Table3[zip],Table3[county])</f>
        <v>Utah County</v>
      </c>
      <c r="J2616" t="str">
        <f>IFERROR(Table1[[#This Row],[County (Utah.gov)]], SUBSTITUTE(Table1[[#This Row],[County (WPR)]], " County", ""))</f>
        <v>Utah</v>
      </c>
    </row>
    <row r="2617" spans="1:10">
      <c r="A2617" t="s">
        <v>135</v>
      </c>
      <c r="B2617" t="s">
        <v>309</v>
      </c>
      <c r="C2617">
        <v>2025</v>
      </c>
      <c r="D2617">
        <v>2</v>
      </c>
      <c r="E2617">
        <v>84043</v>
      </c>
      <c r="F2617" t="s">
        <v>291</v>
      </c>
      <c r="G2617">
        <v>1</v>
      </c>
      <c r="H2617" t="str">
        <f>_xlfn.XLOOKUP(Table1[[#This Row],[ZIPCODE]],Table2[Zip Code],Table2[County])</f>
        <v>Utah</v>
      </c>
      <c r="I2617" t="str">
        <f>_xlfn.XLOOKUP(Table1[[#This Row],[ZIPCODE]],Table3[zip],Table3[county])</f>
        <v>Utah County</v>
      </c>
      <c r="J2617" t="str">
        <f>IFERROR(Table1[[#This Row],[County (Utah.gov)]], SUBSTITUTE(Table1[[#This Row],[County (WPR)]], " County", ""))</f>
        <v>Utah</v>
      </c>
    </row>
    <row r="2618" spans="1:10">
      <c r="A2618" t="s">
        <v>135</v>
      </c>
      <c r="B2618" t="s">
        <v>309</v>
      </c>
      <c r="C2618">
        <v>2025</v>
      </c>
      <c r="D2618">
        <v>2</v>
      </c>
      <c r="E2618">
        <v>84044</v>
      </c>
      <c r="F2618" t="s">
        <v>290</v>
      </c>
      <c r="G2618">
        <v>1</v>
      </c>
      <c r="H2618" t="str">
        <f>_xlfn.XLOOKUP(Table1[[#This Row],[ZIPCODE]],Table2[Zip Code],Table2[County])</f>
        <v>Salt Lake</v>
      </c>
      <c r="I2618" t="str">
        <f>_xlfn.XLOOKUP(Table1[[#This Row],[ZIPCODE]],Table3[zip],Table3[county])</f>
        <v>Salt Lake County</v>
      </c>
      <c r="J2618" t="str">
        <f>IFERROR(Table1[[#This Row],[County (Utah.gov)]], SUBSTITUTE(Table1[[#This Row],[County (WPR)]], " County", ""))</f>
        <v>Salt Lake</v>
      </c>
    </row>
    <row r="2619" spans="1:10">
      <c r="A2619" t="s">
        <v>135</v>
      </c>
      <c r="B2619" t="s">
        <v>309</v>
      </c>
      <c r="C2619">
        <v>2025</v>
      </c>
      <c r="D2619">
        <v>2</v>
      </c>
      <c r="E2619">
        <v>84044</v>
      </c>
      <c r="F2619" t="s">
        <v>291</v>
      </c>
      <c r="G2619">
        <v>1</v>
      </c>
      <c r="H2619" t="str">
        <f>_xlfn.XLOOKUP(Table1[[#This Row],[ZIPCODE]],Table2[Zip Code],Table2[County])</f>
        <v>Salt Lake</v>
      </c>
      <c r="I2619" t="str">
        <f>_xlfn.XLOOKUP(Table1[[#This Row],[ZIPCODE]],Table3[zip],Table3[county])</f>
        <v>Salt Lake County</v>
      </c>
      <c r="J2619" t="str">
        <f>IFERROR(Table1[[#This Row],[County (Utah.gov)]], SUBSTITUTE(Table1[[#This Row],[County (WPR)]], " County", ""))</f>
        <v>Salt Lake</v>
      </c>
    </row>
    <row r="2620" spans="1:10">
      <c r="A2620" t="s">
        <v>135</v>
      </c>
      <c r="B2620" t="s">
        <v>309</v>
      </c>
      <c r="C2620">
        <v>2025</v>
      </c>
      <c r="D2620">
        <v>2</v>
      </c>
      <c r="E2620">
        <v>84045</v>
      </c>
      <c r="F2620" t="s">
        <v>291</v>
      </c>
      <c r="G2620">
        <v>1</v>
      </c>
      <c r="H2620" t="e">
        <f>_xlfn.XLOOKUP(Table1[[#This Row],[ZIPCODE]],Table2[Zip Code],Table2[County])</f>
        <v>#N/A</v>
      </c>
      <c r="I2620" t="str">
        <f>_xlfn.XLOOKUP(Table1[[#This Row],[ZIPCODE]],Table3[zip],Table3[county])</f>
        <v>Utah County</v>
      </c>
      <c r="J2620" t="str">
        <f>IFERROR(Table1[[#This Row],[County (Utah.gov)]], SUBSTITUTE(Table1[[#This Row],[County (WPR)]], " County", ""))</f>
        <v>Utah</v>
      </c>
    </row>
    <row r="2621" spans="1:10">
      <c r="A2621" t="s">
        <v>135</v>
      </c>
      <c r="B2621" t="s">
        <v>309</v>
      </c>
      <c r="C2621">
        <v>2025</v>
      </c>
      <c r="D2621">
        <v>2</v>
      </c>
      <c r="E2621">
        <v>84047</v>
      </c>
      <c r="F2621" t="s">
        <v>291</v>
      </c>
      <c r="G2621">
        <v>1</v>
      </c>
      <c r="H2621" t="str">
        <f>_xlfn.XLOOKUP(Table1[[#This Row],[ZIPCODE]],Table2[Zip Code],Table2[County])</f>
        <v>Salt Lake</v>
      </c>
      <c r="I2621" t="str">
        <f>_xlfn.XLOOKUP(Table1[[#This Row],[ZIPCODE]],Table3[zip],Table3[county])</f>
        <v>Salt Lake County</v>
      </c>
      <c r="J2621" t="str">
        <f>IFERROR(Table1[[#This Row],[County (Utah.gov)]], SUBSTITUTE(Table1[[#This Row],[County (WPR)]], " County", ""))</f>
        <v>Salt Lake</v>
      </c>
    </row>
    <row r="2622" spans="1:10">
      <c r="A2622" t="s">
        <v>135</v>
      </c>
      <c r="B2622" t="s">
        <v>309</v>
      </c>
      <c r="C2622">
        <v>2025</v>
      </c>
      <c r="D2622">
        <v>2</v>
      </c>
      <c r="E2622">
        <v>84049</v>
      </c>
      <c r="F2622" t="s">
        <v>290</v>
      </c>
      <c r="G2622">
        <v>1</v>
      </c>
      <c r="H2622" t="str">
        <f>_xlfn.XLOOKUP(Table1[[#This Row],[ZIPCODE]],Table2[Zip Code],Table2[County])</f>
        <v>Wasatch</v>
      </c>
      <c r="I2622" t="str">
        <f>_xlfn.XLOOKUP(Table1[[#This Row],[ZIPCODE]],Table3[zip],Table3[county])</f>
        <v>Wasatch County</v>
      </c>
      <c r="J2622" t="str">
        <f>IFERROR(Table1[[#This Row],[County (Utah.gov)]], SUBSTITUTE(Table1[[#This Row],[County (WPR)]], " County", ""))</f>
        <v>Wasatch</v>
      </c>
    </row>
    <row r="2623" spans="1:10">
      <c r="A2623" t="s">
        <v>135</v>
      </c>
      <c r="B2623" t="s">
        <v>309</v>
      </c>
      <c r="C2623">
        <v>2025</v>
      </c>
      <c r="D2623">
        <v>2</v>
      </c>
      <c r="E2623">
        <v>84054</v>
      </c>
      <c r="F2623" t="s">
        <v>291</v>
      </c>
      <c r="G2623">
        <v>2</v>
      </c>
      <c r="H2623" t="str">
        <f>_xlfn.XLOOKUP(Table1[[#This Row],[ZIPCODE]],Table2[Zip Code],Table2[County])</f>
        <v>Davis</v>
      </c>
      <c r="I2623" t="str">
        <f>_xlfn.XLOOKUP(Table1[[#This Row],[ZIPCODE]],Table3[zip],Table3[county])</f>
        <v>Davis County</v>
      </c>
      <c r="J2623" t="str">
        <f>IFERROR(Table1[[#This Row],[County (Utah.gov)]], SUBSTITUTE(Table1[[#This Row],[County (WPR)]], " County", ""))</f>
        <v>Davis</v>
      </c>
    </row>
    <row r="2624" spans="1:10">
      <c r="A2624" t="s">
        <v>135</v>
      </c>
      <c r="B2624" t="s">
        <v>309</v>
      </c>
      <c r="C2624">
        <v>2025</v>
      </c>
      <c r="D2624">
        <v>2</v>
      </c>
      <c r="E2624">
        <v>84058</v>
      </c>
      <c r="F2624" t="s">
        <v>291</v>
      </c>
      <c r="G2624">
        <v>2</v>
      </c>
      <c r="H2624" t="str">
        <f>_xlfn.XLOOKUP(Table1[[#This Row],[ZIPCODE]],Table2[Zip Code],Table2[County])</f>
        <v>Utah</v>
      </c>
      <c r="I2624" t="str">
        <f>_xlfn.XLOOKUP(Table1[[#This Row],[ZIPCODE]],Table3[zip],Table3[county])</f>
        <v>Utah County</v>
      </c>
      <c r="J2624" t="str">
        <f>IFERROR(Table1[[#This Row],[County (Utah.gov)]], SUBSTITUTE(Table1[[#This Row],[County (WPR)]], " County", ""))</f>
        <v>Utah</v>
      </c>
    </row>
    <row r="2625" spans="1:10">
      <c r="A2625" t="s">
        <v>135</v>
      </c>
      <c r="B2625" t="s">
        <v>309</v>
      </c>
      <c r="C2625">
        <v>2025</v>
      </c>
      <c r="D2625">
        <v>2</v>
      </c>
      <c r="E2625">
        <v>84065</v>
      </c>
      <c r="F2625" t="s">
        <v>290</v>
      </c>
      <c r="G2625">
        <v>4</v>
      </c>
      <c r="H2625" t="str">
        <f>_xlfn.XLOOKUP(Table1[[#This Row],[ZIPCODE]],Table2[Zip Code],Table2[County])</f>
        <v>Salt Lake</v>
      </c>
      <c r="I2625" t="str">
        <f>_xlfn.XLOOKUP(Table1[[#This Row],[ZIPCODE]],Table3[zip],Table3[county])</f>
        <v>Salt Lake County</v>
      </c>
      <c r="J2625" t="str">
        <f>IFERROR(Table1[[#This Row],[County (Utah.gov)]], SUBSTITUTE(Table1[[#This Row],[County (WPR)]], " County", ""))</f>
        <v>Salt Lake</v>
      </c>
    </row>
    <row r="2626" spans="1:10">
      <c r="A2626" t="s">
        <v>135</v>
      </c>
      <c r="B2626" t="s">
        <v>309</v>
      </c>
      <c r="C2626">
        <v>2025</v>
      </c>
      <c r="D2626">
        <v>2</v>
      </c>
      <c r="E2626">
        <v>84065</v>
      </c>
      <c r="F2626" t="s">
        <v>291</v>
      </c>
      <c r="G2626">
        <v>1</v>
      </c>
      <c r="H2626" t="str">
        <f>_xlfn.XLOOKUP(Table1[[#This Row],[ZIPCODE]],Table2[Zip Code],Table2[County])</f>
        <v>Salt Lake</v>
      </c>
      <c r="I2626" t="str">
        <f>_xlfn.XLOOKUP(Table1[[#This Row],[ZIPCODE]],Table3[zip],Table3[county])</f>
        <v>Salt Lake County</v>
      </c>
      <c r="J2626" t="str">
        <f>IFERROR(Table1[[#This Row],[County (Utah.gov)]], SUBSTITUTE(Table1[[#This Row],[County (WPR)]], " County", ""))</f>
        <v>Salt Lake</v>
      </c>
    </row>
    <row r="2627" spans="1:10">
      <c r="A2627" t="s">
        <v>135</v>
      </c>
      <c r="B2627" t="s">
        <v>309</v>
      </c>
      <c r="C2627">
        <v>2025</v>
      </c>
      <c r="D2627">
        <v>2</v>
      </c>
      <c r="E2627">
        <v>84074</v>
      </c>
      <c r="F2627" t="s">
        <v>290</v>
      </c>
      <c r="G2627">
        <v>2</v>
      </c>
      <c r="H2627" t="str">
        <f>_xlfn.XLOOKUP(Table1[[#This Row],[ZIPCODE]],Table2[Zip Code],Table2[County])</f>
        <v>Tooele</v>
      </c>
      <c r="I2627" t="str">
        <f>_xlfn.XLOOKUP(Table1[[#This Row],[ZIPCODE]],Table3[zip],Table3[county])</f>
        <v>Tooele County</v>
      </c>
      <c r="J2627" t="str">
        <f>IFERROR(Table1[[#This Row],[County (Utah.gov)]], SUBSTITUTE(Table1[[#This Row],[County (WPR)]], " County", ""))</f>
        <v>Tooele</v>
      </c>
    </row>
    <row r="2628" spans="1:10">
      <c r="A2628" t="s">
        <v>135</v>
      </c>
      <c r="B2628" t="s">
        <v>309</v>
      </c>
      <c r="C2628">
        <v>2025</v>
      </c>
      <c r="D2628">
        <v>2</v>
      </c>
      <c r="E2628">
        <v>84074</v>
      </c>
      <c r="F2628" t="s">
        <v>291</v>
      </c>
      <c r="G2628">
        <v>2</v>
      </c>
      <c r="H2628" t="str">
        <f>_xlfn.XLOOKUP(Table1[[#This Row],[ZIPCODE]],Table2[Zip Code],Table2[County])</f>
        <v>Tooele</v>
      </c>
      <c r="I2628" t="str">
        <f>_xlfn.XLOOKUP(Table1[[#This Row],[ZIPCODE]],Table3[zip],Table3[county])</f>
        <v>Tooele County</v>
      </c>
      <c r="J2628" t="str">
        <f>IFERROR(Table1[[#This Row],[County (Utah.gov)]], SUBSTITUTE(Table1[[#This Row],[County (WPR)]], " County", ""))</f>
        <v>Tooele</v>
      </c>
    </row>
    <row r="2629" spans="1:10">
      <c r="A2629" t="s">
        <v>135</v>
      </c>
      <c r="B2629" t="s">
        <v>309</v>
      </c>
      <c r="C2629">
        <v>2025</v>
      </c>
      <c r="D2629">
        <v>2</v>
      </c>
      <c r="E2629">
        <v>84075</v>
      </c>
      <c r="F2629" t="s">
        <v>290</v>
      </c>
      <c r="G2629">
        <v>2</v>
      </c>
      <c r="H2629" t="str">
        <f>_xlfn.XLOOKUP(Table1[[#This Row],[ZIPCODE]],Table2[Zip Code],Table2[County])</f>
        <v>Davis</v>
      </c>
      <c r="I2629" t="str">
        <f>_xlfn.XLOOKUP(Table1[[#This Row],[ZIPCODE]],Table3[zip],Table3[county])</f>
        <v>Davis County</v>
      </c>
      <c r="J2629" t="str">
        <f>IFERROR(Table1[[#This Row],[County (Utah.gov)]], SUBSTITUTE(Table1[[#This Row],[County (WPR)]], " County", ""))</f>
        <v>Davis</v>
      </c>
    </row>
    <row r="2630" spans="1:10">
      <c r="A2630" t="s">
        <v>135</v>
      </c>
      <c r="B2630" t="s">
        <v>309</v>
      </c>
      <c r="C2630">
        <v>2025</v>
      </c>
      <c r="D2630">
        <v>2</v>
      </c>
      <c r="E2630">
        <v>84081</v>
      </c>
      <c r="F2630" t="s">
        <v>290</v>
      </c>
      <c r="G2630">
        <v>2</v>
      </c>
      <c r="H2630" t="e">
        <f>_xlfn.XLOOKUP(Table1[[#This Row],[ZIPCODE]],Table2[Zip Code],Table2[County])</f>
        <v>#N/A</v>
      </c>
      <c r="I2630" t="str">
        <f>_xlfn.XLOOKUP(Table1[[#This Row],[ZIPCODE]],Table3[zip],Table3[county])</f>
        <v>Salt Lake County</v>
      </c>
      <c r="J2630" t="str">
        <f>IFERROR(Table1[[#This Row],[County (Utah.gov)]], SUBSTITUTE(Table1[[#This Row],[County (WPR)]], " County", ""))</f>
        <v>Salt Lake</v>
      </c>
    </row>
    <row r="2631" spans="1:10">
      <c r="A2631" t="s">
        <v>135</v>
      </c>
      <c r="B2631" t="s">
        <v>309</v>
      </c>
      <c r="C2631">
        <v>2025</v>
      </c>
      <c r="D2631">
        <v>2</v>
      </c>
      <c r="E2631">
        <v>84081</v>
      </c>
      <c r="F2631" t="s">
        <v>291</v>
      </c>
      <c r="G2631">
        <v>4</v>
      </c>
      <c r="H2631" t="e">
        <f>_xlfn.XLOOKUP(Table1[[#This Row],[ZIPCODE]],Table2[Zip Code],Table2[County])</f>
        <v>#N/A</v>
      </c>
      <c r="I2631" t="str">
        <f>_xlfn.XLOOKUP(Table1[[#This Row],[ZIPCODE]],Table3[zip],Table3[county])</f>
        <v>Salt Lake County</v>
      </c>
      <c r="J2631" t="str">
        <f>IFERROR(Table1[[#This Row],[County (Utah.gov)]], SUBSTITUTE(Table1[[#This Row],[County (WPR)]], " County", ""))</f>
        <v>Salt Lake</v>
      </c>
    </row>
    <row r="2632" spans="1:10">
      <c r="A2632" t="s">
        <v>135</v>
      </c>
      <c r="B2632" t="s">
        <v>309</v>
      </c>
      <c r="C2632">
        <v>2025</v>
      </c>
      <c r="D2632">
        <v>2</v>
      </c>
      <c r="E2632">
        <v>84084</v>
      </c>
      <c r="F2632" t="s">
        <v>290</v>
      </c>
      <c r="G2632">
        <v>2</v>
      </c>
      <c r="H2632" t="str">
        <f>_xlfn.XLOOKUP(Table1[[#This Row],[ZIPCODE]],Table2[Zip Code],Table2[County])</f>
        <v>Salt Lake</v>
      </c>
      <c r="I2632" t="str">
        <f>_xlfn.XLOOKUP(Table1[[#This Row],[ZIPCODE]],Table3[zip],Table3[county])</f>
        <v>Salt Lake County</v>
      </c>
      <c r="J2632" t="str">
        <f>IFERROR(Table1[[#This Row],[County (Utah.gov)]], SUBSTITUTE(Table1[[#This Row],[County (WPR)]], " County", ""))</f>
        <v>Salt Lake</v>
      </c>
    </row>
    <row r="2633" spans="1:10">
      <c r="A2633" t="s">
        <v>135</v>
      </c>
      <c r="B2633" t="s">
        <v>309</v>
      </c>
      <c r="C2633">
        <v>2025</v>
      </c>
      <c r="D2633">
        <v>2</v>
      </c>
      <c r="E2633">
        <v>84084</v>
      </c>
      <c r="F2633" t="s">
        <v>291</v>
      </c>
      <c r="G2633">
        <v>1</v>
      </c>
      <c r="H2633" t="str">
        <f>_xlfn.XLOOKUP(Table1[[#This Row],[ZIPCODE]],Table2[Zip Code],Table2[County])</f>
        <v>Salt Lake</v>
      </c>
      <c r="I2633" t="str">
        <f>_xlfn.XLOOKUP(Table1[[#This Row],[ZIPCODE]],Table3[zip],Table3[county])</f>
        <v>Salt Lake County</v>
      </c>
      <c r="J2633" t="str">
        <f>IFERROR(Table1[[#This Row],[County (Utah.gov)]], SUBSTITUTE(Table1[[#This Row],[County (WPR)]], " County", ""))</f>
        <v>Salt Lake</v>
      </c>
    </row>
    <row r="2634" spans="1:10">
      <c r="A2634" t="s">
        <v>135</v>
      </c>
      <c r="B2634" t="s">
        <v>309</v>
      </c>
      <c r="C2634">
        <v>2025</v>
      </c>
      <c r="D2634">
        <v>2</v>
      </c>
      <c r="E2634">
        <v>84087</v>
      </c>
      <c r="F2634" t="s">
        <v>290</v>
      </c>
      <c r="G2634">
        <v>1</v>
      </c>
      <c r="H2634" t="str">
        <f>_xlfn.XLOOKUP(Table1[[#This Row],[ZIPCODE]],Table2[Zip Code],Table2[County])</f>
        <v>Davis</v>
      </c>
      <c r="I2634" t="str">
        <f>_xlfn.XLOOKUP(Table1[[#This Row],[ZIPCODE]],Table3[zip],Table3[county])</f>
        <v>Davis County</v>
      </c>
      <c r="J2634" t="str">
        <f>IFERROR(Table1[[#This Row],[County (Utah.gov)]], SUBSTITUTE(Table1[[#This Row],[County (WPR)]], " County", ""))</f>
        <v>Davis</v>
      </c>
    </row>
    <row r="2635" spans="1:10">
      <c r="A2635" t="s">
        <v>135</v>
      </c>
      <c r="B2635" t="s">
        <v>309</v>
      </c>
      <c r="C2635">
        <v>2025</v>
      </c>
      <c r="D2635">
        <v>2</v>
      </c>
      <c r="E2635">
        <v>84087</v>
      </c>
      <c r="F2635" t="s">
        <v>291</v>
      </c>
      <c r="G2635">
        <v>1</v>
      </c>
      <c r="H2635" t="str">
        <f>_xlfn.XLOOKUP(Table1[[#This Row],[ZIPCODE]],Table2[Zip Code],Table2[County])</f>
        <v>Davis</v>
      </c>
      <c r="I2635" t="str">
        <f>_xlfn.XLOOKUP(Table1[[#This Row],[ZIPCODE]],Table3[zip],Table3[county])</f>
        <v>Davis County</v>
      </c>
      <c r="J2635" t="str">
        <f>IFERROR(Table1[[#This Row],[County (Utah.gov)]], SUBSTITUTE(Table1[[#This Row],[County (WPR)]], " County", ""))</f>
        <v>Davis</v>
      </c>
    </row>
    <row r="2636" spans="1:10">
      <c r="A2636" t="s">
        <v>135</v>
      </c>
      <c r="B2636" t="s">
        <v>309</v>
      </c>
      <c r="C2636">
        <v>2025</v>
      </c>
      <c r="D2636">
        <v>2</v>
      </c>
      <c r="E2636">
        <v>84093</v>
      </c>
      <c r="F2636" t="s">
        <v>291</v>
      </c>
      <c r="G2636">
        <v>1</v>
      </c>
      <c r="H2636" t="str">
        <f>_xlfn.XLOOKUP(Table1[[#This Row],[ZIPCODE]],Table2[Zip Code],Table2[County])</f>
        <v>Salt Lake</v>
      </c>
      <c r="I2636" t="str">
        <f>_xlfn.XLOOKUP(Table1[[#This Row],[ZIPCODE]],Table3[zip],Table3[county])</f>
        <v>Salt Lake County</v>
      </c>
      <c r="J2636" t="str">
        <f>IFERROR(Table1[[#This Row],[County (Utah.gov)]], SUBSTITUTE(Table1[[#This Row],[County (WPR)]], " County", ""))</f>
        <v>Salt Lake</v>
      </c>
    </row>
    <row r="2637" spans="1:10">
      <c r="A2637" t="s">
        <v>135</v>
      </c>
      <c r="B2637" t="s">
        <v>309</v>
      </c>
      <c r="C2637">
        <v>2025</v>
      </c>
      <c r="D2637">
        <v>2</v>
      </c>
      <c r="E2637">
        <v>84095</v>
      </c>
      <c r="F2637" t="s">
        <v>290</v>
      </c>
      <c r="G2637">
        <v>1</v>
      </c>
      <c r="H2637" t="str">
        <f>_xlfn.XLOOKUP(Table1[[#This Row],[ZIPCODE]],Table2[Zip Code],Table2[County])</f>
        <v>Salt Lake</v>
      </c>
      <c r="I2637" t="str">
        <f>_xlfn.XLOOKUP(Table1[[#This Row],[ZIPCODE]],Table3[zip],Table3[county])</f>
        <v>Salt Lake County</v>
      </c>
      <c r="J2637" t="str">
        <f>IFERROR(Table1[[#This Row],[County (Utah.gov)]], SUBSTITUTE(Table1[[#This Row],[County (WPR)]], " County", ""))</f>
        <v>Salt Lake</v>
      </c>
    </row>
    <row r="2638" spans="1:10">
      <c r="A2638" t="s">
        <v>135</v>
      </c>
      <c r="B2638" t="s">
        <v>309</v>
      </c>
      <c r="C2638">
        <v>2025</v>
      </c>
      <c r="D2638">
        <v>2</v>
      </c>
      <c r="E2638">
        <v>84095</v>
      </c>
      <c r="F2638" t="s">
        <v>291</v>
      </c>
      <c r="G2638">
        <v>1</v>
      </c>
      <c r="H2638" t="str">
        <f>_xlfn.XLOOKUP(Table1[[#This Row],[ZIPCODE]],Table2[Zip Code],Table2[County])</f>
        <v>Salt Lake</v>
      </c>
      <c r="I2638" t="str">
        <f>_xlfn.XLOOKUP(Table1[[#This Row],[ZIPCODE]],Table3[zip],Table3[county])</f>
        <v>Salt Lake County</v>
      </c>
      <c r="J2638" t="str">
        <f>IFERROR(Table1[[#This Row],[County (Utah.gov)]], SUBSTITUTE(Table1[[#This Row],[County (WPR)]], " County", ""))</f>
        <v>Salt Lake</v>
      </c>
    </row>
    <row r="2639" spans="1:10">
      <c r="A2639" t="s">
        <v>135</v>
      </c>
      <c r="B2639" t="s">
        <v>309</v>
      </c>
      <c r="C2639">
        <v>2025</v>
      </c>
      <c r="D2639">
        <v>2</v>
      </c>
      <c r="E2639">
        <v>84096</v>
      </c>
      <c r="F2639" t="s">
        <v>290</v>
      </c>
      <c r="G2639">
        <v>3</v>
      </c>
      <c r="H2639" t="e">
        <f>_xlfn.XLOOKUP(Table1[[#This Row],[ZIPCODE]],Table2[Zip Code],Table2[County])</f>
        <v>#N/A</v>
      </c>
      <c r="I2639" t="str">
        <f>_xlfn.XLOOKUP(Table1[[#This Row],[ZIPCODE]],Table3[zip],Table3[county])</f>
        <v>Salt Lake County</v>
      </c>
      <c r="J2639" t="str">
        <f>IFERROR(Table1[[#This Row],[County (Utah.gov)]], SUBSTITUTE(Table1[[#This Row],[County (WPR)]], " County", ""))</f>
        <v>Salt Lake</v>
      </c>
    </row>
    <row r="2640" spans="1:10">
      <c r="A2640" t="s">
        <v>135</v>
      </c>
      <c r="B2640" t="s">
        <v>309</v>
      </c>
      <c r="C2640">
        <v>2025</v>
      </c>
      <c r="D2640">
        <v>2</v>
      </c>
      <c r="E2640">
        <v>84096</v>
      </c>
      <c r="F2640" t="s">
        <v>291</v>
      </c>
      <c r="G2640">
        <v>2</v>
      </c>
      <c r="H2640" t="e">
        <f>_xlfn.XLOOKUP(Table1[[#This Row],[ZIPCODE]],Table2[Zip Code],Table2[County])</f>
        <v>#N/A</v>
      </c>
      <c r="I2640" t="str">
        <f>_xlfn.XLOOKUP(Table1[[#This Row],[ZIPCODE]],Table3[zip],Table3[county])</f>
        <v>Salt Lake County</v>
      </c>
      <c r="J2640" t="str">
        <f>IFERROR(Table1[[#This Row],[County (Utah.gov)]], SUBSTITUTE(Table1[[#This Row],[County (WPR)]], " County", ""))</f>
        <v>Salt Lake</v>
      </c>
    </row>
    <row r="2641" spans="1:10">
      <c r="A2641" t="s">
        <v>135</v>
      </c>
      <c r="B2641" t="s">
        <v>309</v>
      </c>
      <c r="C2641">
        <v>2025</v>
      </c>
      <c r="D2641">
        <v>2</v>
      </c>
      <c r="E2641">
        <v>84098</v>
      </c>
      <c r="F2641" t="s">
        <v>290</v>
      </c>
      <c r="G2641">
        <v>1</v>
      </c>
      <c r="H2641" t="str">
        <f>_xlfn.XLOOKUP(Table1[[#This Row],[ZIPCODE]],Table2[Zip Code],Table2[County])</f>
        <v>Summit</v>
      </c>
      <c r="I2641" t="str">
        <f>_xlfn.XLOOKUP(Table1[[#This Row],[ZIPCODE]],Table3[zip],Table3[county])</f>
        <v>Summit County</v>
      </c>
      <c r="J2641" t="str">
        <f>IFERROR(Table1[[#This Row],[County (Utah.gov)]], SUBSTITUTE(Table1[[#This Row],[County (WPR)]], " County", ""))</f>
        <v>Summit</v>
      </c>
    </row>
    <row r="2642" spans="1:10">
      <c r="A2642" t="s">
        <v>135</v>
      </c>
      <c r="B2642" t="s">
        <v>309</v>
      </c>
      <c r="C2642">
        <v>2025</v>
      </c>
      <c r="D2642">
        <v>2</v>
      </c>
      <c r="E2642">
        <v>84098</v>
      </c>
      <c r="F2642" t="s">
        <v>291</v>
      </c>
      <c r="G2642">
        <v>1</v>
      </c>
      <c r="H2642" t="str">
        <f>_xlfn.XLOOKUP(Table1[[#This Row],[ZIPCODE]],Table2[Zip Code],Table2[County])</f>
        <v>Summit</v>
      </c>
      <c r="I2642" t="str">
        <f>_xlfn.XLOOKUP(Table1[[#This Row],[ZIPCODE]],Table3[zip],Table3[county])</f>
        <v>Summit County</v>
      </c>
      <c r="J2642" t="str">
        <f>IFERROR(Table1[[#This Row],[County (Utah.gov)]], SUBSTITUTE(Table1[[#This Row],[County (WPR)]], " County", ""))</f>
        <v>Summit</v>
      </c>
    </row>
    <row r="2643" spans="1:10">
      <c r="A2643" t="s">
        <v>135</v>
      </c>
      <c r="B2643" t="s">
        <v>309</v>
      </c>
      <c r="C2643">
        <v>2025</v>
      </c>
      <c r="D2643">
        <v>2</v>
      </c>
      <c r="E2643">
        <v>84102</v>
      </c>
      <c r="F2643" t="s">
        <v>290</v>
      </c>
      <c r="G2643">
        <v>1</v>
      </c>
      <c r="H2643" t="str">
        <f>_xlfn.XLOOKUP(Table1[[#This Row],[ZIPCODE]],Table2[Zip Code],Table2[County])</f>
        <v>Salt Lake</v>
      </c>
      <c r="I2643" t="str">
        <f>_xlfn.XLOOKUP(Table1[[#This Row],[ZIPCODE]],Table3[zip],Table3[county])</f>
        <v>Salt Lake County</v>
      </c>
      <c r="J2643" t="str">
        <f>IFERROR(Table1[[#This Row],[County (Utah.gov)]], SUBSTITUTE(Table1[[#This Row],[County (WPR)]], " County", ""))</f>
        <v>Salt Lake</v>
      </c>
    </row>
    <row r="2644" spans="1:10">
      <c r="A2644" t="s">
        <v>135</v>
      </c>
      <c r="B2644" t="s">
        <v>309</v>
      </c>
      <c r="C2644">
        <v>2025</v>
      </c>
      <c r="D2644">
        <v>2</v>
      </c>
      <c r="E2644">
        <v>84104</v>
      </c>
      <c r="F2644" t="s">
        <v>290</v>
      </c>
      <c r="G2644">
        <v>2</v>
      </c>
      <c r="H2644" t="str">
        <f>_xlfn.XLOOKUP(Table1[[#This Row],[ZIPCODE]],Table2[Zip Code],Table2[County])</f>
        <v>Salt Lake</v>
      </c>
      <c r="I2644" t="str">
        <f>_xlfn.XLOOKUP(Table1[[#This Row],[ZIPCODE]],Table3[zip],Table3[county])</f>
        <v>Salt Lake County</v>
      </c>
      <c r="J2644" t="str">
        <f>IFERROR(Table1[[#This Row],[County (Utah.gov)]], SUBSTITUTE(Table1[[#This Row],[County (WPR)]], " County", ""))</f>
        <v>Salt Lake</v>
      </c>
    </row>
    <row r="2645" spans="1:10">
      <c r="A2645" t="s">
        <v>135</v>
      </c>
      <c r="B2645" t="s">
        <v>309</v>
      </c>
      <c r="C2645">
        <v>2025</v>
      </c>
      <c r="D2645">
        <v>2</v>
      </c>
      <c r="E2645">
        <v>84104</v>
      </c>
      <c r="F2645" t="s">
        <v>291</v>
      </c>
      <c r="G2645">
        <v>1</v>
      </c>
      <c r="H2645" t="str">
        <f>_xlfn.XLOOKUP(Table1[[#This Row],[ZIPCODE]],Table2[Zip Code],Table2[County])</f>
        <v>Salt Lake</v>
      </c>
      <c r="I2645" t="str">
        <f>_xlfn.XLOOKUP(Table1[[#This Row],[ZIPCODE]],Table3[zip],Table3[county])</f>
        <v>Salt Lake County</v>
      </c>
      <c r="J2645" t="str">
        <f>IFERROR(Table1[[#This Row],[County (Utah.gov)]], SUBSTITUTE(Table1[[#This Row],[County (WPR)]], " County", ""))</f>
        <v>Salt Lake</v>
      </c>
    </row>
    <row r="2646" spans="1:10">
      <c r="A2646" t="s">
        <v>135</v>
      </c>
      <c r="B2646" t="s">
        <v>309</v>
      </c>
      <c r="C2646">
        <v>2025</v>
      </c>
      <c r="D2646">
        <v>2</v>
      </c>
      <c r="E2646">
        <v>84105</v>
      </c>
      <c r="F2646" t="s">
        <v>290</v>
      </c>
      <c r="G2646">
        <v>1</v>
      </c>
      <c r="H2646" t="str">
        <f>_xlfn.XLOOKUP(Table1[[#This Row],[ZIPCODE]],Table2[Zip Code],Table2[County])</f>
        <v>Salt Lake</v>
      </c>
      <c r="I2646" t="str">
        <f>_xlfn.XLOOKUP(Table1[[#This Row],[ZIPCODE]],Table3[zip],Table3[county])</f>
        <v>Salt Lake County</v>
      </c>
      <c r="J2646" t="str">
        <f>IFERROR(Table1[[#This Row],[County (Utah.gov)]], SUBSTITUTE(Table1[[#This Row],[County (WPR)]], " County", ""))</f>
        <v>Salt Lake</v>
      </c>
    </row>
    <row r="2647" spans="1:10">
      <c r="A2647" t="s">
        <v>135</v>
      </c>
      <c r="B2647" t="s">
        <v>309</v>
      </c>
      <c r="C2647">
        <v>2025</v>
      </c>
      <c r="D2647">
        <v>2</v>
      </c>
      <c r="E2647">
        <v>84105</v>
      </c>
      <c r="F2647" t="s">
        <v>291</v>
      </c>
      <c r="G2647">
        <v>1</v>
      </c>
      <c r="H2647" t="str">
        <f>_xlfn.XLOOKUP(Table1[[#This Row],[ZIPCODE]],Table2[Zip Code],Table2[County])</f>
        <v>Salt Lake</v>
      </c>
      <c r="I2647" t="str">
        <f>_xlfn.XLOOKUP(Table1[[#This Row],[ZIPCODE]],Table3[zip],Table3[county])</f>
        <v>Salt Lake County</v>
      </c>
      <c r="J2647" t="str">
        <f>IFERROR(Table1[[#This Row],[County (Utah.gov)]], SUBSTITUTE(Table1[[#This Row],[County (WPR)]], " County", ""))</f>
        <v>Salt Lake</v>
      </c>
    </row>
    <row r="2648" spans="1:10">
      <c r="A2648" t="s">
        <v>135</v>
      </c>
      <c r="B2648" t="s">
        <v>309</v>
      </c>
      <c r="C2648">
        <v>2025</v>
      </c>
      <c r="D2648">
        <v>2</v>
      </c>
      <c r="E2648">
        <v>84106</v>
      </c>
      <c r="F2648" t="s">
        <v>290</v>
      </c>
      <c r="G2648">
        <v>1</v>
      </c>
      <c r="H2648" t="str">
        <f>_xlfn.XLOOKUP(Table1[[#This Row],[ZIPCODE]],Table2[Zip Code],Table2[County])</f>
        <v>Salt Lake</v>
      </c>
      <c r="I2648" t="str">
        <f>_xlfn.XLOOKUP(Table1[[#This Row],[ZIPCODE]],Table3[zip],Table3[county])</f>
        <v>Salt Lake County</v>
      </c>
      <c r="J2648" t="str">
        <f>IFERROR(Table1[[#This Row],[County (Utah.gov)]], SUBSTITUTE(Table1[[#This Row],[County (WPR)]], " County", ""))</f>
        <v>Salt Lake</v>
      </c>
    </row>
    <row r="2649" spans="1:10">
      <c r="A2649" t="s">
        <v>135</v>
      </c>
      <c r="B2649" t="s">
        <v>309</v>
      </c>
      <c r="C2649">
        <v>2025</v>
      </c>
      <c r="D2649">
        <v>2</v>
      </c>
      <c r="E2649">
        <v>84107</v>
      </c>
      <c r="F2649" t="s">
        <v>290</v>
      </c>
      <c r="G2649">
        <v>1</v>
      </c>
      <c r="H2649" t="str">
        <f>_xlfn.XLOOKUP(Table1[[#This Row],[ZIPCODE]],Table2[Zip Code],Table2[County])</f>
        <v>Salt Lake</v>
      </c>
      <c r="I2649" t="str">
        <f>_xlfn.XLOOKUP(Table1[[#This Row],[ZIPCODE]],Table3[zip],Table3[county])</f>
        <v>Salt Lake County</v>
      </c>
      <c r="J2649" t="str">
        <f>IFERROR(Table1[[#This Row],[County (Utah.gov)]], SUBSTITUTE(Table1[[#This Row],[County (WPR)]], " County", ""))</f>
        <v>Salt Lake</v>
      </c>
    </row>
    <row r="2650" spans="1:10">
      <c r="A2650" t="s">
        <v>135</v>
      </c>
      <c r="B2650" t="s">
        <v>309</v>
      </c>
      <c r="C2650">
        <v>2025</v>
      </c>
      <c r="D2650">
        <v>2</v>
      </c>
      <c r="E2650">
        <v>84108</v>
      </c>
      <c r="F2650" t="s">
        <v>290</v>
      </c>
      <c r="G2650">
        <v>2</v>
      </c>
      <c r="H2650" t="str">
        <f>_xlfn.XLOOKUP(Table1[[#This Row],[ZIPCODE]],Table2[Zip Code],Table2[County])</f>
        <v>Salt Lake</v>
      </c>
      <c r="I2650" t="str">
        <f>_xlfn.XLOOKUP(Table1[[#This Row],[ZIPCODE]],Table3[zip],Table3[county])</f>
        <v>Salt Lake County</v>
      </c>
      <c r="J2650" t="str">
        <f>IFERROR(Table1[[#This Row],[County (Utah.gov)]], SUBSTITUTE(Table1[[#This Row],[County (WPR)]], " County", ""))</f>
        <v>Salt Lake</v>
      </c>
    </row>
    <row r="2651" spans="1:10">
      <c r="A2651" t="s">
        <v>135</v>
      </c>
      <c r="B2651" t="s">
        <v>309</v>
      </c>
      <c r="C2651">
        <v>2025</v>
      </c>
      <c r="D2651">
        <v>2</v>
      </c>
      <c r="E2651">
        <v>84116</v>
      </c>
      <c r="F2651" t="s">
        <v>290</v>
      </c>
      <c r="G2651">
        <v>1</v>
      </c>
      <c r="H2651" t="str">
        <f>_xlfn.XLOOKUP(Table1[[#This Row],[ZIPCODE]],Table2[Zip Code],Table2[County])</f>
        <v>Salt Lake</v>
      </c>
      <c r="I2651" t="str">
        <f>_xlfn.XLOOKUP(Table1[[#This Row],[ZIPCODE]],Table3[zip],Table3[county])</f>
        <v>Salt Lake County</v>
      </c>
      <c r="J2651" t="str">
        <f>IFERROR(Table1[[#This Row],[County (Utah.gov)]], SUBSTITUTE(Table1[[#This Row],[County (WPR)]], " County", ""))</f>
        <v>Salt Lake</v>
      </c>
    </row>
    <row r="2652" spans="1:10">
      <c r="A2652" t="s">
        <v>135</v>
      </c>
      <c r="B2652" t="s">
        <v>309</v>
      </c>
      <c r="C2652">
        <v>2025</v>
      </c>
      <c r="D2652">
        <v>2</v>
      </c>
      <c r="E2652">
        <v>84117</v>
      </c>
      <c r="F2652" t="s">
        <v>291</v>
      </c>
      <c r="G2652">
        <v>1</v>
      </c>
      <c r="H2652" t="str">
        <f>_xlfn.XLOOKUP(Table1[[#This Row],[ZIPCODE]],Table2[Zip Code],Table2[County])</f>
        <v>Salt Lake</v>
      </c>
      <c r="I2652" t="str">
        <f>_xlfn.XLOOKUP(Table1[[#This Row],[ZIPCODE]],Table3[zip],Table3[county])</f>
        <v>Salt Lake County</v>
      </c>
      <c r="J2652" t="str">
        <f>IFERROR(Table1[[#This Row],[County (Utah.gov)]], SUBSTITUTE(Table1[[#This Row],[County (WPR)]], " County", ""))</f>
        <v>Salt Lake</v>
      </c>
    </row>
    <row r="2653" spans="1:10">
      <c r="A2653" t="s">
        <v>135</v>
      </c>
      <c r="B2653" t="s">
        <v>309</v>
      </c>
      <c r="C2653">
        <v>2025</v>
      </c>
      <c r="D2653">
        <v>2</v>
      </c>
      <c r="E2653">
        <v>84118</v>
      </c>
      <c r="F2653" t="s">
        <v>290</v>
      </c>
      <c r="G2653">
        <v>2</v>
      </c>
      <c r="H2653" t="str">
        <f>_xlfn.XLOOKUP(Table1[[#This Row],[ZIPCODE]],Table2[Zip Code],Table2[County])</f>
        <v>Salt Lake</v>
      </c>
      <c r="I2653" t="str">
        <f>_xlfn.XLOOKUP(Table1[[#This Row],[ZIPCODE]],Table3[zip],Table3[county])</f>
        <v>Salt Lake County</v>
      </c>
      <c r="J2653" t="str">
        <f>IFERROR(Table1[[#This Row],[County (Utah.gov)]], SUBSTITUTE(Table1[[#This Row],[County (WPR)]], " County", ""))</f>
        <v>Salt Lake</v>
      </c>
    </row>
    <row r="2654" spans="1:10">
      <c r="A2654" t="s">
        <v>135</v>
      </c>
      <c r="B2654" t="s">
        <v>309</v>
      </c>
      <c r="C2654">
        <v>2025</v>
      </c>
      <c r="D2654">
        <v>2</v>
      </c>
      <c r="E2654">
        <v>84118</v>
      </c>
      <c r="F2654" t="s">
        <v>291</v>
      </c>
      <c r="G2654">
        <v>2</v>
      </c>
      <c r="H2654" t="str">
        <f>_xlfn.XLOOKUP(Table1[[#This Row],[ZIPCODE]],Table2[Zip Code],Table2[County])</f>
        <v>Salt Lake</v>
      </c>
      <c r="I2654" t="str">
        <f>_xlfn.XLOOKUP(Table1[[#This Row],[ZIPCODE]],Table3[zip],Table3[county])</f>
        <v>Salt Lake County</v>
      </c>
      <c r="J2654" t="str">
        <f>IFERROR(Table1[[#This Row],[County (Utah.gov)]], SUBSTITUTE(Table1[[#This Row],[County (WPR)]], " County", ""))</f>
        <v>Salt Lake</v>
      </c>
    </row>
    <row r="2655" spans="1:10">
      <c r="A2655" t="s">
        <v>135</v>
      </c>
      <c r="B2655" t="s">
        <v>309</v>
      </c>
      <c r="C2655">
        <v>2025</v>
      </c>
      <c r="D2655">
        <v>2</v>
      </c>
      <c r="E2655">
        <v>84120</v>
      </c>
      <c r="F2655" t="s">
        <v>291</v>
      </c>
      <c r="G2655">
        <v>1</v>
      </c>
      <c r="H2655" t="str">
        <f>_xlfn.XLOOKUP(Table1[[#This Row],[ZIPCODE]],Table2[Zip Code],Table2[County])</f>
        <v>Salt Lake</v>
      </c>
      <c r="I2655" t="str">
        <f>_xlfn.XLOOKUP(Table1[[#This Row],[ZIPCODE]],Table3[zip],Table3[county])</f>
        <v>Salt Lake County</v>
      </c>
      <c r="J2655" t="str">
        <f>IFERROR(Table1[[#This Row],[County (Utah.gov)]], SUBSTITUTE(Table1[[#This Row],[County (WPR)]], " County", ""))</f>
        <v>Salt Lake</v>
      </c>
    </row>
    <row r="2656" spans="1:10">
      <c r="A2656" t="s">
        <v>135</v>
      </c>
      <c r="B2656" t="s">
        <v>309</v>
      </c>
      <c r="C2656">
        <v>2025</v>
      </c>
      <c r="D2656">
        <v>2</v>
      </c>
      <c r="E2656">
        <v>84121</v>
      </c>
      <c r="F2656" t="s">
        <v>290</v>
      </c>
      <c r="G2656">
        <v>1</v>
      </c>
      <c r="H2656" t="str">
        <f>_xlfn.XLOOKUP(Table1[[#This Row],[ZIPCODE]],Table2[Zip Code],Table2[County])</f>
        <v>Salt Lake</v>
      </c>
      <c r="I2656" t="str">
        <f>_xlfn.XLOOKUP(Table1[[#This Row],[ZIPCODE]],Table3[zip],Table3[county])</f>
        <v>Salt Lake County</v>
      </c>
      <c r="J2656" t="str">
        <f>IFERROR(Table1[[#This Row],[County (Utah.gov)]], SUBSTITUTE(Table1[[#This Row],[County (WPR)]], " County", ""))</f>
        <v>Salt Lake</v>
      </c>
    </row>
    <row r="2657" spans="1:10">
      <c r="A2657" t="s">
        <v>135</v>
      </c>
      <c r="B2657" t="s">
        <v>309</v>
      </c>
      <c r="C2657">
        <v>2025</v>
      </c>
      <c r="D2657">
        <v>2</v>
      </c>
      <c r="E2657">
        <v>84121</v>
      </c>
      <c r="F2657" t="s">
        <v>291</v>
      </c>
      <c r="G2657">
        <v>1</v>
      </c>
      <c r="H2657" t="str">
        <f>_xlfn.XLOOKUP(Table1[[#This Row],[ZIPCODE]],Table2[Zip Code],Table2[County])</f>
        <v>Salt Lake</v>
      </c>
      <c r="I2657" t="str">
        <f>_xlfn.XLOOKUP(Table1[[#This Row],[ZIPCODE]],Table3[zip],Table3[county])</f>
        <v>Salt Lake County</v>
      </c>
      <c r="J2657" t="str">
        <f>IFERROR(Table1[[#This Row],[County (Utah.gov)]], SUBSTITUTE(Table1[[#This Row],[County (WPR)]], " County", ""))</f>
        <v>Salt Lake</v>
      </c>
    </row>
    <row r="2658" spans="1:10">
      <c r="A2658" t="s">
        <v>135</v>
      </c>
      <c r="B2658" t="s">
        <v>309</v>
      </c>
      <c r="C2658">
        <v>2025</v>
      </c>
      <c r="D2658">
        <v>2</v>
      </c>
      <c r="E2658">
        <v>84123</v>
      </c>
      <c r="F2658" t="s">
        <v>291</v>
      </c>
      <c r="G2658">
        <v>1</v>
      </c>
      <c r="H2658" t="str">
        <f>_xlfn.XLOOKUP(Table1[[#This Row],[ZIPCODE]],Table2[Zip Code],Table2[County])</f>
        <v>Salt Lake</v>
      </c>
      <c r="I2658" t="str">
        <f>_xlfn.XLOOKUP(Table1[[#This Row],[ZIPCODE]],Table3[zip],Table3[county])</f>
        <v>Salt Lake County</v>
      </c>
      <c r="J2658" t="str">
        <f>IFERROR(Table1[[#This Row],[County (Utah.gov)]], SUBSTITUTE(Table1[[#This Row],[County (WPR)]], " County", ""))</f>
        <v>Salt Lake</v>
      </c>
    </row>
    <row r="2659" spans="1:10">
      <c r="A2659" t="s">
        <v>135</v>
      </c>
      <c r="B2659" t="s">
        <v>309</v>
      </c>
      <c r="C2659">
        <v>2025</v>
      </c>
      <c r="D2659">
        <v>2</v>
      </c>
      <c r="E2659">
        <v>84124</v>
      </c>
      <c r="F2659" t="s">
        <v>290</v>
      </c>
      <c r="G2659">
        <v>1</v>
      </c>
      <c r="H2659" t="str">
        <f>_xlfn.XLOOKUP(Table1[[#This Row],[ZIPCODE]],Table2[Zip Code],Table2[County])</f>
        <v>Salt Lake</v>
      </c>
      <c r="I2659" t="str">
        <f>_xlfn.XLOOKUP(Table1[[#This Row],[ZIPCODE]],Table3[zip],Table3[county])</f>
        <v>Salt Lake County</v>
      </c>
      <c r="J2659" t="str">
        <f>IFERROR(Table1[[#This Row],[County (Utah.gov)]], SUBSTITUTE(Table1[[#This Row],[County (WPR)]], " County", ""))</f>
        <v>Salt Lake</v>
      </c>
    </row>
    <row r="2660" spans="1:10">
      <c r="A2660" t="s">
        <v>135</v>
      </c>
      <c r="B2660" t="s">
        <v>309</v>
      </c>
      <c r="C2660">
        <v>2025</v>
      </c>
      <c r="D2660">
        <v>2</v>
      </c>
      <c r="E2660">
        <v>84124</v>
      </c>
      <c r="F2660" t="s">
        <v>291</v>
      </c>
      <c r="G2660">
        <v>1</v>
      </c>
      <c r="H2660" t="str">
        <f>_xlfn.XLOOKUP(Table1[[#This Row],[ZIPCODE]],Table2[Zip Code],Table2[County])</f>
        <v>Salt Lake</v>
      </c>
      <c r="I2660" t="str">
        <f>_xlfn.XLOOKUP(Table1[[#This Row],[ZIPCODE]],Table3[zip],Table3[county])</f>
        <v>Salt Lake County</v>
      </c>
      <c r="J2660" t="str">
        <f>IFERROR(Table1[[#This Row],[County (Utah.gov)]], SUBSTITUTE(Table1[[#This Row],[County (WPR)]], " County", ""))</f>
        <v>Salt Lake</v>
      </c>
    </row>
    <row r="2661" spans="1:10">
      <c r="A2661" t="s">
        <v>135</v>
      </c>
      <c r="B2661" t="s">
        <v>309</v>
      </c>
      <c r="C2661">
        <v>2025</v>
      </c>
      <c r="D2661">
        <v>2</v>
      </c>
      <c r="E2661">
        <v>84126</v>
      </c>
      <c r="F2661" t="s">
        <v>290</v>
      </c>
      <c r="G2661">
        <v>1</v>
      </c>
      <c r="H2661" t="str">
        <f>_xlfn.XLOOKUP(Table1[[#This Row],[ZIPCODE]],Table2[Zip Code],Table2[County])</f>
        <v>Salt Lake</v>
      </c>
      <c r="I2661" t="e">
        <f>_xlfn.XLOOKUP(Table1[[#This Row],[ZIPCODE]],Table3[zip],Table3[county])</f>
        <v>#N/A</v>
      </c>
      <c r="J2661" t="str">
        <f>IFERROR(Table1[[#This Row],[County (Utah.gov)]], SUBSTITUTE(Table1[[#This Row],[County (WPR)]], " County", ""))</f>
        <v>Salt Lake</v>
      </c>
    </row>
    <row r="2662" spans="1:10">
      <c r="A2662" t="s">
        <v>135</v>
      </c>
      <c r="B2662" t="s">
        <v>309</v>
      </c>
      <c r="C2662">
        <v>2025</v>
      </c>
      <c r="D2662">
        <v>2</v>
      </c>
      <c r="E2662">
        <v>84127</v>
      </c>
      <c r="F2662" t="s">
        <v>291</v>
      </c>
      <c r="G2662">
        <v>1</v>
      </c>
      <c r="H2662" t="str">
        <f>_xlfn.XLOOKUP(Table1[[#This Row],[ZIPCODE]],Table2[Zip Code],Table2[County])</f>
        <v>Salt Lake</v>
      </c>
      <c r="I2662" t="e">
        <f>_xlfn.XLOOKUP(Table1[[#This Row],[ZIPCODE]],Table3[zip],Table3[county])</f>
        <v>#N/A</v>
      </c>
      <c r="J2662" t="str">
        <f>IFERROR(Table1[[#This Row],[County (Utah.gov)]], SUBSTITUTE(Table1[[#This Row],[County (WPR)]], " County", ""))</f>
        <v>Salt Lake</v>
      </c>
    </row>
    <row r="2663" spans="1:10">
      <c r="A2663" t="s">
        <v>135</v>
      </c>
      <c r="B2663" t="s">
        <v>309</v>
      </c>
      <c r="C2663">
        <v>2025</v>
      </c>
      <c r="D2663">
        <v>2</v>
      </c>
      <c r="E2663">
        <v>84128</v>
      </c>
      <c r="F2663" t="s">
        <v>290</v>
      </c>
      <c r="G2663">
        <v>1</v>
      </c>
      <c r="H2663" t="str">
        <f>_xlfn.XLOOKUP(Table1[[#This Row],[ZIPCODE]],Table2[Zip Code],Table2[County])</f>
        <v>Salt Lake</v>
      </c>
      <c r="I2663" t="str">
        <f>_xlfn.XLOOKUP(Table1[[#This Row],[ZIPCODE]],Table3[zip],Table3[county])</f>
        <v>Salt Lake County</v>
      </c>
      <c r="J2663" t="str">
        <f>IFERROR(Table1[[#This Row],[County (Utah.gov)]], SUBSTITUTE(Table1[[#This Row],[County (WPR)]], " County", ""))</f>
        <v>Salt Lake</v>
      </c>
    </row>
    <row r="2664" spans="1:10">
      <c r="A2664" t="s">
        <v>135</v>
      </c>
      <c r="B2664" t="s">
        <v>309</v>
      </c>
      <c r="C2664">
        <v>2025</v>
      </c>
      <c r="D2664">
        <v>2</v>
      </c>
      <c r="E2664">
        <v>84129</v>
      </c>
      <c r="F2664" t="s">
        <v>290</v>
      </c>
      <c r="G2664">
        <v>4</v>
      </c>
      <c r="H2664" t="e">
        <f>_xlfn.XLOOKUP(Table1[[#This Row],[ZIPCODE]],Table2[Zip Code],Table2[County])</f>
        <v>#N/A</v>
      </c>
      <c r="I2664" t="str">
        <f>_xlfn.XLOOKUP(Table1[[#This Row],[ZIPCODE]],Table3[zip],Table3[county])</f>
        <v>Salt Lake County</v>
      </c>
      <c r="J2664" t="str">
        <f>IFERROR(Table1[[#This Row],[County (Utah.gov)]], SUBSTITUTE(Table1[[#This Row],[County (WPR)]], " County", ""))</f>
        <v>Salt Lake</v>
      </c>
    </row>
    <row r="2665" spans="1:10">
      <c r="A2665" t="s">
        <v>135</v>
      </c>
      <c r="B2665" t="s">
        <v>309</v>
      </c>
      <c r="C2665">
        <v>2025</v>
      </c>
      <c r="D2665">
        <v>2</v>
      </c>
      <c r="E2665">
        <v>84129</v>
      </c>
      <c r="F2665" t="s">
        <v>291</v>
      </c>
      <c r="G2665">
        <v>3</v>
      </c>
      <c r="H2665" t="e">
        <f>_xlfn.XLOOKUP(Table1[[#This Row],[ZIPCODE]],Table2[Zip Code],Table2[County])</f>
        <v>#N/A</v>
      </c>
      <c r="I2665" t="str">
        <f>_xlfn.XLOOKUP(Table1[[#This Row],[ZIPCODE]],Table3[zip],Table3[county])</f>
        <v>Salt Lake County</v>
      </c>
      <c r="J2665" t="str">
        <f>IFERROR(Table1[[#This Row],[County (Utah.gov)]], SUBSTITUTE(Table1[[#This Row],[County (WPR)]], " County", ""))</f>
        <v>Salt Lake</v>
      </c>
    </row>
    <row r="2666" spans="1:10">
      <c r="A2666" t="s">
        <v>135</v>
      </c>
      <c r="B2666" t="s">
        <v>309</v>
      </c>
      <c r="C2666">
        <v>2025</v>
      </c>
      <c r="D2666">
        <v>2</v>
      </c>
      <c r="E2666">
        <v>84319</v>
      </c>
      <c r="F2666" t="s">
        <v>291</v>
      </c>
      <c r="G2666">
        <v>1</v>
      </c>
      <c r="H2666" t="str">
        <f>_xlfn.XLOOKUP(Table1[[#This Row],[ZIPCODE]],Table2[Zip Code],Table2[County])</f>
        <v>Cache</v>
      </c>
      <c r="I2666" t="str">
        <f>_xlfn.XLOOKUP(Table1[[#This Row],[ZIPCODE]],Table3[zip],Table3[county])</f>
        <v>Cache County</v>
      </c>
      <c r="J2666" t="str">
        <f>IFERROR(Table1[[#This Row],[County (Utah.gov)]], SUBSTITUTE(Table1[[#This Row],[County (WPR)]], " County", ""))</f>
        <v>Cache</v>
      </c>
    </row>
    <row r="2667" spans="1:10">
      <c r="A2667" t="s">
        <v>135</v>
      </c>
      <c r="B2667" t="s">
        <v>309</v>
      </c>
      <c r="C2667">
        <v>2025</v>
      </c>
      <c r="D2667">
        <v>2</v>
      </c>
      <c r="E2667">
        <v>84321</v>
      </c>
      <c r="F2667" t="s">
        <v>290</v>
      </c>
      <c r="G2667">
        <v>2</v>
      </c>
      <c r="H2667" t="str">
        <f>_xlfn.XLOOKUP(Table1[[#This Row],[ZIPCODE]],Table2[Zip Code],Table2[County])</f>
        <v>Cache</v>
      </c>
      <c r="I2667" t="str">
        <f>_xlfn.XLOOKUP(Table1[[#This Row],[ZIPCODE]],Table3[zip],Table3[county])</f>
        <v>Cache County</v>
      </c>
      <c r="J2667" t="str">
        <f>IFERROR(Table1[[#This Row],[County (Utah.gov)]], SUBSTITUTE(Table1[[#This Row],[County (WPR)]], " County", ""))</f>
        <v>Cache</v>
      </c>
    </row>
    <row r="2668" spans="1:10">
      <c r="A2668" t="s">
        <v>135</v>
      </c>
      <c r="B2668" t="s">
        <v>309</v>
      </c>
      <c r="C2668">
        <v>2025</v>
      </c>
      <c r="D2668">
        <v>2</v>
      </c>
      <c r="E2668">
        <v>84401</v>
      </c>
      <c r="F2668" t="s">
        <v>291</v>
      </c>
      <c r="G2668">
        <v>1</v>
      </c>
      <c r="H2668" t="str">
        <f>_xlfn.XLOOKUP(Table1[[#This Row],[ZIPCODE]],Table2[Zip Code],Table2[County])</f>
        <v>Weber</v>
      </c>
      <c r="I2668" t="str">
        <f>_xlfn.XLOOKUP(Table1[[#This Row],[ZIPCODE]],Table3[zip],Table3[county])</f>
        <v>Weber County</v>
      </c>
      <c r="J2668" t="str">
        <f>IFERROR(Table1[[#This Row],[County (Utah.gov)]], SUBSTITUTE(Table1[[#This Row],[County (WPR)]], " County", ""))</f>
        <v>Weber</v>
      </c>
    </row>
    <row r="2669" spans="1:10">
      <c r="A2669" t="s">
        <v>135</v>
      </c>
      <c r="B2669" t="s">
        <v>309</v>
      </c>
      <c r="C2669">
        <v>2025</v>
      </c>
      <c r="D2669">
        <v>2</v>
      </c>
      <c r="E2669">
        <v>84405</v>
      </c>
      <c r="F2669" t="s">
        <v>291</v>
      </c>
      <c r="G2669">
        <v>1</v>
      </c>
      <c r="H2669" t="str">
        <f>_xlfn.XLOOKUP(Table1[[#This Row],[ZIPCODE]],Table2[Zip Code],Table2[County])</f>
        <v>Weber</v>
      </c>
      <c r="I2669" t="str">
        <f>_xlfn.XLOOKUP(Table1[[#This Row],[ZIPCODE]],Table3[zip],Table3[county])</f>
        <v>Weber County</v>
      </c>
      <c r="J2669" t="str">
        <f>IFERROR(Table1[[#This Row],[County (Utah.gov)]], SUBSTITUTE(Table1[[#This Row],[County (WPR)]], " County", ""))</f>
        <v>Weber</v>
      </c>
    </row>
    <row r="2670" spans="1:10">
      <c r="A2670" t="s">
        <v>135</v>
      </c>
      <c r="B2670" t="s">
        <v>309</v>
      </c>
      <c r="C2670">
        <v>2025</v>
      </c>
      <c r="D2670">
        <v>2</v>
      </c>
      <c r="E2670">
        <v>84604</v>
      </c>
      <c r="F2670" t="s">
        <v>290</v>
      </c>
      <c r="G2670">
        <v>1</v>
      </c>
      <c r="H2670" t="str">
        <f>_xlfn.XLOOKUP(Table1[[#This Row],[ZIPCODE]],Table2[Zip Code],Table2[County])</f>
        <v>Utah</v>
      </c>
      <c r="I2670" t="str">
        <f>_xlfn.XLOOKUP(Table1[[#This Row],[ZIPCODE]],Table3[zip],Table3[county])</f>
        <v>Utah County</v>
      </c>
      <c r="J2670" t="str">
        <f>IFERROR(Table1[[#This Row],[County (Utah.gov)]], SUBSTITUTE(Table1[[#This Row],[County (WPR)]], " County", ""))</f>
        <v>Utah</v>
      </c>
    </row>
    <row r="2671" spans="1:10">
      <c r="A2671" t="s">
        <v>135</v>
      </c>
      <c r="B2671" t="s">
        <v>309</v>
      </c>
      <c r="C2671">
        <v>2025</v>
      </c>
      <c r="D2671">
        <v>2</v>
      </c>
      <c r="E2671">
        <v>84642</v>
      </c>
      <c r="F2671" t="s">
        <v>290</v>
      </c>
      <c r="G2671">
        <v>1</v>
      </c>
      <c r="H2671" t="str">
        <f>_xlfn.XLOOKUP(Table1[[#This Row],[ZIPCODE]],Table2[Zip Code],Table2[County])</f>
        <v>Sanpete</v>
      </c>
      <c r="I2671" t="str">
        <f>_xlfn.XLOOKUP(Table1[[#This Row],[ZIPCODE]],Table3[zip],Table3[county])</f>
        <v>Sanpete County</v>
      </c>
      <c r="J2671" t="str">
        <f>IFERROR(Table1[[#This Row],[County (Utah.gov)]], SUBSTITUTE(Table1[[#This Row],[County (WPR)]], " County", ""))</f>
        <v>Sanpete</v>
      </c>
    </row>
    <row r="2672" spans="1:10">
      <c r="A2672" t="s">
        <v>135</v>
      </c>
      <c r="B2672" t="s">
        <v>309</v>
      </c>
      <c r="C2672">
        <v>2025</v>
      </c>
      <c r="D2672">
        <v>2</v>
      </c>
      <c r="E2672">
        <v>84663</v>
      </c>
      <c r="F2672" t="s">
        <v>290</v>
      </c>
      <c r="G2672">
        <v>1</v>
      </c>
      <c r="H2672" t="str">
        <f>_xlfn.XLOOKUP(Table1[[#This Row],[ZIPCODE]],Table2[Zip Code],Table2[County])</f>
        <v>Utah</v>
      </c>
      <c r="I2672" t="str">
        <f>_xlfn.XLOOKUP(Table1[[#This Row],[ZIPCODE]],Table3[zip],Table3[county])</f>
        <v>Utah County</v>
      </c>
      <c r="J2672" t="str">
        <f>IFERROR(Table1[[#This Row],[County (Utah.gov)]], SUBSTITUTE(Table1[[#This Row],[County (WPR)]], " County", ""))</f>
        <v>Utah</v>
      </c>
    </row>
    <row r="2673" spans="1:10">
      <c r="A2673" t="s">
        <v>135</v>
      </c>
      <c r="B2673" t="s">
        <v>310</v>
      </c>
      <c r="C2673">
        <v>2025</v>
      </c>
      <c r="D2673">
        <v>2</v>
      </c>
      <c r="E2673">
        <v>84624</v>
      </c>
      <c r="F2673" t="s">
        <v>291</v>
      </c>
      <c r="G2673">
        <v>1</v>
      </c>
      <c r="H2673" t="str">
        <f>_xlfn.XLOOKUP(Table1[[#This Row],[ZIPCODE]],Table2[Zip Code],Table2[County])</f>
        <v>Millard</v>
      </c>
      <c r="I2673" t="str">
        <f>_xlfn.XLOOKUP(Table1[[#This Row],[ZIPCODE]],Table3[zip],Table3[county])</f>
        <v>Millard County</v>
      </c>
      <c r="J2673" t="str">
        <f>IFERROR(Table1[[#This Row],[County (Utah.gov)]], SUBSTITUTE(Table1[[#This Row],[County (WPR)]], " County", ""))</f>
        <v>Millard</v>
      </c>
    </row>
    <row r="2674" spans="1:10">
      <c r="A2674" t="s">
        <v>135</v>
      </c>
      <c r="B2674" t="s">
        <v>310</v>
      </c>
      <c r="C2674">
        <v>2025</v>
      </c>
      <c r="D2674">
        <v>2</v>
      </c>
      <c r="E2674">
        <v>84649</v>
      </c>
      <c r="F2674" t="s">
        <v>291</v>
      </c>
      <c r="G2674">
        <v>1</v>
      </c>
      <c r="H2674" t="str">
        <f>_xlfn.XLOOKUP(Table1[[#This Row],[ZIPCODE]],Table2[Zip Code],Table2[County])</f>
        <v>Millard</v>
      </c>
      <c r="I2674" t="str">
        <f>_xlfn.XLOOKUP(Table1[[#This Row],[ZIPCODE]],Table3[zip],Table3[county])</f>
        <v>Millard County</v>
      </c>
      <c r="J2674" t="str">
        <f>IFERROR(Table1[[#This Row],[County (Utah.gov)]], SUBSTITUTE(Table1[[#This Row],[County (WPR)]], " County", ""))</f>
        <v>Millard</v>
      </c>
    </row>
    <row r="2675" spans="1:10">
      <c r="A2675" t="s">
        <v>135</v>
      </c>
      <c r="B2675" t="s">
        <v>311</v>
      </c>
      <c r="C2675">
        <v>2025</v>
      </c>
      <c r="D2675">
        <v>2</v>
      </c>
      <c r="E2675">
        <v>84005</v>
      </c>
      <c r="F2675" t="s">
        <v>290</v>
      </c>
      <c r="G2675">
        <v>1</v>
      </c>
      <c r="H2675" t="e">
        <f>_xlfn.XLOOKUP(Table1[[#This Row],[ZIPCODE]],Table2[Zip Code],Table2[County])</f>
        <v>#N/A</v>
      </c>
      <c r="I2675" t="str">
        <f>_xlfn.XLOOKUP(Table1[[#This Row],[ZIPCODE]],Table3[zip],Table3[county])</f>
        <v>Utah County</v>
      </c>
      <c r="J2675" t="str">
        <f>IFERROR(Table1[[#This Row],[County (Utah.gov)]], SUBSTITUTE(Table1[[#This Row],[County (WPR)]], " County", ""))</f>
        <v>Utah</v>
      </c>
    </row>
    <row r="2676" spans="1:10">
      <c r="A2676" t="s">
        <v>135</v>
      </c>
      <c r="B2676" t="s">
        <v>311</v>
      </c>
      <c r="C2676">
        <v>2025</v>
      </c>
      <c r="D2676">
        <v>2</v>
      </c>
      <c r="E2676">
        <v>84005</v>
      </c>
      <c r="F2676" t="s">
        <v>291</v>
      </c>
      <c r="G2676">
        <v>1</v>
      </c>
      <c r="H2676" t="e">
        <f>_xlfn.XLOOKUP(Table1[[#This Row],[ZIPCODE]],Table2[Zip Code],Table2[County])</f>
        <v>#N/A</v>
      </c>
      <c r="I2676" t="str">
        <f>_xlfn.XLOOKUP(Table1[[#This Row],[ZIPCODE]],Table3[zip],Table3[county])</f>
        <v>Utah County</v>
      </c>
      <c r="J2676" t="str">
        <f>IFERROR(Table1[[#This Row],[County (Utah.gov)]], SUBSTITUTE(Table1[[#This Row],[County (WPR)]], " County", ""))</f>
        <v>Utah</v>
      </c>
    </row>
    <row r="2677" spans="1:10">
      <c r="A2677" t="s">
        <v>135</v>
      </c>
      <c r="B2677" t="s">
        <v>311</v>
      </c>
      <c r="C2677">
        <v>2025</v>
      </c>
      <c r="D2677">
        <v>2</v>
      </c>
      <c r="E2677">
        <v>84009</v>
      </c>
      <c r="F2677" t="s">
        <v>290</v>
      </c>
      <c r="G2677">
        <v>1</v>
      </c>
      <c r="H2677" t="e">
        <f>_xlfn.XLOOKUP(Table1[[#This Row],[ZIPCODE]],Table2[Zip Code],Table2[County])</f>
        <v>#N/A</v>
      </c>
      <c r="I2677" t="str">
        <f>_xlfn.XLOOKUP(Table1[[#This Row],[ZIPCODE]],Table3[zip],Table3[county])</f>
        <v>Salt Lake County</v>
      </c>
      <c r="J2677" t="str">
        <f>IFERROR(Table1[[#This Row],[County (Utah.gov)]], SUBSTITUTE(Table1[[#This Row],[County (WPR)]], " County", ""))</f>
        <v>Salt Lake</v>
      </c>
    </row>
    <row r="2678" spans="1:10">
      <c r="A2678" t="s">
        <v>135</v>
      </c>
      <c r="B2678" t="s">
        <v>311</v>
      </c>
      <c r="C2678">
        <v>2025</v>
      </c>
      <c r="D2678">
        <v>2</v>
      </c>
      <c r="E2678">
        <v>84015</v>
      </c>
      <c r="F2678" t="s">
        <v>290</v>
      </c>
      <c r="G2678">
        <v>1</v>
      </c>
      <c r="H2678" t="str">
        <f>_xlfn.XLOOKUP(Table1[[#This Row],[ZIPCODE]],Table2[Zip Code],Table2[County])</f>
        <v>Davis</v>
      </c>
      <c r="I2678" t="str">
        <f>_xlfn.XLOOKUP(Table1[[#This Row],[ZIPCODE]],Table3[zip],Table3[county])</f>
        <v>Davis County</v>
      </c>
      <c r="J2678" t="str">
        <f>IFERROR(Table1[[#This Row],[County (Utah.gov)]], SUBSTITUTE(Table1[[#This Row],[County (WPR)]], " County", ""))</f>
        <v>Davis</v>
      </c>
    </row>
    <row r="2679" spans="1:10">
      <c r="A2679" t="s">
        <v>135</v>
      </c>
      <c r="B2679" t="s">
        <v>311</v>
      </c>
      <c r="C2679">
        <v>2025</v>
      </c>
      <c r="D2679">
        <v>2</v>
      </c>
      <c r="E2679">
        <v>84021</v>
      </c>
      <c r="F2679" t="s">
        <v>290</v>
      </c>
      <c r="G2679">
        <v>1</v>
      </c>
      <c r="H2679" t="str">
        <f>_xlfn.XLOOKUP(Table1[[#This Row],[ZIPCODE]],Table2[Zip Code],Table2[County])</f>
        <v>Duchesne</v>
      </c>
      <c r="I2679" t="str">
        <f>_xlfn.XLOOKUP(Table1[[#This Row],[ZIPCODE]],Table3[zip],Table3[county])</f>
        <v>Duchesne County</v>
      </c>
      <c r="J2679" t="str">
        <f>IFERROR(Table1[[#This Row],[County (Utah.gov)]], SUBSTITUTE(Table1[[#This Row],[County (WPR)]], " County", ""))</f>
        <v>Duchesne</v>
      </c>
    </row>
    <row r="2680" spans="1:10">
      <c r="A2680" t="s">
        <v>135</v>
      </c>
      <c r="B2680" t="s">
        <v>311</v>
      </c>
      <c r="C2680">
        <v>2025</v>
      </c>
      <c r="D2680">
        <v>2</v>
      </c>
      <c r="E2680">
        <v>84029</v>
      </c>
      <c r="F2680" t="s">
        <v>290</v>
      </c>
      <c r="G2680">
        <v>10</v>
      </c>
      <c r="H2680" t="str">
        <f>_xlfn.XLOOKUP(Table1[[#This Row],[ZIPCODE]],Table2[Zip Code],Table2[County])</f>
        <v>Tooele</v>
      </c>
      <c r="I2680" t="str">
        <f>_xlfn.XLOOKUP(Table1[[#This Row],[ZIPCODE]],Table3[zip],Table3[county])</f>
        <v>Tooele County</v>
      </c>
      <c r="J2680" t="str">
        <f>IFERROR(Table1[[#This Row],[County (Utah.gov)]], SUBSTITUTE(Table1[[#This Row],[County (WPR)]], " County", ""))</f>
        <v>Tooele</v>
      </c>
    </row>
    <row r="2681" spans="1:10">
      <c r="A2681" t="s">
        <v>135</v>
      </c>
      <c r="B2681" t="s">
        <v>311</v>
      </c>
      <c r="C2681">
        <v>2025</v>
      </c>
      <c r="D2681">
        <v>2</v>
      </c>
      <c r="E2681">
        <v>84029</v>
      </c>
      <c r="F2681" t="s">
        <v>291</v>
      </c>
      <c r="G2681">
        <v>12</v>
      </c>
      <c r="H2681" t="str">
        <f>_xlfn.XLOOKUP(Table1[[#This Row],[ZIPCODE]],Table2[Zip Code],Table2[County])</f>
        <v>Tooele</v>
      </c>
      <c r="I2681" t="str">
        <f>_xlfn.XLOOKUP(Table1[[#This Row],[ZIPCODE]],Table3[zip],Table3[county])</f>
        <v>Tooele County</v>
      </c>
      <c r="J2681" t="str">
        <f>IFERROR(Table1[[#This Row],[County (Utah.gov)]], SUBSTITUTE(Table1[[#This Row],[County (WPR)]], " County", ""))</f>
        <v>Tooele</v>
      </c>
    </row>
    <row r="2682" spans="1:10">
      <c r="A2682" t="s">
        <v>135</v>
      </c>
      <c r="B2682" t="s">
        <v>311</v>
      </c>
      <c r="C2682">
        <v>2025</v>
      </c>
      <c r="D2682">
        <v>2</v>
      </c>
      <c r="E2682">
        <v>84044</v>
      </c>
      <c r="F2682" t="s">
        <v>290</v>
      </c>
      <c r="G2682">
        <v>4</v>
      </c>
      <c r="H2682" t="str">
        <f>_xlfn.XLOOKUP(Table1[[#This Row],[ZIPCODE]],Table2[Zip Code],Table2[County])</f>
        <v>Salt Lake</v>
      </c>
      <c r="I2682" t="str">
        <f>_xlfn.XLOOKUP(Table1[[#This Row],[ZIPCODE]],Table3[zip],Table3[county])</f>
        <v>Salt Lake County</v>
      </c>
      <c r="J2682" t="str">
        <f>IFERROR(Table1[[#This Row],[County (Utah.gov)]], SUBSTITUTE(Table1[[#This Row],[County (WPR)]], " County", ""))</f>
        <v>Salt Lake</v>
      </c>
    </row>
    <row r="2683" spans="1:10">
      <c r="A2683" t="s">
        <v>135</v>
      </c>
      <c r="B2683" t="s">
        <v>311</v>
      </c>
      <c r="C2683">
        <v>2025</v>
      </c>
      <c r="D2683">
        <v>2</v>
      </c>
      <c r="E2683">
        <v>84044</v>
      </c>
      <c r="F2683" t="s">
        <v>291</v>
      </c>
      <c r="G2683">
        <v>1</v>
      </c>
      <c r="H2683" t="str">
        <f>_xlfn.XLOOKUP(Table1[[#This Row],[ZIPCODE]],Table2[Zip Code],Table2[County])</f>
        <v>Salt Lake</v>
      </c>
      <c r="I2683" t="str">
        <f>_xlfn.XLOOKUP(Table1[[#This Row],[ZIPCODE]],Table3[zip],Table3[county])</f>
        <v>Salt Lake County</v>
      </c>
      <c r="J2683" t="str">
        <f>IFERROR(Table1[[#This Row],[County (Utah.gov)]], SUBSTITUTE(Table1[[#This Row],[County (WPR)]], " County", ""))</f>
        <v>Salt Lake</v>
      </c>
    </row>
    <row r="2684" spans="1:10">
      <c r="A2684" t="s">
        <v>135</v>
      </c>
      <c r="B2684" t="s">
        <v>311</v>
      </c>
      <c r="C2684">
        <v>2025</v>
      </c>
      <c r="D2684">
        <v>2</v>
      </c>
      <c r="E2684">
        <v>84045</v>
      </c>
      <c r="F2684" t="s">
        <v>291</v>
      </c>
      <c r="G2684">
        <v>1</v>
      </c>
      <c r="H2684" t="e">
        <f>_xlfn.XLOOKUP(Table1[[#This Row],[ZIPCODE]],Table2[Zip Code],Table2[County])</f>
        <v>#N/A</v>
      </c>
      <c r="I2684" t="str">
        <f>_xlfn.XLOOKUP(Table1[[#This Row],[ZIPCODE]],Table3[zip],Table3[county])</f>
        <v>Utah County</v>
      </c>
      <c r="J2684" t="str">
        <f>IFERROR(Table1[[#This Row],[County (Utah.gov)]], SUBSTITUTE(Table1[[#This Row],[County (WPR)]], " County", ""))</f>
        <v>Utah</v>
      </c>
    </row>
    <row r="2685" spans="1:10">
      <c r="A2685" t="s">
        <v>135</v>
      </c>
      <c r="B2685" t="s">
        <v>311</v>
      </c>
      <c r="C2685">
        <v>2025</v>
      </c>
      <c r="D2685">
        <v>2</v>
      </c>
      <c r="E2685">
        <v>84065</v>
      </c>
      <c r="F2685" t="s">
        <v>291</v>
      </c>
      <c r="G2685">
        <v>1</v>
      </c>
      <c r="H2685" t="str">
        <f>_xlfn.XLOOKUP(Table1[[#This Row],[ZIPCODE]],Table2[Zip Code],Table2[County])</f>
        <v>Salt Lake</v>
      </c>
      <c r="I2685" t="str">
        <f>_xlfn.XLOOKUP(Table1[[#This Row],[ZIPCODE]],Table3[zip],Table3[county])</f>
        <v>Salt Lake County</v>
      </c>
      <c r="J2685" t="str">
        <f>IFERROR(Table1[[#This Row],[County (Utah.gov)]], SUBSTITUTE(Table1[[#This Row],[County (WPR)]], " County", ""))</f>
        <v>Salt Lake</v>
      </c>
    </row>
    <row r="2686" spans="1:10">
      <c r="A2686" t="s">
        <v>135</v>
      </c>
      <c r="B2686" t="s">
        <v>311</v>
      </c>
      <c r="C2686">
        <v>2025</v>
      </c>
      <c r="D2686">
        <v>2</v>
      </c>
      <c r="E2686">
        <v>84070</v>
      </c>
      <c r="F2686" t="s">
        <v>291</v>
      </c>
      <c r="G2686">
        <v>2</v>
      </c>
      <c r="H2686" t="str">
        <f>_xlfn.XLOOKUP(Table1[[#This Row],[ZIPCODE]],Table2[Zip Code],Table2[County])</f>
        <v>Salt Lake</v>
      </c>
      <c r="I2686" t="str">
        <f>_xlfn.XLOOKUP(Table1[[#This Row],[ZIPCODE]],Table3[zip],Table3[county])</f>
        <v>Salt Lake County</v>
      </c>
      <c r="J2686" t="str">
        <f>IFERROR(Table1[[#This Row],[County (Utah.gov)]], SUBSTITUTE(Table1[[#This Row],[County (WPR)]], " County", ""))</f>
        <v>Salt Lake</v>
      </c>
    </row>
    <row r="2687" spans="1:10">
      <c r="A2687" t="s">
        <v>135</v>
      </c>
      <c r="B2687" t="s">
        <v>311</v>
      </c>
      <c r="C2687">
        <v>2025</v>
      </c>
      <c r="D2687">
        <v>2</v>
      </c>
      <c r="E2687">
        <v>84071</v>
      </c>
      <c r="F2687" t="s">
        <v>290</v>
      </c>
      <c r="G2687">
        <v>2</v>
      </c>
      <c r="H2687" t="str">
        <f>_xlfn.XLOOKUP(Table1[[#This Row],[ZIPCODE]],Table2[Zip Code],Table2[County])</f>
        <v>Tooele</v>
      </c>
      <c r="I2687" t="str">
        <f>_xlfn.XLOOKUP(Table1[[#This Row],[ZIPCODE]],Table3[zip],Table3[county])</f>
        <v>Tooele County</v>
      </c>
      <c r="J2687" t="str">
        <f>IFERROR(Table1[[#This Row],[County (Utah.gov)]], SUBSTITUTE(Table1[[#This Row],[County (WPR)]], " County", ""))</f>
        <v>Tooele</v>
      </c>
    </row>
    <row r="2688" spans="1:10">
      <c r="A2688" t="s">
        <v>135</v>
      </c>
      <c r="B2688" t="s">
        <v>311</v>
      </c>
      <c r="C2688">
        <v>2025</v>
      </c>
      <c r="D2688">
        <v>2</v>
      </c>
      <c r="E2688">
        <v>84071</v>
      </c>
      <c r="F2688" t="s">
        <v>291</v>
      </c>
      <c r="G2688">
        <v>5</v>
      </c>
      <c r="H2688" t="str">
        <f>_xlfn.XLOOKUP(Table1[[#This Row],[ZIPCODE]],Table2[Zip Code],Table2[County])</f>
        <v>Tooele</v>
      </c>
      <c r="I2688" t="str">
        <f>_xlfn.XLOOKUP(Table1[[#This Row],[ZIPCODE]],Table3[zip],Table3[county])</f>
        <v>Tooele County</v>
      </c>
      <c r="J2688" t="str">
        <f>IFERROR(Table1[[#This Row],[County (Utah.gov)]], SUBSTITUTE(Table1[[#This Row],[County (WPR)]], " County", ""))</f>
        <v>Tooele</v>
      </c>
    </row>
    <row r="2689" spans="1:10">
      <c r="A2689" t="s">
        <v>135</v>
      </c>
      <c r="B2689" t="s">
        <v>311</v>
      </c>
      <c r="C2689">
        <v>2025</v>
      </c>
      <c r="D2689">
        <v>2</v>
      </c>
      <c r="E2689">
        <v>84074</v>
      </c>
      <c r="F2689" t="s">
        <v>290</v>
      </c>
      <c r="G2689">
        <v>37</v>
      </c>
      <c r="H2689" t="str">
        <f>_xlfn.XLOOKUP(Table1[[#This Row],[ZIPCODE]],Table2[Zip Code],Table2[County])</f>
        <v>Tooele</v>
      </c>
      <c r="I2689" t="str">
        <f>_xlfn.XLOOKUP(Table1[[#This Row],[ZIPCODE]],Table3[zip],Table3[county])</f>
        <v>Tooele County</v>
      </c>
      <c r="J2689" t="str">
        <f>IFERROR(Table1[[#This Row],[County (Utah.gov)]], SUBSTITUTE(Table1[[#This Row],[County (WPR)]], " County", ""))</f>
        <v>Tooele</v>
      </c>
    </row>
    <row r="2690" spans="1:10">
      <c r="A2690" t="s">
        <v>135</v>
      </c>
      <c r="B2690" t="s">
        <v>311</v>
      </c>
      <c r="C2690">
        <v>2025</v>
      </c>
      <c r="D2690">
        <v>2</v>
      </c>
      <c r="E2690">
        <v>84074</v>
      </c>
      <c r="F2690" t="s">
        <v>291</v>
      </c>
      <c r="G2690">
        <v>33</v>
      </c>
      <c r="H2690" t="str">
        <f>_xlfn.XLOOKUP(Table1[[#This Row],[ZIPCODE]],Table2[Zip Code],Table2[County])</f>
        <v>Tooele</v>
      </c>
      <c r="I2690" t="str">
        <f>_xlfn.XLOOKUP(Table1[[#This Row],[ZIPCODE]],Table3[zip],Table3[county])</f>
        <v>Tooele County</v>
      </c>
      <c r="J2690" t="str">
        <f>IFERROR(Table1[[#This Row],[County (Utah.gov)]], SUBSTITUTE(Table1[[#This Row],[County (WPR)]], " County", ""))</f>
        <v>Tooele</v>
      </c>
    </row>
    <row r="2691" spans="1:10">
      <c r="A2691" t="s">
        <v>135</v>
      </c>
      <c r="B2691" t="s">
        <v>311</v>
      </c>
      <c r="C2691">
        <v>2025</v>
      </c>
      <c r="D2691">
        <v>2</v>
      </c>
      <c r="E2691">
        <v>84078</v>
      </c>
      <c r="F2691" t="s">
        <v>291</v>
      </c>
      <c r="G2691">
        <v>1</v>
      </c>
      <c r="H2691" t="str">
        <f>_xlfn.XLOOKUP(Table1[[#This Row],[ZIPCODE]],Table2[Zip Code],Table2[County])</f>
        <v>Uintah</v>
      </c>
      <c r="I2691" t="str">
        <f>_xlfn.XLOOKUP(Table1[[#This Row],[ZIPCODE]],Table3[zip],Table3[county])</f>
        <v>Uintah County</v>
      </c>
      <c r="J2691" t="str">
        <f>IFERROR(Table1[[#This Row],[County (Utah.gov)]], SUBSTITUTE(Table1[[#This Row],[County (WPR)]], " County", ""))</f>
        <v>Uintah</v>
      </c>
    </row>
    <row r="2692" spans="1:10">
      <c r="A2692" t="s">
        <v>135</v>
      </c>
      <c r="B2692" t="s">
        <v>311</v>
      </c>
      <c r="C2692">
        <v>2025</v>
      </c>
      <c r="D2692">
        <v>2</v>
      </c>
      <c r="E2692">
        <v>84084</v>
      </c>
      <c r="F2692" t="s">
        <v>290</v>
      </c>
      <c r="G2692">
        <v>1</v>
      </c>
      <c r="H2692" t="str">
        <f>_xlfn.XLOOKUP(Table1[[#This Row],[ZIPCODE]],Table2[Zip Code],Table2[County])</f>
        <v>Salt Lake</v>
      </c>
      <c r="I2692" t="str">
        <f>_xlfn.XLOOKUP(Table1[[#This Row],[ZIPCODE]],Table3[zip],Table3[county])</f>
        <v>Salt Lake County</v>
      </c>
      <c r="J2692" t="str">
        <f>IFERROR(Table1[[#This Row],[County (Utah.gov)]], SUBSTITUTE(Table1[[#This Row],[County (WPR)]], " County", ""))</f>
        <v>Salt Lake</v>
      </c>
    </row>
    <row r="2693" spans="1:10">
      <c r="A2693" t="s">
        <v>135</v>
      </c>
      <c r="B2693" t="s">
        <v>311</v>
      </c>
      <c r="C2693">
        <v>2025</v>
      </c>
      <c r="D2693">
        <v>2</v>
      </c>
      <c r="E2693">
        <v>84087</v>
      </c>
      <c r="F2693" t="s">
        <v>291</v>
      </c>
      <c r="G2693">
        <v>1</v>
      </c>
      <c r="H2693" t="str">
        <f>_xlfn.XLOOKUP(Table1[[#This Row],[ZIPCODE]],Table2[Zip Code],Table2[County])</f>
        <v>Davis</v>
      </c>
      <c r="I2693" t="str">
        <f>_xlfn.XLOOKUP(Table1[[#This Row],[ZIPCODE]],Table3[zip],Table3[county])</f>
        <v>Davis County</v>
      </c>
      <c r="J2693" t="str">
        <f>IFERROR(Table1[[#This Row],[County (Utah.gov)]], SUBSTITUTE(Table1[[#This Row],[County (WPR)]], " County", ""))</f>
        <v>Davis</v>
      </c>
    </row>
    <row r="2694" spans="1:10">
      <c r="A2694" t="s">
        <v>135</v>
      </c>
      <c r="B2694" t="s">
        <v>311</v>
      </c>
      <c r="C2694">
        <v>2025</v>
      </c>
      <c r="D2694">
        <v>2</v>
      </c>
      <c r="E2694">
        <v>84094</v>
      </c>
      <c r="F2694" t="s">
        <v>290</v>
      </c>
      <c r="G2694">
        <v>1</v>
      </c>
      <c r="H2694" t="str">
        <f>_xlfn.XLOOKUP(Table1[[#This Row],[ZIPCODE]],Table2[Zip Code],Table2[County])</f>
        <v>Salt Lake</v>
      </c>
      <c r="I2694" t="str">
        <f>_xlfn.XLOOKUP(Table1[[#This Row],[ZIPCODE]],Table3[zip],Table3[county])</f>
        <v>Salt Lake County</v>
      </c>
      <c r="J2694" t="str">
        <f>IFERROR(Table1[[#This Row],[County (Utah.gov)]], SUBSTITUTE(Table1[[#This Row],[County (WPR)]], " County", ""))</f>
        <v>Salt Lake</v>
      </c>
    </row>
    <row r="2695" spans="1:10">
      <c r="A2695" t="s">
        <v>135</v>
      </c>
      <c r="B2695" t="s">
        <v>311</v>
      </c>
      <c r="C2695">
        <v>2025</v>
      </c>
      <c r="D2695">
        <v>2</v>
      </c>
      <c r="E2695">
        <v>84096</v>
      </c>
      <c r="F2695" t="s">
        <v>290</v>
      </c>
      <c r="G2695">
        <v>1</v>
      </c>
      <c r="H2695" t="e">
        <f>_xlfn.XLOOKUP(Table1[[#This Row],[ZIPCODE]],Table2[Zip Code],Table2[County])</f>
        <v>#N/A</v>
      </c>
      <c r="I2695" t="str">
        <f>_xlfn.XLOOKUP(Table1[[#This Row],[ZIPCODE]],Table3[zip],Table3[county])</f>
        <v>Salt Lake County</v>
      </c>
      <c r="J2695" t="str">
        <f>IFERROR(Table1[[#This Row],[County (Utah.gov)]], SUBSTITUTE(Table1[[#This Row],[County (WPR)]], " County", ""))</f>
        <v>Salt Lake</v>
      </c>
    </row>
    <row r="2696" spans="1:10">
      <c r="A2696" t="s">
        <v>135</v>
      </c>
      <c r="B2696" t="s">
        <v>311</v>
      </c>
      <c r="C2696">
        <v>2025</v>
      </c>
      <c r="D2696">
        <v>2</v>
      </c>
      <c r="E2696">
        <v>84096</v>
      </c>
      <c r="F2696" t="s">
        <v>291</v>
      </c>
      <c r="G2696">
        <v>1</v>
      </c>
      <c r="H2696" t="e">
        <f>_xlfn.XLOOKUP(Table1[[#This Row],[ZIPCODE]],Table2[Zip Code],Table2[County])</f>
        <v>#N/A</v>
      </c>
      <c r="I2696" t="str">
        <f>_xlfn.XLOOKUP(Table1[[#This Row],[ZIPCODE]],Table3[zip],Table3[county])</f>
        <v>Salt Lake County</v>
      </c>
      <c r="J2696" t="str">
        <f>IFERROR(Table1[[#This Row],[County (Utah.gov)]], SUBSTITUTE(Table1[[#This Row],[County (WPR)]], " County", ""))</f>
        <v>Salt Lake</v>
      </c>
    </row>
    <row r="2697" spans="1:10">
      <c r="A2697" t="s">
        <v>135</v>
      </c>
      <c r="B2697" t="s">
        <v>311</v>
      </c>
      <c r="C2697">
        <v>2025</v>
      </c>
      <c r="D2697">
        <v>2</v>
      </c>
      <c r="E2697">
        <v>84102</v>
      </c>
      <c r="F2697" t="s">
        <v>290</v>
      </c>
      <c r="G2697">
        <v>1</v>
      </c>
      <c r="H2697" t="str">
        <f>_xlfn.XLOOKUP(Table1[[#This Row],[ZIPCODE]],Table2[Zip Code],Table2[County])</f>
        <v>Salt Lake</v>
      </c>
      <c r="I2697" t="str">
        <f>_xlfn.XLOOKUP(Table1[[#This Row],[ZIPCODE]],Table3[zip],Table3[county])</f>
        <v>Salt Lake County</v>
      </c>
      <c r="J2697" t="str">
        <f>IFERROR(Table1[[#This Row],[County (Utah.gov)]], SUBSTITUTE(Table1[[#This Row],[County (WPR)]], " County", ""))</f>
        <v>Salt Lake</v>
      </c>
    </row>
    <row r="2698" spans="1:10">
      <c r="A2698" t="s">
        <v>135</v>
      </c>
      <c r="B2698" t="s">
        <v>311</v>
      </c>
      <c r="C2698">
        <v>2025</v>
      </c>
      <c r="D2698">
        <v>2</v>
      </c>
      <c r="E2698">
        <v>84104</v>
      </c>
      <c r="F2698" t="s">
        <v>290</v>
      </c>
      <c r="G2698">
        <v>1</v>
      </c>
      <c r="H2698" t="str">
        <f>_xlfn.XLOOKUP(Table1[[#This Row],[ZIPCODE]],Table2[Zip Code],Table2[County])</f>
        <v>Salt Lake</v>
      </c>
      <c r="I2698" t="str">
        <f>_xlfn.XLOOKUP(Table1[[#This Row],[ZIPCODE]],Table3[zip],Table3[county])</f>
        <v>Salt Lake County</v>
      </c>
      <c r="J2698" t="str">
        <f>IFERROR(Table1[[#This Row],[County (Utah.gov)]], SUBSTITUTE(Table1[[#This Row],[County (WPR)]], " County", ""))</f>
        <v>Salt Lake</v>
      </c>
    </row>
    <row r="2699" spans="1:10">
      <c r="A2699" t="s">
        <v>135</v>
      </c>
      <c r="B2699" t="s">
        <v>311</v>
      </c>
      <c r="C2699">
        <v>2025</v>
      </c>
      <c r="D2699">
        <v>2</v>
      </c>
      <c r="E2699">
        <v>84104</v>
      </c>
      <c r="F2699" t="s">
        <v>291</v>
      </c>
      <c r="G2699">
        <v>1</v>
      </c>
      <c r="H2699" t="str">
        <f>_xlfn.XLOOKUP(Table1[[#This Row],[ZIPCODE]],Table2[Zip Code],Table2[County])</f>
        <v>Salt Lake</v>
      </c>
      <c r="I2699" t="str">
        <f>_xlfn.XLOOKUP(Table1[[#This Row],[ZIPCODE]],Table3[zip],Table3[county])</f>
        <v>Salt Lake County</v>
      </c>
      <c r="J2699" t="str">
        <f>IFERROR(Table1[[#This Row],[County (Utah.gov)]], SUBSTITUTE(Table1[[#This Row],[County (WPR)]], " County", ""))</f>
        <v>Salt Lake</v>
      </c>
    </row>
    <row r="2700" spans="1:10">
      <c r="A2700" t="s">
        <v>135</v>
      </c>
      <c r="B2700" t="s">
        <v>311</v>
      </c>
      <c r="C2700">
        <v>2025</v>
      </c>
      <c r="D2700">
        <v>2</v>
      </c>
      <c r="E2700">
        <v>84105</v>
      </c>
      <c r="F2700" t="s">
        <v>290</v>
      </c>
      <c r="G2700">
        <v>1</v>
      </c>
      <c r="H2700" t="str">
        <f>_xlfn.XLOOKUP(Table1[[#This Row],[ZIPCODE]],Table2[Zip Code],Table2[County])</f>
        <v>Salt Lake</v>
      </c>
      <c r="I2700" t="str">
        <f>_xlfn.XLOOKUP(Table1[[#This Row],[ZIPCODE]],Table3[zip],Table3[county])</f>
        <v>Salt Lake County</v>
      </c>
      <c r="J2700" t="str">
        <f>IFERROR(Table1[[#This Row],[County (Utah.gov)]], SUBSTITUTE(Table1[[#This Row],[County (WPR)]], " County", ""))</f>
        <v>Salt Lake</v>
      </c>
    </row>
    <row r="2701" spans="1:10">
      <c r="A2701" t="s">
        <v>135</v>
      </c>
      <c r="B2701" t="s">
        <v>311</v>
      </c>
      <c r="C2701">
        <v>2025</v>
      </c>
      <c r="D2701">
        <v>2</v>
      </c>
      <c r="E2701">
        <v>84106</v>
      </c>
      <c r="F2701" t="s">
        <v>290</v>
      </c>
      <c r="G2701">
        <v>1</v>
      </c>
      <c r="H2701" t="str">
        <f>_xlfn.XLOOKUP(Table1[[#This Row],[ZIPCODE]],Table2[Zip Code],Table2[County])</f>
        <v>Salt Lake</v>
      </c>
      <c r="I2701" t="str">
        <f>_xlfn.XLOOKUP(Table1[[#This Row],[ZIPCODE]],Table3[zip],Table3[county])</f>
        <v>Salt Lake County</v>
      </c>
      <c r="J2701" t="str">
        <f>IFERROR(Table1[[#This Row],[County (Utah.gov)]], SUBSTITUTE(Table1[[#This Row],[County (WPR)]], " County", ""))</f>
        <v>Salt Lake</v>
      </c>
    </row>
    <row r="2702" spans="1:10">
      <c r="A2702" t="s">
        <v>135</v>
      </c>
      <c r="B2702" t="s">
        <v>311</v>
      </c>
      <c r="C2702">
        <v>2025</v>
      </c>
      <c r="D2702">
        <v>2</v>
      </c>
      <c r="E2702">
        <v>84115</v>
      </c>
      <c r="F2702" t="s">
        <v>290</v>
      </c>
      <c r="G2702">
        <v>1</v>
      </c>
      <c r="H2702" t="str">
        <f>_xlfn.XLOOKUP(Table1[[#This Row],[ZIPCODE]],Table2[Zip Code],Table2[County])</f>
        <v>Salt Lake</v>
      </c>
      <c r="I2702" t="str">
        <f>_xlfn.XLOOKUP(Table1[[#This Row],[ZIPCODE]],Table3[zip],Table3[county])</f>
        <v>Salt Lake County</v>
      </c>
      <c r="J2702" t="str">
        <f>IFERROR(Table1[[#This Row],[County (Utah.gov)]], SUBSTITUTE(Table1[[#This Row],[County (WPR)]], " County", ""))</f>
        <v>Salt Lake</v>
      </c>
    </row>
    <row r="2703" spans="1:10">
      <c r="A2703" t="s">
        <v>135</v>
      </c>
      <c r="B2703" t="s">
        <v>311</v>
      </c>
      <c r="C2703">
        <v>2025</v>
      </c>
      <c r="D2703">
        <v>2</v>
      </c>
      <c r="E2703">
        <v>84116</v>
      </c>
      <c r="F2703" t="s">
        <v>291</v>
      </c>
      <c r="G2703">
        <v>1</v>
      </c>
      <c r="H2703" t="str">
        <f>_xlfn.XLOOKUP(Table1[[#This Row],[ZIPCODE]],Table2[Zip Code],Table2[County])</f>
        <v>Salt Lake</v>
      </c>
      <c r="I2703" t="str">
        <f>_xlfn.XLOOKUP(Table1[[#This Row],[ZIPCODE]],Table3[zip],Table3[county])</f>
        <v>Salt Lake County</v>
      </c>
      <c r="J2703" t="str">
        <f>IFERROR(Table1[[#This Row],[County (Utah.gov)]], SUBSTITUTE(Table1[[#This Row],[County (WPR)]], " County", ""))</f>
        <v>Salt Lake</v>
      </c>
    </row>
    <row r="2704" spans="1:10">
      <c r="A2704" t="s">
        <v>135</v>
      </c>
      <c r="B2704" t="s">
        <v>311</v>
      </c>
      <c r="C2704">
        <v>2025</v>
      </c>
      <c r="D2704">
        <v>2</v>
      </c>
      <c r="E2704">
        <v>84117</v>
      </c>
      <c r="F2704" t="s">
        <v>291</v>
      </c>
      <c r="G2704">
        <v>1</v>
      </c>
      <c r="H2704" t="str">
        <f>_xlfn.XLOOKUP(Table1[[#This Row],[ZIPCODE]],Table2[Zip Code],Table2[County])</f>
        <v>Salt Lake</v>
      </c>
      <c r="I2704" t="str">
        <f>_xlfn.XLOOKUP(Table1[[#This Row],[ZIPCODE]],Table3[zip],Table3[county])</f>
        <v>Salt Lake County</v>
      </c>
      <c r="J2704" t="str">
        <f>IFERROR(Table1[[#This Row],[County (Utah.gov)]], SUBSTITUTE(Table1[[#This Row],[County (WPR)]], " County", ""))</f>
        <v>Salt Lake</v>
      </c>
    </row>
    <row r="2705" spans="1:10">
      <c r="A2705" t="s">
        <v>135</v>
      </c>
      <c r="B2705" t="s">
        <v>311</v>
      </c>
      <c r="C2705">
        <v>2025</v>
      </c>
      <c r="D2705">
        <v>2</v>
      </c>
      <c r="E2705">
        <v>84119</v>
      </c>
      <c r="F2705" t="s">
        <v>290</v>
      </c>
      <c r="G2705">
        <v>1</v>
      </c>
      <c r="H2705" t="str">
        <f>_xlfn.XLOOKUP(Table1[[#This Row],[ZIPCODE]],Table2[Zip Code],Table2[County])</f>
        <v>Salt Lake</v>
      </c>
      <c r="I2705" t="str">
        <f>_xlfn.XLOOKUP(Table1[[#This Row],[ZIPCODE]],Table3[zip],Table3[county])</f>
        <v>Salt Lake County</v>
      </c>
      <c r="J2705" t="str">
        <f>IFERROR(Table1[[#This Row],[County (Utah.gov)]], SUBSTITUTE(Table1[[#This Row],[County (WPR)]], " County", ""))</f>
        <v>Salt Lake</v>
      </c>
    </row>
    <row r="2706" spans="1:10">
      <c r="A2706" t="s">
        <v>135</v>
      </c>
      <c r="B2706" t="s">
        <v>311</v>
      </c>
      <c r="C2706">
        <v>2025</v>
      </c>
      <c r="D2706">
        <v>2</v>
      </c>
      <c r="E2706">
        <v>84120</v>
      </c>
      <c r="F2706" t="s">
        <v>290</v>
      </c>
      <c r="G2706">
        <v>1</v>
      </c>
      <c r="H2706" t="str">
        <f>_xlfn.XLOOKUP(Table1[[#This Row],[ZIPCODE]],Table2[Zip Code],Table2[County])</f>
        <v>Salt Lake</v>
      </c>
      <c r="I2706" t="str">
        <f>_xlfn.XLOOKUP(Table1[[#This Row],[ZIPCODE]],Table3[zip],Table3[county])</f>
        <v>Salt Lake County</v>
      </c>
      <c r="J2706" t="str">
        <f>IFERROR(Table1[[#This Row],[County (Utah.gov)]], SUBSTITUTE(Table1[[#This Row],[County (WPR)]], " County", ""))</f>
        <v>Salt Lake</v>
      </c>
    </row>
    <row r="2707" spans="1:10">
      <c r="A2707" t="s">
        <v>135</v>
      </c>
      <c r="B2707" t="s">
        <v>311</v>
      </c>
      <c r="C2707">
        <v>2025</v>
      </c>
      <c r="D2707">
        <v>2</v>
      </c>
      <c r="E2707">
        <v>84120</v>
      </c>
      <c r="F2707" t="s">
        <v>291</v>
      </c>
      <c r="G2707">
        <v>1</v>
      </c>
      <c r="H2707" t="str">
        <f>_xlfn.XLOOKUP(Table1[[#This Row],[ZIPCODE]],Table2[Zip Code],Table2[County])</f>
        <v>Salt Lake</v>
      </c>
      <c r="I2707" t="str">
        <f>_xlfn.XLOOKUP(Table1[[#This Row],[ZIPCODE]],Table3[zip],Table3[county])</f>
        <v>Salt Lake County</v>
      </c>
      <c r="J2707" t="str">
        <f>IFERROR(Table1[[#This Row],[County (Utah.gov)]], SUBSTITUTE(Table1[[#This Row],[County (WPR)]], " County", ""))</f>
        <v>Salt Lake</v>
      </c>
    </row>
    <row r="2708" spans="1:10">
      <c r="A2708" t="s">
        <v>135</v>
      </c>
      <c r="B2708" t="s">
        <v>311</v>
      </c>
      <c r="C2708">
        <v>2025</v>
      </c>
      <c r="D2708">
        <v>2</v>
      </c>
      <c r="E2708">
        <v>84124</v>
      </c>
      <c r="F2708" t="s">
        <v>291</v>
      </c>
      <c r="G2708">
        <v>1</v>
      </c>
      <c r="H2708" t="str">
        <f>_xlfn.XLOOKUP(Table1[[#This Row],[ZIPCODE]],Table2[Zip Code],Table2[County])</f>
        <v>Salt Lake</v>
      </c>
      <c r="I2708" t="str">
        <f>_xlfn.XLOOKUP(Table1[[#This Row],[ZIPCODE]],Table3[zip],Table3[county])</f>
        <v>Salt Lake County</v>
      </c>
      <c r="J2708" t="str">
        <f>IFERROR(Table1[[#This Row],[County (Utah.gov)]], SUBSTITUTE(Table1[[#This Row],[County (WPR)]], " County", ""))</f>
        <v>Salt Lake</v>
      </c>
    </row>
    <row r="2709" spans="1:10">
      <c r="A2709" t="s">
        <v>135</v>
      </c>
      <c r="B2709" t="s">
        <v>311</v>
      </c>
      <c r="C2709">
        <v>2025</v>
      </c>
      <c r="D2709">
        <v>2</v>
      </c>
      <c r="E2709">
        <v>84321</v>
      </c>
      <c r="F2709" t="s">
        <v>290</v>
      </c>
      <c r="G2709">
        <v>1</v>
      </c>
      <c r="H2709" t="str">
        <f>_xlfn.XLOOKUP(Table1[[#This Row],[ZIPCODE]],Table2[Zip Code],Table2[County])</f>
        <v>Cache</v>
      </c>
      <c r="I2709" t="str">
        <f>_xlfn.XLOOKUP(Table1[[#This Row],[ZIPCODE]],Table3[zip],Table3[county])</f>
        <v>Cache County</v>
      </c>
      <c r="J2709" t="str">
        <f>IFERROR(Table1[[#This Row],[County (Utah.gov)]], SUBSTITUTE(Table1[[#This Row],[County (WPR)]], " County", ""))</f>
        <v>Cache</v>
      </c>
    </row>
    <row r="2710" spans="1:10">
      <c r="A2710" t="s">
        <v>135</v>
      </c>
      <c r="B2710" t="s">
        <v>311</v>
      </c>
      <c r="C2710">
        <v>2025</v>
      </c>
      <c r="D2710">
        <v>2</v>
      </c>
      <c r="E2710">
        <v>84604</v>
      </c>
      <c r="F2710" t="s">
        <v>291</v>
      </c>
      <c r="G2710">
        <v>1</v>
      </c>
      <c r="H2710" t="str">
        <f>_xlfn.XLOOKUP(Table1[[#This Row],[ZIPCODE]],Table2[Zip Code],Table2[County])</f>
        <v>Utah</v>
      </c>
      <c r="I2710" t="str">
        <f>_xlfn.XLOOKUP(Table1[[#This Row],[ZIPCODE]],Table3[zip],Table3[county])</f>
        <v>Utah County</v>
      </c>
      <c r="J2710" t="str">
        <f>IFERROR(Table1[[#This Row],[County (Utah.gov)]], SUBSTITUTE(Table1[[#This Row],[County (WPR)]], " County", ""))</f>
        <v>Utah</v>
      </c>
    </row>
    <row r="2711" spans="1:10">
      <c r="A2711" t="s">
        <v>135</v>
      </c>
      <c r="B2711" t="s">
        <v>311</v>
      </c>
      <c r="C2711">
        <v>2025</v>
      </c>
      <c r="D2711">
        <v>2</v>
      </c>
      <c r="E2711">
        <v>84663</v>
      </c>
      <c r="F2711" t="s">
        <v>291</v>
      </c>
      <c r="G2711">
        <v>1</v>
      </c>
      <c r="H2711" t="str">
        <f>_xlfn.XLOOKUP(Table1[[#This Row],[ZIPCODE]],Table2[Zip Code],Table2[County])</f>
        <v>Utah</v>
      </c>
      <c r="I2711" t="str">
        <f>_xlfn.XLOOKUP(Table1[[#This Row],[ZIPCODE]],Table3[zip],Table3[county])</f>
        <v>Utah County</v>
      </c>
      <c r="J2711" t="str">
        <f>IFERROR(Table1[[#This Row],[County (Utah.gov)]], SUBSTITUTE(Table1[[#This Row],[County (WPR)]], " County", ""))</f>
        <v>Utah</v>
      </c>
    </row>
    <row r="2712" spans="1:10">
      <c r="A2712" t="s">
        <v>135</v>
      </c>
      <c r="B2712" t="s">
        <v>312</v>
      </c>
      <c r="C2712">
        <v>2025</v>
      </c>
      <c r="D2712">
        <v>2</v>
      </c>
      <c r="E2712">
        <v>84525</v>
      </c>
      <c r="F2712" t="s">
        <v>291</v>
      </c>
      <c r="G2712">
        <v>1</v>
      </c>
      <c r="H2712" t="str">
        <f>_xlfn.XLOOKUP(Table1[[#This Row],[ZIPCODE]],Table2[Zip Code],Table2[County])</f>
        <v>Emery</v>
      </c>
      <c r="I2712" t="str">
        <f>_xlfn.XLOOKUP(Table1[[#This Row],[ZIPCODE]],Table3[zip],Table3[county])</f>
        <v>Emery County</v>
      </c>
      <c r="J2712" t="str">
        <f>IFERROR(Table1[[#This Row],[County (Utah.gov)]], SUBSTITUTE(Table1[[#This Row],[County (WPR)]], " County", ""))</f>
        <v>Emery</v>
      </c>
    </row>
    <row r="2713" spans="1:10">
      <c r="A2713" t="s">
        <v>135</v>
      </c>
      <c r="B2713" t="s">
        <v>312</v>
      </c>
      <c r="C2713">
        <v>2025</v>
      </c>
      <c r="D2713">
        <v>2</v>
      </c>
      <c r="E2713">
        <v>84526</v>
      </c>
      <c r="F2713" t="s">
        <v>291</v>
      </c>
      <c r="G2713">
        <v>1</v>
      </c>
      <c r="H2713" t="str">
        <f>_xlfn.XLOOKUP(Table1[[#This Row],[ZIPCODE]],Table2[Zip Code],Table2[County])</f>
        <v>Carbon</v>
      </c>
      <c r="I2713" t="str">
        <f>_xlfn.XLOOKUP(Table1[[#This Row],[ZIPCODE]],Table3[zip],Table3[county])</f>
        <v>Carbon County</v>
      </c>
      <c r="J2713" t="str">
        <f>IFERROR(Table1[[#This Row],[County (Utah.gov)]], SUBSTITUTE(Table1[[#This Row],[County (WPR)]], " County", ""))</f>
        <v>Carbon</v>
      </c>
    </row>
    <row r="2714" spans="1:10">
      <c r="A2714" t="s">
        <v>135</v>
      </c>
      <c r="B2714" t="s">
        <v>312</v>
      </c>
      <c r="C2714">
        <v>2025</v>
      </c>
      <c r="D2714">
        <v>2</v>
      </c>
      <c r="E2714">
        <v>84532</v>
      </c>
      <c r="F2714" t="s">
        <v>290</v>
      </c>
      <c r="G2714">
        <v>16</v>
      </c>
      <c r="H2714" t="str">
        <f>_xlfn.XLOOKUP(Table1[[#This Row],[ZIPCODE]],Table2[Zip Code],Table2[County])</f>
        <v>Grand</v>
      </c>
      <c r="I2714" t="str">
        <f>_xlfn.XLOOKUP(Table1[[#This Row],[ZIPCODE]],Table3[zip],Table3[county])</f>
        <v>Grand County</v>
      </c>
      <c r="J2714" t="str">
        <f>IFERROR(Table1[[#This Row],[County (Utah.gov)]], SUBSTITUTE(Table1[[#This Row],[County (WPR)]], " County", ""))</f>
        <v>Grand</v>
      </c>
    </row>
    <row r="2715" spans="1:10">
      <c r="A2715" t="s">
        <v>135</v>
      </c>
      <c r="B2715" t="s">
        <v>312</v>
      </c>
      <c r="C2715">
        <v>2025</v>
      </c>
      <c r="D2715">
        <v>2</v>
      </c>
      <c r="E2715">
        <v>84532</v>
      </c>
      <c r="F2715" t="s">
        <v>291</v>
      </c>
      <c r="G2715">
        <v>29</v>
      </c>
      <c r="H2715" t="str">
        <f>_xlfn.XLOOKUP(Table1[[#This Row],[ZIPCODE]],Table2[Zip Code],Table2[County])</f>
        <v>Grand</v>
      </c>
      <c r="I2715" t="str">
        <f>_xlfn.XLOOKUP(Table1[[#This Row],[ZIPCODE]],Table3[zip],Table3[county])</f>
        <v>Grand County</v>
      </c>
      <c r="J2715" t="str">
        <f>IFERROR(Table1[[#This Row],[County (Utah.gov)]], SUBSTITUTE(Table1[[#This Row],[County (WPR)]], " County", ""))</f>
        <v>Grand</v>
      </c>
    </row>
    <row r="2716" spans="1:10">
      <c r="A2716" t="s">
        <v>135</v>
      </c>
      <c r="B2716" t="s">
        <v>312</v>
      </c>
      <c r="C2716">
        <v>2025</v>
      </c>
      <c r="D2716">
        <v>2</v>
      </c>
      <c r="E2716">
        <v>84535</v>
      </c>
      <c r="F2716" t="s">
        <v>291</v>
      </c>
      <c r="G2716">
        <v>1</v>
      </c>
      <c r="H2716" t="str">
        <f>_xlfn.XLOOKUP(Table1[[#This Row],[ZIPCODE]],Table2[Zip Code],Table2[County])</f>
        <v>San Juan</v>
      </c>
      <c r="I2716" t="str">
        <f>_xlfn.XLOOKUP(Table1[[#This Row],[ZIPCODE]],Table3[zip],Table3[county])</f>
        <v>San Juan County</v>
      </c>
      <c r="J2716" t="str">
        <f>IFERROR(Table1[[#This Row],[County (Utah.gov)]], SUBSTITUTE(Table1[[#This Row],[County (WPR)]], " County", ""))</f>
        <v>San Juan</v>
      </c>
    </row>
    <row r="2717" spans="1:10">
      <c r="A2717" t="s">
        <v>135</v>
      </c>
      <c r="B2717" t="s">
        <v>313</v>
      </c>
      <c r="C2717">
        <v>2025</v>
      </c>
      <c r="D2717">
        <v>2</v>
      </c>
      <c r="E2717">
        <v>84040</v>
      </c>
      <c r="F2717" t="s">
        <v>290</v>
      </c>
      <c r="G2717">
        <v>1</v>
      </c>
      <c r="H2717" t="str">
        <f>_xlfn.XLOOKUP(Table1[[#This Row],[ZIPCODE]],Table2[Zip Code],Table2[County])</f>
        <v>Davis</v>
      </c>
      <c r="I2717" t="str">
        <f>_xlfn.XLOOKUP(Table1[[#This Row],[ZIPCODE]],Table3[zip],Table3[county])</f>
        <v>Davis County</v>
      </c>
      <c r="J2717" t="str">
        <f>IFERROR(Table1[[#This Row],[County (Utah.gov)]], SUBSTITUTE(Table1[[#This Row],[County (WPR)]], " County", ""))</f>
        <v>Davis</v>
      </c>
    </row>
    <row r="2718" spans="1:10">
      <c r="A2718" t="s">
        <v>135</v>
      </c>
      <c r="B2718" t="s">
        <v>313</v>
      </c>
      <c r="C2718">
        <v>2025</v>
      </c>
      <c r="D2718">
        <v>2</v>
      </c>
      <c r="E2718">
        <v>84054</v>
      </c>
      <c r="F2718" t="s">
        <v>290</v>
      </c>
      <c r="G2718">
        <v>1</v>
      </c>
      <c r="H2718" t="str">
        <f>_xlfn.XLOOKUP(Table1[[#This Row],[ZIPCODE]],Table2[Zip Code],Table2[County])</f>
        <v>Davis</v>
      </c>
      <c r="I2718" t="str">
        <f>_xlfn.XLOOKUP(Table1[[#This Row],[ZIPCODE]],Table3[zip],Table3[county])</f>
        <v>Davis County</v>
      </c>
      <c r="J2718" t="str">
        <f>IFERROR(Table1[[#This Row],[County (Utah.gov)]], SUBSTITUTE(Table1[[#This Row],[County (WPR)]], " County", ""))</f>
        <v>Davis</v>
      </c>
    </row>
    <row r="2719" spans="1:10">
      <c r="A2719" t="s">
        <v>135</v>
      </c>
      <c r="B2719" t="s">
        <v>313</v>
      </c>
      <c r="C2719">
        <v>2025</v>
      </c>
      <c r="D2719">
        <v>2</v>
      </c>
      <c r="E2719">
        <v>84062</v>
      </c>
      <c r="F2719" t="s">
        <v>290</v>
      </c>
      <c r="G2719">
        <v>1</v>
      </c>
      <c r="H2719" t="str">
        <f>_xlfn.XLOOKUP(Table1[[#This Row],[ZIPCODE]],Table2[Zip Code],Table2[County])</f>
        <v>Utah</v>
      </c>
      <c r="I2719" t="str">
        <f>_xlfn.XLOOKUP(Table1[[#This Row],[ZIPCODE]],Table3[zip],Table3[county])</f>
        <v>Utah County</v>
      </c>
      <c r="J2719" t="str">
        <f>IFERROR(Table1[[#This Row],[County (Utah.gov)]], SUBSTITUTE(Table1[[#This Row],[County (WPR)]], " County", ""))</f>
        <v>Utah</v>
      </c>
    </row>
    <row r="2720" spans="1:10">
      <c r="A2720" t="s">
        <v>135</v>
      </c>
      <c r="B2720" t="s">
        <v>313</v>
      </c>
      <c r="C2720">
        <v>2025</v>
      </c>
      <c r="D2720">
        <v>2</v>
      </c>
      <c r="E2720">
        <v>84065</v>
      </c>
      <c r="F2720" t="s">
        <v>291</v>
      </c>
      <c r="G2720">
        <v>1</v>
      </c>
      <c r="H2720" t="str">
        <f>_xlfn.XLOOKUP(Table1[[#This Row],[ZIPCODE]],Table2[Zip Code],Table2[County])</f>
        <v>Salt Lake</v>
      </c>
      <c r="I2720" t="str">
        <f>_xlfn.XLOOKUP(Table1[[#This Row],[ZIPCODE]],Table3[zip],Table3[county])</f>
        <v>Salt Lake County</v>
      </c>
      <c r="J2720" t="str">
        <f>IFERROR(Table1[[#This Row],[County (Utah.gov)]], SUBSTITUTE(Table1[[#This Row],[County (WPR)]], " County", ""))</f>
        <v>Salt Lake</v>
      </c>
    </row>
    <row r="2721" spans="1:10">
      <c r="A2721" t="s">
        <v>135</v>
      </c>
      <c r="B2721" t="s">
        <v>313</v>
      </c>
      <c r="C2721">
        <v>2025</v>
      </c>
      <c r="D2721">
        <v>2</v>
      </c>
      <c r="E2721">
        <v>84080</v>
      </c>
      <c r="F2721" t="s">
        <v>290</v>
      </c>
      <c r="G2721">
        <v>1</v>
      </c>
      <c r="H2721" t="str">
        <f>_xlfn.XLOOKUP(Table1[[#This Row],[ZIPCODE]],Table2[Zip Code],Table2[County])</f>
        <v>Tooele</v>
      </c>
      <c r="I2721" t="str">
        <f>_xlfn.XLOOKUP(Table1[[#This Row],[ZIPCODE]],Table3[zip],Table3[county])</f>
        <v>Tooele County</v>
      </c>
      <c r="J2721" t="str">
        <f>IFERROR(Table1[[#This Row],[County (Utah.gov)]], SUBSTITUTE(Table1[[#This Row],[County (WPR)]], " County", ""))</f>
        <v>Tooele</v>
      </c>
    </row>
    <row r="2722" spans="1:10">
      <c r="A2722" t="s">
        <v>135</v>
      </c>
      <c r="B2722" t="s">
        <v>313</v>
      </c>
      <c r="C2722">
        <v>2025</v>
      </c>
      <c r="D2722">
        <v>2</v>
      </c>
      <c r="E2722">
        <v>84096</v>
      </c>
      <c r="F2722" t="s">
        <v>290</v>
      </c>
      <c r="G2722">
        <v>1</v>
      </c>
      <c r="H2722" t="e">
        <f>_xlfn.XLOOKUP(Table1[[#This Row],[ZIPCODE]],Table2[Zip Code],Table2[County])</f>
        <v>#N/A</v>
      </c>
      <c r="I2722" t="str">
        <f>_xlfn.XLOOKUP(Table1[[#This Row],[ZIPCODE]],Table3[zip],Table3[county])</f>
        <v>Salt Lake County</v>
      </c>
      <c r="J2722" t="str">
        <f>IFERROR(Table1[[#This Row],[County (Utah.gov)]], SUBSTITUTE(Table1[[#This Row],[County (WPR)]], " County", ""))</f>
        <v>Salt Lake</v>
      </c>
    </row>
    <row r="2723" spans="1:10">
      <c r="A2723" t="s">
        <v>135</v>
      </c>
      <c r="B2723" t="s">
        <v>313</v>
      </c>
      <c r="C2723">
        <v>2025</v>
      </c>
      <c r="D2723">
        <v>2</v>
      </c>
      <c r="E2723">
        <v>84341</v>
      </c>
      <c r="F2723" t="s">
        <v>290</v>
      </c>
      <c r="G2723">
        <v>2</v>
      </c>
      <c r="H2723" t="str">
        <f>_xlfn.XLOOKUP(Table1[[#This Row],[ZIPCODE]],Table2[Zip Code],Table2[County])</f>
        <v>Cache</v>
      </c>
      <c r="I2723" t="str">
        <f>_xlfn.XLOOKUP(Table1[[#This Row],[ZIPCODE]],Table3[zip],Table3[county])</f>
        <v>Cache County</v>
      </c>
      <c r="J2723" t="str">
        <f>IFERROR(Table1[[#This Row],[County (Utah.gov)]], SUBSTITUTE(Table1[[#This Row],[County (WPR)]], " County", ""))</f>
        <v>Cache</v>
      </c>
    </row>
    <row r="2724" spans="1:10">
      <c r="A2724" t="s">
        <v>135</v>
      </c>
      <c r="B2724" t="s">
        <v>313</v>
      </c>
      <c r="C2724">
        <v>2025</v>
      </c>
      <c r="D2724">
        <v>2</v>
      </c>
      <c r="E2724">
        <v>84510</v>
      </c>
      <c r="F2724" t="s">
        <v>290</v>
      </c>
      <c r="G2724">
        <v>11</v>
      </c>
      <c r="H2724" t="str">
        <f>_xlfn.XLOOKUP(Table1[[#This Row],[ZIPCODE]],Table2[Zip Code],Table2[County])</f>
        <v>San Juan</v>
      </c>
      <c r="I2724" t="e">
        <f>_xlfn.XLOOKUP(Table1[[#This Row],[ZIPCODE]],Table3[zip],Table3[county])</f>
        <v>#N/A</v>
      </c>
      <c r="J2724" t="str">
        <f>IFERROR(Table1[[#This Row],[County (Utah.gov)]], SUBSTITUTE(Table1[[#This Row],[County (WPR)]], " County", ""))</f>
        <v>San Juan</v>
      </c>
    </row>
    <row r="2725" spans="1:10">
      <c r="A2725" t="s">
        <v>135</v>
      </c>
      <c r="B2725" t="s">
        <v>313</v>
      </c>
      <c r="C2725">
        <v>2025</v>
      </c>
      <c r="D2725">
        <v>2</v>
      </c>
      <c r="E2725">
        <v>84510</v>
      </c>
      <c r="F2725" t="s">
        <v>291</v>
      </c>
      <c r="G2725">
        <v>2</v>
      </c>
      <c r="H2725" t="str">
        <f>_xlfn.XLOOKUP(Table1[[#This Row],[ZIPCODE]],Table2[Zip Code],Table2[County])</f>
        <v>San Juan</v>
      </c>
      <c r="I2725" t="e">
        <f>_xlfn.XLOOKUP(Table1[[#This Row],[ZIPCODE]],Table3[zip],Table3[county])</f>
        <v>#N/A</v>
      </c>
      <c r="J2725" t="str">
        <f>IFERROR(Table1[[#This Row],[County (Utah.gov)]], SUBSTITUTE(Table1[[#This Row],[County (WPR)]], " County", ""))</f>
        <v>San Juan</v>
      </c>
    </row>
    <row r="2726" spans="1:10">
      <c r="A2726" t="s">
        <v>135</v>
      </c>
      <c r="B2726" t="s">
        <v>313</v>
      </c>
      <c r="C2726">
        <v>2025</v>
      </c>
      <c r="D2726">
        <v>2</v>
      </c>
      <c r="E2726">
        <v>84511</v>
      </c>
      <c r="F2726" t="s">
        <v>290</v>
      </c>
      <c r="G2726">
        <v>49</v>
      </c>
      <c r="H2726" t="str">
        <f>_xlfn.XLOOKUP(Table1[[#This Row],[ZIPCODE]],Table2[Zip Code],Table2[County])</f>
        <v>San Juan</v>
      </c>
      <c r="I2726" t="str">
        <f>_xlfn.XLOOKUP(Table1[[#This Row],[ZIPCODE]],Table3[zip],Table3[county])</f>
        <v>San Juan County</v>
      </c>
      <c r="J2726" t="str">
        <f>IFERROR(Table1[[#This Row],[County (Utah.gov)]], SUBSTITUTE(Table1[[#This Row],[County (WPR)]], " County", ""))</f>
        <v>San Juan</v>
      </c>
    </row>
    <row r="2727" spans="1:10">
      <c r="A2727" t="s">
        <v>135</v>
      </c>
      <c r="B2727" t="s">
        <v>313</v>
      </c>
      <c r="C2727">
        <v>2025</v>
      </c>
      <c r="D2727">
        <v>2</v>
      </c>
      <c r="E2727">
        <v>84511</v>
      </c>
      <c r="F2727" t="s">
        <v>291</v>
      </c>
      <c r="G2727">
        <v>37</v>
      </c>
      <c r="H2727" t="str">
        <f>_xlfn.XLOOKUP(Table1[[#This Row],[ZIPCODE]],Table2[Zip Code],Table2[County])</f>
        <v>San Juan</v>
      </c>
      <c r="I2727" t="str">
        <f>_xlfn.XLOOKUP(Table1[[#This Row],[ZIPCODE]],Table3[zip],Table3[county])</f>
        <v>San Juan County</v>
      </c>
      <c r="J2727" t="str">
        <f>IFERROR(Table1[[#This Row],[County (Utah.gov)]], SUBSTITUTE(Table1[[#This Row],[County (WPR)]], " County", ""))</f>
        <v>San Juan</v>
      </c>
    </row>
    <row r="2728" spans="1:10">
      <c r="A2728" t="s">
        <v>135</v>
      </c>
      <c r="B2728" t="s">
        <v>313</v>
      </c>
      <c r="C2728">
        <v>2025</v>
      </c>
      <c r="D2728">
        <v>2</v>
      </c>
      <c r="E2728">
        <v>84512</v>
      </c>
      <c r="F2728" t="s">
        <v>290</v>
      </c>
      <c r="G2728">
        <v>4</v>
      </c>
      <c r="H2728" t="str">
        <f>_xlfn.XLOOKUP(Table1[[#This Row],[ZIPCODE]],Table2[Zip Code],Table2[County])</f>
        <v>San Juan</v>
      </c>
      <c r="I2728" t="str">
        <f>_xlfn.XLOOKUP(Table1[[#This Row],[ZIPCODE]],Table3[zip],Table3[county])</f>
        <v>San Juan County</v>
      </c>
      <c r="J2728" t="str">
        <f>IFERROR(Table1[[#This Row],[County (Utah.gov)]], SUBSTITUTE(Table1[[#This Row],[County (WPR)]], " County", ""))</f>
        <v>San Juan</v>
      </c>
    </row>
    <row r="2729" spans="1:10">
      <c r="A2729" t="s">
        <v>135</v>
      </c>
      <c r="B2729" t="s">
        <v>313</v>
      </c>
      <c r="C2729">
        <v>2025</v>
      </c>
      <c r="D2729">
        <v>2</v>
      </c>
      <c r="E2729">
        <v>84512</v>
      </c>
      <c r="F2729" t="s">
        <v>291</v>
      </c>
      <c r="G2729">
        <v>4</v>
      </c>
      <c r="H2729" t="str">
        <f>_xlfn.XLOOKUP(Table1[[#This Row],[ZIPCODE]],Table2[Zip Code],Table2[County])</f>
        <v>San Juan</v>
      </c>
      <c r="I2729" t="str">
        <f>_xlfn.XLOOKUP(Table1[[#This Row],[ZIPCODE]],Table3[zip],Table3[county])</f>
        <v>San Juan County</v>
      </c>
      <c r="J2729" t="str">
        <f>IFERROR(Table1[[#This Row],[County (Utah.gov)]], SUBSTITUTE(Table1[[#This Row],[County (WPR)]], " County", ""))</f>
        <v>San Juan</v>
      </c>
    </row>
    <row r="2730" spans="1:10">
      <c r="A2730" t="s">
        <v>135</v>
      </c>
      <c r="B2730" t="s">
        <v>313</v>
      </c>
      <c r="C2730">
        <v>2025</v>
      </c>
      <c r="D2730">
        <v>2</v>
      </c>
      <c r="E2730">
        <v>84531</v>
      </c>
      <c r="F2730" t="s">
        <v>290</v>
      </c>
      <c r="G2730">
        <v>4</v>
      </c>
      <c r="H2730" t="str">
        <f>_xlfn.XLOOKUP(Table1[[#This Row],[ZIPCODE]],Table2[Zip Code],Table2[County])</f>
        <v>San Juan</v>
      </c>
      <c r="I2730" t="str">
        <f>_xlfn.XLOOKUP(Table1[[#This Row],[ZIPCODE]],Table3[zip],Table3[county])</f>
        <v>San Juan County</v>
      </c>
      <c r="J2730" t="str">
        <f>IFERROR(Table1[[#This Row],[County (Utah.gov)]], SUBSTITUTE(Table1[[#This Row],[County (WPR)]], " County", ""))</f>
        <v>San Juan</v>
      </c>
    </row>
    <row r="2731" spans="1:10">
      <c r="A2731" t="s">
        <v>135</v>
      </c>
      <c r="B2731" t="s">
        <v>313</v>
      </c>
      <c r="C2731">
        <v>2025</v>
      </c>
      <c r="D2731">
        <v>2</v>
      </c>
      <c r="E2731">
        <v>84531</v>
      </c>
      <c r="F2731" t="s">
        <v>291</v>
      </c>
      <c r="G2731">
        <v>6</v>
      </c>
      <c r="H2731" t="str">
        <f>_xlfn.XLOOKUP(Table1[[#This Row],[ZIPCODE]],Table2[Zip Code],Table2[County])</f>
        <v>San Juan</v>
      </c>
      <c r="I2731" t="str">
        <f>_xlfn.XLOOKUP(Table1[[#This Row],[ZIPCODE]],Table3[zip],Table3[county])</f>
        <v>San Juan County</v>
      </c>
      <c r="J2731" t="str">
        <f>IFERROR(Table1[[#This Row],[County (Utah.gov)]], SUBSTITUTE(Table1[[#This Row],[County (WPR)]], " County", ""))</f>
        <v>San Juan</v>
      </c>
    </row>
    <row r="2732" spans="1:10">
      <c r="A2732" t="s">
        <v>135</v>
      </c>
      <c r="B2732" t="s">
        <v>313</v>
      </c>
      <c r="C2732">
        <v>2025</v>
      </c>
      <c r="D2732">
        <v>2</v>
      </c>
      <c r="E2732">
        <v>84532</v>
      </c>
      <c r="F2732" t="s">
        <v>290</v>
      </c>
      <c r="G2732">
        <v>1</v>
      </c>
      <c r="H2732" t="str">
        <f>_xlfn.XLOOKUP(Table1[[#This Row],[ZIPCODE]],Table2[Zip Code],Table2[County])</f>
        <v>Grand</v>
      </c>
      <c r="I2732" t="str">
        <f>_xlfn.XLOOKUP(Table1[[#This Row],[ZIPCODE]],Table3[zip],Table3[county])</f>
        <v>Grand County</v>
      </c>
      <c r="J2732" t="str">
        <f>IFERROR(Table1[[#This Row],[County (Utah.gov)]], SUBSTITUTE(Table1[[#This Row],[County (WPR)]], " County", ""))</f>
        <v>Grand</v>
      </c>
    </row>
    <row r="2733" spans="1:10">
      <c r="A2733" t="s">
        <v>135</v>
      </c>
      <c r="B2733" t="s">
        <v>313</v>
      </c>
      <c r="C2733">
        <v>2025</v>
      </c>
      <c r="D2733">
        <v>2</v>
      </c>
      <c r="E2733">
        <v>84532</v>
      </c>
      <c r="F2733" t="s">
        <v>291</v>
      </c>
      <c r="G2733">
        <v>1</v>
      </c>
      <c r="H2733" t="str">
        <f>_xlfn.XLOOKUP(Table1[[#This Row],[ZIPCODE]],Table2[Zip Code],Table2[County])</f>
        <v>Grand</v>
      </c>
      <c r="I2733" t="str">
        <f>_xlfn.XLOOKUP(Table1[[#This Row],[ZIPCODE]],Table3[zip],Table3[county])</f>
        <v>Grand County</v>
      </c>
      <c r="J2733" t="str">
        <f>IFERROR(Table1[[#This Row],[County (Utah.gov)]], SUBSTITUTE(Table1[[#This Row],[County (WPR)]], " County", ""))</f>
        <v>Grand</v>
      </c>
    </row>
    <row r="2734" spans="1:10">
      <c r="A2734" t="s">
        <v>135</v>
      </c>
      <c r="B2734" t="s">
        <v>313</v>
      </c>
      <c r="C2734">
        <v>2025</v>
      </c>
      <c r="D2734">
        <v>2</v>
      </c>
      <c r="E2734">
        <v>84534</v>
      </c>
      <c r="F2734" t="s">
        <v>290</v>
      </c>
      <c r="G2734">
        <v>19</v>
      </c>
      <c r="H2734" t="str">
        <f>_xlfn.XLOOKUP(Table1[[#This Row],[ZIPCODE]],Table2[Zip Code],Table2[County])</f>
        <v>San Juan</v>
      </c>
      <c r="I2734" t="str">
        <f>_xlfn.XLOOKUP(Table1[[#This Row],[ZIPCODE]],Table3[zip],Table3[county])</f>
        <v>San Juan County</v>
      </c>
      <c r="J2734" t="str">
        <f>IFERROR(Table1[[#This Row],[County (Utah.gov)]], SUBSTITUTE(Table1[[#This Row],[County (WPR)]], " County", ""))</f>
        <v>San Juan</v>
      </c>
    </row>
    <row r="2735" spans="1:10">
      <c r="A2735" t="s">
        <v>135</v>
      </c>
      <c r="B2735" t="s">
        <v>313</v>
      </c>
      <c r="C2735">
        <v>2025</v>
      </c>
      <c r="D2735">
        <v>2</v>
      </c>
      <c r="E2735">
        <v>84534</v>
      </c>
      <c r="F2735" t="s">
        <v>291</v>
      </c>
      <c r="G2735">
        <v>11</v>
      </c>
      <c r="H2735" t="str">
        <f>_xlfn.XLOOKUP(Table1[[#This Row],[ZIPCODE]],Table2[Zip Code],Table2[County])</f>
        <v>San Juan</v>
      </c>
      <c r="I2735" t="str">
        <f>_xlfn.XLOOKUP(Table1[[#This Row],[ZIPCODE]],Table3[zip],Table3[county])</f>
        <v>San Juan County</v>
      </c>
      <c r="J2735" t="str">
        <f>IFERROR(Table1[[#This Row],[County (Utah.gov)]], SUBSTITUTE(Table1[[#This Row],[County (WPR)]], " County", ""))</f>
        <v>San Juan</v>
      </c>
    </row>
    <row r="2736" spans="1:10">
      <c r="A2736" t="s">
        <v>135</v>
      </c>
      <c r="B2736" t="s">
        <v>313</v>
      </c>
      <c r="C2736">
        <v>2025</v>
      </c>
      <c r="D2736">
        <v>2</v>
      </c>
      <c r="E2736">
        <v>84535</v>
      </c>
      <c r="F2736" t="s">
        <v>290</v>
      </c>
      <c r="G2736">
        <v>3</v>
      </c>
      <c r="H2736" t="str">
        <f>_xlfn.XLOOKUP(Table1[[#This Row],[ZIPCODE]],Table2[Zip Code],Table2[County])</f>
        <v>San Juan</v>
      </c>
      <c r="I2736" t="str">
        <f>_xlfn.XLOOKUP(Table1[[#This Row],[ZIPCODE]],Table3[zip],Table3[county])</f>
        <v>San Juan County</v>
      </c>
      <c r="J2736" t="str">
        <f>IFERROR(Table1[[#This Row],[County (Utah.gov)]], SUBSTITUTE(Table1[[#This Row],[County (WPR)]], " County", ""))</f>
        <v>San Juan</v>
      </c>
    </row>
    <row r="2737" spans="1:10">
      <c r="A2737" t="s">
        <v>135</v>
      </c>
      <c r="B2737" t="s">
        <v>313</v>
      </c>
      <c r="C2737">
        <v>2025</v>
      </c>
      <c r="D2737">
        <v>2</v>
      </c>
      <c r="E2737">
        <v>84535</v>
      </c>
      <c r="F2737" t="s">
        <v>291</v>
      </c>
      <c r="G2737">
        <v>10</v>
      </c>
      <c r="H2737" t="str">
        <f>_xlfn.XLOOKUP(Table1[[#This Row],[ZIPCODE]],Table2[Zip Code],Table2[County])</f>
        <v>San Juan</v>
      </c>
      <c r="I2737" t="str">
        <f>_xlfn.XLOOKUP(Table1[[#This Row],[ZIPCODE]],Table3[zip],Table3[county])</f>
        <v>San Juan County</v>
      </c>
      <c r="J2737" t="str">
        <f>IFERROR(Table1[[#This Row],[County (Utah.gov)]], SUBSTITUTE(Table1[[#This Row],[County (WPR)]], " County", ""))</f>
        <v>San Juan</v>
      </c>
    </row>
    <row r="2738" spans="1:10">
      <c r="A2738" t="s">
        <v>135</v>
      </c>
      <c r="B2738" t="s">
        <v>313</v>
      </c>
      <c r="C2738">
        <v>2025</v>
      </c>
      <c r="D2738">
        <v>2</v>
      </c>
      <c r="E2738">
        <v>84536</v>
      </c>
      <c r="F2738" t="s">
        <v>290</v>
      </c>
      <c r="G2738">
        <v>16</v>
      </c>
      <c r="H2738" t="str">
        <f>_xlfn.XLOOKUP(Table1[[#This Row],[ZIPCODE]],Table2[Zip Code],Table2[County])</f>
        <v>San Juan</v>
      </c>
      <c r="I2738" t="str">
        <f>_xlfn.XLOOKUP(Table1[[#This Row],[ZIPCODE]],Table3[zip],Table3[county])</f>
        <v>San Juan County</v>
      </c>
      <c r="J2738" t="str">
        <f>IFERROR(Table1[[#This Row],[County (Utah.gov)]], SUBSTITUTE(Table1[[#This Row],[County (WPR)]], " County", ""))</f>
        <v>San Juan</v>
      </c>
    </row>
    <row r="2739" spans="1:10">
      <c r="A2739" t="s">
        <v>135</v>
      </c>
      <c r="B2739" t="s">
        <v>313</v>
      </c>
      <c r="C2739">
        <v>2025</v>
      </c>
      <c r="D2739">
        <v>2</v>
      </c>
      <c r="E2739">
        <v>84536</v>
      </c>
      <c r="F2739" t="s">
        <v>291</v>
      </c>
      <c r="G2739">
        <v>7</v>
      </c>
      <c r="H2739" t="str">
        <f>_xlfn.XLOOKUP(Table1[[#This Row],[ZIPCODE]],Table2[Zip Code],Table2[County])</f>
        <v>San Juan</v>
      </c>
      <c r="I2739" t="str">
        <f>_xlfn.XLOOKUP(Table1[[#This Row],[ZIPCODE]],Table3[zip],Table3[county])</f>
        <v>San Juan County</v>
      </c>
      <c r="J2739" t="str">
        <f>IFERROR(Table1[[#This Row],[County (Utah.gov)]], SUBSTITUTE(Table1[[#This Row],[County (WPR)]], " County", ""))</f>
        <v>San Juan</v>
      </c>
    </row>
    <row r="2740" spans="1:10">
      <c r="A2740" t="s">
        <v>135</v>
      </c>
      <c r="B2740" t="s">
        <v>313</v>
      </c>
      <c r="C2740">
        <v>2025</v>
      </c>
      <c r="D2740">
        <v>2</v>
      </c>
      <c r="E2740">
        <v>84606</v>
      </c>
      <c r="F2740" t="s">
        <v>291</v>
      </c>
      <c r="G2740">
        <v>1</v>
      </c>
      <c r="H2740" t="str">
        <f>_xlfn.XLOOKUP(Table1[[#This Row],[ZIPCODE]],Table2[Zip Code],Table2[County])</f>
        <v>Utah</v>
      </c>
      <c r="I2740" t="str">
        <f>_xlfn.XLOOKUP(Table1[[#This Row],[ZIPCODE]],Table3[zip],Table3[county])</f>
        <v>Utah County</v>
      </c>
      <c r="J2740" t="str">
        <f>IFERROR(Table1[[#This Row],[County (Utah.gov)]], SUBSTITUTE(Table1[[#This Row],[County (WPR)]], " County", ""))</f>
        <v>Utah</v>
      </c>
    </row>
    <row r="2741" spans="1:10">
      <c r="A2741" t="s">
        <v>135</v>
      </c>
      <c r="B2741" t="s">
        <v>314</v>
      </c>
      <c r="C2741">
        <v>2025</v>
      </c>
      <c r="D2741">
        <v>2</v>
      </c>
      <c r="E2741">
        <v>84001</v>
      </c>
      <c r="F2741" t="s">
        <v>291</v>
      </c>
      <c r="G2741">
        <v>2</v>
      </c>
      <c r="H2741" t="str">
        <f>_xlfn.XLOOKUP(Table1[[#This Row],[ZIPCODE]],Table2[Zip Code],Table2[County])</f>
        <v>Duchesne</v>
      </c>
      <c r="I2741" t="str">
        <f>_xlfn.XLOOKUP(Table1[[#This Row],[ZIPCODE]],Table3[zip],Table3[county])</f>
        <v>Duchesne County</v>
      </c>
      <c r="J2741" t="str">
        <f>IFERROR(Table1[[#This Row],[County (Utah.gov)]], SUBSTITUTE(Table1[[#This Row],[County (WPR)]], " County", ""))</f>
        <v>Duchesne</v>
      </c>
    </row>
    <row r="2742" spans="1:10">
      <c r="A2742" t="s">
        <v>135</v>
      </c>
      <c r="B2742" t="s">
        <v>314</v>
      </c>
      <c r="C2742">
        <v>2025</v>
      </c>
      <c r="D2742">
        <v>2</v>
      </c>
      <c r="E2742">
        <v>84007</v>
      </c>
      <c r="F2742" t="s">
        <v>290</v>
      </c>
      <c r="G2742">
        <v>1</v>
      </c>
      <c r="H2742" t="str">
        <f>_xlfn.XLOOKUP(Table1[[#This Row],[ZIPCODE]],Table2[Zip Code],Table2[County])</f>
        <v>Duchesne</v>
      </c>
      <c r="I2742" t="str">
        <f>_xlfn.XLOOKUP(Table1[[#This Row],[ZIPCODE]],Table3[zip],Table3[county])</f>
        <v>Duchesne County</v>
      </c>
      <c r="J2742" t="str">
        <f>IFERROR(Table1[[#This Row],[County (Utah.gov)]], SUBSTITUTE(Table1[[#This Row],[County (WPR)]], " County", ""))</f>
        <v>Duchesne</v>
      </c>
    </row>
    <row r="2743" spans="1:10">
      <c r="A2743" t="s">
        <v>135</v>
      </c>
      <c r="B2743" t="s">
        <v>314</v>
      </c>
      <c r="C2743">
        <v>2025</v>
      </c>
      <c r="D2743">
        <v>2</v>
      </c>
      <c r="E2743">
        <v>84021</v>
      </c>
      <c r="F2743" t="s">
        <v>290</v>
      </c>
      <c r="G2743">
        <v>1</v>
      </c>
      <c r="H2743" t="str">
        <f>_xlfn.XLOOKUP(Table1[[#This Row],[ZIPCODE]],Table2[Zip Code],Table2[County])</f>
        <v>Duchesne</v>
      </c>
      <c r="I2743" t="str">
        <f>_xlfn.XLOOKUP(Table1[[#This Row],[ZIPCODE]],Table3[zip],Table3[county])</f>
        <v>Duchesne County</v>
      </c>
      <c r="J2743" t="str">
        <f>IFERROR(Table1[[#This Row],[County (Utah.gov)]], SUBSTITUTE(Table1[[#This Row],[County (WPR)]], " County", ""))</f>
        <v>Duchesne</v>
      </c>
    </row>
    <row r="2744" spans="1:10">
      <c r="A2744" t="s">
        <v>135</v>
      </c>
      <c r="B2744" t="s">
        <v>314</v>
      </c>
      <c r="C2744">
        <v>2025</v>
      </c>
      <c r="D2744">
        <v>2</v>
      </c>
      <c r="E2744">
        <v>84021</v>
      </c>
      <c r="F2744" t="s">
        <v>291</v>
      </c>
      <c r="G2744">
        <v>2</v>
      </c>
      <c r="H2744" t="str">
        <f>_xlfn.XLOOKUP(Table1[[#This Row],[ZIPCODE]],Table2[Zip Code],Table2[County])</f>
        <v>Duchesne</v>
      </c>
      <c r="I2744" t="str">
        <f>_xlfn.XLOOKUP(Table1[[#This Row],[ZIPCODE]],Table3[zip],Table3[county])</f>
        <v>Duchesne County</v>
      </c>
      <c r="J2744" t="str">
        <f>IFERROR(Table1[[#This Row],[County (Utah.gov)]], SUBSTITUTE(Table1[[#This Row],[County (WPR)]], " County", ""))</f>
        <v>Duchesne</v>
      </c>
    </row>
    <row r="2745" spans="1:10">
      <c r="A2745" t="s">
        <v>135</v>
      </c>
      <c r="B2745" t="s">
        <v>314</v>
      </c>
      <c r="C2745">
        <v>2025</v>
      </c>
      <c r="D2745">
        <v>2</v>
      </c>
      <c r="E2745">
        <v>84026</v>
      </c>
      <c r="F2745" t="s">
        <v>290</v>
      </c>
      <c r="G2745">
        <v>2</v>
      </c>
      <c r="H2745" t="str">
        <f>_xlfn.XLOOKUP(Table1[[#This Row],[ZIPCODE]],Table2[Zip Code],Table2[County])</f>
        <v>Uintah</v>
      </c>
      <c r="I2745" t="str">
        <f>_xlfn.XLOOKUP(Table1[[#This Row],[ZIPCODE]],Table3[zip],Table3[county])</f>
        <v>Uintah County</v>
      </c>
      <c r="J2745" t="str">
        <f>IFERROR(Table1[[#This Row],[County (Utah.gov)]], SUBSTITUTE(Table1[[#This Row],[County (WPR)]], " County", ""))</f>
        <v>Uintah</v>
      </c>
    </row>
    <row r="2746" spans="1:10">
      <c r="A2746" t="s">
        <v>135</v>
      </c>
      <c r="B2746" t="s">
        <v>314</v>
      </c>
      <c r="C2746">
        <v>2025</v>
      </c>
      <c r="D2746">
        <v>2</v>
      </c>
      <c r="E2746">
        <v>84026</v>
      </c>
      <c r="F2746" t="s">
        <v>291</v>
      </c>
      <c r="G2746">
        <v>1</v>
      </c>
      <c r="H2746" t="str">
        <f>_xlfn.XLOOKUP(Table1[[#This Row],[ZIPCODE]],Table2[Zip Code],Table2[County])</f>
        <v>Uintah</v>
      </c>
      <c r="I2746" t="str">
        <f>_xlfn.XLOOKUP(Table1[[#This Row],[ZIPCODE]],Table3[zip],Table3[county])</f>
        <v>Uintah County</v>
      </c>
      <c r="J2746" t="str">
        <f>IFERROR(Table1[[#This Row],[County (Utah.gov)]], SUBSTITUTE(Table1[[#This Row],[County (WPR)]], " County", ""))</f>
        <v>Uintah</v>
      </c>
    </row>
    <row r="2747" spans="1:10">
      <c r="A2747" t="s">
        <v>135</v>
      </c>
      <c r="B2747" t="s">
        <v>314</v>
      </c>
      <c r="C2747">
        <v>2025</v>
      </c>
      <c r="D2747">
        <v>2</v>
      </c>
      <c r="E2747">
        <v>84031</v>
      </c>
      <c r="F2747" t="s">
        <v>290</v>
      </c>
      <c r="G2747">
        <v>1</v>
      </c>
      <c r="H2747" t="str">
        <f>_xlfn.XLOOKUP(Table1[[#This Row],[ZIPCODE]],Table2[Zip Code],Table2[County])</f>
        <v>Duchesne</v>
      </c>
      <c r="I2747" t="str">
        <f>_xlfn.XLOOKUP(Table1[[#This Row],[ZIPCODE]],Table3[zip],Table3[county])</f>
        <v>Duchesne County</v>
      </c>
      <c r="J2747" t="str">
        <f>IFERROR(Table1[[#This Row],[County (Utah.gov)]], SUBSTITUTE(Table1[[#This Row],[County (WPR)]], " County", ""))</f>
        <v>Duchesne</v>
      </c>
    </row>
    <row r="2748" spans="1:10">
      <c r="A2748" t="s">
        <v>135</v>
      </c>
      <c r="B2748" t="s">
        <v>314</v>
      </c>
      <c r="C2748">
        <v>2025</v>
      </c>
      <c r="D2748">
        <v>2</v>
      </c>
      <c r="E2748">
        <v>84039</v>
      </c>
      <c r="F2748" t="s">
        <v>290</v>
      </c>
      <c r="G2748">
        <v>4</v>
      </c>
      <c r="H2748" t="str">
        <f>_xlfn.XLOOKUP(Table1[[#This Row],[ZIPCODE]],Table2[Zip Code],Table2[County])</f>
        <v>Uintah</v>
      </c>
      <c r="I2748" t="str">
        <f>_xlfn.XLOOKUP(Table1[[#This Row],[ZIPCODE]],Table3[zip],Table3[county])</f>
        <v>Uintah County</v>
      </c>
      <c r="J2748" t="str">
        <f>IFERROR(Table1[[#This Row],[County (Utah.gov)]], SUBSTITUTE(Table1[[#This Row],[County (WPR)]], " County", ""))</f>
        <v>Uintah</v>
      </c>
    </row>
    <row r="2749" spans="1:10">
      <c r="A2749" t="s">
        <v>135</v>
      </c>
      <c r="B2749" t="s">
        <v>314</v>
      </c>
      <c r="C2749">
        <v>2025</v>
      </c>
      <c r="D2749">
        <v>2</v>
      </c>
      <c r="E2749">
        <v>84039</v>
      </c>
      <c r="F2749" t="s">
        <v>291</v>
      </c>
      <c r="G2749">
        <v>1</v>
      </c>
      <c r="H2749" t="str">
        <f>_xlfn.XLOOKUP(Table1[[#This Row],[ZIPCODE]],Table2[Zip Code],Table2[County])</f>
        <v>Uintah</v>
      </c>
      <c r="I2749" t="str">
        <f>_xlfn.XLOOKUP(Table1[[#This Row],[ZIPCODE]],Table3[zip],Table3[county])</f>
        <v>Uintah County</v>
      </c>
      <c r="J2749" t="str">
        <f>IFERROR(Table1[[#This Row],[County (Utah.gov)]], SUBSTITUTE(Table1[[#This Row],[County (WPR)]], " County", ""))</f>
        <v>Uintah</v>
      </c>
    </row>
    <row r="2750" spans="1:10">
      <c r="A2750" t="s">
        <v>135</v>
      </c>
      <c r="B2750" t="s">
        <v>314</v>
      </c>
      <c r="C2750">
        <v>2025</v>
      </c>
      <c r="D2750">
        <v>2</v>
      </c>
      <c r="E2750">
        <v>84052</v>
      </c>
      <c r="F2750" t="s">
        <v>290</v>
      </c>
      <c r="G2750">
        <v>3</v>
      </c>
      <c r="H2750" t="str">
        <f>_xlfn.XLOOKUP(Table1[[#This Row],[ZIPCODE]],Table2[Zip Code],Table2[County])</f>
        <v>Duchesne</v>
      </c>
      <c r="I2750" t="str">
        <f>_xlfn.XLOOKUP(Table1[[#This Row],[ZIPCODE]],Table3[zip],Table3[county])</f>
        <v>Duchesne County</v>
      </c>
      <c r="J2750" t="str">
        <f>IFERROR(Table1[[#This Row],[County (Utah.gov)]], SUBSTITUTE(Table1[[#This Row],[County (WPR)]], " County", ""))</f>
        <v>Duchesne</v>
      </c>
    </row>
    <row r="2751" spans="1:10">
      <c r="A2751" t="s">
        <v>135</v>
      </c>
      <c r="B2751" t="s">
        <v>314</v>
      </c>
      <c r="C2751">
        <v>2025</v>
      </c>
      <c r="D2751">
        <v>2</v>
      </c>
      <c r="E2751">
        <v>84052</v>
      </c>
      <c r="F2751" t="s">
        <v>291</v>
      </c>
      <c r="G2751">
        <v>1</v>
      </c>
      <c r="H2751" t="str">
        <f>_xlfn.XLOOKUP(Table1[[#This Row],[ZIPCODE]],Table2[Zip Code],Table2[County])</f>
        <v>Duchesne</v>
      </c>
      <c r="I2751" t="str">
        <f>_xlfn.XLOOKUP(Table1[[#This Row],[ZIPCODE]],Table3[zip],Table3[county])</f>
        <v>Duchesne County</v>
      </c>
      <c r="J2751" t="str">
        <f>IFERROR(Table1[[#This Row],[County (Utah.gov)]], SUBSTITUTE(Table1[[#This Row],[County (WPR)]], " County", ""))</f>
        <v>Duchesne</v>
      </c>
    </row>
    <row r="2752" spans="1:10">
      <c r="A2752" t="s">
        <v>135</v>
      </c>
      <c r="B2752" t="s">
        <v>314</v>
      </c>
      <c r="C2752">
        <v>2025</v>
      </c>
      <c r="D2752">
        <v>2</v>
      </c>
      <c r="E2752">
        <v>84066</v>
      </c>
      <c r="F2752" t="s">
        <v>290</v>
      </c>
      <c r="G2752">
        <v>8</v>
      </c>
      <c r="H2752" t="str">
        <f>_xlfn.XLOOKUP(Table1[[#This Row],[ZIPCODE]],Table2[Zip Code],Table2[County])</f>
        <v>Duchesne</v>
      </c>
      <c r="I2752" t="str">
        <f>_xlfn.XLOOKUP(Table1[[#This Row],[ZIPCODE]],Table3[zip],Table3[county])</f>
        <v>Duchesne County</v>
      </c>
      <c r="J2752" t="str">
        <f>IFERROR(Table1[[#This Row],[County (Utah.gov)]], SUBSTITUTE(Table1[[#This Row],[County (WPR)]], " County", ""))</f>
        <v>Duchesne</v>
      </c>
    </row>
    <row r="2753" spans="1:10">
      <c r="A2753" t="s">
        <v>135</v>
      </c>
      <c r="B2753" t="s">
        <v>314</v>
      </c>
      <c r="C2753">
        <v>2025</v>
      </c>
      <c r="D2753">
        <v>2</v>
      </c>
      <c r="E2753">
        <v>84066</v>
      </c>
      <c r="F2753" t="s">
        <v>291</v>
      </c>
      <c r="G2753">
        <v>10</v>
      </c>
      <c r="H2753" t="str">
        <f>_xlfn.XLOOKUP(Table1[[#This Row],[ZIPCODE]],Table2[Zip Code],Table2[County])</f>
        <v>Duchesne</v>
      </c>
      <c r="I2753" t="str">
        <f>_xlfn.XLOOKUP(Table1[[#This Row],[ZIPCODE]],Table3[zip],Table3[county])</f>
        <v>Duchesne County</v>
      </c>
      <c r="J2753" t="str">
        <f>IFERROR(Table1[[#This Row],[County (Utah.gov)]], SUBSTITUTE(Table1[[#This Row],[County (WPR)]], " County", ""))</f>
        <v>Duchesne</v>
      </c>
    </row>
    <row r="2754" spans="1:10">
      <c r="A2754" t="s">
        <v>135</v>
      </c>
      <c r="B2754" t="s">
        <v>314</v>
      </c>
      <c r="C2754">
        <v>2025</v>
      </c>
      <c r="D2754">
        <v>2</v>
      </c>
      <c r="E2754">
        <v>84076</v>
      </c>
      <c r="F2754" t="s">
        <v>290</v>
      </c>
      <c r="G2754">
        <v>1</v>
      </c>
      <c r="H2754" t="str">
        <f>_xlfn.XLOOKUP(Table1[[#This Row],[ZIPCODE]],Table2[Zip Code],Table2[County])</f>
        <v>Uintah</v>
      </c>
      <c r="I2754" t="str">
        <f>_xlfn.XLOOKUP(Table1[[#This Row],[ZIPCODE]],Table3[zip],Table3[county])</f>
        <v>Uintah County</v>
      </c>
      <c r="J2754" t="str">
        <f>IFERROR(Table1[[#This Row],[County (Utah.gov)]], SUBSTITUTE(Table1[[#This Row],[County (WPR)]], " County", ""))</f>
        <v>Uintah</v>
      </c>
    </row>
    <row r="2755" spans="1:10">
      <c r="A2755" t="s">
        <v>135</v>
      </c>
      <c r="B2755" t="s">
        <v>314</v>
      </c>
      <c r="C2755">
        <v>2025</v>
      </c>
      <c r="D2755">
        <v>2</v>
      </c>
      <c r="E2755">
        <v>84076</v>
      </c>
      <c r="F2755" t="s">
        <v>291</v>
      </c>
      <c r="G2755">
        <v>1</v>
      </c>
      <c r="H2755" t="str">
        <f>_xlfn.XLOOKUP(Table1[[#This Row],[ZIPCODE]],Table2[Zip Code],Table2[County])</f>
        <v>Uintah</v>
      </c>
      <c r="I2755" t="str">
        <f>_xlfn.XLOOKUP(Table1[[#This Row],[ZIPCODE]],Table3[zip],Table3[county])</f>
        <v>Uintah County</v>
      </c>
      <c r="J2755" t="str">
        <f>IFERROR(Table1[[#This Row],[County (Utah.gov)]], SUBSTITUTE(Table1[[#This Row],[County (WPR)]], " County", ""))</f>
        <v>Uintah</v>
      </c>
    </row>
    <row r="2756" spans="1:10">
      <c r="A2756" t="s">
        <v>135</v>
      </c>
      <c r="B2756" t="s">
        <v>314</v>
      </c>
      <c r="C2756">
        <v>2025</v>
      </c>
      <c r="D2756">
        <v>2</v>
      </c>
      <c r="E2756">
        <v>84078</v>
      </c>
      <c r="F2756" t="s">
        <v>290</v>
      </c>
      <c r="G2756">
        <v>20</v>
      </c>
      <c r="H2756" t="str">
        <f>_xlfn.XLOOKUP(Table1[[#This Row],[ZIPCODE]],Table2[Zip Code],Table2[County])</f>
        <v>Uintah</v>
      </c>
      <c r="I2756" t="str">
        <f>_xlfn.XLOOKUP(Table1[[#This Row],[ZIPCODE]],Table3[zip],Table3[county])</f>
        <v>Uintah County</v>
      </c>
      <c r="J2756" t="str">
        <f>IFERROR(Table1[[#This Row],[County (Utah.gov)]], SUBSTITUTE(Table1[[#This Row],[County (WPR)]], " County", ""))</f>
        <v>Uintah</v>
      </c>
    </row>
    <row r="2757" spans="1:10">
      <c r="A2757" t="s">
        <v>135</v>
      </c>
      <c r="B2757" t="s">
        <v>314</v>
      </c>
      <c r="C2757">
        <v>2025</v>
      </c>
      <c r="D2757">
        <v>2</v>
      </c>
      <c r="E2757">
        <v>84078</v>
      </c>
      <c r="F2757" t="s">
        <v>291</v>
      </c>
      <c r="G2757">
        <v>13</v>
      </c>
      <c r="H2757" t="str">
        <f>_xlfn.XLOOKUP(Table1[[#This Row],[ZIPCODE]],Table2[Zip Code],Table2[County])</f>
        <v>Uintah</v>
      </c>
      <c r="I2757" t="str">
        <f>_xlfn.XLOOKUP(Table1[[#This Row],[ZIPCODE]],Table3[zip],Table3[county])</f>
        <v>Uintah County</v>
      </c>
      <c r="J2757" t="str">
        <f>IFERROR(Table1[[#This Row],[County (Utah.gov)]], SUBSTITUTE(Table1[[#This Row],[County (WPR)]], " County", ""))</f>
        <v>Uintah</v>
      </c>
    </row>
    <row r="2758" spans="1:10">
      <c r="A2758" t="s">
        <v>135</v>
      </c>
      <c r="B2758" t="s">
        <v>314</v>
      </c>
      <c r="C2758">
        <v>2025</v>
      </c>
      <c r="D2758">
        <v>2</v>
      </c>
      <c r="E2758">
        <v>84085</v>
      </c>
      <c r="F2758" t="s">
        <v>291</v>
      </c>
      <c r="G2758">
        <v>1</v>
      </c>
      <c r="H2758" t="str">
        <f>_xlfn.XLOOKUP(Table1[[#This Row],[ZIPCODE]],Table2[Zip Code],Table2[County])</f>
        <v>Uintah</v>
      </c>
      <c r="I2758" t="str">
        <f>_xlfn.XLOOKUP(Table1[[#This Row],[ZIPCODE]],Table3[zip],Table3[county])</f>
        <v>Uintah County</v>
      </c>
      <c r="J2758" t="str">
        <f>IFERROR(Table1[[#This Row],[County (Utah.gov)]], SUBSTITUTE(Table1[[#This Row],[County (WPR)]], " County", ""))</f>
        <v>Uintah</v>
      </c>
    </row>
    <row r="2759" spans="1:10">
      <c r="A2759" t="s">
        <v>135</v>
      </c>
      <c r="B2759" t="s">
        <v>315</v>
      </c>
      <c r="C2759">
        <v>2025</v>
      </c>
      <c r="D2759">
        <v>2</v>
      </c>
      <c r="E2759">
        <v>84001</v>
      </c>
      <c r="F2759" t="s">
        <v>291</v>
      </c>
      <c r="G2759">
        <v>2</v>
      </c>
      <c r="H2759" t="str">
        <f>_xlfn.XLOOKUP(Table1[[#This Row],[ZIPCODE]],Table2[Zip Code],Table2[County])</f>
        <v>Duchesne</v>
      </c>
      <c r="I2759" t="str">
        <f>_xlfn.XLOOKUP(Table1[[#This Row],[ZIPCODE]],Table3[zip],Table3[county])</f>
        <v>Duchesne County</v>
      </c>
      <c r="J2759" t="str">
        <f>IFERROR(Table1[[#This Row],[County (Utah.gov)]], SUBSTITUTE(Table1[[#This Row],[County (WPR)]], " County", ""))</f>
        <v>Duchesne</v>
      </c>
    </row>
    <row r="2760" spans="1:10">
      <c r="A2760" t="s">
        <v>135</v>
      </c>
      <c r="B2760" t="s">
        <v>315</v>
      </c>
      <c r="C2760">
        <v>2025</v>
      </c>
      <c r="D2760">
        <v>2</v>
      </c>
      <c r="E2760">
        <v>84007</v>
      </c>
      <c r="F2760" t="s">
        <v>290</v>
      </c>
      <c r="G2760">
        <v>1</v>
      </c>
      <c r="H2760" t="str">
        <f>_xlfn.XLOOKUP(Table1[[#This Row],[ZIPCODE]],Table2[Zip Code],Table2[County])</f>
        <v>Duchesne</v>
      </c>
      <c r="I2760" t="str">
        <f>_xlfn.XLOOKUP(Table1[[#This Row],[ZIPCODE]],Table3[zip],Table3[county])</f>
        <v>Duchesne County</v>
      </c>
      <c r="J2760" t="str">
        <f>IFERROR(Table1[[#This Row],[County (Utah.gov)]], SUBSTITUTE(Table1[[#This Row],[County (WPR)]], " County", ""))</f>
        <v>Duchesne</v>
      </c>
    </row>
    <row r="2761" spans="1:10">
      <c r="A2761" t="s">
        <v>135</v>
      </c>
      <c r="B2761" t="s">
        <v>315</v>
      </c>
      <c r="C2761">
        <v>2025</v>
      </c>
      <c r="D2761">
        <v>2</v>
      </c>
      <c r="E2761">
        <v>84007</v>
      </c>
      <c r="F2761" t="s">
        <v>291</v>
      </c>
      <c r="G2761">
        <v>1</v>
      </c>
      <c r="H2761" t="str">
        <f>_xlfn.XLOOKUP(Table1[[#This Row],[ZIPCODE]],Table2[Zip Code],Table2[County])</f>
        <v>Duchesne</v>
      </c>
      <c r="I2761" t="str">
        <f>_xlfn.XLOOKUP(Table1[[#This Row],[ZIPCODE]],Table3[zip],Table3[county])</f>
        <v>Duchesne County</v>
      </c>
      <c r="J2761" t="str">
        <f>IFERROR(Table1[[#This Row],[County (Utah.gov)]], SUBSTITUTE(Table1[[#This Row],[County (WPR)]], " County", ""))</f>
        <v>Duchesne</v>
      </c>
    </row>
    <row r="2762" spans="1:10">
      <c r="A2762" t="s">
        <v>135</v>
      </c>
      <c r="B2762" t="s">
        <v>315</v>
      </c>
      <c r="C2762">
        <v>2025</v>
      </c>
      <c r="D2762">
        <v>2</v>
      </c>
      <c r="E2762">
        <v>84021</v>
      </c>
      <c r="F2762" t="s">
        <v>291</v>
      </c>
      <c r="G2762">
        <v>5</v>
      </c>
      <c r="H2762" t="str">
        <f>_xlfn.XLOOKUP(Table1[[#This Row],[ZIPCODE]],Table2[Zip Code],Table2[County])</f>
        <v>Duchesne</v>
      </c>
      <c r="I2762" t="str">
        <f>_xlfn.XLOOKUP(Table1[[#This Row],[ZIPCODE]],Table3[zip],Table3[county])</f>
        <v>Duchesne County</v>
      </c>
      <c r="J2762" t="str">
        <f>IFERROR(Table1[[#This Row],[County (Utah.gov)]], SUBSTITUTE(Table1[[#This Row],[County (WPR)]], " County", ""))</f>
        <v>Duchesne</v>
      </c>
    </row>
    <row r="2763" spans="1:10">
      <c r="A2763" t="s">
        <v>135</v>
      </c>
      <c r="B2763" t="s">
        <v>315</v>
      </c>
      <c r="C2763">
        <v>2025</v>
      </c>
      <c r="D2763">
        <v>2</v>
      </c>
      <c r="E2763">
        <v>84026</v>
      </c>
      <c r="F2763" t="s">
        <v>290</v>
      </c>
      <c r="G2763">
        <v>2</v>
      </c>
      <c r="H2763" t="str">
        <f>_xlfn.XLOOKUP(Table1[[#This Row],[ZIPCODE]],Table2[Zip Code],Table2[County])</f>
        <v>Uintah</v>
      </c>
      <c r="I2763" t="str">
        <f>_xlfn.XLOOKUP(Table1[[#This Row],[ZIPCODE]],Table3[zip],Table3[county])</f>
        <v>Uintah County</v>
      </c>
      <c r="J2763" t="str">
        <f>IFERROR(Table1[[#This Row],[County (Utah.gov)]], SUBSTITUTE(Table1[[#This Row],[County (WPR)]], " County", ""))</f>
        <v>Uintah</v>
      </c>
    </row>
    <row r="2764" spans="1:10">
      <c r="A2764" t="s">
        <v>135</v>
      </c>
      <c r="B2764" t="s">
        <v>315</v>
      </c>
      <c r="C2764">
        <v>2025</v>
      </c>
      <c r="D2764">
        <v>2</v>
      </c>
      <c r="E2764">
        <v>84026</v>
      </c>
      <c r="F2764" t="s">
        <v>291</v>
      </c>
      <c r="G2764">
        <v>1</v>
      </c>
      <c r="H2764" t="str">
        <f>_xlfn.XLOOKUP(Table1[[#This Row],[ZIPCODE]],Table2[Zip Code],Table2[County])</f>
        <v>Uintah</v>
      </c>
      <c r="I2764" t="str">
        <f>_xlfn.XLOOKUP(Table1[[#This Row],[ZIPCODE]],Table3[zip],Table3[county])</f>
        <v>Uintah County</v>
      </c>
      <c r="J2764" t="str">
        <f>IFERROR(Table1[[#This Row],[County (Utah.gov)]], SUBSTITUTE(Table1[[#This Row],[County (WPR)]], " County", ""))</f>
        <v>Uintah</v>
      </c>
    </row>
    <row r="2765" spans="1:10">
      <c r="A2765" t="s">
        <v>135</v>
      </c>
      <c r="B2765" t="s">
        <v>315</v>
      </c>
      <c r="C2765">
        <v>2025</v>
      </c>
      <c r="D2765">
        <v>2</v>
      </c>
      <c r="E2765">
        <v>84035</v>
      </c>
      <c r="F2765" t="s">
        <v>290</v>
      </c>
      <c r="G2765">
        <v>2</v>
      </c>
      <c r="H2765" t="str">
        <f>_xlfn.XLOOKUP(Table1[[#This Row],[ZIPCODE]],Table2[Zip Code],Table2[County])</f>
        <v>Uintah</v>
      </c>
      <c r="I2765" t="str">
        <f>_xlfn.XLOOKUP(Table1[[#This Row],[ZIPCODE]],Table3[zip],Table3[county])</f>
        <v>Uintah County</v>
      </c>
      <c r="J2765" t="str">
        <f>IFERROR(Table1[[#This Row],[County (Utah.gov)]], SUBSTITUTE(Table1[[#This Row],[County (WPR)]], " County", ""))</f>
        <v>Uintah</v>
      </c>
    </row>
    <row r="2766" spans="1:10">
      <c r="A2766" t="s">
        <v>135</v>
      </c>
      <c r="B2766" t="s">
        <v>315</v>
      </c>
      <c r="C2766">
        <v>2025</v>
      </c>
      <c r="D2766">
        <v>2</v>
      </c>
      <c r="E2766">
        <v>84039</v>
      </c>
      <c r="F2766" t="s">
        <v>290</v>
      </c>
      <c r="G2766">
        <v>4</v>
      </c>
      <c r="H2766" t="str">
        <f>_xlfn.XLOOKUP(Table1[[#This Row],[ZIPCODE]],Table2[Zip Code],Table2[County])</f>
        <v>Uintah</v>
      </c>
      <c r="I2766" t="str">
        <f>_xlfn.XLOOKUP(Table1[[#This Row],[ZIPCODE]],Table3[zip],Table3[county])</f>
        <v>Uintah County</v>
      </c>
      <c r="J2766" t="str">
        <f>IFERROR(Table1[[#This Row],[County (Utah.gov)]], SUBSTITUTE(Table1[[#This Row],[County (WPR)]], " County", ""))</f>
        <v>Uintah</v>
      </c>
    </row>
    <row r="2767" spans="1:10">
      <c r="A2767" t="s">
        <v>135</v>
      </c>
      <c r="B2767" t="s">
        <v>315</v>
      </c>
      <c r="C2767">
        <v>2025</v>
      </c>
      <c r="D2767">
        <v>2</v>
      </c>
      <c r="E2767">
        <v>84051</v>
      </c>
      <c r="F2767" t="s">
        <v>291</v>
      </c>
      <c r="G2767">
        <v>1</v>
      </c>
      <c r="H2767" t="str">
        <f>_xlfn.XLOOKUP(Table1[[#This Row],[ZIPCODE]],Table2[Zip Code],Table2[County])</f>
        <v>Duchesne</v>
      </c>
      <c r="I2767" t="str">
        <f>_xlfn.XLOOKUP(Table1[[#This Row],[ZIPCODE]],Table3[zip],Table3[county])</f>
        <v>Duchesne County</v>
      </c>
      <c r="J2767" t="str">
        <f>IFERROR(Table1[[#This Row],[County (Utah.gov)]], SUBSTITUTE(Table1[[#This Row],[County (WPR)]], " County", ""))</f>
        <v>Duchesne</v>
      </c>
    </row>
    <row r="2768" spans="1:10">
      <c r="A2768" t="s">
        <v>135</v>
      </c>
      <c r="B2768" t="s">
        <v>315</v>
      </c>
      <c r="C2768">
        <v>2025</v>
      </c>
      <c r="D2768">
        <v>2</v>
      </c>
      <c r="E2768">
        <v>84052</v>
      </c>
      <c r="F2768" t="s">
        <v>291</v>
      </c>
      <c r="G2768">
        <v>1</v>
      </c>
      <c r="H2768" t="str">
        <f>_xlfn.XLOOKUP(Table1[[#This Row],[ZIPCODE]],Table2[Zip Code],Table2[County])</f>
        <v>Duchesne</v>
      </c>
      <c r="I2768" t="str">
        <f>_xlfn.XLOOKUP(Table1[[#This Row],[ZIPCODE]],Table3[zip],Table3[county])</f>
        <v>Duchesne County</v>
      </c>
      <c r="J2768" t="str">
        <f>IFERROR(Table1[[#This Row],[County (Utah.gov)]], SUBSTITUTE(Table1[[#This Row],[County (WPR)]], " County", ""))</f>
        <v>Duchesne</v>
      </c>
    </row>
    <row r="2769" spans="1:10">
      <c r="A2769" t="s">
        <v>135</v>
      </c>
      <c r="B2769" t="s">
        <v>315</v>
      </c>
      <c r="C2769">
        <v>2025</v>
      </c>
      <c r="D2769">
        <v>2</v>
      </c>
      <c r="E2769">
        <v>84053</v>
      </c>
      <c r="F2769" t="s">
        <v>290</v>
      </c>
      <c r="G2769">
        <v>1</v>
      </c>
      <c r="H2769" t="str">
        <f>_xlfn.XLOOKUP(Table1[[#This Row],[ZIPCODE]],Table2[Zip Code],Table2[County])</f>
        <v>Duchesne</v>
      </c>
      <c r="I2769" t="str">
        <f>_xlfn.XLOOKUP(Table1[[#This Row],[ZIPCODE]],Table3[zip],Table3[county])</f>
        <v>Duchesne County</v>
      </c>
      <c r="J2769" t="str">
        <f>IFERROR(Table1[[#This Row],[County (Utah.gov)]], SUBSTITUTE(Table1[[#This Row],[County (WPR)]], " County", ""))</f>
        <v>Duchesne</v>
      </c>
    </row>
    <row r="2770" spans="1:10">
      <c r="A2770" t="s">
        <v>135</v>
      </c>
      <c r="B2770" t="s">
        <v>315</v>
      </c>
      <c r="C2770">
        <v>2025</v>
      </c>
      <c r="D2770">
        <v>2</v>
      </c>
      <c r="E2770">
        <v>84053</v>
      </c>
      <c r="F2770" t="s">
        <v>291</v>
      </c>
      <c r="G2770">
        <v>2</v>
      </c>
      <c r="H2770" t="str">
        <f>_xlfn.XLOOKUP(Table1[[#This Row],[ZIPCODE]],Table2[Zip Code],Table2[County])</f>
        <v>Duchesne</v>
      </c>
      <c r="I2770" t="str">
        <f>_xlfn.XLOOKUP(Table1[[#This Row],[ZIPCODE]],Table3[zip],Table3[county])</f>
        <v>Duchesne County</v>
      </c>
      <c r="J2770" t="str">
        <f>IFERROR(Table1[[#This Row],[County (Utah.gov)]], SUBSTITUTE(Table1[[#This Row],[County (WPR)]], " County", ""))</f>
        <v>Duchesne</v>
      </c>
    </row>
    <row r="2771" spans="1:10">
      <c r="A2771" t="s">
        <v>135</v>
      </c>
      <c r="B2771" t="s">
        <v>315</v>
      </c>
      <c r="C2771">
        <v>2025</v>
      </c>
      <c r="D2771">
        <v>2</v>
      </c>
      <c r="E2771">
        <v>84066</v>
      </c>
      <c r="F2771" t="s">
        <v>290</v>
      </c>
      <c r="G2771">
        <v>9</v>
      </c>
      <c r="H2771" t="str">
        <f>_xlfn.XLOOKUP(Table1[[#This Row],[ZIPCODE]],Table2[Zip Code],Table2[County])</f>
        <v>Duchesne</v>
      </c>
      <c r="I2771" t="str">
        <f>_xlfn.XLOOKUP(Table1[[#This Row],[ZIPCODE]],Table3[zip],Table3[county])</f>
        <v>Duchesne County</v>
      </c>
      <c r="J2771" t="str">
        <f>IFERROR(Table1[[#This Row],[County (Utah.gov)]], SUBSTITUTE(Table1[[#This Row],[County (WPR)]], " County", ""))</f>
        <v>Duchesne</v>
      </c>
    </row>
    <row r="2772" spans="1:10">
      <c r="A2772" t="s">
        <v>135</v>
      </c>
      <c r="B2772" t="s">
        <v>315</v>
      </c>
      <c r="C2772">
        <v>2025</v>
      </c>
      <c r="D2772">
        <v>2</v>
      </c>
      <c r="E2772">
        <v>84066</v>
      </c>
      <c r="F2772" t="s">
        <v>291</v>
      </c>
      <c r="G2772">
        <v>24</v>
      </c>
      <c r="H2772" t="str">
        <f>_xlfn.XLOOKUP(Table1[[#This Row],[ZIPCODE]],Table2[Zip Code],Table2[County])</f>
        <v>Duchesne</v>
      </c>
      <c r="I2772" t="str">
        <f>_xlfn.XLOOKUP(Table1[[#This Row],[ZIPCODE]],Table3[zip],Table3[county])</f>
        <v>Duchesne County</v>
      </c>
      <c r="J2772" t="str">
        <f>IFERROR(Table1[[#This Row],[County (Utah.gov)]], SUBSTITUTE(Table1[[#This Row],[County (WPR)]], " County", ""))</f>
        <v>Duchesne</v>
      </c>
    </row>
    <row r="2773" spans="1:10">
      <c r="A2773" t="s">
        <v>135</v>
      </c>
      <c r="B2773" t="s">
        <v>315</v>
      </c>
      <c r="C2773">
        <v>2025</v>
      </c>
      <c r="D2773">
        <v>2</v>
      </c>
      <c r="E2773">
        <v>84073</v>
      </c>
      <c r="F2773" t="s">
        <v>290</v>
      </c>
      <c r="G2773">
        <v>1</v>
      </c>
      <c r="H2773" t="str">
        <f>_xlfn.XLOOKUP(Table1[[#This Row],[ZIPCODE]],Table2[Zip Code],Table2[County])</f>
        <v>Duchesne</v>
      </c>
      <c r="I2773" t="str">
        <f>_xlfn.XLOOKUP(Table1[[#This Row],[ZIPCODE]],Table3[zip],Table3[county])</f>
        <v>Duchesne County</v>
      </c>
      <c r="J2773" t="str">
        <f>IFERROR(Table1[[#This Row],[County (Utah.gov)]], SUBSTITUTE(Table1[[#This Row],[County (WPR)]], " County", ""))</f>
        <v>Duchesne</v>
      </c>
    </row>
    <row r="2774" spans="1:10">
      <c r="A2774" t="s">
        <v>135</v>
      </c>
      <c r="B2774" t="s">
        <v>315</v>
      </c>
      <c r="C2774">
        <v>2025</v>
      </c>
      <c r="D2774">
        <v>2</v>
      </c>
      <c r="E2774">
        <v>84078</v>
      </c>
      <c r="F2774" t="s">
        <v>290</v>
      </c>
      <c r="G2774">
        <v>37</v>
      </c>
      <c r="H2774" t="str">
        <f>_xlfn.XLOOKUP(Table1[[#This Row],[ZIPCODE]],Table2[Zip Code],Table2[County])</f>
        <v>Uintah</v>
      </c>
      <c r="I2774" t="str">
        <f>_xlfn.XLOOKUP(Table1[[#This Row],[ZIPCODE]],Table3[zip],Table3[county])</f>
        <v>Uintah County</v>
      </c>
      <c r="J2774" t="str">
        <f>IFERROR(Table1[[#This Row],[County (Utah.gov)]], SUBSTITUTE(Table1[[#This Row],[County (WPR)]], " County", ""))</f>
        <v>Uintah</v>
      </c>
    </row>
    <row r="2775" spans="1:10">
      <c r="A2775" t="s">
        <v>135</v>
      </c>
      <c r="B2775" t="s">
        <v>315</v>
      </c>
      <c r="C2775">
        <v>2025</v>
      </c>
      <c r="D2775">
        <v>2</v>
      </c>
      <c r="E2775">
        <v>84078</v>
      </c>
      <c r="F2775" t="s">
        <v>291</v>
      </c>
      <c r="G2775">
        <v>64</v>
      </c>
      <c r="H2775" t="str">
        <f>_xlfn.XLOOKUP(Table1[[#This Row],[ZIPCODE]],Table2[Zip Code],Table2[County])</f>
        <v>Uintah</v>
      </c>
      <c r="I2775" t="str">
        <f>_xlfn.XLOOKUP(Table1[[#This Row],[ZIPCODE]],Table3[zip],Table3[county])</f>
        <v>Uintah County</v>
      </c>
      <c r="J2775" t="str">
        <f>IFERROR(Table1[[#This Row],[County (Utah.gov)]], SUBSTITUTE(Table1[[#This Row],[County (WPR)]], " County", ""))</f>
        <v>Uintah</v>
      </c>
    </row>
    <row r="2776" spans="1:10">
      <c r="A2776" t="s">
        <v>135</v>
      </c>
      <c r="B2776" t="s">
        <v>315</v>
      </c>
      <c r="C2776">
        <v>2025</v>
      </c>
      <c r="D2776">
        <v>2</v>
      </c>
      <c r="E2776">
        <v>84321</v>
      </c>
      <c r="F2776" t="s">
        <v>290</v>
      </c>
      <c r="G2776">
        <v>2</v>
      </c>
      <c r="H2776" t="str">
        <f>_xlfn.XLOOKUP(Table1[[#This Row],[ZIPCODE]],Table2[Zip Code],Table2[County])</f>
        <v>Cache</v>
      </c>
      <c r="I2776" t="str">
        <f>_xlfn.XLOOKUP(Table1[[#This Row],[ZIPCODE]],Table3[zip],Table3[county])</f>
        <v>Cache County</v>
      </c>
      <c r="J2776" t="str">
        <f>IFERROR(Table1[[#This Row],[County (Utah.gov)]], SUBSTITUTE(Table1[[#This Row],[County (WPR)]], " County", ""))</f>
        <v>Cache</v>
      </c>
    </row>
    <row r="2777" spans="1:10">
      <c r="A2777" t="s">
        <v>135</v>
      </c>
      <c r="B2777" t="s">
        <v>315</v>
      </c>
      <c r="C2777">
        <v>2025</v>
      </c>
      <c r="D2777">
        <v>2</v>
      </c>
      <c r="E2777">
        <v>84501</v>
      </c>
      <c r="F2777" t="s">
        <v>291</v>
      </c>
      <c r="G2777">
        <v>8</v>
      </c>
      <c r="H2777" t="str">
        <f>_xlfn.XLOOKUP(Table1[[#This Row],[ZIPCODE]],Table2[Zip Code],Table2[County])</f>
        <v>Carbon</v>
      </c>
      <c r="I2777" t="str">
        <f>_xlfn.XLOOKUP(Table1[[#This Row],[ZIPCODE]],Table3[zip],Table3[county])</f>
        <v>Carbon County</v>
      </c>
      <c r="J2777" t="str">
        <f>IFERROR(Table1[[#This Row],[County (Utah.gov)]], SUBSTITUTE(Table1[[#This Row],[County (WPR)]], " County", ""))</f>
        <v>Carbon</v>
      </c>
    </row>
    <row r="2778" spans="1:10">
      <c r="A2778" t="s">
        <v>135</v>
      </c>
      <c r="B2778" t="s">
        <v>315</v>
      </c>
      <c r="C2778">
        <v>2025</v>
      </c>
      <c r="D2778">
        <v>2</v>
      </c>
      <c r="E2778">
        <v>84526</v>
      </c>
      <c r="F2778" t="s">
        <v>291</v>
      </c>
      <c r="G2778">
        <v>1</v>
      </c>
      <c r="H2778" t="str">
        <f>_xlfn.XLOOKUP(Table1[[#This Row],[ZIPCODE]],Table2[Zip Code],Table2[County])</f>
        <v>Carbon</v>
      </c>
      <c r="I2778" t="str">
        <f>_xlfn.XLOOKUP(Table1[[#This Row],[ZIPCODE]],Table3[zip],Table3[county])</f>
        <v>Carbon County</v>
      </c>
      <c r="J2778" t="str">
        <f>IFERROR(Table1[[#This Row],[County (Utah.gov)]], SUBSTITUTE(Table1[[#This Row],[County (WPR)]], " County", ""))</f>
        <v>Carbon</v>
      </c>
    </row>
    <row r="2779" spans="1:10">
      <c r="A2779" t="s">
        <v>135</v>
      </c>
      <c r="B2779" t="s">
        <v>316</v>
      </c>
      <c r="C2779">
        <v>2025</v>
      </c>
      <c r="D2779">
        <v>2</v>
      </c>
      <c r="E2779">
        <v>84003</v>
      </c>
      <c r="F2779" t="s">
        <v>290</v>
      </c>
      <c r="G2779">
        <v>1</v>
      </c>
      <c r="H2779" t="str">
        <f>_xlfn.XLOOKUP(Table1[[#This Row],[ZIPCODE]],Table2[Zip Code],Table2[County])</f>
        <v>Utah</v>
      </c>
      <c r="I2779" t="str">
        <f>_xlfn.XLOOKUP(Table1[[#This Row],[ZIPCODE]],Table3[zip],Table3[county])</f>
        <v>Utah County</v>
      </c>
      <c r="J2779" t="str">
        <f>IFERROR(Table1[[#This Row],[County (Utah.gov)]], SUBSTITUTE(Table1[[#This Row],[County (WPR)]], " County", ""))</f>
        <v>Utah</v>
      </c>
    </row>
    <row r="2780" spans="1:10">
      <c r="A2780" t="s">
        <v>135</v>
      </c>
      <c r="B2780" t="s">
        <v>316</v>
      </c>
      <c r="C2780">
        <v>2025</v>
      </c>
      <c r="D2780">
        <v>2</v>
      </c>
      <c r="E2780">
        <v>84005</v>
      </c>
      <c r="F2780" t="s">
        <v>291</v>
      </c>
      <c r="G2780">
        <v>1</v>
      </c>
      <c r="H2780" t="e">
        <f>_xlfn.XLOOKUP(Table1[[#This Row],[ZIPCODE]],Table2[Zip Code],Table2[County])</f>
        <v>#N/A</v>
      </c>
      <c r="I2780" t="str">
        <f>_xlfn.XLOOKUP(Table1[[#This Row],[ZIPCODE]],Table3[zip],Table3[county])</f>
        <v>Utah County</v>
      </c>
      <c r="J2780" t="str">
        <f>IFERROR(Table1[[#This Row],[County (Utah.gov)]], SUBSTITUTE(Table1[[#This Row],[County (WPR)]], " County", ""))</f>
        <v>Utah</v>
      </c>
    </row>
    <row r="2781" spans="1:10">
      <c r="A2781" t="s">
        <v>135</v>
      </c>
      <c r="B2781" t="s">
        <v>316</v>
      </c>
      <c r="C2781">
        <v>2025</v>
      </c>
      <c r="D2781">
        <v>2</v>
      </c>
      <c r="E2781">
        <v>84020</v>
      </c>
      <c r="F2781" t="s">
        <v>290</v>
      </c>
      <c r="G2781">
        <v>1</v>
      </c>
      <c r="H2781" t="str">
        <f>_xlfn.XLOOKUP(Table1[[#This Row],[ZIPCODE]],Table2[Zip Code],Table2[County])</f>
        <v>Salt Lake</v>
      </c>
      <c r="I2781" t="str">
        <f>_xlfn.XLOOKUP(Table1[[#This Row],[ZIPCODE]],Table3[zip],Table3[county])</f>
        <v>Salt Lake County</v>
      </c>
      <c r="J2781" t="str">
        <f>IFERROR(Table1[[#This Row],[County (Utah.gov)]], SUBSTITUTE(Table1[[#This Row],[County (WPR)]], " County", ""))</f>
        <v>Salt Lake</v>
      </c>
    </row>
    <row r="2782" spans="1:10">
      <c r="A2782" t="s">
        <v>135</v>
      </c>
      <c r="B2782" t="s">
        <v>316</v>
      </c>
      <c r="C2782">
        <v>2025</v>
      </c>
      <c r="D2782">
        <v>2</v>
      </c>
      <c r="E2782">
        <v>84043</v>
      </c>
      <c r="F2782" t="s">
        <v>290</v>
      </c>
      <c r="G2782">
        <v>2</v>
      </c>
      <c r="H2782" t="str">
        <f>_xlfn.XLOOKUP(Table1[[#This Row],[ZIPCODE]],Table2[Zip Code],Table2[County])</f>
        <v>Utah</v>
      </c>
      <c r="I2782" t="str">
        <f>_xlfn.XLOOKUP(Table1[[#This Row],[ZIPCODE]],Table3[zip],Table3[county])</f>
        <v>Utah County</v>
      </c>
      <c r="J2782" t="str">
        <f>IFERROR(Table1[[#This Row],[County (Utah.gov)]], SUBSTITUTE(Table1[[#This Row],[County (WPR)]], " County", ""))</f>
        <v>Utah</v>
      </c>
    </row>
    <row r="2783" spans="1:10">
      <c r="A2783" t="s">
        <v>135</v>
      </c>
      <c r="B2783" t="s">
        <v>316</v>
      </c>
      <c r="C2783">
        <v>2025</v>
      </c>
      <c r="D2783">
        <v>2</v>
      </c>
      <c r="E2783">
        <v>84043</v>
      </c>
      <c r="F2783" t="s">
        <v>291</v>
      </c>
      <c r="G2783">
        <v>1</v>
      </c>
      <c r="H2783" t="str">
        <f>_xlfn.XLOOKUP(Table1[[#This Row],[ZIPCODE]],Table2[Zip Code],Table2[County])</f>
        <v>Utah</v>
      </c>
      <c r="I2783" t="str">
        <f>_xlfn.XLOOKUP(Table1[[#This Row],[ZIPCODE]],Table3[zip],Table3[county])</f>
        <v>Utah County</v>
      </c>
      <c r="J2783" t="str">
        <f>IFERROR(Table1[[#This Row],[County (Utah.gov)]], SUBSTITUTE(Table1[[#This Row],[County (WPR)]], " County", ""))</f>
        <v>Utah</v>
      </c>
    </row>
    <row r="2784" spans="1:10">
      <c r="A2784" t="s">
        <v>135</v>
      </c>
      <c r="B2784" t="s">
        <v>316</v>
      </c>
      <c r="C2784">
        <v>2025</v>
      </c>
      <c r="D2784">
        <v>2</v>
      </c>
      <c r="E2784">
        <v>84057</v>
      </c>
      <c r="F2784" t="s">
        <v>291</v>
      </c>
      <c r="G2784">
        <v>1</v>
      </c>
      <c r="H2784" t="str">
        <f>_xlfn.XLOOKUP(Table1[[#This Row],[ZIPCODE]],Table2[Zip Code],Table2[County])</f>
        <v>Utah</v>
      </c>
      <c r="I2784" t="str">
        <f>_xlfn.XLOOKUP(Table1[[#This Row],[ZIPCODE]],Table3[zip],Table3[county])</f>
        <v>Utah County</v>
      </c>
      <c r="J2784" t="str">
        <f>IFERROR(Table1[[#This Row],[County (Utah.gov)]], SUBSTITUTE(Table1[[#This Row],[County (WPR)]], " County", ""))</f>
        <v>Utah</v>
      </c>
    </row>
    <row r="2785" spans="1:10">
      <c r="A2785" t="s">
        <v>135</v>
      </c>
      <c r="B2785" t="s">
        <v>316</v>
      </c>
      <c r="C2785">
        <v>2025</v>
      </c>
      <c r="D2785">
        <v>2</v>
      </c>
      <c r="E2785">
        <v>84060</v>
      </c>
      <c r="F2785" t="s">
        <v>290</v>
      </c>
      <c r="G2785">
        <v>1</v>
      </c>
      <c r="H2785" t="str">
        <f>_xlfn.XLOOKUP(Table1[[#This Row],[ZIPCODE]],Table2[Zip Code],Table2[County])</f>
        <v>Summit</v>
      </c>
      <c r="I2785" t="str">
        <f>_xlfn.XLOOKUP(Table1[[#This Row],[ZIPCODE]],Table3[zip],Table3[county])</f>
        <v>Summit County</v>
      </c>
      <c r="J2785" t="str">
        <f>IFERROR(Table1[[#This Row],[County (Utah.gov)]], SUBSTITUTE(Table1[[#This Row],[County (WPR)]], " County", ""))</f>
        <v>Summit</v>
      </c>
    </row>
    <row r="2786" spans="1:10">
      <c r="A2786" t="s">
        <v>135</v>
      </c>
      <c r="B2786" t="s">
        <v>316</v>
      </c>
      <c r="C2786">
        <v>2025</v>
      </c>
      <c r="D2786">
        <v>2</v>
      </c>
      <c r="E2786">
        <v>84065</v>
      </c>
      <c r="F2786" t="s">
        <v>290</v>
      </c>
      <c r="G2786">
        <v>1</v>
      </c>
      <c r="H2786" t="str">
        <f>_xlfn.XLOOKUP(Table1[[#This Row],[ZIPCODE]],Table2[Zip Code],Table2[County])</f>
        <v>Salt Lake</v>
      </c>
      <c r="I2786" t="str">
        <f>_xlfn.XLOOKUP(Table1[[#This Row],[ZIPCODE]],Table3[zip],Table3[county])</f>
        <v>Salt Lake County</v>
      </c>
      <c r="J2786" t="str">
        <f>IFERROR(Table1[[#This Row],[County (Utah.gov)]], SUBSTITUTE(Table1[[#This Row],[County (WPR)]], " County", ""))</f>
        <v>Salt Lake</v>
      </c>
    </row>
    <row r="2787" spans="1:10">
      <c r="A2787" t="s">
        <v>135</v>
      </c>
      <c r="B2787" t="s">
        <v>316</v>
      </c>
      <c r="C2787">
        <v>2025</v>
      </c>
      <c r="D2787">
        <v>2</v>
      </c>
      <c r="E2787">
        <v>84097</v>
      </c>
      <c r="F2787" t="s">
        <v>291</v>
      </c>
      <c r="G2787">
        <v>1</v>
      </c>
      <c r="H2787" t="str">
        <f>_xlfn.XLOOKUP(Table1[[#This Row],[ZIPCODE]],Table2[Zip Code],Table2[County])</f>
        <v>Utah</v>
      </c>
      <c r="I2787" t="str">
        <f>_xlfn.XLOOKUP(Table1[[#This Row],[ZIPCODE]],Table3[zip],Table3[county])</f>
        <v>Utah County</v>
      </c>
      <c r="J2787" t="str">
        <f>IFERROR(Table1[[#This Row],[County (Utah.gov)]], SUBSTITUTE(Table1[[#This Row],[County (WPR)]], " County", ""))</f>
        <v>Utah</v>
      </c>
    </row>
    <row r="2788" spans="1:10">
      <c r="A2788" t="s">
        <v>135</v>
      </c>
      <c r="B2788" t="s">
        <v>316</v>
      </c>
      <c r="C2788">
        <v>2025</v>
      </c>
      <c r="D2788">
        <v>2</v>
      </c>
      <c r="E2788">
        <v>84321</v>
      </c>
      <c r="F2788" t="s">
        <v>290</v>
      </c>
      <c r="G2788">
        <v>1</v>
      </c>
      <c r="H2788" t="str">
        <f>_xlfn.XLOOKUP(Table1[[#This Row],[ZIPCODE]],Table2[Zip Code],Table2[County])</f>
        <v>Cache</v>
      </c>
      <c r="I2788" t="str">
        <f>_xlfn.XLOOKUP(Table1[[#This Row],[ZIPCODE]],Table3[zip],Table3[county])</f>
        <v>Cache County</v>
      </c>
      <c r="J2788" t="str">
        <f>IFERROR(Table1[[#This Row],[County (Utah.gov)]], SUBSTITUTE(Table1[[#This Row],[County (WPR)]], " County", ""))</f>
        <v>Cache</v>
      </c>
    </row>
    <row r="2789" spans="1:10">
      <c r="A2789" t="s">
        <v>135</v>
      </c>
      <c r="B2789" t="s">
        <v>316</v>
      </c>
      <c r="C2789">
        <v>2025</v>
      </c>
      <c r="D2789">
        <v>2</v>
      </c>
      <c r="E2789">
        <v>84341</v>
      </c>
      <c r="F2789" t="s">
        <v>290</v>
      </c>
      <c r="G2789">
        <v>2</v>
      </c>
      <c r="H2789" t="str">
        <f>_xlfn.XLOOKUP(Table1[[#This Row],[ZIPCODE]],Table2[Zip Code],Table2[County])</f>
        <v>Cache</v>
      </c>
      <c r="I2789" t="str">
        <f>_xlfn.XLOOKUP(Table1[[#This Row],[ZIPCODE]],Table3[zip],Table3[county])</f>
        <v>Cache County</v>
      </c>
      <c r="J2789" t="str">
        <f>IFERROR(Table1[[#This Row],[County (Utah.gov)]], SUBSTITUTE(Table1[[#This Row],[County (WPR)]], " County", ""))</f>
        <v>Cache</v>
      </c>
    </row>
    <row r="2790" spans="1:10">
      <c r="A2790" t="s">
        <v>135</v>
      </c>
      <c r="B2790" t="s">
        <v>316</v>
      </c>
      <c r="C2790">
        <v>2025</v>
      </c>
      <c r="D2790">
        <v>2</v>
      </c>
      <c r="E2790">
        <v>84601</v>
      </c>
      <c r="F2790" t="s">
        <v>291</v>
      </c>
      <c r="G2790">
        <v>1</v>
      </c>
      <c r="H2790" t="str">
        <f>_xlfn.XLOOKUP(Table1[[#This Row],[ZIPCODE]],Table2[Zip Code],Table2[County])</f>
        <v>Utah</v>
      </c>
      <c r="I2790" t="str">
        <f>_xlfn.XLOOKUP(Table1[[#This Row],[ZIPCODE]],Table3[zip],Table3[county])</f>
        <v>Utah County</v>
      </c>
      <c r="J2790" t="str">
        <f>IFERROR(Table1[[#This Row],[County (Utah.gov)]], SUBSTITUTE(Table1[[#This Row],[County (WPR)]], " County", ""))</f>
        <v>Utah</v>
      </c>
    </row>
    <row r="2791" spans="1:10">
      <c r="A2791" t="s">
        <v>135</v>
      </c>
      <c r="B2791" t="s">
        <v>316</v>
      </c>
      <c r="C2791">
        <v>2025</v>
      </c>
      <c r="D2791">
        <v>2</v>
      </c>
      <c r="E2791">
        <v>84604</v>
      </c>
      <c r="F2791" t="s">
        <v>290</v>
      </c>
      <c r="G2791">
        <v>1</v>
      </c>
      <c r="H2791" t="str">
        <f>_xlfn.XLOOKUP(Table1[[#This Row],[ZIPCODE]],Table2[Zip Code],Table2[County])</f>
        <v>Utah</v>
      </c>
      <c r="I2791" t="str">
        <f>_xlfn.XLOOKUP(Table1[[#This Row],[ZIPCODE]],Table3[zip],Table3[county])</f>
        <v>Utah County</v>
      </c>
      <c r="J2791" t="str">
        <f>IFERROR(Table1[[#This Row],[County (Utah.gov)]], SUBSTITUTE(Table1[[#This Row],[County (WPR)]], " County", ""))</f>
        <v>Utah</v>
      </c>
    </row>
    <row r="2792" spans="1:10">
      <c r="A2792" t="s">
        <v>135</v>
      </c>
      <c r="B2792" t="s">
        <v>316</v>
      </c>
      <c r="C2792">
        <v>2025</v>
      </c>
      <c r="D2792">
        <v>2</v>
      </c>
      <c r="E2792">
        <v>84604</v>
      </c>
      <c r="F2792" t="s">
        <v>291</v>
      </c>
      <c r="G2792">
        <v>1</v>
      </c>
      <c r="H2792" t="str">
        <f>_xlfn.XLOOKUP(Table1[[#This Row],[ZIPCODE]],Table2[Zip Code],Table2[County])</f>
        <v>Utah</v>
      </c>
      <c r="I2792" t="str">
        <f>_xlfn.XLOOKUP(Table1[[#This Row],[ZIPCODE]],Table3[zip],Table3[county])</f>
        <v>Utah County</v>
      </c>
      <c r="J2792" t="str">
        <f>IFERROR(Table1[[#This Row],[County (Utah.gov)]], SUBSTITUTE(Table1[[#This Row],[County (WPR)]], " County", ""))</f>
        <v>Utah</v>
      </c>
    </row>
    <row r="2793" spans="1:10">
      <c r="A2793" t="s">
        <v>135</v>
      </c>
      <c r="B2793" t="s">
        <v>316</v>
      </c>
      <c r="C2793">
        <v>2025</v>
      </c>
      <c r="D2793">
        <v>2</v>
      </c>
      <c r="E2793">
        <v>84651</v>
      </c>
      <c r="F2793" t="s">
        <v>291</v>
      </c>
      <c r="G2793">
        <v>2</v>
      </c>
      <c r="H2793" t="str">
        <f>_xlfn.XLOOKUP(Table1[[#This Row],[ZIPCODE]],Table2[Zip Code],Table2[County])</f>
        <v>Utah</v>
      </c>
      <c r="I2793" t="str">
        <f>_xlfn.XLOOKUP(Table1[[#This Row],[ZIPCODE]],Table3[zip],Table3[county])</f>
        <v>Utah County</v>
      </c>
      <c r="J2793" t="str">
        <f>IFERROR(Table1[[#This Row],[County (Utah.gov)]], SUBSTITUTE(Table1[[#This Row],[County (WPR)]], " County", ""))</f>
        <v>Utah</v>
      </c>
    </row>
    <row r="2794" spans="1:10">
      <c r="A2794" t="s">
        <v>135</v>
      </c>
      <c r="B2794" t="s">
        <v>316</v>
      </c>
      <c r="C2794">
        <v>2025</v>
      </c>
      <c r="D2794">
        <v>2</v>
      </c>
      <c r="E2794">
        <v>84660</v>
      </c>
      <c r="F2794" t="s">
        <v>291</v>
      </c>
      <c r="G2794">
        <v>1</v>
      </c>
      <c r="H2794" t="str">
        <f>_xlfn.XLOOKUP(Table1[[#This Row],[ZIPCODE]],Table2[Zip Code],Table2[County])</f>
        <v>Utah</v>
      </c>
      <c r="I2794" t="str">
        <f>_xlfn.XLOOKUP(Table1[[#This Row],[ZIPCODE]],Table3[zip],Table3[county])</f>
        <v>Utah County</v>
      </c>
      <c r="J2794" t="str">
        <f>IFERROR(Table1[[#This Row],[County (Utah.gov)]], SUBSTITUTE(Table1[[#This Row],[County (WPR)]], " County", ""))</f>
        <v>Utah</v>
      </c>
    </row>
    <row r="2795" spans="1:10">
      <c r="A2795" t="s">
        <v>135</v>
      </c>
      <c r="B2795" t="s">
        <v>316</v>
      </c>
      <c r="C2795">
        <v>2025</v>
      </c>
      <c r="D2795">
        <v>2</v>
      </c>
      <c r="E2795">
        <v>84663</v>
      </c>
      <c r="F2795" t="s">
        <v>290</v>
      </c>
      <c r="G2795">
        <v>1</v>
      </c>
      <c r="H2795" t="str">
        <f>_xlfn.XLOOKUP(Table1[[#This Row],[ZIPCODE]],Table2[Zip Code],Table2[County])</f>
        <v>Utah</v>
      </c>
      <c r="I2795" t="str">
        <f>_xlfn.XLOOKUP(Table1[[#This Row],[ZIPCODE]],Table3[zip],Table3[county])</f>
        <v>Utah County</v>
      </c>
      <c r="J2795" t="str">
        <f>IFERROR(Table1[[#This Row],[County (Utah.gov)]], SUBSTITUTE(Table1[[#This Row],[County (WPR)]], " County", ""))</f>
        <v>Utah</v>
      </c>
    </row>
    <row r="2796" spans="1:10">
      <c r="A2796" t="s">
        <v>135</v>
      </c>
      <c r="B2796" t="s">
        <v>316</v>
      </c>
      <c r="C2796">
        <v>2025</v>
      </c>
      <c r="D2796">
        <v>2</v>
      </c>
      <c r="E2796">
        <v>84663</v>
      </c>
      <c r="F2796" t="s">
        <v>291</v>
      </c>
      <c r="G2796">
        <v>1</v>
      </c>
      <c r="H2796" t="str">
        <f>_xlfn.XLOOKUP(Table1[[#This Row],[ZIPCODE]],Table2[Zip Code],Table2[County])</f>
        <v>Utah</v>
      </c>
      <c r="I2796" t="str">
        <f>_xlfn.XLOOKUP(Table1[[#This Row],[ZIPCODE]],Table3[zip],Table3[county])</f>
        <v>Utah County</v>
      </c>
      <c r="J2796" t="str">
        <f>IFERROR(Table1[[#This Row],[County (Utah.gov)]], SUBSTITUTE(Table1[[#This Row],[County (WPR)]], " County", ""))</f>
        <v>Utah</v>
      </c>
    </row>
    <row r="2797" spans="1:10">
      <c r="A2797" t="s">
        <v>135</v>
      </c>
      <c r="B2797" t="s">
        <v>316</v>
      </c>
      <c r="C2797">
        <v>2025</v>
      </c>
      <c r="D2797">
        <v>2</v>
      </c>
      <c r="E2797">
        <v>84664</v>
      </c>
      <c r="F2797" t="s">
        <v>290</v>
      </c>
      <c r="G2797">
        <v>1</v>
      </c>
      <c r="H2797" t="str">
        <f>_xlfn.XLOOKUP(Table1[[#This Row],[ZIPCODE]],Table2[Zip Code],Table2[County])</f>
        <v>Utah</v>
      </c>
      <c r="I2797" t="str">
        <f>_xlfn.XLOOKUP(Table1[[#This Row],[ZIPCODE]],Table3[zip],Table3[county])</f>
        <v>Utah County</v>
      </c>
      <c r="J2797" t="str">
        <f>IFERROR(Table1[[#This Row],[County (Utah.gov)]], SUBSTITUTE(Table1[[#This Row],[County (WPR)]], " County", ""))</f>
        <v>Utah</v>
      </c>
    </row>
    <row r="2798" spans="1:10">
      <c r="A2798" t="s">
        <v>135</v>
      </c>
      <c r="B2798" t="s">
        <v>317</v>
      </c>
      <c r="C2798">
        <v>2025</v>
      </c>
      <c r="D2798">
        <v>2</v>
      </c>
      <c r="E2798">
        <v>84002</v>
      </c>
      <c r="F2798" t="s">
        <v>291</v>
      </c>
      <c r="G2798">
        <v>1</v>
      </c>
      <c r="H2798" t="str">
        <f>_xlfn.XLOOKUP(Table1[[#This Row],[ZIPCODE]],Table2[Zip Code],Table2[County])</f>
        <v>Duchesne</v>
      </c>
      <c r="I2798" t="str">
        <f>_xlfn.XLOOKUP(Table1[[#This Row],[ZIPCODE]],Table3[zip],Table3[county])</f>
        <v>Duchesne County</v>
      </c>
      <c r="J2798" t="str">
        <f>IFERROR(Table1[[#This Row],[County (Utah.gov)]], SUBSTITUTE(Table1[[#This Row],[County (WPR)]], " County", ""))</f>
        <v>Duchesne</v>
      </c>
    </row>
    <row r="2799" spans="1:10">
      <c r="A2799" t="s">
        <v>135</v>
      </c>
      <c r="B2799" t="s">
        <v>317</v>
      </c>
      <c r="C2799">
        <v>2025</v>
      </c>
      <c r="D2799">
        <v>2</v>
      </c>
      <c r="E2799">
        <v>84003</v>
      </c>
      <c r="F2799" t="s">
        <v>290</v>
      </c>
      <c r="G2799">
        <v>4</v>
      </c>
      <c r="H2799" t="str">
        <f>_xlfn.XLOOKUP(Table1[[#This Row],[ZIPCODE]],Table2[Zip Code],Table2[County])</f>
        <v>Utah</v>
      </c>
      <c r="I2799" t="str">
        <f>_xlfn.XLOOKUP(Table1[[#This Row],[ZIPCODE]],Table3[zip],Table3[county])</f>
        <v>Utah County</v>
      </c>
      <c r="J2799" t="str">
        <f>IFERROR(Table1[[#This Row],[County (Utah.gov)]], SUBSTITUTE(Table1[[#This Row],[County (WPR)]], " County", ""))</f>
        <v>Utah</v>
      </c>
    </row>
    <row r="2800" spans="1:10">
      <c r="A2800" t="s">
        <v>135</v>
      </c>
      <c r="B2800" t="s">
        <v>317</v>
      </c>
      <c r="C2800">
        <v>2025</v>
      </c>
      <c r="D2800">
        <v>2</v>
      </c>
      <c r="E2800">
        <v>84003</v>
      </c>
      <c r="F2800" t="s">
        <v>291</v>
      </c>
      <c r="G2800">
        <v>1</v>
      </c>
      <c r="H2800" t="str">
        <f>_xlfn.XLOOKUP(Table1[[#This Row],[ZIPCODE]],Table2[Zip Code],Table2[County])</f>
        <v>Utah</v>
      </c>
      <c r="I2800" t="str">
        <f>_xlfn.XLOOKUP(Table1[[#This Row],[ZIPCODE]],Table3[zip],Table3[county])</f>
        <v>Utah County</v>
      </c>
      <c r="J2800" t="str">
        <f>IFERROR(Table1[[#This Row],[County (Utah.gov)]], SUBSTITUTE(Table1[[#This Row],[County (WPR)]], " County", ""))</f>
        <v>Utah</v>
      </c>
    </row>
    <row r="2801" spans="1:10">
      <c r="A2801" t="s">
        <v>135</v>
      </c>
      <c r="B2801" t="s">
        <v>317</v>
      </c>
      <c r="C2801">
        <v>2025</v>
      </c>
      <c r="D2801">
        <v>2</v>
      </c>
      <c r="E2801">
        <v>84004</v>
      </c>
      <c r="F2801" t="s">
        <v>290</v>
      </c>
      <c r="G2801">
        <v>1</v>
      </c>
      <c r="H2801" t="str">
        <f>_xlfn.XLOOKUP(Table1[[#This Row],[ZIPCODE]],Table2[Zip Code],Table2[County])</f>
        <v>Utah</v>
      </c>
      <c r="I2801" t="str">
        <f>_xlfn.XLOOKUP(Table1[[#This Row],[ZIPCODE]],Table3[zip],Table3[county])</f>
        <v>Utah County</v>
      </c>
      <c r="J2801" t="str">
        <f>IFERROR(Table1[[#This Row],[County (Utah.gov)]], SUBSTITUTE(Table1[[#This Row],[County (WPR)]], " County", ""))</f>
        <v>Utah</v>
      </c>
    </row>
    <row r="2802" spans="1:10">
      <c r="A2802" t="s">
        <v>135</v>
      </c>
      <c r="B2802" t="s">
        <v>317</v>
      </c>
      <c r="C2802">
        <v>2025</v>
      </c>
      <c r="D2802">
        <v>2</v>
      </c>
      <c r="E2802">
        <v>84005</v>
      </c>
      <c r="F2802" t="s">
        <v>290</v>
      </c>
      <c r="G2802">
        <v>6</v>
      </c>
      <c r="H2802" t="e">
        <f>_xlfn.XLOOKUP(Table1[[#This Row],[ZIPCODE]],Table2[Zip Code],Table2[County])</f>
        <v>#N/A</v>
      </c>
      <c r="I2802" t="str">
        <f>_xlfn.XLOOKUP(Table1[[#This Row],[ZIPCODE]],Table3[zip],Table3[county])</f>
        <v>Utah County</v>
      </c>
      <c r="J2802" t="str">
        <f>IFERROR(Table1[[#This Row],[County (Utah.gov)]], SUBSTITUTE(Table1[[#This Row],[County (WPR)]], " County", ""))</f>
        <v>Utah</v>
      </c>
    </row>
    <row r="2803" spans="1:10">
      <c r="A2803" t="s">
        <v>135</v>
      </c>
      <c r="B2803" t="s">
        <v>317</v>
      </c>
      <c r="C2803">
        <v>2025</v>
      </c>
      <c r="D2803">
        <v>2</v>
      </c>
      <c r="E2803">
        <v>84009</v>
      </c>
      <c r="F2803" t="s">
        <v>290</v>
      </c>
      <c r="G2803">
        <v>2</v>
      </c>
      <c r="H2803" t="e">
        <f>_xlfn.XLOOKUP(Table1[[#This Row],[ZIPCODE]],Table2[Zip Code],Table2[County])</f>
        <v>#N/A</v>
      </c>
      <c r="I2803" t="str">
        <f>_xlfn.XLOOKUP(Table1[[#This Row],[ZIPCODE]],Table3[zip],Table3[county])</f>
        <v>Salt Lake County</v>
      </c>
      <c r="J2803" t="str">
        <f>IFERROR(Table1[[#This Row],[County (Utah.gov)]], SUBSTITUTE(Table1[[#This Row],[County (WPR)]], " County", ""))</f>
        <v>Salt Lake</v>
      </c>
    </row>
    <row r="2804" spans="1:10">
      <c r="A2804" t="s">
        <v>135</v>
      </c>
      <c r="B2804" t="s">
        <v>317</v>
      </c>
      <c r="C2804">
        <v>2025</v>
      </c>
      <c r="D2804">
        <v>2</v>
      </c>
      <c r="E2804">
        <v>84009</v>
      </c>
      <c r="F2804" t="s">
        <v>291</v>
      </c>
      <c r="G2804">
        <v>1</v>
      </c>
      <c r="H2804" t="e">
        <f>_xlfn.XLOOKUP(Table1[[#This Row],[ZIPCODE]],Table2[Zip Code],Table2[County])</f>
        <v>#N/A</v>
      </c>
      <c r="I2804" t="str">
        <f>_xlfn.XLOOKUP(Table1[[#This Row],[ZIPCODE]],Table3[zip],Table3[county])</f>
        <v>Salt Lake County</v>
      </c>
      <c r="J2804" t="str">
        <f>IFERROR(Table1[[#This Row],[County (Utah.gov)]], SUBSTITUTE(Table1[[#This Row],[County (WPR)]], " County", ""))</f>
        <v>Salt Lake</v>
      </c>
    </row>
    <row r="2805" spans="1:10">
      <c r="A2805" t="s">
        <v>135</v>
      </c>
      <c r="B2805" t="s">
        <v>317</v>
      </c>
      <c r="C2805">
        <v>2025</v>
      </c>
      <c r="D2805">
        <v>2</v>
      </c>
      <c r="E2805">
        <v>84010</v>
      </c>
      <c r="F2805" t="s">
        <v>290</v>
      </c>
      <c r="G2805">
        <v>4</v>
      </c>
      <c r="H2805" t="str">
        <f>_xlfn.XLOOKUP(Table1[[#This Row],[ZIPCODE]],Table2[Zip Code],Table2[County])</f>
        <v>Davis</v>
      </c>
      <c r="I2805" t="str">
        <f>_xlfn.XLOOKUP(Table1[[#This Row],[ZIPCODE]],Table3[zip],Table3[county])</f>
        <v>Davis County</v>
      </c>
      <c r="J2805" t="str">
        <f>IFERROR(Table1[[#This Row],[County (Utah.gov)]], SUBSTITUTE(Table1[[#This Row],[County (WPR)]], " County", ""))</f>
        <v>Davis</v>
      </c>
    </row>
    <row r="2806" spans="1:10">
      <c r="A2806" t="s">
        <v>135</v>
      </c>
      <c r="B2806" t="s">
        <v>317</v>
      </c>
      <c r="C2806">
        <v>2025</v>
      </c>
      <c r="D2806">
        <v>2</v>
      </c>
      <c r="E2806">
        <v>84010</v>
      </c>
      <c r="F2806" t="s">
        <v>291</v>
      </c>
      <c r="G2806">
        <v>1</v>
      </c>
      <c r="H2806" t="str">
        <f>_xlfn.XLOOKUP(Table1[[#This Row],[ZIPCODE]],Table2[Zip Code],Table2[County])</f>
        <v>Davis</v>
      </c>
      <c r="I2806" t="str">
        <f>_xlfn.XLOOKUP(Table1[[#This Row],[ZIPCODE]],Table3[zip],Table3[county])</f>
        <v>Davis County</v>
      </c>
      <c r="J2806" t="str">
        <f>IFERROR(Table1[[#This Row],[County (Utah.gov)]], SUBSTITUTE(Table1[[#This Row],[County (WPR)]], " County", ""))</f>
        <v>Davis</v>
      </c>
    </row>
    <row r="2807" spans="1:10">
      <c r="A2807" t="s">
        <v>135</v>
      </c>
      <c r="B2807" t="s">
        <v>317</v>
      </c>
      <c r="C2807">
        <v>2025</v>
      </c>
      <c r="D2807">
        <v>2</v>
      </c>
      <c r="E2807">
        <v>84014</v>
      </c>
      <c r="F2807" t="s">
        <v>290</v>
      </c>
      <c r="G2807">
        <v>1</v>
      </c>
      <c r="H2807" t="str">
        <f>_xlfn.XLOOKUP(Table1[[#This Row],[ZIPCODE]],Table2[Zip Code],Table2[County])</f>
        <v>Davis</v>
      </c>
      <c r="I2807" t="str">
        <f>_xlfn.XLOOKUP(Table1[[#This Row],[ZIPCODE]],Table3[zip],Table3[county])</f>
        <v>Davis County</v>
      </c>
      <c r="J2807" t="str">
        <f>IFERROR(Table1[[#This Row],[County (Utah.gov)]], SUBSTITUTE(Table1[[#This Row],[County (WPR)]], " County", ""))</f>
        <v>Davis</v>
      </c>
    </row>
    <row r="2808" spans="1:10">
      <c r="A2808" t="s">
        <v>135</v>
      </c>
      <c r="B2808" t="s">
        <v>317</v>
      </c>
      <c r="C2808">
        <v>2025</v>
      </c>
      <c r="D2808">
        <v>2</v>
      </c>
      <c r="E2808">
        <v>84015</v>
      </c>
      <c r="F2808" t="s">
        <v>290</v>
      </c>
      <c r="G2808">
        <v>2</v>
      </c>
      <c r="H2808" t="str">
        <f>_xlfn.XLOOKUP(Table1[[#This Row],[ZIPCODE]],Table2[Zip Code],Table2[County])</f>
        <v>Davis</v>
      </c>
      <c r="I2808" t="str">
        <f>_xlfn.XLOOKUP(Table1[[#This Row],[ZIPCODE]],Table3[zip],Table3[county])</f>
        <v>Davis County</v>
      </c>
      <c r="J2808" t="str">
        <f>IFERROR(Table1[[#This Row],[County (Utah.gov)]], SUBSTITUTE(Table1[[#This Row],[County (WPR)]], " County", ""))</f>
        <v>Davis</v>
      </c>
    </row>
    <row r="2809" spans="1:10">
      <c r="A2809" t="s">
        <v>135</v>
      </c>
      <c r="B2809" t="s">
        <v>317</v>
      </c>
      <c r="C2809">
        <v>2025</v>
      </c>
      <c r="D2809">
        <v>2</v>
      </c>
      <c r="E2809">
        <v>84020</v>
      </c>
      <c r="F2809" t="s">
        <v>290</v>
      </c>
      <c r="G2809">
        <v>3</v>
      </c>
      <c r="H2809" t="str">
        <f>_xlfn.XLOOKUP(Table1[[#This Row],[ZIPCODE]],Table2[Zip Code],Table2[County])</f>
        <v>Salt Lake</v>
      </c>
      <c r="I2809" t="str">
        <f>_xlfn.XLOOKUP(Table1[[#This Row],[ZIPCODE]],Table3[zip],Table3[county])</f>
        <v>Salt Lake County</v>
      </c>
      <c r="J2809" t="str">
        <f>IFERROR(Table1[[#This Row],[County (Utah.gov)]], SUBSTITUTE(Table1[[#This Row],[County (WPR)]], " County", ""))</f>
        <v>Salt Lake</v>
      </c>
    </row>
    <row r="2810" spans="1:10">
      <c r="A2810" t="s">
        <v>135</v>
      </c>
      <c r="B2810" t="s">
        <v>317</v>
      </c>
      <c r="C2810">
        <v>2025</v>
      </c>
      <c r="D2810">
        <v>2</v>
      </c>
      <c r="E2810">
        <v>84021</v>
      </c>
      <c r="F2810" t="s">
        <v>290</v>
      </c>
      <c r="G2810">
        <v>6</v>
      </c>
      <c r="H2810" t="str">
        <f>_xlfn.XLOOKUP(Table1[[#This Row],[ZIPCODE]],Table2[Zip Code],Table2[County])</f>
        <v>Duchesne</v>
      </c>
      <c r="I2810" t="str">
        <f>_xlfn.XLOOKUP(Table1[[#This Row],[ZIPCODE]],Table3[zip],Table3[county])</f>
        <v>Duchesne County</v>
      </c>
      <c r="J2810" t="str">
        <f>IFERROR(Table1[[#This Row],[County (Utah.gov)]], SUBSTITUTE(Table1[[#This Row],[County (WPR)]], " County", ""))</f>
        <v>Duchesne</v>
      </c>
    </row>
    <row r="2811" spans="1:10">
      <c r="A2811" t="s">
        <v>135</v>
      </c>
      <c r="B2811" t="s">
        <v>317</v>
      </c>
      <c r="C2811">
        <v>2025</v>
      </c>
      <c r="D2811">
        <v>2</v>
      </c>
      <c r="E2811">
        <v>84023</v>
      </c>
      <c r="F2811" t="s">
        <v>290</v>
      </c>
      <c r="G2811">
        <v>1</v>
      </c>
      <c r="H2811" t="str">
        <f>_xlfn.XLOOKUP(Table1[[#This Row],[ZIPCODE]],Table2[Zip Code],Table2[County])</f>
        <v>Daggett</v>
      </c>
      <c r="I2811" t="str">
        <f>_xlfn.XLOOKUP(Table1[[#This Row],[ZIPCODE]],Table3[zip],Table3[county])</f>
        <v>Daggett County</v>
      </c>
      <c r="J2811" t="str">
        <f>IFERROR(Table1[[#This Row],[County (Utah.gov)]], SUBSTITUTE(Table1[[#This Row],[County (WPR)]], " County", ""))</f>
        <v>Daggett</v>
      </c>
    </row>
    <row r="2812" spans="1:10">
      <c r="A2812" t="s">
        <v>135</v>
      </c>
      <c r="B2812" t="s">
        <v>317</v>
      </c>
      <c r="C2812">
        <v>2025</v>
      </c>
      <c r="D2812">
        <v>2</v>
      </c>
      <c r="E2812">
        <v>84025</v>
      </c>
      <c r="F2812" t="s">
        <v>290</v>
      </c>
      <c r="G2812">
        <v>1</v>
      </c>
      <c r="H2812" t="str">
        <f>_xlfn.XLOOKUP(Table1[[#This Row],[ZIPCODE]],Table2[Zip Code],Table2[County])</f>
        <v>Davis</v>
      </c>
      <c r="I2812" t="str">
        <f>_xlfn.XLOOKUP(Table1[[#This Row],[ZIPCODE]],Table3[zip],Table3[county])</f>
        <v>Davis County</v>
      </c>
      <c r="J2812" t="str">
        <f>IFERROR(Table1[[#This Row],[County (Utah.gov)]], SUBSTITUTE(Table1[[#This Row],[County (WPR)]], " County", ""))</f>
        <v>Davis</v>
      </c>
    </row>
    <row r="2813" spans="1:10">
      <c r="A2813" t="s">
        <v>135</v>
      </c>
      <c r="B2813" t="s">
        <v>317</v>
      </c>
      <c r="C2813">
        <v>2025</v>
      </c>
      <c r="D2813">
        <v>2</v>
      </c>
      <c r="E2813">
        <v>84029</v>
      </c>
      <c r="F2813" t="s">
        <v>290</v>
      </c>
      <c r="G2813">
        <v>5</v>
      </c>
      <c r="H2813" t="str">
        <f>_xlfn.XLOOKUP(Table1[[#This Row],[ZIPCODE]],Table2[Zip Code],Table2[County])</f>
        <v>Tooele</v>
      </c>
      <c r="I2813" t="str">
        <f>_xlfn.XLOOKUP(Table1[[#This Row],[ZIPCODE]],Table3[zip],Table3[county])</f>
        <v>Tooele County</v>
      </c>
      <c r="J2813" t="str">
        <f>IFERROR(Table1[[#This Row],[County (Utah.gov)]], SUBSTITUTE(Table1[[#This Row],[County (WPR)]], " County", ""))</f>
        <v>Tooele</v>
      </c>
    </row>
    <row r="2814" spans="1:10">
      <c r="A2814" t="s">
        <v>135</v>
      </c>
      <c r="B2814" t="s">
        <v>317</v>
      </c>
      <c r="C2814">
        <v>2025</v>
      </c>
      <c r="D2814">
        <v>2</v>
      </c>
      <c r="E2814">
        <v>84029</v>
      </c>
      <c r="F2814" t="s">
        <v>291</v>
      </c>
      <c r="G2814">
        <v>1</v>
      </c>
      <c r="H2814" t="str">
        <f>_xlfn.XLOOKUP(Table1[[#This Row],[ZIPCODE]],Table2[Zip Code],Table2[County])</f>
        <v>Tooele</v>
      </c>
      <c r="I2814" t="str">
        <f>_xlfn.XLOOKUP(Table1[[#This Row],[ZIPCODE]],Table3[zip],Table3[county])</f>
        <v>Tooele County</v>
      </c>
      <c r="J2814" t="str">
        <f>IFERROR(Table1[[#This Row],[County (Utah.gov)]], SUBSTITUTE(Table1[[#This Row],[County (WPR)]], " County", ""))</f>
        <v>Tooele</v>
      </c>
    </row>
    <row r="2815" spans="1:10">
      <c r="A2815" t="s">
        <v>135</v>
      </c>
      <c r="B2815" t="s">
        <v>317</v>
      </c>
      <c r="C2815">
        <v>2025</v>
      </c>
      <c r="D2815">
        <v>2</v>
      </c>
      <c r="E2815">
        <v>84032</v>
      </c>
      <c r="F2815" t="s">
        <v>290</v>
      </c>
      <c r="G2815">
        <v>4</v>
      </c>
      <c r="H2815" t="str">
        <f>_xlfn.XLOOKUP(Table1[[#This Row],[ZIPCODE]],Table2[Zip Code],Table2[County])</f>
        <v>Wasatch</v>
      </c>
      <c r="I2815" t="str">
        <f>_xlfn.XLOOKUP(Table1[[#This Row],[ZIPCODE]],Table3[zip],Table3[county])</f>
        <v>Wasatch County</v>
      </c>
      <c r="J2815" t="str">
        <f>IFERROR(Table1[[#This Row],[County (Utah.gov)]], SUBSTITUTE(Table1[[#This Row],[County (WPR)]], " County", ""))</f>
        <v>Wasatch</v>
      </c>
    </row>
    <row r="2816" spans="1:10">
      <c r="A2816" t="s">
        <v>135</v>
      </c>
      <c r="B2816" t="s">
        <v>317</v>
      </c>
      <c r="C2816">
        <v>2025</v>
      </c>
      <c r="D2816">
        <v>2</v>
      </c>
      <c r="E2816">
        <v>84037</v>
      </c>
      <c r="F2816" t="s">
        <v>290</v>
      </c>
      <c r="G2816">
        <v>2</v>
      </c>
      <c r="H2816" t="str">
        <f>_xlfn.XLOOKUP(Table1[[#This Row],[ZIPCODE]],Table2[Zip Code],Table2[County])</f>
        <v>Davis</v>
      </c>
      <c r="I2816" t="str">
        <f>_xlfn.XLOOKUP(Table1[[#This Row],[ZIPCODE]],Table3[zip],Table3[county])</f>
        <v>Davis County</v>
      </c>
      <c r="J2816" t="str">
        <f>IFERROR(Table1[[#This Row],[County (Utah.gov)]], SUBSTITUTE(Table1[[#This Row],[County (WPR)]], " County", ""))</f>
        <v>Davis</v>
      </c>
    </row>
    <row r="2817" spans="1:10">
      <c r="A2817" t="s">
        <v>135</v>
      </c>
      <c r="B2817" t="s">
        <v>317</v>
      </c>
      <c r="C2817">
        <v>2025</v>
      </c>
      <c r="D2817">
        <v>2</v>
      </c>
      <c r="E2817">
        <v>84040</v>
      </c>
      <c r="F2817" t="s">
        <v>290</v>
      </c>
      <c r="G2817">
        <v>1</v>
      </c>
      <c r="H2817" t="str">
        <f>_xlfn.XLOOKUP(Table1[[#This Row],[ZIPCODE]],Table2[Zip Code],Table2[County])</f>
        <v>Davis</v>
      </c>
      <c r="I2817" t="str">
        <f>_xlfn.XLOOKUP(Table1[[#This Row],[ZIPCODE]],Table3[zip],Table3[county])</f>
        <v>Davis County</v>
      </c>
      <c r="J2817" t="str">
        <f>IFERROR(Table1[[#This Row],[County (Utah.gov)]], SUBSTITUTE(Table1[[#This Row],[County (WPR)]], " County", ""))</f>
        <v>Davis</v>
      </c>
    </row>
    <row r="2818" spans="1:10">
      <c r="A2818" t="s">
        <v>135</v>
      </c>
      <c r="B2818" t="s">
        <v>317</v>
      </c>
      <c r="C2818">
        <v>2025</v>
      </c>
      <c r="D2818">
        <v>2</v>
      </c>
      <c r="E2818">
        <v>84041</v>
      </c>
      <c r="F2818" t="s">
        <v>290</v>
      </c>
      <c r="G2818">
        <v>4</v>
      </c>
      <c r="H2818" t="str">
        <f>_xlfn.XLOOKUP(Table1[[#This Row],[ZIPCODE]],Table2[Zip Code],Table2[County])</f>
        <v>Davis</v>
      </c>
      <c r="I2818" t="str">
        <f>_xlfn.XLOOKUP(Table1[[#This Row],[ZIPCODE]],Table3[zip],Table3[county])</f>
        <v>Davis County</v>
      </c>
      <c r="J2818" t="str">
        <f>IFERROR(Table1[[#This Row],[County (Utah.gov)]], SUBSTITUTE(Table1[[#This Row],[County (WPR)]], " County", ""))</f>
        <v>Davis</v>
      </c>
    </row>
    <row r="2819" spans="1:10">
      <c r="A2819" t="s">
        <v>135</v>
      </c>
      <c r="B2819" t="s">
        <v>317</v>
      </c>
      <c r="C2819">
        <v>2025</v>
      </c>
      <c r="D2819">
        <v>2</v>
      </c>
      <c r="E2819">
        <v>84043</v>
      </c>
      <c r="F2819" t="s">
        <v>290</v>
      </c>
      <c r="G2819">
        <v>9</v>
      </c>
      <c r="H2819" t="str">
        <f>_xlfn.XLOOKUP(Table1[[#This Row],[ZIPCODE]],Table2[Zip Code],Table2[County])</f>
        <v>Utah</v>
      </c>
      <c r="I2819" t="str">
        <f>_xlfn.XLOOKUP(Table1[[#This Row],[ZIPCODE]],Table3[zip],Table3[county])</f>
        <v>Utah County</v>
      </c>
      <c r="J2819" t="str">
        <f>IFERROR(Table1[[#This Row],[County (Utah.gov)]], SUBSTITUTE(Table1[[#This Row],[County (WPR)]], " County", ""))</f>
        <v>Utah</v>
      </c>
    </row>
    <row r="2820" spans="1:10">
      <c r="A2820" t="s">
        <v>135</v>
      </c>
      <c r="B2820" t="s">
        <v>317</v>
      </c>
      <c r="C2820">
        <v>2025</v>
      </c>
      <c r="D2820">
        <v>2</v>
      </c>
      <c r="E2820">
        <v>84044</v>
      </c>
      <c r="F2820" t="s">
        <v>290</v>
      </c>
      <c r="G2820">
        <v>3</v>
      </c>
      <c r="H2820" t="str">
        <f>_xlfn.XLOOKUP(Table1[[#This Row],[ZIPCODE]],Table2[Zip Code],Table2[County])</f>
        <v>Salt Lake</v>
      </c>
      <c r="I2820" t="str">
        <f>_xlfn.XLOOKUP(Table1[[#This Row],[ZIPCODE]],Table3[zip],Table3[county])</f>
        <v>Salt Lake County</v>
      </c>
      <c r="J2820" t="str">
        <f>IFERROR(Table1[[#This Row],[County (Utah.gov)]], SUBSTITUTE(Table1[[#This Row],[County (WPR)]], " County", ""))</f>
        <v>Salt Lake</v>
      </c>
    </row>
    <row r="2821" spans="1:10">
      <c r="A2821" t="s">
        <v>135</v>
      </c>
      <c r="B2821" t="s">
        <v>317</v>
      </c>
      <c r="C2821">
        <v>2025</v>
      </c>
      <c r="D2821">
        <v>2</v>
      </c>
      <c r="E2821">
        <v>84045</v>
      </c>
      <c r="F2821" t="s">
        <v>290</v>
      </c>
      <c r="G2821">
        <v>4</v>
      </c>
      <c r="H2821" t="e">
        <f>_xlfn.XLOOKUP(Table1[[#This Row],[ZIPCODE]],Table2[Zip Code],Table2[County])</f>
        <v>#N/A</v>
      </c>
      <c r="I2821" t="str">
        <f>_xlfn.XLOOKUP(Table1[[#This Row],[ZIPCODE]],Table3[zip],Table3[county])</f>
        <v>Utah County</v>
      </c>
      <c r="J2821" t="str">
        <f>IFERROR(Table1[[#This Row],[County (Utah.gov)]], SUBSTITUTE(Table1[[#This Row],[County (WPR)]], " County", ""))</f>
        <v>Utah</v>
      </c>
    </row>
    <row r="2822" spans="1:10">
      <c r="A2822" t="s">
        <v>135</v>
      </c>
      <c r="B2822" t="s">
        <v>317</v>
      </c>
      <c r="C2822">
        <v>2025</v>
      </c>
      <c r="D2822">
        <v>2</v>
      </c>
      <c r="E2822">
        <v>84047</v>
      </c>
      <c r="F2822" t="s">
        <v>290</v>
      </c>
      <c r="G2822">
        <v>1</v>
      </c>
      <c r="H2822" t="str">
        <f>_xlfn.XLOOKUP(Table1[[#This Row],[ZIPCODE]],Table2[Zip Code],Table2[County])</f>
        <v>Salt Lake</v>
      </c>
      <c r="I2822" t="str">
        <f>_xlfn.XLOOKUP(Table1[[#This Row],[ZIPCODE]],Table3[zip],Table3[county])</f>
        <v>Salt Lake County</v>
      </c>
      <c r="J2822" t="str">
        <f>IFERROR(Table1[[#This Row],[County (Utah.gov)]], SUBSTITUTE(Table1[[#This Row],[County (WPR)]], " County", ""))</f>
        <v>Salt Lake</v>
      </c>
    </row>
    <row r="2823" spans="1:10">
      <c r="A2823" t="s">
        <v>135</v>
      </c>
      <c r="B2823" t="s">
        <v>317</v>
      </c>
      <c r="C2823">
        <v>2025</v>
      </c>
      <c r="D2823">
        <v>2</v>
      </c>
      <c r="E2823">
        <v>84049</v>
      </c>
      <c r="F2823" t="s">
        <v>290</v>
      </c>
      <c r="G2823">
        <v>2</v>
      </c>
      <c r="H2823" t="str">
        <f>_xlfn.XLOOKUP(Table1[[#This Row],[ZIPCODE]],Table2[Zip Code],Table2[County])</f>
        <v>Wasatch</v>
      </c>
      <c r="I2823" t="str">
        <f>_xlfn.XLOOKUP(Table1[[#This Row],[ZIPCODE]],Table3[zip],Table3[county])</f>
        <v>Wasatch County</v>
      </c>
      <c r="J2823" t="str">
        <f>IFERROR(Table1[[#This Row],[County (Utah.gov)]], SUBSTITUTE(Table1[[#This Row],[County (WPR)]], " County", ""))</f>
        <v>Wasatch</v>
      </c>
    </row>
    <row r="2824" spans="1:10">
      <c r="A2824" t="s">
        <v>135</v>
      </c>
      <c r="B2824" t="s">
        <v>317</v>
      </c>
      <c r="C2824">
        <v>2025</v>
      </c>
      <c r="D2824">
        <v>2</v>
      </c>
      <c r="E2824">
        <v>84050</v>
      </c>
      <c r="F2824" t="s">
        <v>290</v>
      </c>
      <c r="G2824">
        <v>1</v>
      </c>
      <c r="H2824" t="str">
        <f>_xlfn.XLOOKUP(Table1[[#This Row],[ZIPCODE]],Table2[Zip Code],Table2[County])</f>
        <v>Morgan</v>
      </c>
      <c r="I2824" t="str">
        <f>_xlfn.XLOOKUP(Table1[[#This Row],[ZIPCODE]],Table3[zip],Table3[county])</f>
        <v>Morgan County</v>
      </c>
      <c r="J2824" t="str">
        <f>IFERROR(Table1[[#This Row],[County (Utah.gov)]], SUBSTITUTE(Table1[[#This Row],[County (WPR)]], " County", ""))</f>
        <v>Morgan</v>
      </c>
    </row>
    <row r="2825" spans="1:10">
      <c r="A2825" t="s">
        <v>135</v>
      </c>
      <c r="B2825" t="s">
        <v>317</v>
      </c>
      <c r="C2825">
        <v>2025</v>
      </c>
      <c r="D2825">
        <v>2</v>
      </c>
      <c r="E2825">
        <v>84062</v>
      </c>
      <c r="F2825" t="s">
        <v>290</v>
      </c>
      <c r="G2825">
        <v>6</v>
      </c>
      <c r="H2825" t="str">
        <f>_xlfn.XLOOKUP(Table1[[#This Row],[ZIPCODE]],Table2[Zip Code],Table2[County])</f>
        <v>Utah</v>
      </c>
      <c r="I2825" t="str">
        <f>_xlfn.XLOOKUP(Table1[[#This Row],[ZIPCODE]],Table3[zip],Table3[county])</f>
        <v>Utah County</v>
      </c>
      <c r="J2825" t="str">
        <f>IFERROR(Table1[[#This Row],[County (Utah.gov)]], SUBSTITUTE(Table1[[#This Row],[County (WPR)]], " County", ""))</f>
        <v>Utah</v>
      </c>
    </row>
    <row r="2826" spans="1:10">
      <c r="A2826" t="s">
        <v>135</v>
      </c>
      <c r="B2826" t="s">
        <v>317</v>
      </c>
      <c r="C2826">
        <v>2025</v>
      </c>
      <c r="D2826">
        <v>2</v>
      </c>
      <c r="E2826">
        <v>84065</v>
      </c>
      <c r="F2826" t="s">
        <v>290</v>
      </c>
      <c r="G2826">
        <v>9</v>
      </c>
      <c r="H2826" t="str">
        <f>_xlfn.XLOOKUP(Table1[[#This Row],[ZIPCODE]],Table2[Zip Code],Table2[County])</f>
        <v>Salt Lake</v>
      </c>
      <c r="I2826" t="str">
        <f>_xlfn.XLOOKUP(Table1[[#This Row],[ZIPCODE]],Table3[zip],Table3[county])</f>
        <v>Salt Lake County</v>
      </c>
      <c r="J2826" t="str">
        <f>IFERROR(Table1[[#This Row],[County (Utah.gov)]], SUBSTITUTE(Table1[[#This Row],[County (WPR)]], " County", ""))</f>
        <v>Salt Lake</v>
      </c>
    </row>
    <row r="2827" spans="1:10">
      <c r="A2827" t="s">
        <v>135</v>
      </c>
      <c r="B2827" t="s">
        <v>317</v>
      </c>
      <c r="C2827">
        <v>2025</v>
      </c>
      <c r="D2827">
        <v>2</v>
      </c>
      <c r="E2827">
        <v>84065</v>
      </c>
      <c r="F2827" t="s">
        <v>291</v>
      </c>
      <c r="G2827">
        <v>1</v>
      </c>
      <c r="H2827" t="str">
        <f>_xlfn.XLOOKUP(Table1[[#This Row],[ZIPCODE]],Table2[Zip Code],Table2[County])</f>
        <v>Salt Lake</v>
      </c>
      <c r="I2827" t="str">
        <f>_xlfn.XLOOKUP(Table1[[#This Row],[ZIPCODE]],Table3[zip],Table3[county])</f>
        <v>Salt Lake County</v>
      </c>
      <c r="J2827" t="str">
        <f>IFERROR(Table1[[#This Row],[County (Utah.gov)]], SUBSTITUTE(Table1[[#This Row],[County (WPR)]], " County", ""))</f>
        <v>Salt Lake</v>
      </c>
    </row>
    <row r="2828" spans="1:10">
      <c r="A2828" t="s">
        <v>135</v>
      </c>
      <c r="B2828" t="s">
        <v>317</v>
      </c>
      <c r="C2828">
        <v>2025</v>
      </c>
      <c r="D2828">
        <v>2</v>
      </c>
      <c r="E2828">
        <v>84066</v>
      </c>
      <c r="F2828" t="s">
        <v>290</v>
      </c>
      <c r="G2828">
        <v>3</v>
      </c>
      <c r="H2828" t="str">
        <f>_xlfn.XLOOKUP(Table1[[#This Row],[ZIPCODE]],Table2[Zip Code],Table2[County])</f>
        <v>Duchesne</v>
      </c>
      <c r="I2828" t="str">
        <f>_xlfn.XLOOKUP(Table1[[#This Row],[ZIPCODE]],Table3[zip],Table3[county])</f>
        <v>Duchesne County</v>
      </c>
      <c r="J2828" t="str">
        <f>IFERROR(Table1[[#This Row],[County (Utah.gov)]], SUBSTITUTE(Table1[[#This Row],[County (WPR)]], " County", ""))</f>
        <v>Duchesne</v>
      </c>
    </row>
    <row r="2829" spans="1:10">
      <c r="A2829" t="s">
        <v>135</v>
      </c>
      <c r="B2829" t="s">
        <v>317</v>
      </c>
      <c r="C2829">
        <v>2025</v>
      </c>
      <c r="D2829">
        <v>2</v>
      </c>
      <c r="E2829">
        <v>84066</v>
      </c>
      <c r="F2829" t="s">
        <v>291</v>
      </c>
      <c r="G2829">
        <v>2</v>
      </c>
      <c r="H2829" t="str">
        <f>_xlfn.XLOOKUP(Table1[[#This Row],[ZIPCODE]],Table2[Zip Code],Table2[County])</f>
        <v>Duchesne</v>
      </c>
      <c r="I2829" t="str">
        <f>_xlfn.XLOOKUP(Table1[[#This Row],[ZIPCODE]],Table3[zip],Table3[county])</f>
        <v>Duchesne County</v>
      </c>
      <c r="J2829" t="str">
        <f>IFERROR(Table1[[#This Row],[County (Utah.gov)]], SUBSTITUTE(Table1[[#This Row],[County (WPR)]], " County", ""))</f>
        <v>Duchesne</v>
      </c>
    </row>
    <row r="2830" spans="1:10">
      <c r="A2830" t="s">
        <v>135</v>
      </c>
      <c r="B2830" t="s">
        <v>317</v>
      </c>
      <c r="C2830">
        <v>2025</v>
      </c>
      <c r="D2830">
        <v>2</v>
      </c>
      <c r="E2830">
        <v>84067</v>
      </c>
      <c r="F2830" t="s">
        <v>290</v>
      </c>
      <c r="G2830">
        <v>2</v>
      </c>
      <c r="H2830" t="str">
        <f>_xlfn.XLOOKUP(Table1[[#This Row],[ZIPCODE]],Table2[Zip Code],Table2[County])</f>
        <v>Weber</v>
      </c>
      <c r="I2830" t="str">
        <f>_xlfn.XLOOKUP(Table1[[#This Row],[ZIPCODE]],Table3[zip],Table3[county])</f>
        <v>Weber County</v>
      </c>
      <c r="J2830" t="str">
        <f>IFERROR(Table1[[#This Row],[County (Utah.gov)]], SUBSTITUTE(Table1[[#This Row],[County (WPR)]], " County", ""))</f>
        <v>Weber</v>
      </c>
    </row>
    <row r="2831" spans="1:10">
      <c r="A2831" t="s">
        <v>135</v>
      </c>
      <c r="B2831" t="s">
        <v>317</v>
      </c>
      <c r="C2831">
        <v>2025</v>
      </c>
      <c r="D2831">
        <v>2</v>
      </c>
      <c r="E2831">
        <v>84070</v>
      </c>
      <c r="F2831" t="s">
        <v>290</v>
      </c>
      <c r="G2831">
        <v>1</v>
      </c>
      <c r="H2831" t="str">
        <f>_xlfn.XLOOKUP(Table1[[#This Row],[ZIPCODE]],Table2[Zip Code],Table2[County])</f>
        <v>Salt Lake</v>
      </c>
      <c r="I2831" t="str">
        <f>_xlfn.XLOOKUP(Table1[[#This Row],[ZIPCODE]],Table3[zip],Table3[county])</f>
        <v>Salt Lake County</v>
      </c>
      <c r="J2831" t="str">
        <f>IFERROR(Table1[[#This Row],[County (Utah.gov)]], SUBSTITUTE(Table1[[#This Row],[County (WPR)]], " County", ""))</f>
        <v>Salt Lake</v>
      </c>
    </row>
    <row r="2832" spans="1:10">
      <c r="A2832" t="s">
        <v>135</v>
      </c>
      <c r="B2832" t="s">
        <v>317</v>
      </c>
      <c r="C2832">
        <v>2025</v>
      </c>
      <c r="D2832">
        <v>2</v>
      </c>
      <c r="E2832">
        <v>84074</v>
      </c>
      <c r="F2832" t="s">
        <v>290</v>
      </c>
      <c r="G2832">
        <v>7</v>
      </c>
      <c r="H2832" t="str">
        <f>_xlfn.XLOOKUP(Table1[[#This Row],[ZIPCODE]],Table2[Zip Code],Table2[County])</f>
        <v>Tooele</v>
      </c>
      <c r="I2832" t="str">
        <f>_xlfn.XLOOKUP(Table1[[#This Row],[ZIPCODE]],Table3[zip],Table3[county])</f>
        <v>Tooele County</v>
      </c>
      <c r="J2832" t="str">
        <f>IFERROR(Table1[[#This Row],[County (Utah.gov)]], SUBSTITUTE(Table1[[#This Row],[County (WPR)]], " County", ""))</f>
        <v>Tooele</v>
      </c>
    </row>
    <row r="2833" spans="1:10">
      <c r="A2833" t="s">
        <v>135</v>
      </c>
      <c r="B2833" t="s">
        <v>317</v>
      </c>
      <c r="C2833">
        <v>2025</v>
      </c>
      <c r="D2833">
        <v>2</v>
      </c>
      <c r="E2833">
        <v>84075</v>
      </c>
      <c r="F2833" t="s">
        <v>290</v>
      </c>
      <c r="G2833">
        <v>3</v>
      </c>
      <c r="H2833" t="str">
        <f>_xlfn.XLOOKUP(Table1[[#This Row],[ZIPCODE]],Table2[Zip Code],Table2[County])</f>
        <v>Davis</v>
      </c>
      <c r="I2833" t="str">
        <f>_xlfn.XLOOKUP(Table1[[#This Row],[ZIPCODE]],Table3[zip],Table3[county])</f>
        <v>Davis County</v>
      </c>
      <c r="J2833" t="str">
        <f>IFERROR(Table1[[#This Row],[County (Utah.gov)]], SUBSTITUTE(Table1[[#This Row],[County (WPR)]], " County", ""))</f>
        <v>Davis</v>
      </c>
    </row>
    <row r="2834" spans="1:10">
      <c r="A2834" t="s">
        <v>135</v>
      </c>
      <c r="B2834" t="s">
        <v>317</v>
      </c>
      <c r="C2834">
        <v>2025</v>
      </c>
      <c r="D2834">
        <v>2</v>
      </c>
      <c r="E2834">
        <v>84078</v>
      </c>
      <c r="F2834" t="s">
        <v>290</v>
      </c>
      <c r="G2834">
        <v>6</v>
      </c>
      <c r="H2834" t="str">
        <f>_xlfn.XLOOKUP(Table1[[#This Row],[ZIPCODE]],Table2[Zip Code],Table2[County])</f>
        <v>Uintah</v>
      </c>
      <c r="I2834" t="str">
        <f>_xlfn.XLOOKUP(Table1[[#This Row],[ZIPCODE]],Table3[zip],Table3[county])</f>
        <v>Uintah County</v>
      </c>
      <c r="J2834" t="str">
        <f>IFERROR(Table1[[#This Row],[County (Utah.gov)]], SUBSTITUTE(Table1[[#This Row],[County (WPR)]], " County", ""))</f>
        <v>Uintah</v>
      </c>
    </row>
    <row r="2835" spans="1:10">
      <c r="A2835" t="s">
        <v>135</v>
      </c>
      <c r="B2835" t="s">
        <v>317</v>
      </c>
      <c r="C2835">
        <v>2025</v>
      </c>
      <c r="D2835">
        <v>2</v>
      </c>
      <c r="E2835">
        <v>84081</v>
      </c>
      <c r="F2835" t="s">
        <v>290</v>
      </c>
      <c r="G2835">
        <v>16</v>
      </c>
      <c r="H2835" t="e">
        <f>_xlfn.XLOOKUP(Table1[[#This Row],[ZIPCODE]],Table2[Zip Code],Table2[County])</f>
        <v>#N/A</v>
      </c>
      <c r="I2835" t="str">
        <f>_xlfn.XLOOKUP(Table1[[#This Row],[ZIPCODE]],Table3[zip],Table3[county])</f>
        <v>Salt Lake County</v>
      </c>
      <c r="J2835" t="str">
        <f>IFERROR(Table1[[#This Row],[County (Utah.gov)]], SUBSTITUTE(Table1[[#This Row],[County (WPR)]], " County", ""))</f>
        <v>Salt Lake</v>
      </c>
    </row>
    <row r="2836" spans="1:10">
      <c r="A2836" t="s">
        <v>135</v>
      </c>
      <c r="B2836" t="s">
        <v>317</v>
      </c>
      <c r="C2836">
        <v>2025</v>
      </c>
      <c r="D2836">
        <v>2</v>
      </c>
      <c r="E2836">
        <v>84084</v>
      </c>
      <c r="F2836" t="s">
        <v>290</v>
      </c>
      <c r="G2836">
        <v>3</v>
      </c>
      <c r="H2836" t="str">
        <f>_xlfn.XLOOKUP(Table1[[#This Row],[ZIPCODE]],Table2[Zip Code],Table2[County])</f>
        <v>Salt Lake</v>
      </c>
      <c r="I2836" t="str">
        <f>_xlfn.XLOOKUP(Table1[[#This Row],[ZIPCODE]],Table3[zip],Table3[county])</f>
        <v>Salt Lake County</v>
      </c>
      <c r="J2836" t="str">
        <f>IFERROR(Table1[[#This Row],[County (Utah.gov)]], SUBSTITUTE(Table1[[#This Row],[County (WPR)]], " County", ""))</f>
        <v>Salt Lake</v>
      </c>
    </row>
    <row r="2837" spans="1:10">
      <c r="A2837" t="s">
        <v>135</v>
      </c>
      <c r="B2837" t="s">
        <v>317</v>
      </c>
      <c r="C2837">
        <v>2025</v>
      </c>
      <c r="D2837">
        <v>2</v>
      </c>
      <c r="E2837">
        <v>84088</v>
      </c>
      <c r="F2837" t="s">
        <v>290</v>
      </c>
      <c r="G2837">
        <v>4</v>
      </c>
      <c r="H2837" t="str">
        <f>_xlfn.XLOOKUP(Table1[[#This Row],[ZIPCODE]],Table2[Zip Code],Table2[County])</f>
        <v>Salt Lake</v>
      </c>
      <c r="I2837" t="str">
        <f>_xlfn.XLOOKUP(Table1[[#This Row],[ZIPCODE]],Table3[zip],Table3[county])</f>
        <v>Salt Lake County</v>
      </c>
      <c r="J2837" t="str">
        <f>IFERROR(Table1[[#This Row],[County (Utah.gov)]], SUBSTITUTE(Table1[[#This Row],[County (WPR)]], " County", ""))</f>
        <v>Salt Lake</v>
      </c>
    </row>
    <row r="2838" spans="1:10">
      <c r="A2838" t="s">
        <v>135</v>
      </c>
      <c r="B2838" t="s">
        <v>317</v>
      </c>
      <c r="C2838">
        <v>2025</v>
      </c>
      <c r="D2838">
        <v>2</v>
      </c>
      <c r="E2838">
        <v>84092</v>
      </c>
      <c r="F2838" t="s">
        <v>290</v>
      </c>
      <c r="G2838">
        <v>3</v>
      </c>
      <c r="H2838" t="str">
        <f>_xlfn.XLOOKUP(Table1[[#This Row],[ZIPCODE]],Table2[Zip Code],Table2[County])</f>
        <v>Salt Lake</v>
      </c>
      <c r="I2838" t="str">
        <f>_xlfn.XLOOKUP(Table1[[#This Row],[ZIPCODE]],Table3[zip],Table3[county])</f>
        <v>Salt Lake County</v>
      </c>
      <c r="J2838" t="str">
        <f>IFERROR(Table1[[#This Row],[County (Utah.gov)]], SUBSTITUTE(Table1[[#This Row],[County (WPR)]], " County", ""))</f>
        <v>Salt Lake</v>
      </c>
    </row>
    <row r="2839" spans="1:10">
      <c r="A2839" t="s">
        <v>135</v>
      </c>
      <c r="B2839" t="s">
        <v>317</v>
      </c>
      <c r="C2839">
        <v>2025</v>
      </c>
      <c r="D2839">
        <v>2</v>
      </c>
      <c r="E2839">
        <v>84093</v>
      </c>
      <c r="F2839" t="s">
        <v>290</v>
      </c>
      <c r="G2839">
        <v>2</v>
      </c>
      <c r="H2839" t="str">
        <f>_xlfn.XLOOKUP(Table1[[#This Row],[ZIPCODE]],Table2[Zip Code],Table2[County])</f>
        <v>Salt Lake</v>
      </c>
      <c r="I2839" t="str">
        <f>_xlfn.XLOOKUP(Table1[[#This Row],[ZIPCODE]],Table3[zip],Table3[county])</f>
        <v>Salt Lake County</v>
      </c>
      <c r="J2839" t="str">
        <f>IFERROR(Table1[[#This Row],[County (Utah.gov)]], SUBSTITUTE(Table1[[#This Row],[County (WPR)]], " County", ""))</f>
        <v>Salt Lake</v>
      </c>
    </row>
    <row r="2840" spans="1:10">
      <c r="A2840" t="s">
        <v>135</v>
      </c>
      <c r="B2840" t="s">
        <v>317</v>
      </c>
      <c r="C2840">
        <v>2025</v>
      </c>
      <c r="D2840">
        <v>2</v>
      </c>
      <c r="E2840">
        <v>84094</v>
      </c>
      <c r="F2840" t="s">
        <v>290</v>
      </c>
      <c r="G2840">
        <v>2</v>
      </c>
      <c r="H2840" t="str">
        <f>_xlfn.XLOOKUP(Table1[[#This Row],[ZIPCODE]],Table2[Zip Code],Table2[County])</f>
        <v>Salt Lake</v>
      </c>
      <c r="I2840" t="str">
        <f>_xlfn.XLOOKUP(Table1[[#This Row],[ZIPCODE]],Table3[zip],Table3[county])</f>
        <v>Salt Lake County</v>
      </c>
      <c r="J2840" t="str">
        <f>IFERROR(Table1[[#This Row],[County (Utah.gov)]], SUBSTITUTE(Table1[[#This Row],[County (WPR)]], " County", ""))</f>
        <v>Salt Lake</v>
      </c>
    </row>
    <row r="2841" spans="1:10">
      <c r="A2841" t="s">
        <v>135</v>
      </c>
      <c r="B2841" t="s">
        <v>317</v>
      </c>
      <c r="C2841">
        <v>2025</v>
      </c>
      <c r="D2841">
        <v>2</v>
      </c>
      <c r="E2841">
        <v>84095</v>
      </c>
      <c r="F2841" t="s">
        <v>290</v>
      </c>
      <c r="G2841">
        <v>4</v>
      </c>
      <c r="H2841" t="str">
        <f>_xlfn.XLOOKUP(Table1[[#This Row],[ZIPCODE]],Table2[Zip Code],Table2[County])</f>
        <v>Salt Lake</v>
      </c>
      <c r="I2841" t="str">
        <f>_xlfn.XLOOKUP(Table1[[#This Row],[ZIPCODE]],Table3[zip],Table3[county])</f>
        <v>Salt Lake County</v>
      </c>
      <c r="J2841" t="str">
        <f>IFERROR(Table1[[#This Row],[County (Utah.gov)]], SUBSTITUTE(Table1[[#This Row],[County (WPR)]], " County", ""))</f>
        <v>Salt Lake</v>
      </c>
    </row>
    <row r="2842" spans="1:10">
      <c r="A2842" t="s">
        <v>135</v>
      </c>
      <c r="B2842" t="s">
        <v>317</v>
      </c>
      <c r="C2842">
        <v>2025</v>
      </c>
      <c r="D2842">
        <v>2</v>
      </c>
      <c r="E2842">
        <v>84096</v>
      </c>
      <c r="F2842" t="s">
        <v>290</v>
      </c>
      <c r="G2842">
        <v>10</v>
      </c>
      <c r="H2842" t="e">
        <f>_xlfn.XLOOKUP(Table1[[#This Row],[ZIPCODE]],Table2[Zip Code],Table2[County])</f>
        <v>#N/A</v>
      </c>
      <c r="I2842" t="str">
        <f>_xlfn.XLOOKUP(Table1[[#This Row],[ZIPCODE]],Table3[zip],Table3[county])</f>
        <v>Salt Lake County</v>
      </c>
      <c r="J2842" t="str">
        <f>IFERROR(Table1[[#This Row],[County (Utah.gov)]], SUBSTITUTE(Table1[[#This Row],[County (WPR)]], " County", ""))</f>
        <v>Salt Lake</v>
      </c>
    </row>
    <row r="2843" spans="1:10">
      <c r="A2843" t="s">
        <v>135</v>
      </c>
      <c r="B2843" t="s">
        <v>317</v>
      </c>
      <c r="C2843">
        <v>2025</v>
      </c>
      <c r="D2843">
        <v>2</v>
      </c>
      <c r="E2843">
        <v>84098</v>
      </c>
      <c r="F2843" t="s">
        <v>290</v>
      </c>
      <c r="G2843">
        <v>1</v>
      </c>
      <c r="H2843" t="str">
        <f>_xlfn.XLOOKUP(Table1[[#This Row],[ZIPCODE]],Table2[Zip Code],Table2[County])</f>
        <v>Summit</v>
      </c>
      <c r="I2843" t="str">
        <f>_xlfn.XLOOKUP(Table1[[#This Row],[ZIPCODE]],Table3[zip],Table3[county])</f>
        <v>Summit County</v>
      </c>
      <c r="J2843" t="str">
        <f>IFERROR(Table1[[#This Row],[County (Utah.gov)]], SUBSTITUTE(Table1[[#This Row],[County (WPR)]], " County", ""))</f>
        <v>Summit</v>
      </c>
    </row>
    <row r="2844" spans="1:10">
      <c r="A2844" t="s">
        <v>135</v>
      </c>
      <c r="B2844" t="s">
        <v>317</v>
      </c>
      <c r="C2844">
        <v>2025</v>
      </c>
      <c r="D2844">
        <v>2</v>
      </c>
      <c r="E2844">
        <v>84106</v>
      </c>
      <c r="F2844" t="s">
        <v>290</v>
      </c>
      <c r="G2844">
        <v>2</v>
      </c>
      <c r="H2844" t="str">
        <f>_xlfn.XLOOKUP(Table1[[#This Row],[ZIPCODE]],Table2[Zip Code],Table2[County])</f>
        <v>Salt Lake</v>
      </c>
      <c r="I2844" t="str">
        <f>_xlfn.XLOOKUP(Table1[[#This Row],[ZIPCODE]],Table3[zip],Table3[county])</f>
        <v>Salt Lake County</v>
      </c>
      <c r="J2844" t="str">
        <f>IFERROR(Table1[[#This Row],[County (Utah.gov)]], SUBSTITUTE(Table1[[#This Row],[County (WPR)]], " County", ""))</f>
        <v>Salt Lake</v>
      </c>
    </row>
    <row r="2845" spans="1:10">
      <c r="A2845" t="s">
        <v>135</v>
      </c>
      <c r="B2845" t="s">
        <v>317</v>
      </c>
      <c r="C2845">
        <v>2025</v>
      </c>
      <c r="D2845">
        <v>2</v>
      </c>
      <c r="E2845">
        <v>84107</v>
      </c>
      <c r="F2845" t="s">
        <v>290</v>
      </c>
      <c r="G2845">
        <v>1</v>
      </c>
      <c r="H2845" t="str">
        <f>_xlfn.XLOOKUP(Table1[[#This Row],[ZIPCODE]],Table2[Zip Code],Table2[County])</f>
        <v>Salt Lake</v>
      </c>
      <c r="I2845" t="str">
        <f>_xlfn.XLOOKUP(Table1[[#This Row],[ZIPCODE]],Table3[zip],Table3[county])</f>
        <v>Salt Lake County</v>
      </c>
      <c r="J2845" t="str">
        <f>IFERROR(Table1[[#This Row],[County (Utah.gov)]], SUBSTITUTE(Table1[[#This Row],[County (WPR)]], " County", ""))</f>
        <v>Salt Lake</v>
      </c>
    </row>
    <row r="2846" spans="1:10">
      <c r="A2846" t="s">
        <v>135</v>
      </c>
      <c r="B2846" t="s">
        <v>317</v>
      </c>
      <c r="C2846">
        <v>2025</v>
      </c>
      <c r="D2846">
        <v>2</v>
      </c>
      <c r="E2846">
        <v>84109</v>
      </c>
      <c r="F2846" t="s">
        <v>290</v>
      </c>
      <c r="G2846">
        <v>1</v>
      </c>
      <c r="H2846" t="str">
        <f>_xlfn.XLOOKUP(Table1[[#This Row],[ZIPCODE]],Table2[Zip Code],Table2[County])</f>
        <v>Salt Lake</v>
      </c>
      <c r="I2846" t="str">
        <f>_xlfn.XLOOKUP(Table1[[#This Row],[ZIPCODE]],Table3[zip],Table3[county])</f>
        <v>Salt Lake County</v>
      </c>
      <c r="J2846" t="str">
        <f>IFERROR(Table1[[#This Row],[County (Utah.gov)]], SUBSTITUTE(Table1[[#This Row],[County (WPR)]], " County", ""))</f>
        <v>Salt Lake</v>
      </c>
    </row>
    <row r="2847" spans="1:10">
      <c r="A2847" t="s">
        <v>135</v>
      </c>
      <c r="B2847" t="s">
        <v>317</v>
      </c>
      <c r="C2847">
        <v>2025</v>
      </c>
      <c r="D2847">
        <v>2</v>
      </c>
      <c r="E2847">
        <v>84116</v>
      </c>
      <c r="F2847" t="s">
        <v>290</v>
      </c>
      <c r="G2847">
        <v>1</v>
      </c>
      <c r="H2847" t="str">
        <f>_xlfn.XLOOKUP(Table1[[#This Row],[ZIPCODE]],Table2[Zip Code],Table2[County])</f>
        <v>Salt Lake</v>
      </c>
      <c r="I2847" t="str">
        <f>_xlfn.XLOOKUP(Table1[[#This Row],[ZIPCODE]],Table3[zip],Table3[county])</f>
        <v>Salt Lake County</v>
      </c>
      <c r="J2847" t="str">
        <f>IFERROR(Table1[[#This Row],[County (Utah.gov)]], SUBSTITUTE(Table1[[#This Row],[County (WPR)]], " County", ""))</f>
        <v>Salt Lake</v>
      </c>
    </row>
    <row r="2848" spans="1:10">
      <c r="A2848" t="s">
        <v>135</v>
      </c>
      <c r="B2848" t="s">
        <v>317</v>
      </c>
      <c r="C2848">
        <v>2025</v>
      </c>
      <c r="D2848">
        <v>2</v>
      </c>
      <c r="E2848">
        <v>84118</v>
      </c>
      <c r="F2848" t="s">
        <v>290</v>
      </c>
      <c r="G2848">
        <v>2</v>
      </c>
      <c r="H2848" t="str">
        <f>_xlfn.XLOOKUP(Table1[[#This Row],[ZIPCODE]],Table2[Zip Code],Table2[County])</f>
        <v>Salt Lake</v>
      </c>
      <c r="I2848" t="str">
        <f>_xlfn.XLOOKUP(Table1[[#This Row],[ZIPCODE]],Table3[zip],Table3[county])</f>
        <v>Salt Lake County</v>
      </c>
      <c r="J2848" t="str">
        <f>IFERROR(Table1[[#This Row],[County (Utah.gov)]], SUBSTITUTE(Table1[[#This Row],[County (WPR)]], " County", ""))</f>
        <v>Salt Lake</v>
      </c>
    </row>
    <row r="2849" spans="1:10">
      <c r="A2849" t="s">
        <v>135</v>
      </c>
      <c r="B2849" t="s">
        <v>317</v>
      </c>
      <c r="C2849">
        <v>2025</v>
      </c>
      <c r="D2849">
        <v>2</v>
      </c>
      <c r="E2849">
        <v>84118</v>
      </c>
      <c r="F2849" t="s">
        <v>291</v>
      </c>
      <c r="G2849">
        <v>1</v>
      </c>
      <c r="H2849" t="str">
        <f>_xlfn.XLOOKUP(Table1[[#This Row],[ZIPCODE]],Table2[Zip Code],Table2[County])</f>
        <v>Salt Lake</v>
      </c>
      <c r="I2849" t="str">
        <f>_xlfn.XLOOKUP(Table1[[#This Row],[ZIPCODE]],Table3[zip],Table3[county])</f>
        <v>Salt Lake County</v>
      </c>
      <c r="J2849" t="str">
        <f>IFERROR(Table1[[#This Row],[County (Utah.gov)]], SUBSTITUTE(Table1[[#This Row],[County (WPR)]], " County", ""))</f>
        <v>Salt Lake</v>
      </c>
    </row>
    <row r="2850" spans="1:10">
      <c r="A2850" t="s">
        <v>135</v>
      </c>
      <c r="B2850" t="s">
        <v>317</v>
      </c>
      <c r="C2850">
        <v>2025</v>
      </c>
      <c r="D2850">
        <v>2</v>
      </c>
      <c r="E2850">
        <v>84119</v>
      </c>
      <c r="F2850" t="s">
        <v>290</v>
      </c>
      <c r="G2850">
        <v>2</v>
      </c>
      <c r="H2850" t="str">
        <f>_xlfn.XLOOKUP(Table1[[#This Row],[ZIPCODE]],Table2[Zip Code],Table2[County])</f>
        <v>Salt Lake</v>
      </c>
      <c r="I2850" t="str">
        <f>_xlfn.XLOOKUP(Table1[[#This Row],[ZIPCODE]],Table3[zip],Table3[county])</f>
        <v>Salt Lake County</v>
      </c>
      <c r="J2850" t="str">
        <f>IFERROR(Table1[[#This Row],[County (Utah.gov)]], SUBSTITUTE(Table1[[#This Row],[County (WPR)]], " County", ""))</f>
        <v>Salt Lake</v>
      </c>
    </row>
    <row r="2851" spans="1:10">
      <c r="A2851" t="s">
        <v>135</v>
      </c>
      <c r="B2851" t="s">
        <v>317</v>
      </c>
      <c r="C2851">
        <v>2025</v>
      </c>
      <c r="D2851">
        <v>2</v>
      </c>
      <c r="E2851">
        <v>84121</v>
      </c>
      <c r="F2851" t="s">
        <v>290</v>
      </c>
      <c r="G2851">
        <v>1</v>
      </c>
      <c r="H2851" t="str">
        <f>_xlfn.XLOOKUP(Table1[[#This Row],[ZIPCODE]],Table2[Zip Code],Table2[County])</f>
        <v>Salt Lake</v>
      </c>
      <c r="I2851" t="str">
        <f>_xlfn.XLOOKUP(Table1[[#This Row],[ZIPCODE]],Table3[zip],Table3[county])</f>
        <v>Salt Lake County</v>
      </c>
      <c r="J2851" t="str">
        <f>IFERROR(Table1[[#This Row],[County (Utah.gov)]], SUBSTITUTE(Table1[[#This Row],[County (WPR)]], " County", ""))</f>
        <v>Salt Lake</v>
      </c>
    </row>
    <row r="2852" spans="1:10">
      <c r="A2852" t="s">
        <v>135</v>
      </c>
      <c r="B2852" t="s">
        <v>317</v>
      </c>
      <c r="C2852">
        <v>2025</v>
      </c>
      <c r="D2852">
        <v>2</v>
      </c>
      <c r="E2852">
        <v>84128</v>
      </c>
      <c r="F2852" t="s">
        <v>290</v>
      </c>
      <c r="G2852">
        <v>3</v>
      </c>
      <c r="H2852" t="str">
        <f>_xlfn.XLOOKUP(Table1[[#This Row],[ZIPCODE]],Table2[Zip Code],Table2[County])</f>
        <v>Salt Lake</v>
      </c>
      <c r="I2852" t="str">
        <f>_xlfn.XLOOKUP(Table1[[#This Row],[ZIPCODE]],Table3[zip],Table3[county])</f>
        <v>Salt Lake County</v>
      </c>
      <c r="J2852" t="str">
        <f>IFERROR(Table1[[#This Row],[County (Utah.gov)]], SUBSTITUTE(Table1[[#This Row],[County (WPR)]], " County", ""))</f>
        <v>Salt Lake</v>
      </c>
    </row>
    <row r="2853" spans="1:10">
      <c r="A2853" t="s">
        <v>135</v>
      </c>
      <c r="B2853" t="s">
        <v>317</v>
      </c>
      <c r="C2853">
        <v>2025</v>
      </c>
      <c r="D2853">
        <v>2</v>
      </c>
      <c r="E2853">
        <v>84129</v>
      </c>
      <c r="F2853" t="s">
        <v>290</v>
      </c>
      <c r="G2853">
        <v>1</v>
      </c>
      <c r="H2853" t="e">
        <f>_xlfn.XLOOKUP(Table1[[#This Row],[ZIPCODE]],Table2[Zip Code],Table2[County])</f>
        <v>#N/A</v>
      </c>
      <c r="I2853" t="str">
        <f>_xlfn.XLOOKUP(Table1[[#This Row],[ZIPCODE]],Table3[zip],Table3[county])</f>
        <v>Salt Lake County</v>
      </c>
      <c r="J2853" t="str">
        <f>IFERROR(Table1[[#This Row],[County (Utah.gov)]], SUBSTITUTE(Table1[[#This Row],[County (WPR)]], " County", ""))</f>
        <v>Salt Lake</v>
      </c>
    </row>
    <row r="2854" spans="1:10">
      <c r="A2854" t="s">
        <v>135</v>
      </c>
      <c r="B2854" t="s">
        <v>317</v>
      </c>
      <c r="C2854">
        <v>2025</v>
      </c>
      <c r="D2854">
        <v>2</v>
      </c>
      <c r="E2854">
        <v>84129</v>
      </c>
      <c r="F2854" t="s">
        <v>291</v>
      </c>
      <c r="G2854">
        <v>1</v>
      </c>
      <c r="H2854" t="e">
        <f>_xlfn.XLOOKUP(Table1[[#This Row],[ZIPCODE]],Table2[Zip Code],Table2[County])</f>
        <v>#N/A</v>
      </c>
      <c r="I2854" t="str">
        <f>_xlfn.XLOOKUP(Table1[[#This Row],[ZIPCODE]],Table3[zip],Table3[county])</f>
        <v>Salt Lake County</v>
      </c>
      <c r="J2854" t="str">
        <f>IFERROR(Table1[[#This Row],[County (Utah.gov)]], SUBSTITUTE(Table1[[#This Row],[County (WPR)]], " County", ""))</f>
        <v>Salt Lake</v>
      </c>
    </row>
    <row r="2855" spans="1:10">
      <c r="A2855" t="s">
        <v>135</v>
      </c>
      <c r="B2855" t="s">
        <v>317</v>
      </c>
      <c r="C2855">
        <v>2025</v>
      </c>
      <c r="D2855">
        <v>2</v>
      </c>
      <c r="E2855">
        <v>84302</v>
      </c>
      <c r="F2855" t="s">
        <v>290</v>
      </c>
      <c r="G2855">
        <v>6</v>
      </c>
      <c r="H2855" t="str">
        <f>_xlfn.XLOOKUP(Table1[[#This Row],[ZIPCODE]],Table2[Zip Code],Table2[County])</f>
        <v>Box Elder</v>
      </c>
      <c r="I2855" t="str">
        <f>_xlfn.XLOOKUP(Table1[[#This Row],[ZIPCODE]],Table3[zip],Table3[county])</f>
        <v>Box Elder County</v>
      </c>
      <c r="J2855" t="str">
        <f>IFERROR(Table1[[#This Row],[County (Utah.gov)]], SUBSTITUTE(Table1[[#This Row],[County (WPR)]], " County", ""))</f>
        <v>Box Elder</v>
      </c>
    </row>
    <row r="2856" spans="1:10">
      <c r="A2856" t="s">
        <v>135</v>
      </c>
      <c r="B2856" t="s">
        <v>317</v>
      </c>
      <c r="C2856">
        <v>2025</v>
      </c>
      <c r="D2856">
        <v>2</v>
      </c>
      <c r="E2856">
        <v>84310</v>
      </c>
      <c r="F2856" t="s">
        <v>290</v>
      </c>
      <c r="G2856">
        <v>1</v>
      </c>
      <c r="H2856" t="str">
        <f>_xlfn.XLOOKUP(Table1[[#This Row],[ZIPCODE]],Table2[Zip Code],Table2[County])</f>
        <v>Weber</v>
      </c>
      <c r="I2856" t="str">
        <f>_xlfn.XLOOKUP(Table1[[#This Row],[ZIPCODE]],Table3[zip],Table3[county])</f>
        <v>Weber County</v>
      </c>
      <c r="J2856" t="str">
        <f>IFERROR(Table1[[#This Row],[County (Utah.gov)]], SUBSTITUTE(Table1[[#This Row],[County (WPR)]], " County", ""))</f>
        <v>Weber</v>
      </c>
    </row>
    <row r="2857" spans="1:10">
      <c r="A2857" t="s">
        <v>135</v>
      </c>
      <c r="B2857" t="s">
        <v>317</v>
      </c>
      <c r="C2857">
        <v>2025</v>
      </c>
      <c r="D2857">
        <v>2</v>
      </c>
      <c r="E2857">
        <v>84311</v>
      </c>
      <c r="F2857" t="s">
        <v>290</v>
      </c>
      <c r="G2857">
        <v>1</v>
      </c>
      <c r="H2857" t="str">
        <f>_xlfn.XLOOKUP(Table1[[#This Row],[ZIPCODE]],Table2[Zip Code],Table2[County])</f>
        <v>Box Elder</v>
      </c>
      <c r="I2857" t="str">
        <f>_xlfn.XLOOKUP(Table1[[#This Row],[ZIPCODE]],Table3[zip],Table3[county])</f>
        <v>Box Elder County</v>
      </c>
      <c r="J2857" t="str">
        <f>IFERROR(Table1[[#This Row],[County (Utah.gov)]], SUBSTITUTE(Table1[[#This Row],[County (WPR)]], " County", ""))</f>
        <v>Box Elder</v>
      </c>
    </row>
    <row r="2858" spans="1:10">
      <c r="A2858" t="s">
        <v>135</v>
      </c>
      <c r="B2858" t="s">
        <v>317</v>
      </c>
      <c r="C2858">
        <v>2025</v>
      </c>
      <c r="D2858">
        <v>2</v>
      </c>
      <c r="E2858">
        <v>84312</v>
      </c>
      <c r="F2858" t="s">
        <v>290</v>
      </c>
      <c r="G2858">
        <v>1</v>
      </c>
      <c r="H2858" t="str">
        <f>_xlfn.XLOOKUP(Table1[[#This Row],[ZIPCODE]],Table2[Zip Code],Table2[County])</f>
        <v>Box Elder</v>
      </c>
      <c r="I2858" t="str">
        <f>_xlfn.XLOOKUP(Table1[[#This Row],[ZIPCODE]],Table3[zip],Table3[county])</f>
        <v>Box Elder County</v>
      </c>
      <c r="J2858" t="str">
        <f>IFERROR(Table1[[#This Row],[County (Utah.gov)]], SUBSTITUTE(Table1[[#This Row],[County (WPR)]], " County", ""))</f>
        <v>Box Elder</v>
      </c>
    </row>
    <row r="2859" spans="1:10">
      <c r="A2859" t="s">
        <v>135</v>
      </c>
      <c r="B2859" t="s">
        <v>317</v>
      </c>
      <c r="C2859">
        <v>2025</v>
      </c>
      <c r="D2859">
        <v>2</v>
      </c>
      <c r="E2859">
        <v>84315</v>
      </c>
      <c r="F2859" t="s">
        <v>290</v>
      </c>
      <c r="G2859">
        <v>2</v>
      </c>
      <c r="H2859" t="str">
        <f>_xlfn.XLOOKUP(Table1[[#This Row],[ZIPCODE]],Table2[Zip Code],Table2[County])</f>
        <v>Weber</v>
      </c>
      <c r="I2859" t="str">
        <f>_xlfn.XLOOKUP(Table1[[#This Row],[ZIPCODE]],Table3[zip],Table3[county])</f>
        <v>Weber County</v>
      </c>
      <c r="J2859" t="str">
        <f>IFERROR(Table1[[#This Row],[County (Utah.gov)]], SUBSTITUTE(Table1[[#This Row],[County (WPR)]], " County", ""))</f>
        <v>Weber</v>
      </c>
    </row>
    <row r="2860" spans="1:10">
      <c r="A2860" t="s">
        <v>135</v>
      </c>
      <c r="B2860" t="s">
        <v>317</v>
      </c>
      <c r="C2860">
        <v>2025</v>
      </c>
      <c r="D2860">
        <v>2</v>
      </c>
      <c r="E2860">
        <v>84318</v>
      </c>
      <c r="F2860" t="s">
        <v>290</v>
      </c>
      <c r="G2860">
        <v>2</v>
      </c>
      <c r="H2860" t="str">
        <f>_xlfn.XLOOKUP(Table1[[#This Row],[ZIPCODE]],Table2[Zip Code],Table2[County])</f>
        <v>Cache</v>
      </c>
      <c r="I2860" t="str">
        <f>_xlfn.XLOOKUP(Table1[[#This Row],[ZIPCODE]],Table3[zip],Table3[county])</f>
        <v>Cache County</v>
      </c>
      <c r="J2860" t="str">
        <f>IFERROR(Table1[[#This Row],[County (Utah.gov)]], SUBSTITUTE(Table1[[#This Row],[County (WPR)]], " County", ""))</f>
        <v>Cache</v>
      </c>
    </row>
    <row r="2861" spans="1:10">
      <c r="A2861" t="s">
        <v>135</v>
      </c>
      <c r="B2861" t="s">
        <v>317</v>
      </c>
      <c r="C2861">
        <v>2025</v>
      </c>
      <c r="D2861">
        <v>2</v>
      </c>
      <c r="E2861">
        <v>84318</v>
      </c>
      <c r="F2861" t="s">
        <v>291</v>
      </c>
      <c r="G2861">
        <v>1</v>
      </c>
      <c r="H2861" t="str">
        <f>_xlfn.XLOOKUP(Table1[[#This Row],[ZIPCODE]],Table2[Zip Code],Table2[County])</f>
        <v>Cache</v>
      </c>
      <c r="I2861" t="str">
        <f>_xlfn.XLOOKUP(Table1[[#This Row],[ZIPCODE]],Table3[zip],Table3[county])</f>
        <v>Cache County</v>
      </c>
      <c r="J2861" t="str">
        <f>IFERROR(Table1[[#This Row],[County (Utah.gov)]], SUBSTITUTE(Table1[[#This Row],[County (WPR)]], " County", ""))</f>
        <v>Cache</v>
      </c>
    </row>
    <row r="2862" spans="1:10">
      <c r="A2862" t="s">
        <v>135</v>
      </c>
      <c r="B2862" t="s">
        <v>317</v>
      </c>
      <c r="C2862">
        <v>2025</v>
      </c>
      <c r="D2862">
        <v>2</v>
      </c>
      <c r="E2862">
        <v>84321</v>
      </c>
      <c r="F2862" t="s">
        <v>290</v>
      </c>
      <c r="G2862">
        <v>5</v>
      </c>
      <c r="H2862" t="str">
        <f>_xlfn.XLOOKUP(Table1[[#This Row],[ZIPCODE]],Table2[Zip Code],Table2[County])</f>
        <v>Cache</v>
      </c>
      <c r="I2862" t="str">
        <f>_xlfn.XLOOKUP(Table1[[#This Row],[ZIPCODE]],Table3[zip],Table3[county])</f>
        <v>Cache County</v>
      </c>
      <c r="J2862" t="str">
        <f>IFERROR(Table1[[#This Row],[County (Utah.gov)]], SUBSTITUTE(Table1[[#This Row],[County (WPR)]], " County", ""))</f>
        <v>Cache</v>
      </c>
    </row>
    <row r="2863" spans="1:10">
      <c r="A2863" t="s">
        <v>135</v>
      </c>
      <c r="B2863" t="s">
        <v>317</v>
      </c>
      <c r="C2863">
        <v>2025</v>
      </c>
      <c r="D2863">
        <v>2</v>
      </c>
      <c r="E2863">
        <v>84321</v>
      </c>
      <c r="F2863" t="s">
        <v>291</v>
      </c>
      <c r="G2863">
        <v>1</v>
      </c>
      <c r="H2863" t="str">
        <f>_xlfn.XLOOKUP(Table1[[#This Row],[ZIPCODE]],Table2[Zip Code],Table2[County])</f>
        <v>Cache</v>
      </c>
      <c r="I2863" t="str">
        <f>_xlfn.XLOOKUP(Table1[[#This Row],[ZIPCODE]],Table3[zip],Table3[county])</f>
        <v>Cache County</v>
      </c>
      <c r="J2863" t="str">
        <f>IFERROR(Table1[[#This Row],[County (Utah.gov)]], SUBSTITUTE(Table1[[#This Row],[County (WPR)]], " County", ""))</f>
        <v>Cache</v>
      </c>
    </row>
    <row r="2864" spans="1:10">
      <c r="A2864" t="s">
        <v>135</v>
      </c>
      <c r="B2864" t="s">
        <v>317</v>
      </c>
      <c r="C2864">
        <v>2025</v>
      </c>
      <c r="D2864">
        <v>2</v>
      </c>
      <c r="E2864">
        <v>84326</v>
      </c>
      <c r="F2864" t="s">
        <v>290</v>
      </c>
      <c r="G2864">
        <v>1</v>
      </c>
      <c r="H2864" t="str">
        <f>_xlfn.XLOOKUP(Table1[[#This Row],[ZIPCODE]],Table2[Zip Code],Table2[County])</f>
        <v>Cache</v>
      </c>
      <c r="I2864" t="str">
        <f>_xlfn.XLOOKUP(Table1[[#This Row],[ZIPCODE]],Table3[zip],Table3[county])</f>
        <v>Cache County</v>
      </c>
      <c r="J2864" t="str">
        <f>IFERROR(Table1[[#This Row],[County (Utah.gov)]], SUBSTITUTE(Table1[[#This Row],[County (WPR)]], " County", ""))</f>
        <v>Cache</v>
      </c>
    </row>
    <row r="2865" spans="1:10">
      <c r="A2865" t="s">
        <v>135</v>
      </c>
      <c r="B2865" t="s">
        <v>317</v>
      </c>
      <c r="C2865">
        <v>2025</v>
      </c>
      <c r="D2865">
        <v>2</v>
      </c>
      <c r="E2865">
        <v>84328</v>
      </c>
      <c r="F2865" t="s">
        <v>290</v>
      </c>
      <c r="G2865">
        <v>1</v>
      </c>
      <c r="H2865" t="str">
        <f>_xlfn.XLOOKUP(Table1[[#This Row],[ZIPCODE]],Table2[Zip Code],Table2[County])</f>
        <v>Cache</v>
      </c>
      <c r="I2865" t="str">
        <f>_xlfn.XLOOKUP(Table1[[#This Row],[ZIPCODE]],Table3[zip],Table3[county])</f>
        <v>Cache County</v>
      </c>
      <c r="J2865" t="str">
        <f>IFERROR(Table1[[#This Row],[County (Utah.gov)]], SUBSTITUTE(Table1[[#This Row],[County (WPR)]], " County", ""))</f>
        <v>Cache</v>
      </c>
    </row>
    <row r="2866" spans="1:10">
      <c r="A2866" t="s">
        <v>135</v>
      </c>
      <c r="B2866" t="s">
        <v>317</v>
      </c>
      <c r="C2866">
        <v>2025</v>
      </c>
      <c r="D2866">
        <v>2</v>
      </c>
      <c r="E2866">
        <v>84332</v>
      </c>
      <c r="F2866" t="s">
        <v>290</v>
      </c>
      <c r="G2866">
        <v>1</v>
      </c>
      <c r="H2866" t="str">
        <f>_xlfn.XLOOKUP(Table1[[#This Row],[ZIPCODE]],Table2[Zip Code],Table2[County])</f>
        <v>Cache</v>
      </c>
      <c r="I2866" t="str">
        <f>_xlfn.XLOOKUP(Table1[[#This Row],[ZIPCODE]],Table3[zip],Table3[county])</f>
        <v>Cache County</v>
      </c>
      <c r="J2866" t="str">
        <f>IFERROR(Table1[[#This Row],[County (Utah.gov)]], SUBSTITUTE(Table1[[#This Row],[County (WPR)]], " County", ""))</f>
        <v>Cache</v>
      </c>
    </row>
    <row r="2867" spans="1:10">
      <c r="A2867" t="s">
        <v>135</v>
      </c>
      <c r="B2867" t="s">
        <v>317</v>
      </c>
      <c r="C2867">
        <v>2025</v>
      </c>
      <c r="D2867">
        <v>2</v>
      </c>
      <c r="E2867">
        <v>84337</v>
      </c>
      <c r="F2867" t="s">
        <v>290</v>
      </c>
      <c r="G2867">
        <v>1</v>
      </c>
      <c r="H2867" t="str">
        <f>_xlfn.XLOOKUP(Table1[[#This Row],[ZIPCODE]],Table2[Zip Code],Table2[County])</f>
        <v>Box Elder</v>
      </c>
      <c r="I2867" t="str">
        <f>_xlfn.XLOOKUP(Table1[[#This Row],[ZIPCODE]],Table3[zip],Table3[county])</f>
        <v>Box Elder County</v>
      </c>
      <c r="J2867" t="str">
        <f>IFERROR(Table1[[#This Row],[County (Utah.gov)]], SUBSTITUTE(Table1[[#This Row],[County (WPR)]], " County", ""))</f>
        <v>Box Elder</v>
      </c>
    </row>
    <row r="2868" spans="1:10">
      <c r="A2868" t="s">
        <v>135</v>
      </c>
      <c r="B2868" t="s">
        <v>317</v>
      </c>
      <c r="C2868">
        <v>2025</v>
      </c>
      <c r="D2868">
        <v>2</v>
      </c>
      <c r="E2868">
        <v>84337</v>
      </c>
      <c r="F2868" t="s">
        <v>291</v>
      </c>
      <c r="G2868">
        <v>1</v>
      </c>
      <c r="H2868" t="str">
        <f>_xlfn.XLOOKUP(Table1[[#This Row],[ZIPCODE]],Table2[Zip Code],Table2[County])</f>
        <v>Box Elder</v>
      </c>
      <c r="I2868" t="str">
        <f>_xlfn.XLOOKUP(Table1[[#This Row],[ZIPCODE]],Table3[zip],Table3[county])</f>
        <v>Box Elder County</v>
      </c>
      <c r="J2868" t="str">
        <f>IFERROR(Table1[[#This Row],[County (Utah.gov)]], SUBSTITUTE(Table1[[#This Row],[County (WPR)]], " County", ""))</f>
        <v>Box Elder</v>
      </c>
    </row>
    <row r="2869" spans="1:10">
      <c r="A2869" t="s">
        <v>135</v>
      </c>
      <c r="B2869" t="s">
        <v>317</v>
      </c>
      <c r="C2869">
        <v>2025</v>
      </c>
      <c r="D2869">
        <v>2</v>
      </c>
      <c r="E2869">
        <v>84338</v>
      </c>
      <c r="F2869" t="s">
        <v>290</v>
      </c>
      <c r="G2869">
        <v>1</v>
      </c>
      <c r="H2869" t="str">
        <f>_xlfn.XLOOKUP(Table1[[#This Row],[ZIPCODE]],Table2[Zip Code],Table2[County])</f>
        <v>Cache</v>
      </c>
      <c r="I2869" t="str">
        <f>_xlfn.XLOOKUP(Table1[[#This Row],[ZIPCODE]],Table3[zip],Table3[county])</f>
        <v>Cache County</v>
      </c>
      <c r="J2869" t="str">
        <f>IFERROR(Table1[[#This Row],[County (Utah.gov)]], SUBSTITUTE(Table1[[#This Row],[County (WPR)]], " County", ""))</f>
        <v>Cache</v>
      </c>
    </row>
    <row r="2870" spans="1:10">
      <c r="A2870" t="s">
        <v>135</v>
      </c>
      <c r="B2870" t="s">
        <v>317</v>
      </c>
      <c r="C2870">
        <v>2025</v>
      </c>
      <c r="D2870">
        <v>2</v>
      </c>
      <c r="E2870">
        <v>84339</v>
      </c>
      <c r="F2870" t="s">
        <v>290</v>
      </c>
      <c r="G2870">
        <v>3</v>
      </c>
      <c r="H2870" t="str">
        <f>_xlfn.XLOOKUP(Table1[[#This Row],[ZIPCODE]],Table2[Zip Code],Table2[County])</f>
        <v>Cache</v>
      </c>
      <c r="I2870" t="str">
        <f>_xlfn.XLOOKUP(Table1[[#This Row],[ZIPCODE]],Table3[zip],Table3[county])</f>
        <v>Cache County</v>
      </c>
      <c r="J2870" t="str">
        <f>IFERROR(Table1[[#This Row],[County (Utah.gov)]], SUBSTITUTE(Table1[[#This Row],[County (WPR)]], " County", ""))</f>
        <v>Cache</v>
      </c>
    </row>
    <row r="2871" spans="1:10">
      <c r="A2871" t="s">
        <v>135</v>
      </c>
      <c r="B2871" t="s">
        <v>317</v>
      </c>
      <c r="C2871">
        <v>2025</v>
      </c>
      <c r="D2871">
        <v>2</v>
      </c>
      <c r="E2871">
        <v>84339</v>
      </c>
      <c r="F2871" t="s">
        <v>291</v>
      </c>
      <c r="G2871">
        <v>1</v>
      </c>
      <c r="H2871" t="str">
        <f>_xlfn.XLOOKUP(Table1[[#This Row],[ZIPCODE]],Table2[Zip Code],Table2[County])</f>
        <v>Cache</v>
      </c>
      <c r="I2871" t="str">
        <f>_xlfn.XLOOKUP(Table1[[#This Row],[ZIPCODE]],Table3[zip],Table3[county])</f>
        <v>Cache County</v>
      </c>
      <c r="J2871" t="str">
        <f>IFERROR(Table1[[#This Row],[County (Utah.gov)]], SUBSTITUTE(Table1[[#This Row],[County (WPR)]], " County", ""))</f>
        <v>Cache</v>
      </c>
    </row>
    <row r="2872" spans="1:10">
      <c r="A2872" t="s">
        <v>135</v>
      </c>
      <c r="B2872" t="s">
        <v>317</v>
      </c>
      <c r="C2872">
        <v>2025</v>
      </c>
      <c r="D2872">
        <v>2</v>
      </c>
      <c r="E2872">
        <v>84340</v>
      </c>
      <c r="F2872" t="s">
        <v>290</v>
      </c>
      <c r="G2872">
        <v>1</v>
      </c>
      <c r="H2872" t="str">
        <f>_xlfn.XLOOKUP(Table1[[#This Row],[ZIPCODE]],Table2[Zip Code],Table2[County])</f>
        <v>Box Elder</v>
      </c>
      <c r="I2872" t="str">
        <f>_xlfn.XLOOKUP(Table1[[#This Row],[ZIPCODE]],Table3[zip],Table3[county])</f>
        <v>Box Elder County</v>
      </c>
      <c r="J2872" t="str">
        <f>IFERROR(Table1[[#This Row],[County (Utah.gov)]], SUBSTITUTE(Table1[[#This Row],[County (WPR)]], " County", ""))</f>
        <v>Box Elder</v>
      </c>
    </row>
    <row r="2873" spans="1:10">
      <c r="A2873" t="s">
        <v>135</v>
      </c>
      <c r="B2873" t="s">
        <v>317</v>
      </c>
      <c r="C2873">
        <v>2025</v>
      </c>
      <c r="D2873">
        <v>2</v>
      </c>
      <c r="E2873">
        <v>84341</v>
      </c>
      <c r="F2873" t="s">
        <v>290</v>
      </c>
      <c r="G2873">
        <v>3</v>
      </c>
      <c r="H2873" t="str">
        <f>_xlfn.XLOOKUP(Table1[[#This Row],[ZIPCODE]],Table2[Zip Code],Table2[County])</f>
        <v>Cache</v>
      </c>
      <c r="I2873" t="str">
        <f>_xlfn.XLOOKUP(Table1[[#This Row],[ZIPCODE]],Table3[zip],Table3[county])</f>
        <v>Cache County</v>
      </c>
      <c r="J2873" t="str">
        <f>IFERROR(Table1[[#This Row],[County (Utah.gov)]], SUBSTITUTE(Table1[[#This Row],[County (WPR)]], " County", ""))</f>
        <v>Cache</v>
      </c>
    </row>
    <row r="2874" spans="1:10">
      <c r="A2874" t="s">
        <v>135</v>
      </c>
      <c r="B2874" t="s">
        <v>317</v>
      </c>
      <c r="C2874">
        <v>2025</v>
      </c>
      <c r="D2874">
        <v>2</v>
      </c>
      <c r="E2874">
        <v>84403</v>
      </c>
      <c r="F2874" t="s">
        <v>290</v>
      </c>
      <c r="G2874">
        <v>1</v>
      </c>
      <c r="H2874" t="str">
        <f>_xlfn.XLOOKUP(Table1[[#This Row],[ZIPCODE]],Table2[Zip Code],Table2[County])</f>
        <v>Weber</v>
      </c>
      <c r="I2874" t="str">
        <f>_xlfn.XLOOKUP(Table1[[#This Row],[ZIPCODE]],Table3[zip],Table3[county])</f>
        <v>Weber County</v>
      </c>
      <c r="J2874" t="str">
        <f>IFERROR(Table1[[#This Row],[County (Utah.gov)]], SUBSTITUTE(Table1[[#This Row],[County (WPR)]], " County", ""))</f>
        <v>Weber</v>
      </c>
    </row>
    <row r="2875" spans="1:10">
      <c r="A2875" t="s">
        <v>135</v>
      </c>
      <c r="B2875" t="s">
        <v>317</v>
      </c>
      <c r="C2875">
        <v>2025</v>
      </c>
      <c r="D2875">
        <v>2</v>
      </c>
      <c r="E2875">
        <v>84404</v>
      </c>
      <c r="F2875" t="s">
        <v>290</v>
      </c>
      <c r="G2875">
        <v>1</v>
      </c>
      <c r="H2875" t="str">
        <f>_xlfn.XLOOKUP(Table1[[#This Row],[ZIPCODE]],Table2[Zip Code],Table2[County])</f>
        <v>Weber</v>
      </c>
      <c r="I2875" t="str">
        <f>_xlfn.XLOOKUP(Table1[[#This Row],[ZIPCODE]],Table3[zip],Table3[county])</f>
        <v>Weber County</v>
      </c>
      <c r="J2875" t="str">
        <f>IFERROR(Table1[[#This Row],[County (Utah.gov)]], SUBSTITUTE(Table1[[#This Row],[County (WPR)]], " County", ""))</f>
        <v>Weber</v>
      </c>
    </row>
    <row r="2876" spans="1:10">
      <c r="A2876" t="s">
        <v>135</v>
      </c>
      <c r="B2876" t="s">
        <v>317</v>
      </c>
      <c r="C2876">
        <v>2025</v>
      </c>
      <c r="D2876">
        <v>2</v>
      </c>
      <c r="E2876">
        <v>84414</v>
      </c>
      <c r="F2876" t="s">
        <v>290</v>
      </c>
      <c r="G2876">
        <v>9</v>
      </c>
      <c r="H2876" t="str">
        <f>_xlfn.XLOOKUP(Table1[[#This Row],[ZIPCODE]],Table2[Zip Code],Table2[County])</f>
        <v>Weber</v>
      </c>
      <c r="I2876" t="str">
        <f>_xlfn.XLOOKUP(Table1[[#This Row],[ZIPCODE]],Table3[zip],Table3[county])</f>
        <v>Weber County</v>
      </c>
      <c r="J2876" t="str">
        <f>IFERROR(Table1[[#This Row],[County (Utah.gov)]], SUBSTITUTE(Table1[[#This Row],[County (WPR)]], " County", ""))</f>
        <v>Weber</v>
      </c>
    </row>
    <row r="2877" spans="1:10">
      <c r="A2877" t="s">
        <v>135</v>
      </c>
      <c r="B2877" t="s">
        <v>317</v>
      </c>
      <c r="C2877">
        <v>2025</v>
      </c>
      <c r="D2877">
        <v>2</v>
      </c>
      <c r="E2877">
        <v>84501</v>
      </c>
      <c r="F2877" t="s">
        <v>290</v>
      </c>
      <c r="G2877">
        <v>182</v>
      </c>
      <c r="H2877" t="str">
        <f>_xlfn.XLOOKUP(Table1[[#This Row],[ZIPCODE]],Table2[Zip Code],Table2[County])</f>
        <v>Carbon</v>
      </c>
      <c r="I2877" t="str">
        <f>_xlfn.XLOOKUP(Table1[[#This Row],[ZIPCODE]],Table3[zip],Table3[county])</f>
        <v>Carbon County</v>
      </c>
      <c r="J2877" t="str">
        <f>IFERROR(Table1[[#This Row],[County (Utah.gov)]], SUBSTITUTE(Table1[[#This Row],[County (WPR)]], " County", ""))</f>
        <v>Carbon</v>
      </c>
    </row>
    <row r="2878" spans="1:10">
      <c r="A2878" t="s">
        <v>135</v>
      </c>
      <c r="B2878" t="s">
        <v>317</v>
      </c>
      <c r="C2878">
        <v>2025</v>
      </c>
      <c r="D2878">
        <v>2</v>
      </c>
      <c r="E2878">
        <v>84501</v>
      </c>
      <c r="F2878" t="s">
        <v>291</v>
      </c>
      <c r="G2878">
        <v>82</v>
      </c>
      <c r="H2878" t="str">
        <f>_xlfn.XLOOKUP(Table1[[#This Row],[ZIPCODE]],Table2[Zip Code],Table2[County])</f>
        <v>Carbon</v>
      </c>
      <c r="I2878" t="str">
        <f>_xlfn.XLOOKUP(Table1[[#This Row],[ZIPCODE]],Table3[zip],Table3[county])</f>
        <v>Carbon County</v>
      </c>
      <c r="J2878" t="str">
        <f>IFERROR(Table1[[#This Row],[County (Utah.gov)]], SUBSTITUTE(Table1[[#This Row],[County (WPR)]], " County", ""))</f>
        <v>Carbon</v>
      </c>
    </row>
    <row r="2879" spans="1:10">
      <c r="A2879" t="s">
        <v>135</v>
      </c>
      <c r="B2879" t="s">
        <v>317</v>
      </c>
      <c r="C2879">
        <v>2025</v>
      </c>
      <c r="D2879">
        <v>2</v>
      </c>
      <c r="E2879">
        <v>84511</v>
      </c>
      <c r="F2879" t="s">
        <v>290</v>
      </c>
      <c r="G2879">
        <v>2</v>
      </c>
      <c r="H2879" t="str">
        <f>_xlfn.XLOOKUP(Table1[[#This Row],[ZIPCODE]],Table2[Zip Code],Table2[County])</f>
        <v>San Juan</v>
      </c>
      <c r="I2879" t="str">
        <f>_xlfn.XLOOKUP(Table1[[#This Row],[ZIPCODE]],Table3[zip],Table3[county])</f>
        <v>San Juan County</v>
      </c>
      <c r="J2879" t="str">
        <f>IFERROR(Table1[[#This Row],[County (Utah.gov)]], SUBSTITUTE(Table1[[#This Row],[County (WPR)]], " County", ""))</f>
        <v>San Juan</v>
      </c>
    </row>
    <row r="2880" spans="1:10">
      <c r="A2880" t="s">
        <v>135</v>
      </c>
      <c r="B2880" t="s">
        <v>317</v>
      </c>
      <c r="C2880">
        <v>2025</v>
      </c>
      <c r="D2880">
        <v>2</v>
      </c>
      <c r="E2880">
        <v>84513</v>
      </c>
      <c r="F2880" t="s">
        <v>290</v>
      </c>
      <c r="G2880">
        <v>10</v>
      </c>
      <c r="H2880" t="str">
        <f>_xlfn.XLOOKUP(Table1[[#This Row],[ZIPCODE]],Table2[Zip Code],Table2[County])</f>
        <v>Emery</v>
      </c>
      <c r="I2880" t="str">
        <f>_xlfn.XLOOKUP(Table1[[#This Row],[ZIPCODE]],Table3[zip],Table3[county])</f>
        <v>Emery County</v>
      </c>
      <c r="J2880" t="str">
        <f>IFERROR(Table1[[#This Row],[County (Utah.gov)]], SUBSTITUTE(Table1[[#This Row],[County (WPR)]], " County", ""))</f>
        <v>Emery</v>
      </c>
    </row>
    <row r="2881" spans="1:10">
      <c r="A2881" t="s">
        <v>135</v>
      </c>
      <c r="B2881" t="s">
        <v>317</v>
      </c>
      <c r="C2881">
        <v>2025</v>
      </c>
      <c r="D2881">
        <v>2</v>
      </c>
      <c r="E2881">
        <v>84513</v>
      </c>
      <c r="F2881" t="s">
        <v>291</v>
      </c>
      <c r="G2881">
        <v>3</v>
      </c>
      <c r="H2881" t="str">
        <f>_xlfn.XLOOKUP(Table1[[#This Row],[ZIPCODE]],Table2[Zip Code],Table2[County])</f>
        <v>Emery</v>
      </c>
      <c r="I2881" t="str">
        <f>_xlfn.XLOOKUP(Table1[[#This Row],[ZIPCODE]],Table3[zip],Table3[county])</f>
        <v>Emery County</v>
      </c>
      <c r="J2881" t="str">
        <f>IFERROR(Table1[[#This Row],[County (Utah.gov)]], SUBSTITUTE(Table1[[#This Row],[County (WPR)]], " County", ""))</f>
        <v>Emery</v>
      </c>
    </row>
    <row r="2882" spans="1:10">
      <c r="A2882" t="s">
        <v>135</v>
      </c>
      <c r="B2882" t="s">
        <v>317</v>
      </c>
      <c r="C2882">
        <v>2025</v>
      </c>
      <c r="D2882">
        <v>2</v>
      </c>
      <c r="E2882">
        <v>84516</v>
      </c>
      <c r="F2882" t="s">
        <v>290</v>
      </c>
      <c r="G2882">
        <v>2</v>
      </c>
      <c r="H2882" t="str">
        <f>_xlfn.XLOOKUP(Table1[[#This Row],[ZIPCODE]],Table2[Zip Code],Table2[County])</f>
        <v>Emery</v>
      </c>
      <c r="I2882" t="str">
        <f>_xlfn.XLOOKUP(Table1[[#This Row],[ZIPCODE]],Table3[zip],Table3[county])</f>
        <v>Emery County</v>
      </c>
      <c r="J2882" t="str">
        <f>IFERROR(Table1[[#This Row],[County (Utah.gov)]], SUBSTITUTE(Table1[[#This Row],[County (WPR)]], " County", ""))</f>
        <v>Emery</v>
      </c>
    </row>
    <row r="2883" spans="1:10">
      <c r="A2883" t="s">
        <v>135</v>
      </c>
      <c r="B2883" t="s">
        <v>317</v>
      </c>
      <c r="C2883">
        <v>2025</v>
      </c>
      <c r="D2883">
        <v>2</v>
      </c>
      <c r="E2883">
        <v>84516</v>
      </c>
      <c r="F2883" t="s">
        <v>291</v>
      </c>
      <c r="G2883">
        <v>2</v>
      </c>
      <c r="H2883" t="str">
        <f>_xlfn.XLOOKUP(Table1[[#This Row],[ZIPCODE]],Table2[Zip Code],Table2[County])</f>
        <v>Emery</v>
      </c>
      <c r="I2883" t="str">
        <f>_xlfn.XLOOKUP(Table1[[#This Row],[ZIPCODE]],Table3[zip],Table3[county])</f>
        <v>Emery County</v>
      </c>
      <c r="J2883" t="str">
        <f>IFERROR(Table1[[#This Row],[County (Utah.gov)]], SUBSTITUTE(Table1[[#This Row],[County (WPR)]], " County", ""))</f>
        <v>Emery</v>
      </c>
    </row>
    <row r="2884" spans="1:10">
      <c r="A2884" t="s">
        <v>135</v>
      </c>
      <c r="B2884" t="s">
        <v>317</v>
      </c>
      <c r="C2884">
        <v>2025</v>
      </c>
      <c r="D2884">
        <v>2</v>
      </c>
      <c r="E2884">
        <v>84518</v>
      </c>
      <c r="F2884" t="s">
        <v>290</v>
      </c>
      <c r="G2884">
        <v>13</v>
      </c>
      <c r="H2884" t="str">
        <f>_xlfn.XLOOKUP(Table1[[#This Row],[ZIPCODE]],Table2[Zip Code],Table2[County])</f>
        <v>Emery</v>
      </c>
      <c r="I2884" t="str">
        <f>_xlfn.XLOOKUP(Table1[[#This Row],[ZIPCODE]],Table3[zip],Table3[county])</f>
        <v>Emery County</v>
      </c>
      <c r="J2884" t="str">
        <f>IFERROR(Table1[[#This Row],[County (Utah.gov)]], SUBSTITUTE(Table1[[#This Row],[County (WPR)]], " County", ""))</f>
        <v>Emery</v>
      </c>
    </row>
    <row r="2885" spans="1:10">
      <c r="A2885" t="s">
        <v>135</v>
      </c>
      <c r="B2885" t="s">
        <v>317</v>
      </c>
      <c r="C2885">
        <v>2025</v>
      </c>
      <c r="D2885">
        <v>2</v>
      </c>
      <c r="E2885">
        <v>84518</v>
      </c>
      <c r="F2885" t="s">
        <v>291</v>
      </c>
      <c r="G2885">
        <v>7</v>
      </c>
      <c r="H2885" t="str">
        <f>_xlfn.XLOOKUP(Table1[[#This Row],[ZIPCODE]],Table2[Zip Code],Table2[County])</f>
        <v>Emery</v>
      </c>
      <c r="I2885" t="str">
        <f>_xlfn.XLOOKUP(Table1[[#This Row],[ZIPCODE]],Table3[zip],Table3[county])</f>
        <v>Emery County</v>
      </c>
      <c r="J2885" t="str">
        <f>IFERROR(Table1[[#This Row],[County (Utah.gov)]], SUBSTITUTE(Table1[[#This Row],[County (WPR)]], " County", ""))</f>
        <v>Emery</v>
      </c>
    </row>
    <row r="2886" spans="1:10">
      <c r="A2886" t="s">
        <v>135</v>
      </c>
      <c r="B2886" t="s">
        <v>317</v>
      </c>
      <c r="C2886">
        <v>2025</v>
      </c>
      <c r="D2886">
        <v>2</v>
      </c>
      <c r="E2886">
        <v>84520</v>
      </c>
      <c r="F2886" t="s">
        <v>290</v>
      </c>
      <c r="G2886">
        <v>8</v>
      </c>
      <c r="H2886" t="str">
        <f>_xlfn.XLOOKUP(Table1[[#This Row],[ZIPCODE]],Table2[Zip Code],Table2[County])</f>
        <v>Carbon</v>
      </c>
      <c r="I2886" t="str">
        <f>_xlfn.XLOOKUP(Table1[[#This Row],[ZIPCODE]],Table3[zip],Table3[county])</f>
        <v>Carbon County</v>
      </c>
      <c r="J2886" t="str">
        <f>IFERROR(Table1[[#This Row],[County (Utah.gov)]], SUBSTITUTE(Table1[[#This Row],[County (WPR)]], " County", ""))</f>
        <v>Carbon</v>
      </c>
    </row>
    <row r="2887" spans="1:10">
      <c r="A2887" t="s">
        <v>135</v>
      </c>
      <c r="B2887" t="s">
        <v>317</v>
      </c>
      <c r="C2887">
        <v>2025</v>
      </c>
      <c r="D2887">
        <v>2</v>
      </c>
      <c r="E2887">
        <v>84520</v>
      </c>
      <c r="F2887" t="s">
        <v>291</v>
      </c>
      <c r="G2887">
        <v>5</v>
      </c>
      <c r="H2887" t="str">
        <f>_xlfn.XLOOKUP(Table1[[#This Row],[ZIPCODE]],Table2[Zip Code],Table2[County])</f>
        <v>Carbon</v>
      </c>
      <c r="I2887" t="str">
        <f>_xlfn.XLOOKUP(Table1[[#This Row],[ZIPCODE]],Table3[zip],Table3[county])</f>
        <v>Carbon County</v>
      </c>
      <c r="J2887" t="str">
        <f>IFERROR(Table1[[#This Row],[County (Utah.gov)]], SUBSTITUTE(Table1[[#This Row],[County (WPR)]], " County", ""))</f>
        <v>Carbon</v>
      </c>
    </row>
    <row r="2888" spans="1:10">
      <c r="A2888" t="s">
        <v>135</v>
      </c>
      <c r="B2888" t="s">
        <v>317</v>
      </c>
      <c r="C2888">
        <v>2025</v>
      </c>
      <c r="D2888">
        <v>2</v>
      </c>
      <c r="E2888">
        <v>84521</v>
      </c>
      <c r="F2888" t="s">
        <v>290</v>
      </c>
      <c r="G2888">
        <v>9</v>
      </c>
      <c r="H2888" t="str">
        <f>_xlfn.XLOOKUP(Table1[[#This Row],[ZIPCODE]],Table2[Zip Code],Table2[County])</f>
        <v>Emery</v>
      </c>
      <c r="I2888" t="str">
        <f>_xlfn.XLOOKUP(Table1[[#This Row],[ZIPCODE]],Table3[zip],Table3[county])</f>
        <v>Emery County</v>
      </c>
      <c r="J2888" t="str">
        <f>IFERROR(Table1[[#This Row],[County (Utah.gov)]], SUBSTITUTE(Table1[[#This Row],[County (WPR)]], " County", ""))</f>
        <v>Emery</v>
      </c>
    </row>
    <row r="2889" spans="1:10">
      <c r="A2889" t="s">
        <v>135</v>
      </c>
      <c r="B2889" t="s">
        <v>317</v>
      </c>
      <c r="C2889">
        <v>2025</v>
      </c>
      <c r="D2889">
        <v>2</v>
      </c>
      <c r="E2889">
        <v>84521</v>
      </c>
      <c r="F2889" t="s">
        <v>291</v>
      </c>
      <c r="G2889">
        <v>4</v>
      </c>
      <c r="H2889" t="str">
        <f>_xlfn.XLOOKUP(Table1[[#This Row],[ZIPCODE]],Table2[Zip Code],Table2[County])</f>
        <v>Emery</v>
      </c>
      <c r="I2889" t="str">
        <f>_xlfn.XLOOKUP(Table1[[#This Row],[ZIPCODE]],Table3[zip],Table3[county])</f>
        <v>Emery County</v>
      </c>
      <c r="J2889" t="str">
        <f>IFERROR(Table1[[#This Row],[County (Utah.gov)]], SUBSTITUTE(Table1[[#This Row],[County (WPR)]], " County", ""))</f>
        <v>Emery</v>
      </c>
    </row>
    <row r="2890" spans="1:10">
      <c r="A2890" t="s">
        <v>135</v>
      </c>
      <c r="B2890" t="s">
        <v>317</v>
      </c>
      <c r="C2890">
        <v>2025</v>
      </c>
      <c r="D2890">
        <v>2</v>
      </c>
      <c r="E2890">
        <v>84522</v>
      </c>
      <c r="F2890" t="s">
        <v>290</v>
      </c>
      <c r="G2890">
        <v>1</v>
      </c>
      <c r="H2890" t="str">
        <f>_xlfn.XLOOKUP(Table1[[#This Row],[ZIPCODE]],Table2[Zip Code],Table2[County])</f>
        <v>Emery</v>
      </c>
      <c r="I2890" t="str">
        <f>_xlfn.XLOOKUP(Table1[[#This Row],[ZIPCODE]],Table3[zip],Table3[county])</f>
        <v>Emery County</v>
      </c>
      <c r="J2890" t="str">
        <f>IFERROR(Table1[[#This Row],[County (Utah.gov)]], SUBSTITUTE(Table1[[#This Row],[County (WPR)]], " County", ""))</f>
        <v>Emery</v>
      </c>
    </row>
    <row r="2891" spans="1:10">
      <c r="A2891" t="s">
        <v>135</v>
      </c>
      <c r="B2891" t="s">
        <v>317</v>
      </c>
      <c r="C2891">
        <v>2025</v>
      </c>
      <c r="D2891">
        <v>2</v>
      </c>
      <c r="E2891">
        <v>84523</v>
      </c>
      <c r="F2891" t="s">
        <v>290</v>
      </c>
      <c r="G2891">
        <v>15</v>
      </c>
      <c r="H2891" t="str">
        <f>_xlfn.XLOOKUP(Table1[[#This Row],[ZIPCODE]],Table2[Zip Code],Table2[County])</f>
        <v>Emery</v>
      </c>
      <c r="I2891" t="str">
        <f>_xlfn.XLOOKUP(Table1[[#This Row],[ZIPCODE]],Table3[zip],Table3[county])</f>
        <v>Emery County</v>
      </c>
      <c r="J2891" t="str">
        <f>IFERROR(Table1[[#This Row],[County (Utah.gov)]], SUBSTITUTE(Table1[[#This Row],[County (WPR)]], " County", ""))</f>
        <v>Emery</v>
      </c>
    </row>
    <row r="2892" spans="1:10">
      <c r="A2892" t="s">
        <v>135</v>
      </c>
      <c r="B2892" t="s">
        <v>317</v>
      </c>
      <c r="C2892">
        <v>2025</v>
      </c>
      <c r="D2892">
        <v>2</v>
      </c>
      <c r="E2892">
        <v>84523</v>
      </c>
      <c r="F2892" t="s">
        <v>291</v>
      </c>
      <c r="G2892">
        <v>5</v>
      </c>
      <c r="H2892" t="str">
        <f>_xlfn.XLOOKUP(Table1[[#This Row],[ZIPCODE]],Table2[Zip Code],Table2[County])</f>
        <v>Emery</v>
      </c>
      <c r="I2892" t="str">
        <f>_xlfn.XLOOKUP(Table1[[#This Row],[ZIPCODE]],Table3[zip],Table3[county])</f>
        <v>Emery County</v>
      </c>
      <c r="J2892" t="str">
        <f>IFERROR(Table1[[#This Row],[County (Utah.gov)]], SUBSTITUTE(Table1[[#This Row],[County (WPR)]], " County", ""))</f>
        <v>Emery</v>
      </c>
    </row>
    <row r="2893" spans="1:10">
      <c r="A2893" t="s">
        <v>135</v>
      </c>
      <c r="B2893" t="s">
        <v>317</v>
      </c>
      <c r="C2893">
        <v>2025</v>
      </c>
      <c r="D2893">
        <v>2</v>
      </c>
      <c r="E2893">
        <v>84525</v>
      </c>
      <c r="F2893" t="s">
        <v>290</v>
      </c>
      <c r="G2893">
        <v>2</v>
      </c>
      <c r="H2893" t="str">
        <f>_xlfn.XLOOKUP(Table1[[#This Row],[ZIPCODE]],Table2[Zip Code],Table2[County])</f>
        <v>Emery</v>
      </c>
      <c r="I2893" t="str">
        <f>_xlfn.XLOOKUP(Table1[[#This Row],[ZIPCODE]],Table3[zip],Table3[county])</f>
        <v>Emery County</v>
      </c>
      <c r="J2893" t="str">
        <f>IFERROR(Table1[[#This Row],[County (Utah.gov)]], SUBSTITUTE(Table1[[#This Row],[County (WPR)]], " County", ""))</f>
        <v>Emery</v>
      </c>
    </row>
    <row r="2894" spans="1:10">
      <c r="A2894" t="s">
        <v>135</v>
      </c>
      <c r="B2894" t="s">
        <v>317</v>
      </c>
      <c r="C2894">
        <v>2025</v>
      </c>
      <c r="D2894">
        <v>2</v>
      </c>
      <c r="E2894">
        <v>84526</v>
      </c>
      <c r="F2894" t="s">
        <v>290</v>
      </c>
      <c r="G2894">
        <v>43</v>
      </c>
      <c r="H2894" t="str">
        <f>_xlfn.XLOOKUP(Table1[[#This Row],[ZIPCODE]],Table2[Zip Code],Table2[County])</f>
        <v>Carbon</v>
      </c>
      <c r="I2894" t="str">
        <f>_xlfn.XLOOKUP(Table1[[#This Row],[ZIPCODE]],Table3[zip],Table3[county])</f>
        <v>Carbon County</v>
      </c>
      <c r="J2894" t="str">
        <f>IFERROR(Table1[[#This Row],[County (Utah.gov)]], SUBSTITUTE(Table1[[#This Row],[County (WPR)]], " County", ""))</f>
        <v>Carbon</v>
      </c>
    </row>
    <row r="2895" spans="1:10">
      <c r="A2895" t="s">
        <v>135</v>
      </c>
      <c r="B2895" t="s">
        <v>317</v>
      </c>
      <c r="C2895">
        <v>2025</v>
      </c>
      <c r="D2895">
        <v>2</v>
      </c>
      <c r="E2895">
        <v>84526</v>
      </c>
      <c r="F2895" t="s">
        <v>291</v>
      </c>
      <c r="G2895">
        <v>19</v>
      </c>
      <c r="H2895" t="str">
        <f>_xlfn.XLOOKUP(Table1[[#This Row],[ZIPCODE]],Table2[Zip Code],Table2[County])</f>
        <v>Carbon</v>
      </c>
      <c r="I2895" t="str">
        <f>_xlfn.XLOOKUP(Table1[[#This Row],[ZIPCODE]],Table3[zip],Table3[county])</f>
        <v>Carbon County</v>
      </c>
      <c r="J2895" t="str">
        <f>IFERROR(Table1[[#This Row],[County (Utah.gov)]], SUBSTITUTE(Table1[[#This Row],[County (WPR)]], " County", ""))</f>
        <v>Carbon</v>
      </c>
    </row>
    <row r="2896" spans="1:10">
      <c r="A2896" t="s">
        <v>135</v>
      </c>
      <c r="B2896" t="s">
        <v>317</v>
      </c>
      <c r="C2896">
        <v>2025</v>
      </c>
      <c r="D2896">
        <v>2</v>
      </c>
      <c r="E2896">
        <v>84528</v>
      </c>
      <c r="F2896" t="s">
        <v>290</v>
      </c>
      <c r="G2896">
        <v>29</v>
      </c>
      <c r="H2896" t="str">
        <f>_xlfn.XLOOKUP(Table1[[#This Row],[ZIPCODE]],Table2[Zip Code],Table2[County])</f>
        <v>Emery</v>
      </c>
      <c r="I2896" t="str">
        <f>_xlfn.XLOOKUP(Table1[[#This Row],[ZIPCODE]],Table3[zip],Table3[county])</f>
        <v>Emery County</v>
      </c>
      <c r="J2896" t="str">
        <f>IFERROR(Table1[[#This Row],[County (Utah.gov)]], SUBSTITUTE(Table1[[#This Row],[County (WPR)]], " County", ""))</f>
        <v>Emery</v>
      </c>
    </row>
    <row r="2897" spans="1:10">
      <c r="A2897" t="s">
        <v>135</v>
      </c>
      <c r="B2897" t="s">
        <v>317</v>
      </c>
      <c r="C2897">
        <v>2025</v>
      </c>
      <c r="D2897">
        <v>2</v>
      </c>
      <c r="E2897">
        <v>84528</v>
      </c>
      <c r="F2897" t="s">
        <v>291</v>
      </c>
      <c r="G2897">
        <v>7</v>
      </c>
      <c r="H2897" t="str">
        <f>_xlfn.XLOOKUP(Table1[[#This Row],[ZIPCODE]],Table2[Zip Code],Table2[County])</f>
        <v>Emery</v>
      </c>
      <c r="I2897" t="str">
        <f>_xlfn.XLOOKUP(Table1[[#This Row],[ZIPCODE]],Table3[zip],Table3[county])</f>
        <v>Emery County</v>
      </c>
      <c r="J2897" t="str">
        <f>IFERROR(Table1[[#This Row],[County (Utah.gov)]], SUBSTITUTE(Table1[[#This Row],[County (WPR)]], " County", ""))</f>
        <v>Emery</v>
      </c>
    </row>
    <row r="2898" spans="1:10">
      <c r="A2898" t="s">
        <v>135</v>
      </c>
      <c r="B2898" t="s">
        <v>317</v>
      </c>
      <c r="C2898">
        <v>2025</v>
      </c>
      <c r="D2898">
        <v>2</v>
      </c>
      <c r="E2898">
        <v>84529</v>
      </c>
      <c r="F2898" t="s">
        <v>291</v>
      </c>
      <c r="G2898">
        <v>1</v>
      </c>
      <c r="H2898" t="str">
        <f>_xlfn.XLOOKUP(Table1[[#This Row],[ZIPCODE]],Table2[Zip Code],Table2[County])</f>
        <v>Carbon</v>
      </c>
      <c r="I2898" t="str">
        <f>_xlfn.XLOOKUP(Table1[[#This Row],[ZIPCODE]],Table3[zip],Table3[county])</f>
        <v>Carbon County</v>
      </c>
      <c r="J2898" t="str">
        <f>IFERROR(Table1[[#This Row],[County (Utah.gov)]], SUBSTITUTE(Table1[[#This Row],[County (WPR)]], " County", ""))</f>
        <v>Carbon</v>
      </c>
    </row>
    <row r="2899" spans="1:10">
      <c r="A2899" t="s">
        <v>135</v>
      </c>
      <c r="B2899" t="s">
        <v>317</v>
      </c>
      <c r="C2899">
        <v>2025</v>
      </c>
      <c r="D2899">
        <v>2</v>
      </c>
      <c r="E2899">
        <v>84531</v>
      </c>
      <c r="F2899" t="s">
        <v>290</v>
      </c>
      <c r="G2899">
        <v>1</v>
      </c>
      <c r="H2899" t="str">
        <f>_xlfn.XLOOKUP(Table1[[#This Row],[ZIPCODE]],Table2[Zip Code],Table2[County])</f>
        <v>San Juan</v>
      </c>
      <c r="I2899" t="str">
        <f>_xlfn.XLOOKUP(Table1[[#This Row],[ZIPCODE]],Table3[zip],Table3[county])</f>
        <v>San Juan County</v>
      </c>
      <c r="J2899" t="str">
        <f>IFERROR(Table1[[#This Row],[County (Utah.gov)]], SUBSTITUTE(Table1[[#This Row],[County (WPR)]], " County", ""))</f>
        <v>San Juan</v>
      </c>
    </row>
    <row r="2900" spans="1:10">
      <c r="A2900" t="s">
        <v>135</v>
      </c>
      <c r="B2900" t="s">
        <v>317</v>
      </c>
      <c r="C2900">
        <v>2025</v>
      </c>
      <c r="D2900">
        <v>2</v>
      </c>
      <c r="E2900">
        <v>84532</v>
      </c>
      <c r="F2900" t="s">
        <v>290</v>
      </c>
      <c r="G2900">
        <v>3</v>
      </c>
      <c r="H2900" t="str">
        <f>_xlfn.XLOOKUP(Table1[[#This Row],[ZIPCODE]],Table2[Zip Code],Table2[County])</f>
        <v>Grand</v>
      </c>
      <c r="I2900" t="str">
        <f>_xlfn.XLOOKUP(Table1[[#This Row],[ZIPCODE]],Table3[zip],Table3[county])</f>
        <v>Grand County</v>
      </c>
      <c r="J2900" t="str">
        <f>IFERROR(Table1[[#This Row],[County (Utah.gov)]], SUBSTITUTE(Table1[[#This Row],[County (WPR)]], " County", ""))</f>
        <v>Grand</v>
      </c>
    </row>
    <row r="2901" spans="1:10">
      <c r="A2901" t="s">
        <v>135</v>
      </c>
      <c r="B2901" t="s">
        <v>317</v>
      </c>
      <c r="C2901">
        <v>2025</v>
      </c>
      <c r="D2901">
        <v>2</v>
      </c>
      <c r="E2901">
        <v>84532</v>
      </c>
      <c r="F2901" t="s">
        <v>291</v>
      </c>
      <c r="G2901">
        <v>1</v>
      </c>
      <c r="H2901" t="str">
        <f>_xlfn.XLOOKUP(Table1[[#This Row],[ZIPCODE]],Table2[Zip Code],Table2[County])</f>
        <v>Grand</v>
      </c>
      <c r="I2901" t="str">
        <f>_xlfn.XLOOKUP(Table1[[#This Row],[ZIPCODE]],Table3[zip],Table3[county])</f>
        <v>Grand County</v>
      </c>
      <c r="J2901" t="str">
        <f>IFERROR(Table1[[#This Row],[County (Utah.gov)]], SUBSTITUTE(Table1[[#This Row],[County (WPR)]], " County", ""))</f>
        <v>Grand</v>
      </c>
    </row>
    <row r="2902" spans="1:10">
      <c r="A2902" t="s">
        <v>135</v>
      </c>
      <c r="B2902" t="s">
        <v>317</v>
      </c>
      <c r="C2902">
        <v>2025</v>
      </c>
      <c r="D2902">
        <v>2</v>
      </c>
      <c r="E2902">
        <v>84535</v>
      </c>
      <c r="F2902" t="s">
        <v>290</v>
      </c>
      <c r="G2902">
        <v>2</v>
      </c>
      <c r="H2902" t="str">
        <f>_xlfn.XLOOKUP(Table1[[#This Row],[ZIPCODE]],Table2[Zip Code],Table2[County])</f>
        <v>San Juan</v>
      </c>
      <c r="I2902" t="str">
        <f>_xlfn.XLOOKUP(Table1[[#This Row],[ZIPCODE]],Table3[zip],Table3[county])</f>
        <v>San Juan County</v>
      </c>
      <c r="J2902" t="str">
        <f>IFERROR(Table1[[#This Row],[County (Utah.gov)]], SUBSTITUTE(Table1[[#This Row],[County (WPR)]], " County", ""))</f>
        <v>San Juan</v>
      </c>
    </row>
    <row r="2903" spans="1:10">
      <c r="A2903" t="s">
        <v>135</v>
      </c>
      <c r="B2903" t="s">
        <v>317</v>
      </c>
      <c r="C2903">
        <v>2025</v>
      </c>
      <c r="D2903">
        <v>2</v>
      </c>
      <c r="E2903">
        <v>84536</v>
      </c>
      <c r="F2903" t="s">
        <v>290</v>
      </c>
      <c r="G2903">
        <v>1</v>
      </c>
      <c r="H2903" t="str">
        <f>_xlfn.XLOOKUP(Table1[[#This Row],[ZIPCODE]],Table2[Zip Code],Table2[County])</f>
        <v>San Juan</v>
      </c>
      <c r="I2903" t="str">
        <f>_xlfn.XLOOKUP(Table1[[#This Row],[ZIPCODE]],Table3[zip],Table3[county])</f>
        <v>San Juan County</v>
      </c>
      <c r="J2903" t="str">
        <f>IFERROR(Table1[[#This Row],[County (Utah.gov)]], SUBSTITUTE(Table1[[#This Row],[County (WPR)]], " County", ""))</f>
        <v>San Juan</v>
      </c>
    </row>
    <row r="2904" spans="1:10">
      <c r="A2904" t="s">
        <v>135</v>
      </c>
      <c r="B2904" t="s">
        <v>317</v>
      </c>
      <c r="C2904">
        <v>2025</v>
      </c>
      <c r="D2904">
        <v>2</v>
      </c>
      <c r="E2904">
        <v>84537</v>
      </c>
      <c r="F2904" t="s">
        <v>290</v>
      </c>
      <c r="G2904">
        <v>4</v>
      </c>
      <c r="H2904" t="str">
        <f>_xlfn.XLOOKUP(Table1[[#This Row],[ZIPCODE]],Table2[Zip Code],Table2[County])</f>
        <v>Emery</v>
      </c>
      <c r="I2904" t="str">
        <f>_xlfn.XLOOKUP(Table1[[#This Row],[ZIPCODE]],Table3[zip],Table3[county])</f>
        <v>Emery County</v>
      </c>
      <c r="J2904" t="str">
        <f>IFERROR(Table1[[#This Row],[County (Utah.gov)]], SUBSTITUTE(Table1[[#This Row],[County (WPR)]], " County", ""))</f>
        <v>Emery</v>
      </c>
    </row>
    <row r="2905" spans="1:10">
      <c r="A2905" t="s">
        <v>135</v>
      </c>
      <c r="B2905" t="s">
        <v>317</v>
      </c>
      <c r="C2905">
        <v>2025</v>
      </c>
      <c r="D2905">
        <v>2</v>
      </c>
      <c r="E2905">
        <v>84537</v>
      </c>
      <c r="F2905" t="s">
        <v>291</v>
      </c>
      <c r="G2905">
        <v>1</v>
      </c>
      <c r="H2905" t="str">
        <f>_xlfn.XLOOKUP(Table1[[#This Row],[ZIPCODE]],Table2[Zip Code],Table2[County])</f>
        <v>Emery</v>
      </c>
      <c r="I2905" t="str">
        <f>_xlfn.XLOOKUP(Table1[[#This Row],[ZIPCODE]],Table3[zip],Table3[county])</f>
        <v>Emery County</v>
      </c>
      <c r="J2905" t="str">
        <f>IFERROR(Table1[[#This Row],[County (Utah.gov)]], SUBSTITUTE(Table1[[#This Row],[County (WPR)]], " County", ""))</f>
        <v>Emery</v>
      </c>
    </row>
    <row r="2906" spans="1:10">
      <c r="A2906" t="s">
        <v>135</v>
      </c>
      <c r="B2906" t="s">
        <v>317</v>
      </c>
      <c r="C2906">
        <v>2025</v>
      </c>
      <c r="D2906">
        <v>2</v>
      </c>
      <c r="E2906">
        <v>84539</v>
      </c>
      <c r="F2906" t="s">
        <v>290</v>
      </c>
      <c r="G2906">
        <v>4</v>
      </c>
      <c r="H2906" t="str">
        <f>_xlfn.XLOOKUP(Table1[[#This Row],[ZIPCODE]],Table2[Zip Code],Table2[County])</f>
        <v>Carbon</v>
      </c>
      <c r="I2906" t="str">
        <f>_xlfn.XLOOKUP(Table1[[#This Row],[ZIPCODE]],Table3[zip],Table3[county])</f>
        <v>Carbon County</v>
      </c>
      <c r="J2906" t="str">
        <f>IFERROR(Table1[[#This Row],[County (Utah.gov)]], SUBSTITUTE(Table1[[#This Row],[County (WPR)]], " County", ""))</f>
        <v>Carbon</v>
      </c>
    </row>
    <row r="2907" spans="1:10">
      <c r="A2907" t="s">
        <v>135</v>
      </c>
      <c r="B2907" t="s">
        <v>317</v>
      </c>
      <c r="C2907">
        <v>2025</v>
      </c>
      <c r="D2907">
        <v>2</v>
      </c>
      <c r="E2907">
        <v>84542</v>
      </c>
      <c r="F2907" t="s">
        <v>290</v>
      </c>
      <c r="G2907">
        <v>14</v>
      </c>
      <c r="H2907" t="str">
        <f>_xlfn.XLOOKUP(Table1[[#This Row],[ZIPCODE]],Table2[Zip Code],Table2[County])</f>
        <v>Carbon</v>
      </c>
      <c r="I2907" t="str">
        <f>_xlfn.XLOOKUP(Table1[[#This Row],[ZIPCODE]],Table3[zip],Table3[county])</f>
        <v>Carbon County</v>
      </c>
      <c r="J2907" t="str">
        <f>IFERROR(Table1[[#This Row],[County (Utah.gov)]], SUBSTITUTE(Table1[[#This Row],[County (WPR)]], " County", ""))</f>
        <v>Carbon</v>
      </c>
    </row>
    <row r="2908" spans="1:10">
      <c r="A2908" t="s">
        <v>135</v>
      </c>
      <c r="B2908" t="s">
        <v>317</v>
      </c>
      <c r="C2908">
        <v>2025</v>
      </c>
      <c r="D2908">
        <v>2</v>
      </c>
      <c r="E2908">
        <v>84542</v>
      </c>
      <c r="F2908" t="s">
        <v>291</v>
      </c>
      <c r="G2908">
        <v>12</v>
      </c>
      <c r="H2908" t="str">
        <f>_xlfn.XLOOKUP(Table1[[#This Row],[ZIPCODE]],Table2[Zip Code],Table2[County])</f>
        <v>Carbon</v>
      </c>
      <c r="I2908" t="str">
        <f>_xlfn.XLOOKUP(Table1[[#This Row],[ZIPCODE]],Table3[zip],Table3[county])</f>
        <v>Carbon County</v>
      </c>
      <c r="J2908" t="str">
        <f>IFERROR(Table1[[#This Row],[County (Utah.gov)]], SUBSTITUTE(Table1[[#This Row],[County (WPR)]], " County", ""))</f>
        <v>Carbon</v>
      </c>
    </row>
    <row r="2909" spans="1:10">
      <c r="A2909" t="s">
        <v>135</v>
      </c>
      <c r="B2909" t="s">
        <v>317</v>
      </c>
      <c r="C2909">
        <v>2025</v>
      </c>
      <c r="D2909">
        <v>2</v>
      </c>
      <c r="E2909">
        <v>84601</v>
      </c>
      <c r="F2909" t="s">
        <v>290</v>
      </c>
      <c r="G2909">
        <v>1</v>
      </c>
      <c r="H2909" t="str">
        <f>_xlfn.XLOOKUP(Table1[[#This Row],[ZIPCODE]],Table2[Zip Code],Table2[County])</f>
        <v>Utah</v>
      </c>
      <c r="I2909" t="str">
        <f>_xlfn.XLOOKUP(Table1[[#This Row],[ZIPCODE]],Table3[zip],Table3[county])</f>
        <v>Utah County</v>
      </c>
      <c r="J2909" t="str">
        <f>IFERROR(Table1[[#This Row],[County (Utah.gov)]], SUBSTITUTE(Table1[[#This Row],[County (WPR)]], " County", ""))</f>
        <v>Utah</v>
      </c>
    </row>
    <row r="2910" spans="1:10">
      <c r="A2910" t="s">
        <v>135</v>
      </c>
      <c r="B2910" t="s">
        <v>317</v>
      </c>
      <c r="C2910">
        <v>2025</v>
      </c>
      <c r="D2910">
        <v>2</v>
      </c>
      <c r="E2910">
        <v>84620</v>
      </c>
      <c r="F2910" t="s">
        <v>291</v>
      </c>
      <c r="G2910">
        <v>1</v>
      </c>
      <c r="H2910" t="str">
        <f>_xlfn.XLOOKUP(Table1[[#This Row],[ZIPCODE]],Table2[Zip Code],Table2[County])</f>
        <v>Sevier</v>
      </c>
      <c r="I2910" t="str">
        <f>_xlfn.XLOOKUP(Table1[[#This Row],[ZIPCODE]],Table3[zip],Table3[county])</f>
        <v>Sevier County</v>
      </c>
      <c r="J2910" t="str">
        <f>IFERROR(Table1[[#This Row],[County (Utah.gov)]], SUBSTITUTE(Table1[[#This Row],[County (WPR)]], " County", ""))</f>
        <v>Sevier</v>
      </c>
    </row>
    <row r="2911" spans="1:10">
      <c r="A2911" t="s">
        <v>135</v>
      </c>
      <c r="B2911" t="s">
        <v>317</v>
      </c>
      <c r="C2911">
        <v>2025</v>
      </c>
      <c r="D2911">
        <v>2</v>
      </c>
      <c r="E2911">
        <v>84623</v>
      </c>
      <c r="F2911" t="s">
        <v>290</v>
      </c>
      <c r="G2911">
        <v>1</v>
      </c>
      <c r="H2911" t="str">
        <f>_xlfn.XLOOKUP(Table1[[#This Row],[ZIPCODE]],Table2[Zip Code],Table2[County])</f>
        <v>Sanpete</v>
      </c>
      <c r="I2911" t="str">
        <f>_xlfn.XLOOKUP(Table1[[#This Row],[ZIPCODE]],Table3[zip],Table3[county])</f>
        <v>Sanpete County</v>
      </c>
      <c r="J2911" t="str">
        <f>IFERROR(Table1[[#This Row],[County (Utah.gov)]], SUBSTITUTE(Table1[[#This Row],[County (WPR)]], " County", ""))</f>
        <v>Sanpete</v>
      </c>
    </row>
    <row r="2912" spans="1:10">
      <c r="A2912" t="s">
        <v>135</v>
      </c>
      <c r="B2912" t="s">
        <v>317</v>
      </c>
      <c r="C2912">
        <v>2025</v>
      </c>
      <c r="D2912">
        <v>2</v>
      </c>
      <c r="E2912">
        <v>84631</v>
      </c>
      <c r="F2912" t="s">
        <v>290</v>
      </c>
      <c r="G2912">
        <v>1</v>
      </c>
      <c r="H2912" t="str">
        <f>_xlfn.XLOOKUP(Table1[[#This Row],[ZIPCODE]],Table2[Zip Code],Table2[County])</f>
        <v>Millard</v>
      </c>
      <c r="I2912" t="str">
        <f>_xlfn.XLOOKUP(Table1[[#This Row],[ZIPCODE]],Table3[zip],Table3[county])</f>
        <v>Millard County</v>
      </c>
      <c r="J2912" t="str">
        <f>IFERROR(Table1[[#This Row],[County (Utah.gov)]], SUBSTITUTE(Table1[[#This Row],[County (WPR)]], " County", ""))</f>
        <v>Millard</v>
      </c>
    </row>
    <row r="2913" spans="1:10">
      <c r="A2913" t="s">
        <v>135</v>
      </c>
      <c r="B2913" t="s">
        <v>317</v>
      </c>
      <c r="C2913">
        <v>2025</v>
      </c>
      <c r="D2913">
        <v>2</v>
      </c>
      <c r="E2913">
        <v>84646</v>
      </c>
      <c r="F2913" t="s">
        <v>290</v>
      </c>
      <c r="G2913">
        <v>1</v>
      </c>
      <c r="H2913" t="str">
        <f>_xlfn.XLOOKUP(Table1[[#This Row],[ZIPCODE]],Table2[Zip Code],Table2[County])</f>
        <v>Sanpete</v>
      </c>
      <c r="I2913" t="str">
        <f>_xlfn.XLOOKUP(Table1[[#This Row],[ZIPCODE]],Table3[zip],Table3[county])</f>
        <v>Sanpete County</v>
      </c>
      <c r="J2913" t="str">
        <f>IFERROR(Table1[[#This Row],[County (Utah.gov)]], SUBSTITUTE(Table1[[#This Row],[County (WPR)]], " County", ""))</f>
        <v>Sanpete</v>
      </c>
    </row>
    <row r="2914" spans="1:10">
      <c r="A2914" t="s">
        <v>135</v>
      </c>
      <c r="B2914" t="s">
        <v>317</v>
      </c>
      <c r="C2914">
        <v>2025</v>
      </c>
      <c r="D2914">
        <v>2</v>
      </c>
      <c r="E2914">
        <v>84647</v>
      </c>
      <c r="F2914" t="s">
        <v>290</v>
      </c>
      <c r="G2914">
        <v>1</v>
      </c>
      <c r="H2914" t="str">
        <f>_xlfn.XLOOKUP(Table1[[#This Row],[ZIPCODE]],Table2[Zip Code],Table2[County])</f>
        <v>Sanpete</v>
      </c>
      <c r="I2914" t="str">
        <f>_xlfn.XLOOKUP(Table1[[#This Row],[ZIPCODE]],Table3[zip],Table3[county])</f>
        <v>Sanpete County</v>
      </c>
      <c r="J2914" t="str">
        <f>IFERROR(Table1[[#This Row],[County (Utah.gov)]], SUBSTITUTE(Table1[[#This Row],[County (WPR)]], " County", ""))</f>
        <v>Sanpete</v>
      </c>
    </row>
    <row r="2915" spans="1:10">
      <c r="A2915" t="s">
        <v>135</v>
      </c>
      <c r="B2915" t="s">
        <v>317</v>
      </c>
      <c r="C2915">
        <v>2025</v>
      </c>
      <c r="D2915">
        <v>2</v>
      </c>
      <c r="E2915">
        <v>84648</v>
      </c>
      <c r="F2915" t="s">
        <v>290</v>
      </c>
      <c r="G2915">
        <v>2</v>
      </c>
      <c r="H2915" t="str">
        <f>_xlfn.XLOOKUP(Table1[[#This Row],[ZIPCODE]],Table2[Zip Code],Table2[County])</f>
        <v>Juab</v>
      </c>
      <c r="I2915" t="str">
        <f>_xlfn.XLOOKUP(Table1[[#This Row],[ZIPCODE]],Table3[zip],Table3[county])</f>
        <v>Juab County</v>
      </c>
      <c r="J2915" t="str">
        <f>IFERROR(Table1[[#This Row],[County (Utah.gov)]], SUBSTITUTE(Table1[[#This Row],[County (WPR)]], " County", ""))</f>
        <v>Juab</v>
      </c>
    </row>
    <row r="2916" spans="1:10">
      <c r="A2916" t="s">
        <v>135</v>
      </c>
      <c r="B2916" t="s">
        <v>317</v>
      </c>
      <c r="C2916">
        <v>2025</v>
      </c>
      <c r="D2916">
        <v>2</v>
      </c>
      <c r="E2916">
        <v>84651</v>
      </c>
      <c r="F2916" t="s">
        <v>290</v>
      </c>
      <c r="G2916">
        <v>3</v>
      </c>
      <c r="H2916" t="str">
        <f>_xlfn.XLOOKUP(Table1[[#This Row],[ZIPCODE]],Table2[Zip Code],Table2[County])</f>
        <v>Utah</v>
      </c>
      <c r="I2916" t="str">
        <f>_xlfn.XLOOKUP(Table1[[#This Row],[ZIPCODE]],Table3[zip],Table3[county])</f>
        <v>Utah County</v>
      </c>
      <c r="J2916" t="str">
        <f>IFERROR(Table1[[#This Row],[County (Utah.gov)]], SUBSTITUTE(Table1[[#This Row],[County (WPR)]], " County", ""))</f>
        <v>Utah</v>
      </c>
    </row>
    <row r="2917" spans="1:10">
      <c r="A2917" t="s">
        <v>135</v>
      </c>
      <c r="B2917" t="s">
        <v>317</v>
      </c>
      <c r="C2917">
        <v>2025</v>
      </c>
      <c r="D2917">
        <v>2</v>
      </c>
      <c r="E2917">
        <v>84653</v>
      </c>
      <c r="F2917" t="s">
        <v>290</v>
      </c>
      <c r="G2917">
        <v>3</v>
      </c>
      <c r="H2917" t="str">
        <f>_xlfn.XLOOKUP(Table1[[#This Row],[ZIPCODE]],Table2[Zip Code],Table2[County])</f>
        <v>Utah</v>
      </c>
      <c r="I2917" t="str">
        <f>_xlfn.XLOOKUP(Table1[[#This Row],[ZIPCODE]],Table3[zip],Table3[county])</f>
        <v>Utah County</v>
      </c>
      <c r="J2917" t="str">
        <f>IFERROR(Table1[[#This Row],[County (Utah.gov)]], SUBSTITUTE(Table1[[#This Row],[County (WPR)]], " County", ""))</f>
        <v>Utah</v>
      </c>
    </row>
    <row r="2918" spans="1:10">
      <c r="A2918" t="s">
        <v>135</v>
      </c>
      <c r="B2918" t="s">
        <v>317</v>
      </c>
      <c r="C2918">
        <v>2025</v>
      </c>
      <c r="D2918">
        <v>2</v>
      </c>
      <c r="E2918">
        <v>84653</v>
      </c>
      <c r="F2918" t="s">
        <v>291</v>
      </c>
      <c r="G2918">
        <v>1</v>
      </c>
      <c r="H2918" t="str">
        <f>_xlfn.XLOOKUP(Table1[[#This Row],[ZIPCODE]],Table2[Zip Code],Table2[County])</f>
        <v>Utah</v>
      </c>
      <c r="I2918" t="str">
        <f>_xlfn.XLOOKUP(Table1[[#This Row],[ZIPCODE]],Table3[zip],Table3[county])</f>
        <v>Utah County</v>
      </c>
      <c r="J2918" t="str">
        <f>IFERROR(Table1[[#This Row],[County (Utah.gov)]], SUBSTITUTE(Table1[[#This Row],[County (WPR)]], " County", ""))</f>
        <v>Utah</v>
      </c>
    </row>
    <row r="2919" spans="1:10">
      <c r="A2919" t="s">
        <v>135</v>
      </c>
      <c r="B2919" t="s">
        <v>317</v>
      </c>
      <c r="C2919">
        <v>2025</v>
      </c>
      <c r="D2919">
        <v>2</v>
      </c>
      <c r="E2919">
        <v>84655</v>
      </c>
      <c r="F2919" t="s">
        <v>290</v>
      </c>
      <c r="G2919">
        <v>2</v>
      </c>
      <c r="H2919" t="str">
        <f>_xlfn.XLOOKUP(Table1[[#This Row],[ZIPCODE]],Table2[Zip Code],Table2[County])</f>
        <v>Utah</v>
      </c>
      <c r="I2919" t="str">
        <f>_xlfn.XLOOKUP(Table1[[#This Row],[ZIPCODE]],Table3[zip],Table3[county])</f>
        <v>Utah County</v>
      </c>
      <c r="J2919" t="str">
        <f>IFERROR(Table1[[#This Row],[County (Utah.gov)]], SUBSTITUTE(Table1[[#This Row],[County (WPR)]], " County", ""))</f>
        <v>Utah</v>
      </c>
    </row>
    <row r="2920" spans="1:10">
      <c r="A2920" t="s">
        <v>135</v>
      </c>
      <c r="B2920" t="s">
        <v>317</v>
      </c>
      <c r="C2920">
        <v>2025</v>
      </c>
      <c r="D2920">
        <v>2</v>
      </c>
      <c r="E2920">
        <v>84660</v>
      </c>
      <c r="F2920" t="s">
        <v>290</v>
      </c>
      <c r="G2920">
        <v>9</v>
      </c>
      <c r="H2920" t="str">
        <f>_xlfn.XLOOKUP(Table1[[#This Row],[ZIPCODE]],Table2[Zip Code],Table2[County])</f>
        <v>Utah</v>
      </c>
      <c r="I2920" t="str">
        <f>_xlfn.XLOOKUP(Table1[[#This Row],[ZIPCODE]],Table3[zip],Table3[county])</f>
        <v>Utah County</v>
      </c>
      <c r="J2920" t="str">
        <f>IFERROR(Table1[[#This Row],[County (Utah.gov)]], SUBSTITUTE(Table1[[#This Row],[County (WPR)]], " County", ""))</f>
        <v>Utah</v>
      </c>
    </row>
    <row r="2921" spans="1:10">
      <c r="A2921" t="s">
        <v>135</v>
      </c>
      <c r="B2921" t="s">
        <v>317</v>
      </c>
      <c r="C2921">
        <v>2025</v>
      </c>
      <c r="D2921">
        <v>2</v>
      </c>
      <c r="E2921">
        <v>84662</v>
      </c>
      <c r="F2921" t="s">
        <v>290</v>
      </c>
      <c r="G2921">
        <v>1</v>
      </c>
      <c r="H2921" t="str">
        <f>_xlfn.XLOOKUP(Table1[[#This Row],[ZIPCODE]],Table2[Zip Code],Table2[County])</f>
        <v>Sanpete</v>
      </c>
      <c r="I2921" t="str">
        <f>_xlfn.XLOOKUP(Table1[[#This Row],[ZIPCODE]],Table3[zip],Table3[county])</f>
        <v>Sanpete County</v>
      </c>
      <c r="J2921" t="str">
        <f>IFERROR(Table1[[#This Row],[County (Utah.gov)]], SUBSTITUTE(Table1[[#This Row],[County (WPR)]], " County", ""))</f>
        <v>Sanpete</v>
      </c>
    </row>
    <row r="2922" spans="1:10">
      <c r="A2922" t="s">
        <v>135</v>
      </c>
      <c r="B2922" t="s">
        <v>317</v>
      </c>
      <c r="C2922">
        <v>2025</v>
      </c>
      <c r="D2922">
        <v>2</v>
      </c>
      <c r="E2922">
        <v>84663</v>
      </c>
      <c r="F2922" t="s">
        <v>290</v>
      </c>
      <c r="G2922">
        <v>7</v>
      </c>
      <c r="H2922" t="str">
        <f>_xlfn.XLOOKUP(Table1[[#This Row],[ZIPCODE]],Table2[Zip Code],Table2[County])</f>
        <v>Utah</v>
      </c>
      <c r="I2922" t="str">
        <f>_xlfn.XLOOKUP(Table1[[#This Row],[ZIPCODE]],Table3[zip],Table3[county])</f>
        <v>Utah County</v>
      </c>
      <c r="J2922" t="str">
        <f>IFERROR(Table1[[#This Row],[County (Utah.gov)]], SUBSTITUTE(Table1[[#This Row],[County (WPR)]], " County", ""))</f>
        <v>Utah</v>
      </c>
    </row>
    <row r="2923" spans="1:10">
      <c r="A2923" t="s">
        <v>135</v>
      </c>
      <c r="B2923" t="s">
        <v>317</v>
      </c>
      <c r="C2923">
        <v>2025</v>
      </c>
      <c r="D2923">
        <v>2</v>
      </c>
      <c r="E2923">
        <v>84664</v>
      </c>
      <c r="F2923" t="s">
        <v>290</v>
      </c>
      <c r="G2923">
        <v>6</v>
      </c>
      <c r="H2923" t="str">
        <f>_xlfn.XLOOKUP(Table1[[#This Row],[ZIPCODE]],Table2[Zip Code],Table2[County])</f>
        <v>Utah</v>
      </c>
      <c r="I2923" t="str">
        <f>_xlfn.XLOOKUP(Table1[[#This Row],[ZIPCODE]],Table3[zip],Table3[county])</f>
        <v>Utah County</v>
      </c>
      <c r="J2923" t="str">
        <f>IFERROR(Table1[[#This Row],[County (Utah.gov)]], SUBSTITUTE(Table1[[#This Row],[County (WPR)]], " County", ""))</f>
        <v>Utah</v>
      </c>
    </row>
    <row r="2924" spans="1:10">
      <c r="A2924" t="s">
        <v>135</v>
      </c>
      <c r="B2924" t="s">
        <v>317</v>
      </c>
      <c r="C2924">
        <v>2025</v>
      </c>
      <c r="D2924">
        <v>2</v>
      </c>
      <c r="E2924">
        <v>84720</v>
      </c>
      <c r="F2924" t="s">
        <v>290</v>
      </c>
      <c r="G2924">
        <v>2</v>
      </c>
      <c r="H2924" t="str">
        <f>_xlfn.XLOOKUP(Table1[[#This Row],[ZIPCODE]],Table2[Zip Code],Table2[County])</f>
        <v>Iron</v>
      </c>
      <c r="I2924" t="str">
        <f>_xlfn.XLOOKUP(Table1[[#This Row],[ZIPCODE]],Table3[zip],Table3[county])</f>
        <v>Iron County</v>
      </c>
      <c r="J2924" t="str">
        <f>IFERROR(Table1[[#This Row],[County (Utah.gov)]], SUBSTITUTE(Table1[[#This Row],[County (WPR)]], " County", ""))</f>
        <v>Iron</v>
      </c>
    </row>
    <row r="2925" spans="1:10">
      <c r="A2925" t="s">
        <v>135</v>
      </c>
      <c r="B2925" t="s">
        <v>317</v>
      </c>
      <c r="C2925">
        <v>2025</v>
      </c>
      <c r="D2925">
        <v>2</v>
      </c>
      <c r="E2925">
        <v>84721</v>
      </c>
      <c r="F2925" t="s">
        <v>290</v>
      </c>
      <c r="G2925">
        <v>2</v>
      </c>
      <c r="H2925" t="str">
        <f>_xlfn.XLOOKUP(Table1[[#This Row],[ZIPCODE]],Table2[Zip Code],Table2[County])</f>
        <v>Iron</v>
      </c>
      <c r="I2925" t="str">
        <f>_xlfn.XLOOKUP(Table1[[#This Row],[ZIPCODE]],Table3[zip],Table3[county])</f>
        <v>Iron County</v>
      </c>
      <c r="J2925" t="str">
        <f>IFERROR(Table1[[#This Row],[County (Utah.gov)]], SUBSTITUTE(Table1[[#This Row],[County (WPR)]], " County", ""))</f>
        <v>Iron</v>
      </c>
    </row>
    <row r="2926" spans="1:10">
      <c r="A2926" t="s">
        <v>135</v>
      </c>
      <c r="B2926" t="s">
        <v>317</v>
      </c>
      <c r="C2926">
        <v>2025</v>
      </c>
      <c r="D2926">
        <v>2</v>
      </c>
      <c r="E2926">
        <v>84721</v>
      </c>
      <c r="F2926" t="s">
        <v>291</v>
      </c>
      <c r="G2926">
        <v>1</v>
      </c>
      <c r="H2926" t="str">
        <f>_xlfn.XLOOKUP(Table1[[#This Row],[ZIPCODE]],Table2[Zip Code],Table2[County])</f>
        <v>Iron</v>
      </c>
      <c r="I2926" t="str">
        <f>_xlfn.XLOOKUP(Table1[[#This Row],[ZIPCODE]],Table3[zip],Table3[county])</f>
        <v>Iron County</v>
      </c>
      <c r="J2926" t="str">
        <f>IFERROR(Table1[[#This Row],[County (Utah.gov)]], SUBSTITUTE(Table1[[#This Row],[County (WPR)]], " County", ""))</f>
        <v>Iron</v>
      </c>
    </row>
    <row r="2927" spans="1:10">
      <c r="A2927" t="s">
        <v>135</v>
      </c>
      <c r="B2927" t="s">
        <v>317</v>
      </c>
      <c r="C2927">
        <v>2025</v>
      </c>
      <c r="D2927">
        <v>2</v>
      </c>
      <c r="E2927">
        <v>84724</v>
      </c>
      <c r="F2927" t="s">
        <v>291</v>
      </c>
      <c r="G2927">
        <v>1</v>
      </c>
      <c r="H2927" t="str">
        <f>_xlfn.XLOOKUP(Table1[[#This Row],[ZIPCODE]],Table2[Zip Code],Table2[County])</f>
        <v>Sevier</v>
      </c>
      <c r="I2927" t="str">
        <f>_xlfn.XLOOKUP(Table1[[#This Row],[ZIPCODE]],Table3[zip],Table3[county])</f>
        <v>Sevier County</v>
      </c>
      <c r="J2927" t="str">
        <f>IFERROR(Table1[[#This Row],[County (Utah.gov)]], SUBSTITUTE(Table1[[#This Row],[County (WPR)]], " County", ""))</f>
        <v>Sevier</v>
      </c>
    </row>
    <row r="2928" spans="1:10">
      <c r="A2928" t="s">
        <v>135</v>
      </c>
      <c r="B2928" t="s">
        <v>317</v>
      </c>
      <c r="C2928">
        <v>2025</v>
      </c>
      <c r="D2928">
        <v>2</v>
      </c>
      <c r="E2928">
        <v>84726</v>
      </c>
      <c r="F2928" t="s">
        <v>290</v>
      </c>
      <c r="G2928">
        <v>1</v>
      </c>
      <c r="H2928" t="str">
        <f>_xlfn.XLOOKUP(Table1[[#This Row],[ZIPCODE]],Table2[Zip Code],Table2[County])</f>
        <v>Garfield</v>
      </c>
      <c r="I2928" t="str">
        <f>_xlfn.XLOOKUP(Table1[[#This Row],[ZIPCODE]],Table3[zip],Table3[county])</f>
        <v>Garfield County</v>
      </c>
      <c r="J2928" t="str">
        <f>IFERROR(Table1[[#This Row],[County (Utah.gov)]], SUBSTITUTE(Table1[[#This Row],[County (WPR)]], " County", ""))</f>
        <v>Garfield</v>
      </c>
    </row>
    <row r="2929" spans="1:10">
      <c r="A2929" t="s">
        <v>135</v>
      </c>
      <c r="B2929" t="s">
        <v>317</v>
      </c>
      <c r="C2929">
        <v>2025</v>
      </c>
      <c r="D2929">
        <v>2</v>
      </c>
      <c r="E2929">
        <v>84741</v>
      </c>
      <c r="F2929" t="s">
        <v>290</v>
      </c>
      <c r="G2929">
        <v>1</v>
      </c>
      <c r="H2929" t="str">
        <f>_xlfn.XLOOKUP(Table1[[#This Row],[ZIPCODE]],Table2[Zip Code],Table2[County])</f>
        <v>Kane</v>
      </c>
      <c r="I2929" t="str">
        <f>_xlfn.XLOOKUP(Table1[[#This Row],[ZIPCODE]],Table3[zip],Table3[county])</f>
        <v>Kane County</v>
      </c>
      <c r="J2929" t="str">
        <f>IFERROR(Table1[[#This Row],[County (Utah.gov)]], SUBSTITUTE(Table1[[#This Row],[County (WPR)]], " County", ""))</f>
        <v>Kane</v>
      </c>
    </row>
    <row r="2930" spans="1:10">
      <c r="A2930" t="s">
        <v>135</v>
      </c>
      <c r="B2930" t="s">
        <v>317</v>
      </c>
      <c r="C2930">
        <v>2025</v>
      </c>
      <c r="D2930">
        <v>2</v>
      </c>
      <c r="E2930">
        <v>84754</v>
      </c>
      <c r="F2930" t="s">
        <v>291</v>
      </c>
      <c r="G2930">
        <v>1</v>
      </c>
      <c r="H2930" t="str">
        <f>_xlfn.XLOOKUP(Table1[[#This Row],[ZIPCODE]],Table2[Zip Code],Table2[County])</f>
        <v>Sevier</v>
      </c>
      <c r="I2930" t="str">
        <f>_xlfn.XLOOKUP(Table1[[#This Row],[ZIPCODE]],Table3[zip],Table3[county])</f>
        <v>Sevier County</v>
      </c>
      <c r="J2930" t="str">
        <f>IFERROR(Table1[[#This Row],[County (Utah.gov)]], SUBSTITUTE(Table1[[#This Row],[County (WPR)]], " County", ""))</f>
        <v>Sevier</v>
      </c>
    </row>
    <row r="2931" spans="1:10">
      <c r="A2931" t="s">
        <v>135</v>
      </c>
      <c r="B2931" t="s">
        <v>317</v>
      </c>
      <c r="C2931">
        <v>2025</v>
      </c>
      <c r="D2931">
        <v>2</v>
      </c>
      <c r="E2931">
        <v>84758</v>
      </c>
      <c r="F2931" t="s">
        <v>290</v>
      </c>
      <c r="G2931">
        <v>1</v>
      </c>
      <c r="H2931" t="str">
        <f>_xlfn.XLOOKUP(Table1[[#This Row],[ZIPCODE]],Table2[Zip Code],Table2[County])</f>
        <v>Kane</v>
      </c>
      <c r="I2931" t="str">
        <f>_xlfn.XLOOKUP(Table1[[#This Row],[ZIPCODE]],Table3[zip],Table3[county])</f>
        <v>Kane County</v>
      </c>
      <c r="J2931" t="str">
        <f>IFERROR(Table1[[#This Row],[County (Utah.gov)]], SUBSTITUTE(Table1[[#This Row],[County (WPR)]], " County", ""))</f>
        <v>Kane</v>
      </c>
    </row>
    <row r="2932" spans="1:10">
      <c r="A2932" t="s">
        <v>135</v>
      </c>
      <c r="B2932" t="s">
        <v>317</v>
      </c>
      <c r="C2932">
        <v>2025</v>
      </c>
      <c r="D2932">
        <v>2</v>
      </c>
      <c r="E2932">
        <v>84770</v>
      </c>
      <c r="F2932" t="s">
        <v>291</v>
      </c>
      <c r="G2932">
        <v>1</v>
      </c>
      <c r="H2932" t="str">
        <f>_xlfn.XLOOKUP(Table1[[#This Row],[ZIPCODE]],Table2[Zip Code],Table2[County])</f>
        <v>Washington</v>
      </c>
      <c r="I2932" t="str">
        <f>_xlfn.XLOOKUP(Table1[[#This Row],[ZIPCODE]],Table3[zip],Table3[county])</f>
        <v>Washington County</v>
      </c>
      <c r="J2932" t="str">
        <f>IFERROR(Table1[[#This Row],[County (Utah.gov)]], SUBSTITUTE(Table1[[#This Row],[County (WPR)]], " County", ""))</f>
        <v>Washington</v>
      </c>
    </row>
    <row r="2933" spans="1:10">
      <c r="A2933" t="s">
        <v>135</v>
      </c>
      <c r="B2933" t="s">
        <v>317</v>
      </c>
      <c r="C2933">
        <v>2025</v>
      </c>
      <c r="D2933">
        <v>2</v>
      </c>
      <c r="E2933">
        <v>84780</v>
      </c>
      <c r="F2933" t="s">
        <v>290</v>
      </c>
      <c r="G2933">
        <v>2</v>
      </c>
      <c r="H2933" t="str">
        <f>_xlfn.XLOOKUP(Table1[[#This Row],[ZIPCODE]],Table2[Zip Code],Table2[County])</f>
        <v>Washington</v>
      </c>
      <c r="I2933" t="str">
        <f>_xlfn.XLOOKUP(Table1[[#This Row],[ZIPCODE]],Table3[zip],Table3[county])</f>
        <v>Washington County</v>
      </c>
      <c r="J2933" t="str">
        <f>IFERROR(Table1[[#This Row],[County (Utah.gov)]], SUBSTITUTE(Table1[[#This Row],[County (WPR)]], " County", ""))</f>
        <v>Washington</v>
      </c>
    </row>
    <row r="2934" spans="1:10">
      <c r="A2934" t="s">
        <v>135</v>
      </c>
      <c r="B2934" t="s">
        <v>317</v>
      </c>
      <c r="C2934">
        <v>2025</v>
      </c>
      <c r="D2934">
        <v>2</v>
      </c>
      <c r="E2934">
        <v>84790</v>
      </c>
      <c r="F2934" t="s">
        <v>290</v>
      </c>
      <c r="G2934">
        <v>1</v>
      </c>
      <c r="H2934" t="str">
        <f>_xlfn.XLOOKUP(Table1[[#This Row],[ZIPCODE]],Table2[Zip Code],Table2[County])</f>
        <v>Washington</v>
      </c>
      <c r="I2934" t="str">
        <f>_xlfn.XLOOKUP(Table1[[#This Row],[ZIPCODE]],Table3[zip],Table3[county])</f>
        <v>Washington County</v>
      </c>
      <c r="J2934" t="str">
        <f>IFERROR(Table1[[#This Row],[County (Utah.gov)]], SUBSTITUTE(Table1[[#This Row],[County (WPR)]], " County", ""))</f>
        <v>Washington</v>
      </c>
    </row>
    <row r="2935" spans="1:10">
      <c r="A2935" t="s">
        <v>135</v>
      </c>
      <c r="B2935" t="s">
        <v>318</v>
      </c>
      <c r="C2935">
        <v>2025</v>
      </c>
      <c r="D2935">
        <v>2</v>
      </c>
      <c r="E2935">
        <v>84001</v>
      </c>
      <c r="F2935" t="s">
        <v>291</v>
      </c>
      <c r="G2935">
        <v>4</v>
      </c>
      <c r="H2935" t="str">
        <f>_xlfn.XLOOKUP(Table1[[#This Row],[ZIPCODE]],Table2[Zip Code],Table2[County])</f>
        <v>Duchesne</v>
      </c>
      <c r="I2935" t="str">
        <f>_xlfn.XLOOKUP(Table1[[#This Row],[ZIPCODE]],Table3[zip],Table3[county])</f>
        <v>Duchesne County</v>
      </c>
      <c r="J2935" t="str">
        <f>IFERROR(Table1[[#This Row],[County (Utah.gov)]], SUBSTITUTE(Table1[[#This Row],[County (WPR)]], " County", ""))</f>
        <v>Duchesne</v>
      </c>
    </row>
    <row r="2936" spans="1:10">
      <c r="A2936" t="s">
        <v>135</v>
      </c>
      <c r="B2936" t="s">
        <v>318</v>
      </c>
      <c r="C2936">
        <v>2025</v>
      </c>
      <c r="D2936">
        <v>2</v>
      </c>
      <c r="E2936">
        <v>84004</v>
      </c>
      <c r="F2936" t="s">
        <v>290</v>
      </c>
      <c r="G2936">
        <v>1</v>
      </c>
      <c r="H2936" t="str">
        <f>_xlfn.XLOOKUP(Table1[[#This Row],[ZIPCODE]],Table2[Zip Code],Table2[County])</f>
        <v>Utah</v>
      </c>
      <c r="I2936" t="str">
        <f>_xlfn.XLOOKUP(Table1[[#This Row],[ZIPCODE]],Table3[zip],Table3[county])</f>
        <v>Utah County</v>
      </c>
      <c r="J2936" t="str">
        <f>IFERROR(Table1[[#This Row],[County (Utah.gov)]], SUBSTITUTE(Table1[[#This Row],[County (WPR)]], " County", ""))</f>
        <v>Utah</v>
      </c>
    </row>
    <row r="2937" spans="1:10">
      <c r="A2937" t="s">
        <v>135</v>
      </c>
      <c r="B2937" t="s">
        <v>318</v>
      </c>
      <c r="C2937">
        <v>2025</v>
      </c>
      <c r="D2937">
        <v>2</v>
      </c>
      <c r="E2937">
        <v>84005</v>
      </c>
      <c r="F2937" t="s">
        <v>291</v>
      </c>
      <c r="G2937">
        <v>1</v>
      </c>
      <c r="H2937" t="e">
        <f>_xlfn.XLOOKUP(Table1[[#This Row],[ZIPCODE]],Table2[Zip Code],Table2[County])</f>
        <v>#N/A</v>
      </c>
      <c r="I2937" t="str">
        <f>_xlfn.XLOOKUP(Table1[[#This Row],[ZIPCODE]],Table3[zip],Table3[county])</f>
        <v>Utah County</v>
      </c>
      <c r="J2937" t="str">
        <f>IFERROR(Table1[[#This Row],[County (Utah.gov)]], SUBSTITUTE(Table1[[#This Row],[County (WPR)]], " County", ""))</f>
        <v>Utah</v>
      </c>
    </row>
    <row r="2938" spans="1:10">
      <c r="A2938" t="s">
        <v>135</v>
      </c>
      <c r="B2938" t="s">
        <v>318</v>
      </c>
      <c r="C2938">
        <v>2025</v>
      </c>
      <c r="D2938">
        <v>2</v>
      </c>
      <c r="E2938">
        <v>84007</v>
      </c>
      <c r="F2938" t="s">
        <v>291</v>
      </c>
      <c r="G2938">
        <v>7</v>
      </c>
      <c r="H2938" t="str">
        <f>_xlfn.XLOOKUP(Table1[[#This Row],[ZIPCODE]],Table2[Zip Code],Table2[County])</f>
        <v>Duchesne</v>
      </c>
      <c r="I2938" t="str">
        <f>_xlfn.XLOOKUP(Table1[[#This Row],[ZIPCODE]],Table3[zip],Table3[county])</f>
        <v>Duchesne County</v>
      </c>
      <c r="J2938" t="str">
        <f>IFERROR(Table1[[#This Row],[County (Utah.gov)]], SUBSTITUTE(Table1[[#This Row],[County (WPR)]], " County", ""))</f>
        <v>Duchesne</v>
      </c>
    </row>
    <row r="2939" spans="1:10">
      <c r="A2939" t="s">
        <v>135</v>
      </c>
      <c r="B2939" t="s">
        <v>318</v>
      </c>
      <c r="C2939">
        <v>2025</v>
      </c>
      <c r="D2939">
        <v>2</v>
      </c>
      <c r="E2939">
        <v>84008</v>
      </c>
      <c r="F2939" t="s">
        <v>291</v>
      </c>
      <c r="G2939">
        <v>1</v>
      </c>
      <c r="H2939" t="str">
        <f>_xlfn.XLOOKUP(Table1[[#This Row],[ZIPCODE]],Table2[Zip Code],Table2[County])</f>
        <v>Uintah</v>
      </c>
      <c r="I2939" t="str">
        <f>_xlfn.XLOOKUP(Table1[[#This Row],[ZIPCODE]],Table3[zip],Table3[county])</f>
        <v>Uintah County</v>
      </c>
      <c r="J2939" t="str">
        <f>IFERROR(Table1[[#This Row],[County (Utah.gov)]], SUBSTITUTE(Table1[[#This Row],[County (WPR)]], " County", ""))</f>
        <v>Uintah</v>
      </c>
    </row>
    <row r="2940" spans="1:10">
      <c r="A2940" t="s">
        <v>135</v>
      </c>
      <c r="B2940" t="s">
        <v>318</v>
      </c>
      <c r="C2940">
        <v>2025</v>
      </c>
      <c r="D2940">
        <v>2</v>
      </c>
      <c r="E2940">
        <v>84020</v>
      </c>
      <c r="F2940" t="s">
        <v>290</v>
      </c>
      <c r="G2940">
        <v>1</v>
      </c>
      <c r="H2940" t="str">
        <f>_xlfn.XLOOKUP(Table1[[#This Row],[ZIPCODE]],Table2[Zip Code],Table2[County])</f>
        <v>Salt Lake</v>
      </c>
      <c r="I2940" t="str">
        <f>_xlfn.XLOOKUP(Table1[[#This Row],[ZIPCODE]],Table3[zip],Table3[county])</f>
        <v>Salt Lake County</v>
      </c>
      <c r="J2940" t="str">
        <f>IFERROR(Table1[[#This Row],[County (Utah.gov)]], SUBSTITUTE(Table1[[#This Row],[County (WPR)]], " County", ""))</f>
        <v>Salt Lake</v>
      </c>
    </row>
    <row r="2941" spans="1:10">
      <c r="A2941" t="s">
        <v>135</v>
      </c>
      <c r="B2941" t="s">
        <v>318</v>
      </c>
      <c r="C2941">
        <v>2025</v>
      </c>
      <c r="D2941">
        <v>2</v>
      </c>
      <c r="E2941">
        <v>84020</v>
      </c>
      <c r="F2941" t="s">
        <v>291</v>
      </c>
      <c r="G2941">
        <v>1</v>
      </c>
      <c r="H2941" t="str">
        <f>_xlfn.XLOOKUP(Table1[[#This Row],[ZIPCODE]],Table2[Zip Code],Table2[County])</f>
        <v>Salt Lake</v>
      </c>
      <c r="I2941" t="str">
        <f>_xlfn.XLOOKUP(Table1[[#This Row],[ZIPCODE]],Table3[zip],Table3[county])</f>
        <v>Salt Lake County</v>
      </c>
      <c r="J2941" t="str">
        <f>IFERROR(Table1[[#This Row],[County (Utah.gov)]], SUBSTITUTE(Table1[[#This Row],[County (WPR)]], " County", ""))</f>
        <v>Salt Lake</v>
      </c>
    </row>
    <row r="2942" spans="1:10">
      <c r="A2942" t="s">
        <v>135</v>
      </c>
      <c r="B2942" t="s">
        <v>318</v>
      </c>
      <c r="C2942">
        <v>2025</v>
      </c>
      <c r="D2942">
        <v>2</v>
      </c>
      <c r="E2942">
        <v>84021</v>
      </c>
      <c r="F2942" t="s">
        <v>291</v>
      </c>
      <c r="G2942">
        <v>16</v>
      </c>
      <c r="H2942" t="str">
        <f>_xlfn.XLOOKUP(Table1[[#This Row],[ZIPCODE]],Table2[Zip Code],Table2[County])</f>
        <v>Duchesne</v>
      </c>
      <c r="I2942" t="str">
        <f>_xlfn.XLOOKUP(Table1[[#This Row],[ZIPCODE]],Table3[zip],Table3[county])</f>
        <v>Duchesne County</v>
      </c>
      <c r="J2942" t="str">
        <f>IFERROR(Table1[[#This Row],[County (Utah.gov)]], SUBSTITUTE(Table1[[#This Row],[County (WPR)]], " County", ""))</f>
        <v>Duchesne</v>
      </c>
    </row>
    <row r="2943" spans="1:10">
      <c r="A2943" t="s">
        <v>135</v>
      </c>
      <c r="B2943" t="s">
        <v>318</v>
      </c>
      <c r="C2943">
        <v>2025</v>
      </c>
      <c r="D2943">
        <v>2</v>
      </c>
      <c r="E2943">
        <v>84025</v>
      </c>
      <c r="F2943" t="s">
        <v>290</v>
      </c>
      <c r="G2943">
        <v>1</v>
      </c>
      <c r="H2943" t="str">
        <f>_xlfn.XLOOKUP(Table1[[#This Row],[ZIPCODE]],Table2[Zip Code],Table2[County])</f>
        <v>Davis</v>
      </c>
      <c r="I2943" t="str">
        <f>_xlfn.XLOOKUP(Table1[[#This Row],[ZIPCODE]],Table3[zip],Table3[county])</f>
        <v>Davis County</v>
      </c>
      <c r="J2943" t="str">
        <f>IFERROR(Table1[[#This Row],[County (Utah.gov)]], SUBSTITUTE(Table1[[#This Row],[County (WPR)]], " County", ""))</f>
        <v>Davis</v>
      </c>
    </row>
    <row r="2944" spans="1:10">
      <c r="A2944" t="s">
        <v>135</v>
      </c>
      <c r="B2944" t="s">
        <v>318</v>
      </c>
      <c r="C2944">
        <v>2025</v>
      </c>
      <c r="D2944">
        <v>2</v>
      </c>
      <c r="E2944">
        <v>84026</v>
      </c>
      <c r="F2944" t="s">
        <v>291</v>
      </c>
      <c r="G2944">
        <v>1</v>
      </c>
      <c r="H2944" t="str">
        <f>_xlfn.XLOOKUP(Table1[[#This Row],[ZIPCODE]],Table2[Zip Code],Table2[County])</f>
        <v>Uintah</v>
      </c>
      <c r="I2944" t="str">
        <f>_xlfn.XLOOKUP(Table1[[#This Row],[ZIPCODE]],Table3[zip],Table3[county])</f>
        <v>Uintah County</v>
      </c>
      <c r="J2944" t="str">
        <f>IFERROR(Table1[[#This Row],[County (Utah.gov)]], SUBSTITUTE(Table1[[#This Row],[County (WPR)]], " County", ""))</f>
        <v>Uintah</v>
      </c>
    </row>
    <row r="2945" spans="1:10">
      <c r="A2945" t="s">
        <v>135</v>
      </c>
      <c r="B2945" t="s">
        <v>318</v>
      </c>
      <c r="C2945">
        <v>2025</v>
      </c>
      <c r="D2945">
        <v>2</v>
      </c>
      <c r="E2945">
        <v>84027</v>
      </c>
      <c r="F2945" t="s">
        <v>291</v>
      </c>
      <c r="G2945">
        <v>2</v>
      </c>
      <c r="H2945" t="str">
        <f>_xlfn.XLOOKUP(Table1[[#This Row],[ZIPCODE]],Table2[Zip Code],Table2[County])</f>
        <v>Duchesne</v>
      </c>
      <c r="I2945" t="str">
        <f>_xlfn.XLOOKUP(Table1[[#This Row],[ZIPCODE]],Table3[zip],Table3[county])</f>
        <v>Duchesne County</v>
      </c>
      <c r="J2945" t="str">
        <f>IFERROR(Table1[[#This Row],[County (Utah.gov)]], SUBSTITUTE(Table1[[#This Row],[County (WPR)]], " County", ""))</f>
        <v>Duchesne</v>
      </c>
    </row>
    <row r="2946" spans="1:10">
      <c r="A2946" t="s">
        <v>135</v>
      </c>
      <c r="B2946" t="s">
        <v>318</v>
      </c>
      <c r="C2946">
        <v>2025</v>
      </c>
      <c r="D2946">
        <v>2</v>
      </c>
      <c r="E2946">
        <v>84029</v>
      </c>
      <c r="F2946" t="s">
        <v>291</v>
      </c>
      <c r="G2946">
        <v>3</v>
      </c>
      <c r="H2946" t="str">
        <f>_xlfn.XLOOKUP(Table1[[#This Row],[ZIPCODE]],Table2[Zip Code],Table2[County])</f>
        <v>Tooele</v>
      </c>
      <c r="I2946" t="str">
        <f>_xlfn.XLOOKUP(Table1[[#This Row],[ZIPCODE]],Table3[zip],Table3[county])</f>
        <v>Tooele County</v>
      </c>
      <c r="J2946" t="str">
        <f>IFERROR(Table1[[#This Row],[County (Utah.gov)]], SUBSTITUTE(Table1[[#This Row],[County (WPR)]], " County", ""))</f>
        <v>Tooele</v>
      </c>
    </row>
    <row r="2947" spans="1:10">
      <c r="A2947" t="s">
        <v>135</v>
      </c>
      <c r="B2947" t="s">
        <v>318</v>
      </c>
      <c r="C2947">
        <v>2025</v>
      </c>
      <c r="D2947">
        <v>2</v>
      </c>
      <c r="E2947">
        <v>84032</v>
      </c>
      <c r="F2947" t="s">
        <v>291</v>
      </c>
      <c r="G2947">
        <v>1</v>
      </c>
      <c r="H2947" t="str">
        <f>_xlfn.XLOOKUP(Table1[[#This Row],[ZIPCODE]],Table2[Zip Code],Table2[County])</f>
        <v>Wasatch</v>
      </c>
      <c r="I2947" t="str">
        <f>_xlfn.XLOOKUP(Table1[[#This Row],[ZIPCODE]],Table3[zip],Table3[county])</f>
        <v>Wasatch County</v>
      </c>
      <c r="J2947" t="str">
        <f>IFERROR(Table1[[#This Row],[County (Utah.gov)]], SUBSTITUTE(Table1[[#This Row],[County (WPR)]], " County", ""))</f>
        <v>Wasatch</v>
      </c>
    </row>
    <row r="2948" spans="1:10">
      <c r="A2948" t="s">
        <v>135</v>
      </c>
      <c r="B2948" t="s">
        <v>318</v>
      </c>
      <c r="C2948">
        <v>2025</v>
      </c>
      <c r="D2948">
        <v>2</v>
      </c>
      <c r="E2948">
        <v>84037</v>
      </c>
      <c r="F2948" t="s">
        <v>290</v>
      </c>
      <c r="G2948">
        <v>2</v>
      </c>
      <c r="H2948" t="str">
        <f>_xlfn.XLOOKUP(Table1[[#This Row],[ZIPCODE]],Table2[Zip Code],Table2[County])</f>
        <v>Davis</v>
      </c>
      <c r="I2948" t="str">
        <f>_xlfn.XLOOKUP(Table1[[#This Row],[ZIPCODE]],Table3[zip],Table3[county])</f>
        <v>Davis County</v>
      </c>
      <c r="J2948" t="str">
        <f>IFERROR(Table1[[#This Row],[County (Utah.gov)]], SUBSTITUTE(Table1[[#This Row],[County (WPR)]], " County", ""))</f>
        <v>Davis</v>
      </c>
    </row>
    <row r="2949" spans="1:10">
      <c r="A2949" t="s">
        <v>135</v>
      </c>
      <c r="B2949" t="s">
        <v>318</v>
      </c>
      <c r="C2949">
        <v>2025</v>
      </c>
      <c r="D2949">
        <v>2</v>
      </c>
      <c r="E2949">
        <v>84040</v>
      </c>
      <c r="F2949" t="s">
        <v>290</v>
      </c>
      <c r="G2949">
        <v>1</v>
      </c>
      <c r="H2949" t="str">
        <f>_xlfn.XLOOKUP(Table1[[#This Row],[ZIPCODE]],Table2[Zip Code],Table2[County])</f>
        <v>Davis</v>
      </c>
      <c r="I2949" t="str">
        <f>_xlfn.XLOOKUP(Table1[[#This Row],[ZIPCODE]],Table3[zip],Table3[county])</f>
        <v>Davis County</v>
      </c>
      <c r="J2949" t="str">
        <f>IFERROR(Table1[[#This Row],[County (Utah.gov)]], SUBSTITUTE(Table1[[#This Row],[County (WPR)]], " County", ""))</f>
        <v>Davis</v>
      </c>
    </row>
    <row r="2950" spans="1:10">
      <c r="A2950" t="s">
        <v>135</v>
      </c>
      <c r="B2950" t="s">
        <v>318</v>
      </c>
      <c r="C2950">
        <v>2025</v>
      </c>
      <c r="D2950">
        <v>2</v>
      </c>
      <c r="E2950">
        <v>84041</v>
      </c>
      <c r="F2950" t="s">
        <v>291</v>
      </c>
      <c r="G2950">
        <v>1</v>
      </c>
      <c r="H2950" t="str">
        <f>_xlfn.XLOOKUP(Table1[[#This Row],[ZIPCODE]],Table2[Zip Code],Table2[County])</f>
        <v>Davis</v>
      </c>
      <c r="I2950" t="str">
        <f>_xlfn.XLOOKUP(Table1[[#This Row],[ZIPCODE]],Table3[zip],Table3[county])</f>
        <v>Davis County</v>
      </c>
      <c r="J2950" t="str">
        <f>IFERROR(Table1[[#This Row],[County (Utah.gov)]], SUBSTITUTE(Table1[[#This Row],[County (WPR)]], " County", ""))</f>
        <v>Davis</v>
      </c>
    </row>
    <row r="2951" spans="1:10">
      <c r="A2951" t="s">
        <v>135</v>
      </c>
      <c r="B2951" t="s">
        <v>318</v>
      </c>
      <c r="C2951">
        <v>2025</v>
      </c>
      <c r="D2951">
        <v>2</v>
      </c>
      <c r="E2951">
        <v>84042</v>
      </c>
      <c r="F2951" t="s">
        <v>291</v>
      </c>
      <c r="G2951">
        <v>1</v>
      </c>
      <c r="H2951" t="str">
        <f>_xlfn.XLOOKUP(Table1[[#This Row],[ZIPCODE]],Table2[Zip Code],Table2[County])</f>
        <v>Utah</v>
      </c>
      <c r="I2951" t="str">
        <f>_xlfn.XLOOKUP(Table1[[#This Row],[ZIPCODE]],Table3[zip],Table3[county])</f>
        <v>Utah County</v>
      </c>
      <c r="J2951" t="str">
        <f>IFERROR(Table1[[#This Row],[County (Utah.gov)]], SUBSTITUTE(Table1[[#This Row],[County (WPR)]], " County", ""))</f>
        <v>Utah</v>
      </c>
    </row>
    <row r="2952" spans="1:10">
      <c r="A2952" t="s">
        <v>135</v>
      </c>
      <c r="B2952" t="s">
        <v>318</v>
      </c>
      <c r="C2952">
        <v>2025</v>
      </c>
      <c r="D2952">
        <v>2</v>
      </c>
      <c r="E2952">
        <v>84045</v>
      </c>
      <c r="F2952" t="s">
        <v>291</v>
      </c>
      <c r="G2952">
        <v>5</v>
      </c>
      <c r="H2952" t="e">
        <f>_xlfn.XLOOKUP(Table1[[#This Row],[ZIPCODE]],Table2[Zip Code],Table2[County])</f>
        <v>#N/A</v>
      </c>
      <c r="I2952" t="str">
        <f>_xlfn.XLOOKUP(Table1[[#This Row],[ZIPCODE]],Table3[zip],Table3[county])</f>
        <v>Utah County</v>
      </c>
      <c r="J2952" t="str">
        <f>IFERROR(Table1[[#This Row],[County (Utah.gov)]], SUBSTITUTE(Table1[[#This Row],[County (WPR)]], " County", ""))</f>
        <v>Utah</v>
      </c>
    </row>
    <row r="2953" spans="1:10">
      <c r="A2953" t="s">
        <v>135</v>
      </c>
      <c r="B2953" t="s">
        <v>318</v>
      </c>
      <c r="C2953">
        <v>2025</v>
      </c>
      <c r="D2953">
        <v>2</v>
      </c>
      <c r="E2953">
        <v>84046</v>
      </c>
      <c r="F2953" t="s">
        <v>291</v>
      </c>
      <c r="G2953">
        <v>1</v>
      </c>
      <c r="H2953" t="str">
        <f>_xlfn.XLOOKUP(Table1[[#This Row],[ZIPCODE]],Table2[Zip Code],Table2[County])</f>
        <v>Daggett</v>
      </c>
      <c r="I2953" t="str">
        <f>_xlfn.XLOOKUP(Table1[[#This Row],[ZIPCODE]],Table3[zip],Table3[county])</f>
        <v>Daggett County</v>
      </c>
      <c r="J2953" t="str">
        <f>IFERROR(Table1[[#This Row],[County (Utah.gov)]], SUBSTITUTE(Table1[[#This Row],[County (WPR)]], " County", ""))</f>
        <v>Daggett</v>
      </c>
    </row>
    <row r="2954" spans="1:10">
      <c r="A2954" t="s">
        <v>135</v>
      </c>
      <c r="B2954" t="s">
        <v>318</v>
      </c>
      <c r="C2954">
        <v>2025</v>
      </c>
      <c r="D2954">
        <v>2</v>
      </c>
      <c r="E2954">
        <v>84050</v>
      </c>
      <c r="F2954" t="s">
        <v>290</v>
      </c>
      <c r="G2954">
        <v>1</v>
      </c>
      <c r="H2954" t="str">
        <f>_xlfn.XLOOKUP(Table1[[#This Row],[ZIPCODE]],Table2[Zip Code],Table2[County])</f>
        <v>Morgan</v>
      </c>
      <c r="I2954" t="str">
        <f>_xlfn.XLOOKUP(Table1[[#This Row],[ZIPCODE]],Table3[zip],Table3[county])</f>
        <v>Morgan County</v>
      </c>
      <c r="J2954" t="str">
        <f>IFERROR(Table1[[#This Row],[County (Utah.gov)]], SUBSTITUTE(Table1[[#This Row],[County (WPR)]], " County", ""))</f>
        <v>Morgan</v>
      </c>
    </row>
    <row r="2955" spans="1:10">
      <c r="A2955" t="s">
        <v>135</v>
      </c>
      <c r="B2955" t="s">
        <v>318</v>
      </c>
      <c r="C2955">
        <v>2025</v>
      </c>
      <c r="D2955">
        <v>2</v>
      </c>
      <c r="E2955">
        <v>84051</v>
      </c>
      <c r="F2955" t="s">
        <v>291</v>
      </c>
      <c r="G2955">
        <v>1</v>
      </c>
      <c r="H2955" t="str">
        <f>_xlfn.XLOOKUP(Table1[[#This Row],[ZIPCODE]],Table2[Zip Code],Table2[County])</f>
        <v>Duchesne</v>
      </c>
      <c r="I2955" t="str">
        <f>_xlfn.XLOOKUP(Table1[[#This Row],[ZIPCODE]],Table3[zip],Table3[county])</f>
        <v>Duchesne County</v>
      </c>
      <c r="J2955" t="str">
        <f>IFERROR(Table1[[#This Row],[County (Utah.gov)]], SUBSTITUTE(Table1[[#This Row],[County (WPR)]], " County", ""))</f>
        <v>Duchesne</v>
      </c>
    </row>
    <row r="2956" spans="1:10">
      <c r="A2956" t="s">
        <v>135</v>
      </c>
      <c r="B2956" t="s">
        <v>318</v>
      </c>
      <c r="C2956">
        <v>2025</v>
      </c>
      <c r="D2956">
        <v>2</v>
      </c>
      <c r="E2956">
        <v>84052</v>
      </c>
      <c r="F2956" t="s">
        <v>291</v>
      </c>
      <c r="G2956">
        <v>1</v>
      </c>
      <c r="H2956" t="str">
        <f>_xlfn.XLOOKUP(Table1[[#This Row],[ZIPCODE]],Table2[Zip Code],Table2[County])</f>
        <v>Duchesne</v>
      </c>
      <c r="I2956" t="str">
        <f>_xlfn.XLOOKUP(Table1[[#This Row],[ZIPCODE]],Table3[zip],Table3[county])</f>
        <v>Duchesne County</v>
      </c>
      <c r="J2956" t="str">
        <f>IFERROR(Table1[[#This Row],[County (Utah.gov)]], SUBSTITUTE(Table1[[#This Row],[County (WPR)]], " County", ""))</f>
        <v>Duchesne</v>
      </c>
    </row>
    <row r="2957" spans="1:10">
      <c r="A2957" t="s">
        <v>135</v>
      </c>
      <c r="B2957" t="s">
        <v>318</v>
      </c>
      <c r="C2957">
        <v>2025</v>
      </c>
      <c r="D2957">
        <v>2</v>
      </c>
      <c r="E2957">
        <v>84054</v>
      </c>
      <c r="F2957" t="s">
        <v>291</v>
      </c>
      <c r="G2957">
        <v>1</v>
      </c>
      <c r="H2957" t="str">
        <f>_xlfn.XLOOKUP(Table1[[#This Row],[ZIPCODE]],Table2[Zip Code],Table2[County])</f>
        <v>Davis</v>
      </c>
      <c r="I2957" t="str">
        <f>_xlfn.XLOOKUP(Table1[[#This Row],[ZIPCODE]],Table3[zip],Table3[county])</f>
        <v>Davis County</v>
      </c>
      <c r="J2957" t="str">
        <f>IFERROR(Table1[[#This Row],[County (Utah.gov)]], SUBSTITUTE(Table1[[#This Row],[County (WPR)]], " County", ""))</f>
        <v>Davis</v>
      </c>
    </row>
    <row r="2958" spans="1:10">
      <c r="A2958" t="s">
        <v>135</v>
      </c>
      <c r="B2958" t="s">
        <v>318</v>
      </c>
      <c r="C2958">
        <v>2025</v>
      </c>
      <c r="D2958">
        <v>2</v>
      </c>
      <c r="E2958">
        <v>84064</v>
      </c>
      <c r="F2958" t="s">
        <v>291</v>
      </c>
      <c r="G2958">
        <v>1</v>
      </c>
      <c r="H2958" t="str">
        <f>_xlfn.XLOOKUP(Table1[[#This Row],[ZIPCODE]],Table2[Zip Code],Table2[County])</f>
        <v>Rich</v>
      </c>
      <c r="I2958" t="str">
        <f>_xlfn.XLOOKUP(Table1[[#This Row],[ZIPCODE]],Table3[zip],Table3[county])</f>
        <v>Rich County</v>
      </c>
      <c r="J2958" t="str">
        <f>IFERROR(Table1[[#This Row],[County (Utah.gov)]], SUBSTITUTE(Table1[[#This Row],[County (WPR)]], " County", ""))</f>
        <v>Rich</v>
      </c>
    </row>
    <row r="2959" spans="1:10">
      <c r="A2959" t="s">
        <v>135</v>
      </c>
      <c r="B2959" t="s">
        <v>318</v>
      </c>
      <c r="C2959">
        <v>2025</v>
      </c>
      <c r="D2959">
        <v>2</v>
      </c>
      <c r="E2959">
        <v>84065</v>
      </c>
      <c r="F2959" t="s">
        <v>290</v>
      </c>
      <c r="G2959">
        <v>3</v>
      </c>
      <c r="H2959" t="str">
        <f>_xlfn.XLOOKUP(Table1[[#This Row],[ZIPCODE]],Table2[Zip Code],Table2[County])</f>
        <v>Salt Lake</v>
      </c>
      <c r="I2959" t="str">
        <f>_xlfn.XLOOKUP(Table1[[#This Row],[ZIPCODE]],Table3[zip],Table3[county])</f>
        <v>Salt Lake County</v>
      </c>
      <c r="J2959" t="str">
        <f>IFERROR(Table1[[#This Row],[County (Utah.gov)]], SUBSTITUTE(Table1[[#This Row],[County (WPR)]], " County", ""))</f>
        <v>Salt Lake</v>
      </c>
    </row>
    <row r="2960" spans="1:10">
      <c r="A2960" t="s">
        <v>135</v>
      </c>
      <c r="B2960" t="s">
        <v>318</v>
      </c>
      <c r="C2960">
        <v>2025</v>
      </c>
      <c r="D2960">
        <v>2</v>
      </c>
      <c r="E2960">
        <v>84066</v>
      </c>
      <c r="F2960" t="s">
        <v>290</v>
      </c>
      <c r="G2960">
        <v>1</v>
      </c>
      <c r="H2960" t="str">
        <f>_xlfn.XLOOKUP(Table1[[#This Row],[ZIPCODE]],Table2[Zip Code],Table2[County])</f>
        <v>Duchesne</v>
      </c>
      <c r="I2960" t="str">
        <f>_xlfn.XLOOKUP(Table1[[#This Row],[ZIPCODE]],Table3[zip],Table3[county])</f>
        <v>Duchesne County</v>
      </c>
      <c r="J2960" t="str">
        <f>IFERROR(Table1[[#This Row],[County (Utah.gov)]], SUBSTITUTE(Table1[[#This Row],[County (WPR)]], " County", ""))</f>
        <v>Duchesne</v>
      </c>
    </row>
    <row r="2961" spans="1:10">
      <c r="A2961" t="s">
        <v>135</v>
      </c>
      <c r="B2961" t="s">
        <v>318</v>
      </c>
      <c r="C2961">
        <v>2025</v>
      </c>
      <c r="D2961">
        <v>2</v>
      </c>
      <c r="E2961">
        <v>84066</v>
      </c>
      <c r="F2961" t="s">
        <v>291</v>
      </c>
      <c r="G2961">
        <v>20</v>
      </c>
      <c r="H2961" t="str">
        <f>_xlfn.XLOOKUP(Table1[[#This Row],[ZIPCODE]],Table2[Zip Code],Table2[County])</f>
        <v>Duchesne</v>
      </c>
      <c r="I2961" t="str">
        <f>_xlfn.XLOOKUP(Table1[[#This Row],[ZIPCODE]],Table3[zip],Table3[county])</f>
        <v>Duchesne County</v>
      </c>
      <c r="J2961" t="str">
        <f>IFERROR(Table1[[#This Row],[County (Utah.gov)]], SUBSTITUTE(Table1[[#This Row],[County (WPR)]], " County", ""))</f>
        <v>Duchesne</v>
      </c>
    </row>
    <row r="2962" spans="1:10">
      <c r="A2962" t="s">
        <v>135</v>
      </c>
      <c r="B2962" t="s">
        <v>318</v>
      </c>
      <c r="C2962">
        <v>2025</v>
      </c>
      <c r="D2962">
        <v>2</v>
      </c>
      <c r="E2962">
        <v>84070</v>
      </c>
      <c r="F2962" t="s">
        <v>291</v>
      </c>
      <c r="G2962">
        <v>1</v>
      </c>
      <c r="H2962" t="str">
        <f>_xlfn.XLOOKUP(Table1[[#This Row],[ZIPCODE]],Table2[Zip Code],Table2[County])</f>
        <v>Salt Lake</v>
      </c>
      <c r="I2962" t="str">
        <f>_xlfn.XLOOKUP(Table1[[#This Row],[ZIPCODE]],Table3[zip],Table3[county])</f>
        <v>Salt Lake County</v>
      </c>
      <c r="J2962" t="str">
        <f>IFERROR(Table1[[#This Row],[County (Utah.gov)]], SUBSTITUTE(Table1[[#This Row],[County (WPR)]], " County", ""))</f>
        <v>Salt Lake</v>
      </c>
    </row>
    <row r="2963" spans="1:10">
      <c r="A2963" t="s">
        <v>135</v>
      </c>
      <c r="B2963" t="s">
        <v>318</v>
      </c>
      <c r="C2963">
        <v>2025</v>
      </c>
      <c r="D2963">
        <v>2</v>
      </c>
      <c r="E2963">
        <v>84074</v>
      </c>
      <c r="F2963" t="s">
        <v>290</v>
      </c>
      <c r="G2963">
        <v>3</v>
      </c>
      <c r="H2963" t="str">
        <f>_xlfn.XLOOKUP(Table1[[#This Row],[ZIPCODE]],Table2[Zip Code],Table2[County])</f>
        <v>Tooele</v>
      </c>
      <c r="I2963" t="str">
        <f>_xlfn.XLOOKUP(Table1[[#This Row],[ZIPCODE]],Table3[zip],Table3[county])</f>
        <v>Tooele County</v>
      </c>
      <c r="J2963" t="str">
        <f>IFERROR(Table1[[#This Row],[County (Utah.gov)]], SUBSTITUTE(Table1[[#This Row],[County (WPR)]], " County", ""))</f>
        <v>Tooele</v>
      </c>
    </row>
    <row r="2964" spans="1:10">
      <c r="A2964" t="s">
        <v>135</v>
      </c>
      <c r="B2964" t="s">
        <v>318</v>
      </c>
      <c r="C2964">
        <v>2025</v>
      </c>
      <c r="D2964">
        <v>2</v>
      </c>
      <c r="E2964">
        <v>84074</v>
      </c>
      <c r="F2964" t="s">
        <v>291</v>
      </c>
      <c r="G2964">
        <v>3</v>
      </c>
      <c r="H2964" t="str">
        <f>_xlfn.XLOOKUP(Table1[[#This Row],[ZIPCODE]],Table2[Zip Code],Table2[County])</f>
        <v>Tooele</v>
      </c>
      <c r="I2964" t="str">
        <f>_xlfn.XLOOKUP(Table1[[#This Row],[ZIPCODE]],Table3[zip],Table3[county])</f>
        <v>Tooele County</v>
      </c>
      <c r="J2964" t="str">
        <f>IFERROR(Table1[[#This Row],[County (Utah.gov)]], SUBSTITUTE(Table1[[#This Row],[County (WPR)]], " County", ""))</f>
        <v>Tooele</v>
      </c>
    </row>
    <row r="2965" spans="1:10">
      <c r="A2965" t="s">
        <v>135</v>
      </c>
      <c r="B2965" t="s">
        <v>318</v>
      </c>
      <c r="C2965">
        <v>2025</v>
      </c>
      <c r="D2965">
        <v>2</v>
      </c>
      <c r="E2965">
        <v>84075</v>
      </c>
      <c r="F2965" t="s">
        <v>290</v>
      </c>
      <c r="G2965">
        <v>1</v>
      </c>
      <c r="H2965" t="str">
        <f>_xlfn.XLOOKUP(Table1[[#This Row],[ZIPCODE]],Table2[Zip Code],Table2[County])</f>
        <v>Davis</v>
      </c>
      <c r="I2965" t="str">
        <f>_xlfn.XLOOKUP(Table1[[#This Row],[ZIPCODE]],Table3[zip],Table3[county])</f>
        <v>Davis County</v>
      </c>
      <c r="J2965" t="str">
        <f>IFERROR(Table1[[#This Row],[County (Utah.gov)]], SUBSTITUTE(Table1[[#This Row],[County (WPR)]], " County", ""))</f>
        <v>Davis</v>
      </c>
    </row>
    <row r="2966" spans="1:10">
      <c r="A2966" t="s">
        <v>135</v>
      </c>
      <c r="B2966" t="s">
        <v>318</v>
      </c>
      <c r="C2966">
        <v>2025</v>
      </c>
      <c r="D2966">
        <v>2</v>
      </c>
      <c r="E2966">
        <v>84078</v>
      </c>
      <c r="F2966" t="s">
        <v>290</v>
      </c>
      <c r="G2966">
        <v>2</v>
      </c>
      <c r="H2966" t="str">
        <f>_xlfn.XLOOKUP(Table1[[#This Row],[ZIPCODE]],Table2[Zip Code],Table2[County])</f>
        <v>Uintah</v>
      </c>
      <c r="I2966" t="str">
        <f>_xlfn.XLOOKUP(Table1[[#This Row],[ZIPCODE]],Table3[zip],Table3[county])</f>
        <v>Uintah County</v>
      </c>
      <c r="J2966" t="str">
        <f>IFERROR(Table1[[#This Row],[County (Utah.gov)]], SUBSTITUTE(Table1[[#This Row],[County (WPR)]], " County", ""))</f>
        <v>Uintah</v>
      </c>
    </row>
    <row r="2967" spans="1:10">
      <c r="A2967" t="s">
        <v>135</v>
      </c>
      <c r="B2967" t="s">
        <v>318</v>
      </c>
      <c r="C2967">
        <v>2025</v>
      </c>
      <c r="D2967">
        <v>2</v>
      </c>
      <c r="E2967">
        <v>84078</v>
      </c>
      <c r="F2967" t="s">
        <v>291</v>
      </c>
      <c r="G2967">
        <v>19</v>
      </c>
      <c r="H2967" t="str">
        <f>_xlfn.XLOOKUP(Table1[[#This Row],[ZIPCODE]],Table2[Zip Code],Table2[County])</f>
        <v>Uintah</v>
      </c>
      <c r="I2967" t="str">
        <f>_xlfn.XLOOKUP(Table1[[#This Row],[ZIPCODE]],Table3[zip],Table3[county])</f>
        <v>Uintah County</v>
      </c>
      <c r="J2967" t="str">
        <f>IFERROR(Table1[[#This Row],[County (Utah.gov)]], SUBSTITUTE(Table1[[#This Row],[County (WPR)]], " County", ""))</f>
        <v>Uintah</v>
      </c>
    </row>
    <row r="2968" spans="1:10">
      <c r="A2968" t="s">
        <v>135</v>
      </c>
      <c r="B2968" t="s">
        <v>318</v>
      </c>
      <c r="C2968">
        <v>2025</v>
      </c>
      <c r="D2968">
        <v>2</v>
      </c>
      <c r="E2968">
        <v>84081</v>
      </c>
      <c r="F2968" t="s">
        <v>290</v>
      </c>
      <c r="G2968">
        <v>1</v>
      </c>
      <c r="H2968" t="e">
        <f>_xlfn.XLOOKUP(Table1[[#This Row],[ZIPCODE]],Table2[Zip Code],Table2[County])</f>
        <v>#N/A</v>
      </c>
      <c r="I2968" t="str">
        <f>_xlfn.XLOOKUP(Table1[[#This Row],[ZIPCODE]],Table3[zip],Table3[county])</f>
        <v>Salt Lake County</v>
      </c>
      <c r="J2968" t="str">
        <f>IFERROR(Table1[[#This Row],[County (Utah.gov)]], SUBSTITUTE(Table1[[#This Row],[County (WPR)]], " County", ""))</f>
        <v>Salt Lake</v>
      </c>
    </row>
    <row r="2969" spans="1:10">
      <c r="A2969" t="s">
        <v>135</v>
      </c>
      <c r="B2969" t="s">
        <v>318</v>
      </c>
      <c r="C2969">
        <v>2025</v>
      </c>
      <c r="D2969">
        <v>2</v>
      </c>
      <c r="E2969">
        <v>84081</v>
      </c>
      <c r="F2969" t="s">
        <v>291</v>
      </c>
      <c r="G2969">
        <v>1</v>
      </c>
      <c r="H2969" t="e">
        <f>_xlfn.XLOOKUP(Table1[[#This Row],[ZIPCODE]],Table2[Zip Code],Table2[County])</f>
        <v>#N/A</v>
      </c>
      <c r="I2969" t="str">
        <f>_xlfn.XLOOKUP(Table1[[#This Row],[ZIPCODE]],Table3[zip],Table3[county])</f>
        <v>Salt Lake County</v>
      </c>
      <c r="J2969" t="str">
        <f>IFERROR(Table1[[#This Row],[County (Utah.gov)]], SUBSTITUTE(Table1[[#This Row],[County (WPR)]], " County", ""))</f>
        <v>Salt Lake</v>
      </c>
    </row>
    <row r="2970" spans="1:10">
      <c r="A2970" t="s">
        <v>135</v>
      </c>
      <c r="B2970" t="s">
        <v>318</v>
      </c>
      <c r="C2970">
        <v>2025</v>
      </c>
      <c r="D2970">
        <v>2</v>
      </c>
      <c r="E2970">
        <v>84090</v>
      </c>
      <c r="F2970" t="s">
        <v>291</v>
      </c>
      <c r="G2970">
        <v>1</v>
      </c>
      <c r="H2970" t="str">
        <f>_xlfn.XLOOKUP(Table1[[#This Row],[ZIPCODE]],Table2[Zip Code],Table2[County])</f>
        <v>Salt Lake</v>
      </c>
      <c r="I2970" t="e">
        <f>_xlfn.XLOOKUP(Table1[[#This Row],[ZIPCODE]],Table3[zip],Table3[county])</f>
        <v>#N/A</v>
      </c>
      <c r="J2970" t="str">
        <f>IFERROR(Table1[[#This Row],[County (Utah.gov)]], SUBSTITUTE(Table1[[#This Row],[County (WPR)]], " County", ""))</f>
        <v>Salt Lake</v>
      </c>
    </row>
    <row r="2971" spans="1:10">
      <c r="A2971" t="s">
        <v>135</v>
      </c>
      <c r="B2971" t="s">
        <v>318</v>
      </c>
      <c r="C2971">
        <v>2025</v>
      </c>
      <c r="D2971">
        <v>2</v>
      </c>
      <c r="E2971">
        <v>84094</v>
      </c>
      <c r="F2971" t="s">
        <v>291</v>
      </c>
      <c r="G2971">
        <v>1</v>
      </c>
      <c r="H2971" t="str">
        <f>_xlfn.XLOOKUP(Table1[[#This Row],[ZIPCODE]],Table2[Zip Code],Table2[County])</f>
        <v>Salt Lake</v>
      </c>
      <c r="I2971" t="str">
        <f>_xlfn.XLOOKUP(Table1[[#This Row],[ZIPCODE]],Table3[zip],Table3[county])</f>
        <v>Salt Lake County</v>
      </c>
      <c r="J2971" t="str">
        <f>IFERROR(Table1[[#This Row],[County (Utah.gov)]], SUBSTITUTE(Table1[[#This Row],[County (WPR)]], " County", ""))</f>
        <v>Salt Lake</v>
      </c>
    </row>
    <row r="2972" spans="1:10">
      <c r="A2972" t="s">
        <v>135</v>
      </c>
      <c r="B2972" t="s">
        <v>318</v>
      </c>
      <c r="C2972">
        <v>2025</v>
      </c>
      <c r="D2972">
        <v>2</v>
      </c>
      <c r="E2972">
        <v>84095</v>
      </c>
      <c r="F2972" t="s">
        <v>291</v>
      </c>
      <c r="G2972">
        <v>1</v>
      </c>
      <c r="H2972" t="str">
        <f>_xlfn.XLOOKUP(Table1[[#This Row],[ZIPCODE]],Table2[Zip Code],Table2[County])</f>
        <v>Salt Lake</v>
      </c>
      <c r="I2972" t="str">
        <f>_xlfn.XLOOKUP(Table1[[#This Row],[ZIPCODE]],Table3[zip],Table3[county])</f>
        <v>Salt Lake County</v>
      </c>
      <c r="J2972" t="str">
        <f>IFERROR(Table1[[#This Row],[County (Utah.gov)]], SUBSTITUTE(Table1[[#This Row],[County (WPR)]], " County", ""))</f>
        <v>Salt Lake</v>
      </c>
    </row>
    <row r="2973" spans="1:10">
      <c r="A2973" t="s">
        <v>135</v>
      </c>
      <c r="B2973" t="s">
        <v>318</v>
      </c>
      <c r="C2973">
        <v>2025</v>
      </c>
      <c r="D2973">
        <v>2</v>
      </c>
      <c r="E2973">
        <v>84096</v>
      </c>
      <c r="F2973" t="s">
        <v>290</v>
      </c>
      <c r="G2973">
        <v>1</v>
      </c>
      <c r="H2973" t="e">
        <f>_xlfn.XLOOKUP(Table1[[#This Row],[ZIPCODE]],Table2[Zip Code],Table2[County])</f>
        <v>#N/A</v>
      </c>
      <c r="I2973" t="str">
        <f>_xlfn.XLOOKUP(Table1[[#This Row],[ZIPCODE]],Table3[zip],Table3[county])</f>
        <v>Salt Lake County</v>
      </c>
      <c r="J2973" t="str">
        <f>IFERROR(Table1[[#This Row],[County (Utah.gov)]], SUBSTITUTE(Table1[[#This Row],[County (WPR)]], " County", ""))</f>
        <v>Salt Lake</v>
      </c>
    </row>
    <row r="2974" spans="1:10">
      <c r="A2974" t="s">
        <v>135</v>
      </c>
      <c r="B2974" t="s">
        <v>318</v>
      </c>
      <c r="C2974">
        <v>2025</v>
      </c>
      <c r="D2974">
        <v>2</v>
      </c>
      <c r="E2974">
        <v>84096</v>
      </c>
      <c r="F2974" t="s">
        <v>291</v>
      </c>
      <c r="G2974">
        <v>4</v>
      </c>
      <c r="H2974" t="e">
        <f>_xlfn.XLOOKUP(Table1[[#This Row],[ZIPCODE]],Table2[Zip Code],Table2[County])</f>
        <v>#N/A</v>
      </c>
      <c r="I2974" t="str">
        <f>_xlfn.XLOOKUP(Table1[[#This Row],[ZIPCODE]],Table3[zip],Table3[county])</f>
        <v>Salt Lake County</v>
      </c>
      <c r="J2974" t="str">
        <f>IFERROR(Table1[[#This Row],[County (Utah.gov)]], SUBSTITUTE(Table1[[#This Row],[County (WPR)]], " County", ""))</f>
        <v>Salt Lake</v>
      </c>
    </row>
    <row r="2975" spans="1:10">
      <c r="A2975" t="s">
        <v>135</v>
      </c>
      <c r="B2975" t="s">
        <v>318</v>
      </c>
      <c r="C2975">
        <v>2025</v>
      </c>
      <c r="D2975">
        <v>2</v>
      </c>
      <c r="E2975">
        <v>84106</v>
      </c>
      <c r="F2975" t="s">
        <v>290</v>
      </c>
      <c r="G2975">
        <v>1</v>
      </c>
      <c r="H2975" t="str">
        <f>_xlfn.XLOOKUP(Table1[[#This Row],[ZIPCODE]],Table2[Zip Code],Table2[County])</f>
        <v>Salt Lake</v>
      </c>
      <c r="I2975" t="str">
        <f>_xlfn.XLOOKUP(Table1[[#This Row],[ZIPCODE]],Table3[zip],Table3[county])</f>
        <v>Salt Lake County</v>
      </c>
      <c r="J2975" t="str">
        <f>IFERROR(Table1[[#This Row],[County (Utah.gov)]], SUBSTITUTE(Table1[[#This Row],[County (WPR)]], " County", ""))</f>
        <v>Salt Lake</v>
      </c>
    </row>
    <row r="2976" spans="1:10">
      <c r="A2976" t="s">
        <v>135</v>
      </c>
      <c r="B2976" t="s">
        <v>318</v>
      </c>
      <c r="C2976">
        <v>2025</v>
      </c>
      <c r="D2976">
        <v>2</v>
      </c>
      <c r="E2976">
        <v>84106</v>
      </c>
      <c r="F2976" t="s">
        <v>291</v>
      </c>
      <c r="G2976">
        <v>2</v>
      </c>
      <c r="H2976" t="str">
        <f>_xlfn.XLOOKUP(Table1[[#This Row],[ZIPCODE]],Table2[Zip Code],Table2[County])</f>
        <v>Salt Lake</v>
      </c>
      <c r="I2976" t="str">
        <f>_xlfn.XLOOKUP(Table1[[#This Row],[ZIPCODE]],Table3[zip],Table3[county])</f>
        <v>Salt Lake County</v>
      </c>
      <c r="J2976" t="str">
        <f>IFERROR(Table1[[#This Row],[County (Utah.gov)]], SUBSTITUTE(Table1[[#This Row],[County (WPR)]], " County", ""))</f>
        <v>Salt Lake</v>
      </c>
    </row>
    <row r="2977" spans="1:10">
      <c r="A2977" t="s">
        <v>135</v>
      </c>
      <c r="B2977" t="s">
        <v>318</v>
      </c>
      <c r="C2977">
        <v>2025</v>
      </c>
      <c r="D2977">
        <v>2</v>
      </c>
      <c r="E2977">
        <v>84109</v>
      </c>
      <c r="F2977" t="s">
        <v>290</v>
      </c>
      <c r="G2977">
        <v>1</v>
      </c>
      <c r="H2977" t="str">
        <f>_xlfn.XLOOKUP(Table1[[#This Row],[ZIPCODE]],Table2[Zip Code],Table2[County])</f>
        <v>Salt Lake</v>
      </c>
      <c r="I2977" t="str">
        <f>_xlfn.XLOOKUP(Table1[[#This Row],[ZIPCODE]],Table3[zip],Table3[county])</f>
        <v>Salt Lake County</v>
      </c>
      <c r="J2977" t="str">
        <f>IFERROR(Table1[[#This Row],[County (Utah.gov)]], SUBSTITUTE(Table1[[#This Row],[County (WPR)]], " County", ""))</f>
        <v>Salt Lake</v>
      </c>
    </row>
    <row r="2978" spans="1:10">
      <c r="A2978" t="s">
        <v>135</v>
      </c>
      <c r="B2978" t="s">
        <v>318</v>
      </c>
      <c r="C2978">
        <v>2025</v>
      </c>
      <c r="D2978">
        <v>2</v>
      </c>
      <c r="E2978">
        <v>84115</v>
      </c>
      <c r="F2978" t="s">
        <v>291</v>
      </c>
      <c r="G2978">
        <v>1</v>
      </c>
      <c r="H2978" t="str">
        <f>_xlfn.XLOOKUP(Table1[[#This Row],[ZIPCODE]],Table2[Zip Code],Table2[County])</f>
        <v>Salt Lake</v>
      </c>
      <c r="I2978" t="str">
        <f>_xlfn.XLOOKUP(Table1[[#This Row],[ZIPCODE]],Table3[zip],Table3[county])</f>
        <v>Salt Lake County</v>
      </c>
      <c r="J2978" t="str">
        <f>IFERROR(Table1[[#This Row],[County (Utah.gov)]], SUBSTITUTE(Table1[[#This Row],[County (WPR)]], " County", ""))</f>
        <v>Salt Lake</v>
      </c>
    </row>
    <row r="2979" spans="1:10">
      <c r="A2979" t="s">
        <v>135</v>
      </c>
      <c r="B2979" t="s">
        <v>318</v>
      </c>
      <c r="C2979">
        <v>2025</v>
      </c>
      <c r="D2979">
        <v>2</v>
      </c>
      <c r="E2979">
        <v>84116</v>
      </c>
      <c r="F2979" t="s">
        <v>290</v>
      </c>
      <c r="G2979">
        <v>1</v>
      </c>
      <c r="H2979" t="str">
        <f>_xlfn.XLOOKUP(Table1[[#This Row],[ZIPCODE]],Table2[Zip Code],Table2[County])</f>
        <v>Salt Lake</v>
      </c>
      <c r="I2979" t="str">
        <f>_xlfn.XLOOKUP(Table1[[#This Row],[ZIPCODE]],Table3[zip],Table3[county])</f>
        <v>Salt Lake County</v>
      </c>
      <c r="J2979" t="str">
        <f>IFERROR(Table1[[#This Row],[County (Utah.gov)]], SUBSTITUTE(Table1[[#This Row],[County (WPR)]], " County", ""))</f>
        <v>Salt Lake</v>
      </c>
    </row>
    <row r="2980" spans="1:10">
      <c r="A2980" t="s">
        <v>135</v>
      </c>
      <c r="B2980" t="s">
        <v>318</v>
      </c>
      <c r="C2980">
        <v>2025</v>
      </c>
      <c r="D2980">
        <v>2</v>
      </c>
      <c r="E2980">
        <v>84117</v>
      </c>
      <c r="F2980" t="s">
        <v>291</v>
      </c>
      <c r="G2980">
        <v>1</v>
      </c>
      <c r="H2980" t="str">
        <f>_xlfn.XLOOKUP(Table1[[#This Row],[ZIPCODE]],Table2[Zip Code],Table2[County])</f>
        <v>Salt Lake</v>
      </c>
      <c r="I2980" t="str">
        <f>_xlfn.XLOOKUP(Table1[[#This Row],[ZIPCODE]],Table3[zip],Table3[county])</f>
        <v>Salt Lake County</v>
      </c>
      <c r="J2980" t="str">
        <f>IFERROR(Table1[[#This Row],[County (Utah.gov)]], SUBSTITUTE(Table1[[#This Row],[County (WPR)]], " County", ""))</f>
        <v>Salt Lake</v>
      </c>
    </row>
    <row r="2981" spans="1:10">
      <c r="A2981" t="s">
        <v>135</v>
      </c>
      <c r="B2981" t="s">
        <v>318</v>
      </c>
      <c r="C2981">
        <v>2025</v>
      </c>
      <c r="D2981">
        <v>2</v>
      </c>
      <c r="E2981">
        <v>84120</v>
      </c>
      <c r="F2981" t="s">
        <v>291</v>
      </c>
      <c r="G2981">
        <v>3</v>
      </c>
      <c r="H2981" t="str">
        <f>_xlfn.XLOOKUP(Table1[[#This Row],[ZIPCODE]],Table2[Zip Code],Table2[County])</f>
        <v>Salt Lake</v>
      </c>
      <c r="I2981" t="str">
        <f>_xlfn.XLOOKUP(Table1[[#This Row],[ZIPCODE]],Table3[zip],Table3[county])</f>
        <v>Salt Lake County</v>
      </c>
      <c r="J2981" t="str">
        <f>IFERROR(Table1[[#This Row],[County (Utah.gov)]], SUBSTITUTE(Table1[[#This Row],[County (WPR)]], " County", ""))</f>
        <v>Salt Lake</v>
      </c>
    </row>
    <row r="2982" spans="1:10">
      <c r="A2982" t="s">
        <v>135</v>
      </c>
      <c r="B2982" t="s">
        <v>318</v>
      </c>
      <c r="C2982">
        <v>2025</v>
      </c>
      <c r="D2982">
        <v>2</v>
      </c>
      <c r="E2982">
        <v>84128</v>
      </c>
      <c r="F2982" t="s">
        <v>291</v>
      </c>
      <c r="G2982">
        <v>1</v>
      </c>
      <c r="H2982" t="str">
        <f>_xlfn.XLOOKUP(Table1[[#This Row],[ZIPCODE]],Table2[Zip Code],Table2[County])</f>
        <v>Salt Lake</v>
      </c>
      <c r="I2982" t="str">
        <f>_xlfn.XLOOKUP(Table1[[#This Row],[ZIPCODE]],Table3[zip],Table3[county])</f>
        <v>Salt Lake County</v>
      </c>
      <c r="J2982" t="str">
        <f>IFERROR(Table1[[#This Row],[County (Utah.gov)]], SUBSTITUTE(Table1[[#This Row],[County (WPR)]], " County", ""))</f>
        <v>Salt Lake</v>
      </c>
    </row>
    <row r="2983" spans="1:10">
      <c r="A2983" t="s">
        <v>135</v>
      </c>
      <c r="B2983" t="s">
        <v>318</v>
      </c>
      <c r="C2983">
        <v>2025</v>
      </c>
      <c r="D2983">
        <v>2</v>
      </c>
      <c r="E2983">
        <v>84302</v>
      </c>
      <c r="F2983" t="s">
        <v>291</v>
      </c>
      <c r="G2983">
        <v>1</v>
      </c>
      <c r="H2983" t="str">
        <f>_xlfn.XLOOKUP(Table1[[#This Row],[ZIPCODE]],Table2[Zip Code],Table2[County])</f>
        <v>Box Elder</v>
      </c>
      <c r="I2983" t="str">
        <f>_xlfn.XLOOKUP(Table1[[#This Row],[ZIPCODE]],Table3[zip],Table3[county])</f>
        <v>Box Elder County</v>
      </c>
      <c r="J2983" t="str">
        <f>IFERROR(Table1[[#This Row],[County (Utah.gov)]], SUBSTITUTE(Table1[[#This Row],[County (WPR)]], " County", ""))</f>
        <v>Box Elder</v>
      </c>
    </row>
    <row r="2984" spans="1:10">
      <c r="A2984" t="s">
        <v>135</v>
      </c>
      <c r="B2984" t="s">
        <v>318</v>
      </c>
      <c r="C2984">
        <v>2025</v>
      </c>
      <c r="D2984">
        <v>2</v>
      </c>
      <c r="E2984">
        <v>84307</v>
      </c>
      <c r="F2984" t="s">
        <v>291</v>
      </c>
      <c r="G2984">
        <v>1</v>
      </c>
      <c r="H2984" t="str">
        <f>_xlfn.XLOOKUP(Table1[[#This Row],[ZIPCODE]],Table2[Zip Code],Table2[County])</f>
        <v>Box Elder</v>
      </c>
      <c r="I2984" t="str">
        <f>_xlfn.XLOOKUP(Table1[[#This Row],[ZIPCODE]],Table3[zip],Table3[county])</f>
        <v>Box Elder County</v>
      </c>
      <c r="J2984" t="str">
        <f>IFERROR(Table1[[#This Row],[County (Utah.gov)]], SUBSTITUTE(Table1[[#This Row],[County (WPR)]], " County", ""))</f>
        <v>Box Elder</v>
      </c>
    </row>
    <row r="2985" spans="1:10">
      <c r="A2985" t="s">
        <v>135</v>
      </c>
      <c r="B2985" t="s">
        <v>318</v>
      </c>
      <c r="C2985">
        <v>2025</v>
      </c>
      <c r="D2985">
        <v>2</v>
      </c>
      <c r="E2985">
        <v>84315</v>
      </c>
      <c r="F2985" t="s">
        <v>290</v>
      </c>
      <c r="G2985">
        <v>1</v>
      </c>
      <c r="H2985" t="str">
        <f>_xlfn.XLOOKUP(Table1[[#This Row],[ZIPCODE]],Table2[Zip Code],Table2[County])</f>
        <v>Weber</v>
      </c>
      <c r="I2985" t="str">
        <f>_xlfn.XLOOKUP(Table1[[#This Row],[ZIPCODE]],Table3[zip],Table3[county])</f>
        <v>Weber County</v>
      </c>
      <c r="J2985" t="str">
        <f>IFERROR(Table1[[#This Row],[County (Utah.gov)]], SUBSTITUTE(Table1[[#This Row],[County (WPR)]], " County", ""))</f>
        <v>Weber</v>
      </c>
    </row>
    <row r="2986" spans="1:10">
      <c r="A2986" t="s">
        <v>135</v>
      </c>
      <c r="B2986" t="s">
        <v>318</v>
      </c>
      <c r="C2986">
        <v>2025</v>
      </c>
      <c r="D2986">
        <v>2</v>
      </c>
      <c r="E2986">
        <v>84319</v>
      </c>
      <c r="F2986" t="s">
        <v>290</v>
      </c>
      <c r="G2986">
        <v>1</v>
      </c>
      <c r="H2986" t="str">
        <f>_xlfn.XLOOKUP(Table1[[#This Row],[ZIPCODE]],Table2[Zip Code],Table2[County])</f>
        <v>Cache</v>
      </c>
      <c r="I2986" t="str">
        <f>_xlfn.XLOOKUP(Table1[[#This Row],[ZIPCODE]],Table3[zip],Table3[county])</f>
        <v>Cache County</v>
      </c>
      <c r="J2986" t="str">
        <f>IFERROR(Table1[[#This Row],[County (Utah.gov)]], SUBSTITUTE(Table1[[#This Row],[County (WPR)]], " County", ""))</f>
        <v>Cache</v>
      </c>
    </row>
    <row r="2987" spans="1:10">
      <c r="A2987" t="s">
        <v>135</v>
      </c>
      <c r="B2987" t="s">
        <v>318</v>
      </c>
      <c r="C2987">
        <v>2025</v>
      </c>
      <c r="D2987">
        <v>2</v>
      </c>
      <c r="E2987">
        <v>84320</v>
      </c>
      <c r="F2987" t="s">
        <v>290</v>
      </c>
      <c r="G2987">
        <v>1</v>
      </c>
      <c r="H2987" t="str">
        <f>_xlfn.XLOOKUP(Table1[[#This Row],[ZIPCODE]],Table2[Zip Code],Table2[County])</f>
        <v>Cache</v>
      </c>
      <c r="I2987" t="str">
        <f>_xlfn.XLOOKUP(Table1[[#This Row],[ZIPCODE]],Table3[zip],Table3[county])</f>
        <v>Cache County</v>
      </c>
      <c r="J2987" t="str">
        <f>IFERROR(Table1[[#This Row],[County (Utah.gov)]], SUBSTITUTE(Table1[[#This Row],[County (WPR)]], " County", ""))</f>
        <v>Cache</v>
      </c>
    </row>
    <row r="2988" spans="1:10">
      <c r="A2988" t="s">
        <v>135</v>
      </c>
      <c r="B2988" t="s">
        <v>318</v>
      </c>
      <c r="C2988">
        <v>2025</v>
      </c>
      <c r="D2988">
        <v>2</v>
      </c>
      <c r="E2988">
        <v>84321</v>
      </c>
      <c r="F2988" t="s">
        <v>290</v>
      </c>
      <c r="G2988">
        <v>4</v>
      </c>
      <c r="H2988" t="str">
        <f>_xlfn.XLOOKUP(Table1[[#This Row],[ZIPCODE]],Table2[Zip Code],Table2[County])</f>
        <v>Cache</v>
      </c>
      <c r="I2988" t="str">
        <f>_xlfn.XLOOKUP(Table1[[#This Row],[ZIPCODE]],Table3[zip],Table3[county])</f>
        <v>Cache County</v>
      </c>
      <c r="J2988" t="str">
        <f>IFERROR(Table1[[#This Row],[County (Utah.gov)]], SUBSTITUTE(Table1[[#This Row],[County (WPR)]], " County", ""))</f>
        <v>Cache</v>
      </c>
    </row>
    <row r="2989" spans="1:10">
      <c r="A2989" t="s">
        <v>135</v>
      </c>
      <c r="B2989" t="s">
        <v>318</v>
      </c>
      <c r="C2989">
        <v>2025</v>
      </c>
      <c r="D2989">
        <v>2</v>
      </c>
      <c r="E2989">
        <v>84321</v>
      </c>
      <c r="F2989" t="s">
        <v>291</v>
      </c>
      <c r="G2989">
        <v>2</v>
      </c>
      <c r="H2989" t="str">
        <f>_xlfn.XLOOKUP(Table1[[#This Row],[ZIPCODE]],Table2[Zip Code],Table2[County])</f>
        <v>Cache</v>
      </c>
      <c r="I2989" t="str">
        <f>_xlfn.XLOOKUP(Table1[[#This Row],[ZIPCODE]],Table3[zip],Table3[county])</f>
        <v>Cache County</v>
      </c>
      <c r="J2989" t="str">
        <f>IFERROR(Table1[[#This Row],[County (Utah.gov)]], SUBSTITUTE(Table1[[#This Row],[County (WPR)]], " County", ""))</f>
        <v>Cache</v>
      </c>
    </row>
    <row r="2990" spans="1:10">
      <c r="A2990" t="s">
        <v>135</v>
      </c>
      <c r="B2990" t="s">
        <v>318</v>
      </c>
      <c r="C2990">
        <v>2025</v>
      </c>
      <c r="D2990">
        <v>2</v>
      </c>
      <c r="E2990">
        <v>84328</v>
      </c>
      <c r="F2990" t="s">
        <v>290</v>
      </c>
      <c r="G2990">
        <v>1</v>
      </c>
      <c r="H2990" t="str">
        <f>_xlfn.XLOOKUP(Table1[[#This Row],[ZIPCODE]],Table2[Zip Code],Table2[County])</f>
        <v>Cache</v>
      </c>
      <c r="I2990" t="str">
        <f>_xlfn.XLOOKUP(Table1[[#This Row],[ZIPCODE]],Table3[zip],Table3[county])</f>
        <v>Cache County</v>
      </c>
      <c r="J2990" t="str">
        <f>IFERROR(Table1[[#This Row],[County (Utah.gov)]], SUBSTITUTE(Table1[[#This Row],[County (WPR)]], " County", ""))</f>
        <v>Cache</v>
      </c>
    </row>
    <row r="2991" spans="1:10">
      <c r="A2991" t="s">
        <v>135</v>
      </c>
      <c r="B2991" t="s">
        <v>318</v>
      </c>
      <c r="C2991">
        <v>2025</v>
      </c>
      <c r="D2991">
        <v>2</v>
      </c>
      <c r="E2991">
        <v>84332</v>
      </c>
      <c r="F2991" t="s">
        <v>291</v>
      </c>
      <c r="G2991">
        <v>1</v>
      </c>
      <c r="H2991" t="str">
        <f>_xlfn.XLOOKUP(Table1[[#This Row],[ZIPCODE]],Table2[Zip Code],Table2[County])</f>
        <v>Cache</v>
      </c>
      <c r="I2991" t="str">
        <f>_xlfn.XLOOKUP(Table1[[#This Row],[ZIPCODE]],Table3[zip],Table3[county])</f>
        <v>Cache County</v>
      </c>
      <c r="J2991" t="str">
        <f>IFERROR(Table1[[#This Row],[County (Utah.gov)]], SUBSTITUTE(Table1[[#This Row],[County (WPR)]], " County", ""))</f>
        <v>Cache</v>
      </c>
    </row>
    <row r="2992" spans="1:10">
      <c r="A2992" t="s">
        <v>135</v>
      </c>
      <c r="B2992" t="s">
        <v>318</v>
      </c>
      <c r="C2992">
        <v>2025</v>
      </c>
      <c r="D2992">
        <v>2</v>
      </c>
      <c r="E2992">
        <v>84338</v>
      </c>
      <c r="F2992" t="s">
        <v>290</v>
      </c>
      <c r="G2992">
        <v>1</v>
      </c>
      <c r="H2992" t="str">
        <f>_xlfn.XLOOKUP(Table1[[#This Row],[ZIPCODE]],Table2[Zip Code],Table2[County])</f>
        <v>Cache</v>
      </c>
      <c r="I2992" t="str">
        <f>_xlfn.XLOOKUP(Table1[[#This Row],[ZIPCODE]],Table3[zip],Table3[county])</f>
        <v>Cache County</v>
      </c>
      <c r="J2992" t="str">
        <f>IFERROR(Table1[[#This Row],[County (Utah.gov)]], SUBSTITUTE(Table1[[#This Row],[County (WPR)]], " County", ""))</f>
        <v>Cache</v>
      </c>
    </row>
    <row r="2993" spans="1:10">
      <c r="A2993" t="s">
        <v>135</v>
      </c>
      <c r="B2993" t="s">
        <v>318</v>
      </c>
      <c r="C2993">
        <v>2025</v>
      </c>
      <c r="D2993">
        <v>2</v>
      </c>
      <c r="E2993">
        <v>84339</v>
      </c>
      <c r="F2993" t="s">
        <v>290</v>
      </c>
      <c r="G2993">
        <v>2</v>
      </c>
      <c r="H2993" t="str">
        <f>_xlfn.XLOOKUP(Table1[[#This Row],[ZIPCODE]],Table2[Zip Code],Table2[County])</f>
        <v>Cache</v>
      </c>
      <c r="I2993" t="str">
        <f>_xlfn.XLOOKUP(Table1[[#This Row],[ZIPCODE]],Table3[zip],Table3[county])</f>
        <v>Cache County</v>
      </c>
      <c r="J2993" t="str">
        <f>IFERROR(Table1[[#This Row],[County (Utah.gov)]], SUBSTITUTE(Table1[[#This Row],[County (WPR)]], " County", ""))</f>
        <v>Cache</v>
      </c>
    </row>
    <row r="2994" spans="1:10">
      <c r="A2994" t="s">
        <v>135</v>
      </c>
      <c r="B2994" t="s">
        <v>318</v>
      </c>
      <c r="C2994">
        <v>2025</v>
      </c>
      <c r="D2994">
        <v>2</v>
      </c>
      <c r="E2994">
        <v>84341</v>
      </c>
      <c r="F2994" t="s">
        <v>291</v>
      </c>
      <c r="G2994">
        <v>1</v>
      </c>
      <c r="H2994" t="str">
        <f>_xlfn.XLOOKUP(Table1[[#This Row],[ZIPCODE]],Table2[Zip Code],Table2[County])</f>
        <v>Cache</v>
      </c>
      <c r="I2994" t="str">
        <f>_xlfn.XLOOKUP(Table1[[#This Row],[ZIPCODE]],Table3[zip],Table3[county])</f>
        <v>Cache County</v>
      </c>
      <c r="J2994" t="str">
        <f>IFERROR(Table1[[#This Row],[County (Utah.gov)]], SUBSTITUTE(Table1[[#This Row],[County (WPR)]], " County", ""))</f>
        <v>Cache</v>
      </c>
    </row>
    <row r="2995" spans="1:10">
      <c r="A2995" t="s">
        <v>135</v>
      </c>
      <c r="B2995" t="s">
        <v>318</v>
      </c>
      <c r="C2995">
        <v>2025</v>
      </c>
      <c r="D2995">
        <v>2</v>
      </c>
      <c r="E2995">
        <v>84404</v>
      </c>
      <c r="F2995" t="s">
        <v>290</v>
      </c>
      <c r="G2995">
        <v>1</v>
      </c>
      <c r="H2995" t="str">
        <f>_xlfn.XLOOKUP(Table1[[#This Row],[ZIPCODE]],Table2[Zip Code],Table2[County])</f>
        <v>Weber</v>
      </c>
      <c r="I2995" t="str">
        <f>_xlfn.XLOOKUP(Table1[[#This Row],[ZIPCODE]],Table3[zip],Table3[county])</f>
        <v>Weber County</v>
      </c>
      <c r="J2995" t="str">
        <f>IFERROR(Table1[[#This Row],[County (Utah.gov)]], SUBSTITUTE(Table1[[#This Row],[County (WPR)]], " County", ""))</f>
        <v>Weber</v>
      </c>
    </row>
    <row r="2996" spans="1:10">
      <c r="A2996" t="s">
        <v>135</v>
      </c>
      <c r="B2996" t="s">
        <v>318</v>
      </c>
      <c r="C2996">
        <v>2025</v>
      </c>
      <c r="D2996">
        <v>2</v>
      </c>
      <c r="E2996">
        <v>84404</v>
      </c>
      <c r="F2996" t="s">
        <v>291</v>
      </c>
      <c r="G2996">
        <v>1</v>
      </c>
      <c r="H2996" t="str">
        <f>_xlfn.XLOOKUP(Table1[[#This Row],[ZIPCODE]],Table2[Zip Code],Table2[County])</f>
        <v>Weber</v>
      </c>
      <c r="I2996" t="str">
        <f>_xlfn.XLOOKUP(Table1[[#This Row],[ZIPCODE]],Table3[zip],Table3[county])</f>
        <v>Weber County</v>
      </c>
      <c r="J2996" t="str">
        <f>IFERROR(Table1[[#This Row],[County (Utah.gov)]], SUBSTITUTE(Table1[[#This Row],[County (WPR)]], " County", ""))</f>
        <v>Weber</v>
      </c>
    </row>
    <row r="2997" spans="1:10">
      <c r="A2997" t="s">
        <v>135</v>
      </c>
      <c r="B2997" t="s">
        <v>318</v>
      </c>
      <c r="C2997">
        <v>2025</v>
      </c>
      <c r="D2997">
        <v>2</v>
      </c>
      <c r="E2997">
        <v>84501</v>
      </c>
      <c r="F2997" t="s">
        <v>290</v>
      </c>
      <c r="G2997">
        <v>11</v>
      </c>
      <c r="H2997" t="str">
        <f>_xlfn.XLOOKUP(Table1[[#This Row],[ZIPCODE]],Table2[Zip Code],Table2[County])</f>
        <v>Carbon</v>
      </c>
      <c r="I2997" t="str">
        <f>_xlfn.XLOOKUP(Table1[[#This Row],[ZIPCODE]],Table3[zip],Table3[county])</f>
        <v>Carbon County</v>
      </c>
      <c r="J2997" t="str">
        <f>IFERROR(Table1[[#This Row],[County (Utah.gov)]], SUBSTITUTE(Table1[[#This Row],[County (WPR)]], " County", ""))</f>
        <v>Carbon</v>
      </c>
    </row>
    <row r="2998" spans="1:10">
      <c r="A2998" t="s">
        <v>135</v>
      </c>
      <c r="B2998" t="s">
        <v>318</v>
      </c>
      <c r="C2998">
        <v>2025</v>
      </c>
      <c r="D2998">
        <v>2</v>
      </c>
      <c r="E2998">
        <v>84501</v>
      </c>
      <c r="F2998" t="s">
        <v>291</v>
      </c>
      <c r="G2998">
        <v>130</v>
      </c>
      <c r="H2998" t="str">
        <f>_xlfn.XLOOKUP(Table1[[#This Row],[ZIPCODE]],Table2[Zip Code],Table2[County])</f>
        <v>Carbon</v>
      </c>
      <c r="I2998" t="str">
        <f>_xlfn.XLOOKUP(Table1[[#This Row],[ZIPCODE]],Table3[zip],Table3[county])</f>
        <v>Carbon County</v>
      </c>
      <c r="J2998" t="str">
        <f>IFERROR(Table1[[#This Row],[County (Utah.gov)]], SUBSTITUTE(Table1[[#This Row],[County (WPR)]], " County", ""))</f>
        <v>Carbon</v>
      </c>
    </row>
    <row r="2999" spans="1:10">
      <c r="A2999" t="s">
        <v>135</v>
      </c>
      <c r="B2999" t="s">
        <v>318</v>
      </c>
      <c r="C2999">
        <v>2025</v>
      </c>
      <c r="D2999">
        <v>2</v>
      </c>
      <c r="E2999">
        <v>84508</v>
      </c>
      <c r="F2999" t="s">
        <v>291</v>
      </c>
      <c r="G2999">
        <v>1</v>
      </c>
      <c r="H2999" t="e">
        <f>_xlfn.XLOOKUP(Table1[[#This Row],[ZIPCODE]],Table2[Zip Code],Table2[County])</f>
        <v>#N/A</v>
      </c>
      <c r="I2999" t="e">
        <f>_xlfn.XLOOKUP(Table1[[#This Row],[ZIPCODE]],Table3[zip],Table3[county])</f>
        <v>#N/A</v>
      </c>
      <c r="J2999" t="e">
        <f>IFERROR(Table1[[#This Row],[County (Utah.gov)]], SUBSTITUTE(Table1[[#This Row],[County (WPR)]], " County", ""))</f>
        <v>#N/A</v>
      </c>
    </row>
    <row r="3000" spans="1:10">
      <c r="A3000" t="s">
        <v>135</v>
      </c>
      <c r="B3000" t="s">
        <v>318</v>
      </c>
      <c r="C3000">
        <v>2025</v>
      </c>
      <c r="D3000">
        <v>2</v>
      </c>
      <c r="E3000">
        <v>84510</v>
      </c>
      <c r="F3000" t="s">
        <v>290</v>
      </c>
      <c r="G3000">
        <v>1</v>
      </c>
      <c r="H3000" t="str">
        <f>_xlfn.XLOOKUP(Table1[[#This Row],[ZIPCODE]],Table2[Zip Code],Table2[County])</f>
        <v>San Juan</v>
      </c>
      <c r="I3000" t="e">
        <f>_xlfn.XLOOKUP(Table1[[#This Row],[ZIPCODE]],Table3[zip],Table3[county])</f>
        <v>#N/A</v>
      </c>
      <c r="J3000" t="str">
        <f>IFERROR(Table1[[#This Row],[County (Utah.gov)]], SUBSTITUTE(Table1[[#This Row],[County (WPR)]], " County", ""))</f>
        <v>San Juan</v>
      </c>
    </row>
    <row r="3001" spans="1:10">
      <c r="A3001" t="s">
        <v>135</v>
      </c>
      <c r="B3001" t="s">
        <v>318</v>
      </c>
      <c r="C3001">
        <v>2025</v>
      </c>
      <c r="D3001">
        <v>2</v>
      </c>
      <c r="E3001">
        <v>84510</v>
      </c>
      <c r="F3001" t="s">
        <v>291</v>
      </c>
      <c r="G3001">
        <v>1</v>
      </c>
      <c r="H3001" t="str">
        <f>_xlfn.XLOOKUP(Table1[[#This Row],[ZIPCODE]],Table2[Zip Code],Table2[County])</f>
        <v>San Juan</v>
      </c>
      <c r="I3001" t="e">
        <f>_xlfn.XLOOKUP(Table1[[#This Row],[ZIPCODE]],Table3[zip],Table3[county])</f>
        <v>#N/A</v>
      </c>
      <c r="J3001" t="str">
        <f>IFERROR(Table1[[#This Row],[County (Utah.gov)]], SUBSTITUTE(Table1[[#This Row],[County (WPR)]], " County", ""))</f>
        <v>San Juan</v>
      </c>
    </row>
    <row r="3002" spans="1:10">
      <c r="A3002" t="s">
        <v>135</v>
      </c>
      <c r="B3002" t="s">
        <v>318</v>
      </c>
      <c r="C3002">
        <v>2025</v>
      </c>
      <c r="D3002">
        <v>2</v>
      </c>
      <c r="E3002">
        <v>84511</v>
      </c>
      <c r="F3002" t="s">
        <v>290</v>
      </c>
      <c r="G3002">
        <v>3</v>
      </c>
      <c r="H3002" t="str">
        <f>_xlfn.XLOOKUP(Table1[[#This Row],[ZIPCODE]],Table2[Zip Code],Table2[County])</f>
        <v>San Juan</v>
      </c>
      <c r="I3002" t="str">
        <f>_xlfn.XLOOKUP(Table1[[#This Row],[ZIPCODE]],Table3[zip],Table3[county])</f>
        <v>San Juan County</v>
      </c>
      <c r="J3002" t="str">
        <f>IFERROR(Table1[[#This Row],[County (Utah.gov)]], SUBSTITUTE(Table1[[#This Row],[County (WPR)]], " County", ""))</f>
        <v>San Juan</v>
      </c>
    </row>
    <row r="3003" spans="1:10">
      <c r="A3003" t="s">
        <v>135</v>
      </c>
      <c r="B3003" t="s">
        <v>318</v>
      </c>
      <c r="C3003">
        <v>2025</v>
      </c>
      <c r="D3003">
        <v>2</v>
      </c>
      <c r="E3003">
        <v>84511</v>
      </c>
      <c r="F3003" t="s">
        <v>291</v>
      </c>
      <c r="G3003">
        <v>5</v>
      </c>
      <c r="H3003" t="str">
        <f>_xlfn.XLOOKUP(Table1[[#This Row],[ZIPCODE]],Table2[Zip Code],Table2[County])</f>
        <v>San Juan</v>
      </c>
      <c r="I3003" t="str">
        <f>_xlfn.XLOOKUP(Table1[[#This Row],[ZIPCODE]],Table3[zip],Table3[county])</f>
        <v>San Juan County</v>
      </c>
      <c r="J3003" t="str">
        <f>IFERROR(Table1[[#This Row],[County (Utah.gov)]], SUBSTITUTE(Table1[[#This Row],[County (WPR)]], " County", ""))</f>
        <v>San Juan</v>
      </c>
    </row>
    <row r="3004" spans="1:10">
      <c r="A3004" t="s">
        <v>135</v>
      </c>
      <c r="B3004" t="s">
        <v>318</v>
      </c>
      <c r="C3004">
        <v>2025</v>
      </c>
      <c r="D3004">
        <v>2</v>
      </c>
      <c r="E3004">
        <v>84512</v>
      </c>
      <c r="F3004" t="s">
        <v>290</v>
      </c>
      <c r="G3004">
        <v>1</v>
      </c>
      <c r="H3004" t="str">
        <f>_xlfn.XLOOKUP(Table1[[#This Row],[ZIPCODE]],Table2[Zip Code],Table2[County])</f>
        <v>San Juan</v>
      </c>
      <c r="I3004" t="str">
        <f>_xlfn.XLOOKUP(Table1[[#This Row],[ZIPCODE]],Table3[zip],Table3[county])</f>
        <v>San Juan County</v>
      </c>
      <c r="J3004" t="str">
        <f>IFERROR(Table1[[#This Row],[County (Utah.gov)]], SUBSTITUTE(Table1[[#This Row],[County (WPR)]], " County", ""))</f>
        <v>San Juan</v>
      </c>
    </row>
    <row r="3005" spans="1:10">
      <c r="A3005" t="s">
        <v>135</v>
      </c>
      <c r="B3005" t="s">
        <v>318</v>
      </c>
      <c r="C3005">
        <v>2025</v>
      </c>
      <c r="D3005">
        <v>2</v>
      </c>
      <c r="E3005">
        <v>84512</v>
      </c>
      <c r="F3005" t="s">
        <v>291</v>
      </c>
      <c r="G3005">
        <v>1</v>
      </c>
      <c r="H3005" t="str">
        <f>_xlfn.XLOOKUP(Table1[[#This Row],[ZIPCODE]],Table2[Zip Code],Table2[County])</f>
        <v>San Juan</v>
      </c>
      <c r="I3005" t="str">
        <f>_xlfn.XLOOKUP(Table1[[#This Row],[ZIPCODE]],Table3[zip],Table3[county])</f>
        <v>San Juan County</v>
      </c>
      <c r="J3005" t="str">
        <f>IFERROR(Table1[[#This Row],[County (Utah.gov)]], SUBSTITUTE(Table1[[#This Row],[County (WPR)]], " County", ""))</f>
        <v>San Juan</v>
      </c>
    </row>
    <row r="3006" spans="1:10">
      <c r="A3006" t="s">
        <v>135</v>
      </c>
      <c r="B3006" t="s">
        <v>318</v>
      </c>
      <c r="C3006">
        <v>2025</v>
      </c>
      <c r="D3006">
        <v>2</v>
      </c>
      <c r="E3006">
        <v>84513</v>
      </c>
      <c r="F3006" t="s">
        <v>290</v>
      </c>
      <c r="G3006">
        <v>4</v>
      </c>
      <c r="H3006" t="str">
        <f>_xlfn.XLOOKUP(Table1[[#This Row],[ZIPCODE]],Table2[Zip Code],Table2[County])</f>
        <v>Emery</v>
      </c>
      <c r="I3006" t="str">
        <f>_xlfn.XLOOKUP(Table1[[#This Row],[ZIPCODE]],Table3[zip],Table3[county])</f>
        <v>Emery County</v>
      </c>
      <c r="J3006" t="str">
        <f>IFERROR(Table1[[#This Row],[County (Utah.gov)]], SUBSTITUTE(Table1[[#This Row],[County (WPR)]], " County", ""))</f>
        <v>Emery</v>
      </c>
    </row>
    <row r="3007" spans="1:10">
      <c r="A3007" t="s">
        <v>135</v>
      </c>
      <c r="B3007" t="s">
        <v>318</v>
      </c>
      <c r="C3007">
        <v>2025</v>
      </c>
      <c r="D3007">
        <v>2</v>
      </c>
      <c r="E3007">
        <v>84513</v>
      </c>
      <c r="F3007" t="s">
        <v>291</v>
      </c>
      <c r="G3007">
        <v>17</v>
      </c>
      <c r="H3007" t="str">
        <f>_xlfn.XLOOKUP(Table1[[#This Row],[ZIPCODE]],Table2[Zip Code],Table2[County])</f>
        <v>Emery</v>
      </c>
      <c r="I3007" t="str">
        <f>_xlfn.XLOOKUP(Table1[[#This Row],[ZIPCODE]],Table3[zip],Table3[county])</f>
        <v>Emery County</v>
      </c>
      <c r="J3007" t="str">
        <f>IFERROR(Table1[[#This Row],[County (Utah.gov)]], SUBSTITUTE(Table1[[#This Row],[County (WPR)]], " County", ""))</f>
        <v>Emery</v>
      </c>
    </row>
    <row r="3008" spans="1:10">
      <c r="A3008" t="s">
        <v>135</v>
      </c>
      <c r="B3008" t="s">
        <v>318</v>
      </c>
      <c r="C3008">
        <v>2025</v>
      </c>
      <c r="D3008">
        <v>2</v>
      </c>
      <c r="E3008">
        <v>84516</v>
      </c>
      <c r="F3008" t="s">
        <v>290</v>
      </c>
      <c r="G3008">
        <v>1</v>
      </c>
      <c r="H3008" t="str">
        <f>_xlfn.XLOOKUP(Table1[[#This Row],[ZIPCODE]],Table2[Zip Code],Table2[County])</f>
        <v>Emery</v>
      </c>
      <c r="I3008" t="str">
        <f>_xlfn.XLOOKUP(Table1[[#This Row],[ZIPCODE]],Table3[zip],Table3[county])</f>
        <v>Emery County</v>
      </c>
      <c r="J3008" t="str">
        <f>IFERROR(Table1[[#This Row],[County (Utah.gov)]], SUBSTITUTE(Table1[[#This Row],[County (WPR)]], " County", ""))</f>
        <v>Emery</v>
      </c>
    </row>
    <row r="3009" spans="1:10">
      <c r="A3009" t="s">
        <v>135</v>
      </c>
      <c r="B3009" t="s">
        <v>318</v>
      </c>
      <c r="C3009">
        <v>2025</v>
      </c>
      <c r="D3009">
        <v>2</v>
      </c>
      <c r="E3009">
        <v>84518</v>
      </c>
      <c r="F3009" t="s">
        <v>290</v>
      </c>
      <c r="G3009">
        <v>2</v>
      </c>
      <c r="H3009" t="str">
        <f>_xlfn.XLOOKUP(Table1[[#This Row],[ZIPCODE]],Table2[Zip Code],Table2[County])</f>
        <v>Emery</v>
      </c>
      <c r="I3009" t="str">
        <f>_xlfn.XLOOKUP(Table1[[#This Row],[ZIPCODE]],Table3[zip],Table3[county])</f>
        <v>Emery County</v>
      </c>
      <c r="J3009" t="str">
        <f>IFERROR(Table1[[#This Row],[County (Utah.gov)]], SUBSTITUTE(Table1[[#This Row],[County (WPR)]], " County", ""))</f>
        <v>Emery</v>
      </c>
    </row>
    <row r="3010" spans="1:10">
      <c r="A3010" t="s">
        <v>135</v>
      </c>
      <c r="B3010" t="s">
        <v>318</v>
      </c>
      <c r="C3010">
        <v>2025</v>
      </c>
      <c r="D3010">
        <v>2</v>
      </c>
      <c r="E3010">
        <v>84518</v>
      </c>
      <c r="F3010" t="s">
        <v>291</v>
      </c>
      <c r="G3010">
        <v>5</v>
      </c>
      <c r="H3010" t="str">
        <f>_xlfn.XLOOKUP(Table1[[#This Row],[ZIPCODE]],Table2[Zip Code],Table2[County])</f>
        <v>Emery</v>
      </c>
      <c r="I3010" t="str">
        <f>_xlfn.XLOOKUP(Table1[[#This Row],[ZIPCODE]],Table3[zip],Table3[county])</f>
        <v>Emery County</v>
      </c>
      <c r="J3010" t="str">
        <f>IFERROR(Table1[[#This Row],[County (Utah.gov)]], SUBSTITUTE(Table1[[#This Row],[County (WPR)]], " County", ""))</f>
        <v>Emery</v>
      </c>
    </row>
    <row r="3011" spans="1:10">
      <c r="A3011" t="s">
        <v>135</v>
      </c>
      <c r="B3011" t="s">
        <v>318</v>
      </c>
      <c r="C3011">
        <v>2025</v>
      </c>
      <c r="D3011">
        <v>2</v>
      </c>
      <c r="E3011">
        <v>84520</v>
      </c>
      <c r="F3011" t="s">
        <v>291</v>
      </c>
      <c r="G3011">
        <v>15</v>
      </c>
      <c r="H3011" t="str">
        <f>_xlfn.XLOOKUP(Table1[[#This Row],[ZIPCODE]],Table2[Zip Code],Table2[County])</f>
        <v>Carbon</v>
      </c>
      <c r="I3011" t="str">
        <f>_xlfn.XLOOKUP(Table1[[#This Row],[ZIPCODE]],Table3[zip],Table3[county])</f>
        <v>Carbon County</v>
      </c>
      <c r="J3011" t="str">
        <f>IFERROR(Table1[[#This Row],[County (Utah.gov)]], SUBSTITUTE(Table1[[#This Row],[County (WPR)]], " County", ""))</f>
        <v>Carbon</v>
      </c>
    </row>
    <row r="3012" spans="1:10">
      <c r="A3012" t="s">
        <v>135</v>
      </c>
      <c r="B3012" t="s">
        <v>318</v>
      </c>
      <c r="C3012">
        <v>2025</v>
      </c>
      <c r="D3012">
        <v>2</v>
      </c>
      <c r="E3012">
        <v>84521</v>
      </c>
      <c r="F3012" t="s">
        <v>291</v>
      </c>
      <c r="G3012">
        <v>5</v>
      </c>
      <c r="H3012" t="str">
        <f>_xlfn.XLOOKUP(Table1[[#This Row],[ZIPCODE]],Table2[Zip Code],Table2[County])</f>
        <v>Emery</v>
      </c>
      <c r="I3012" t="str">
        <f>_xlfn.XLOOKUP(Table1[[#This Row],[ZIPCODE]],Table3[zip],Table3[county])</f>
        <v>Emery County</v>
      </c>
      <c r="J3012" t="str">
        <f>IFERROR(Table1[[#This Row],[County (Utah.gov)]], SUBSTITUTE(Table1[[#This Row],[County (WPR)]], " County", ""))</f>
        <v>Emery</v>
      </c>
    </row>
    <row r="3013" spans="1:10">
      <c r="A3013" t="s">
        <v>135</v>
      </c>
      <c r="B3013" t="s">
        <v>318</v>
      </c>
      <c r="C3013">
        <v>2025</v>
      </c>
      <c r="D3013">
        <v>2</v>
      </c>
      <c r="E3013">
        <v>84522</v>
      </c>
      <c r="F3013" t="s">
        <v>291</v>
      </c>
      <c r="G3013">
        <v>4</v>
      </c>
      <c r="H3013" t="str">
        <f>_xlfn.XLOOKUP(Table1[[#This Row],[ZIPCODE]],Table2[Zip Code],Table2[County])</f>
        <v>Emery</v>
      </c>
      <c r="I3013" t="str">
        <f>_xlfn.XLOOKUP(Table1[[#This Row],[ZIPCODE]],Table3[zip],Table3[county])</f>
        <v>Emery County</v>
      </c>
      <c r="J3013" t="str">
        <f>IFERROR(Table1[[#This Row],[County (Utah.gov)]], SUBSTITUTE(Table1[[#This Row],[County (WPR)]], " County", ""))</f>
        <v>Emery</v>
      </c>
    </row>
    <row r="3014" spans="1:10">
      <c r="A3014" t="s">
        <v>135</v>
      </c>
      <c r="B3014" t="s">
        <v>318</v>
      </c>
      <c r="C3014">
        <v>2025</v>
      </c>
      <c r="D3014">
        <v>2</v>
      </c>
      <c r="E3014">
        <v>84523</v>
      </c>
      <c r="F3014" t="s">
        <v>290</v>
      </c>
      <c r="G3014">
        <v>3</v>
      </c>
      <c r="H3014" t="str">
        <f>_xlfn.XLOOKUP(Table1[[#This Row],[ZIPCODE]],Table2[Zip Code],Table2[County])</f>
        <v>Emery</v>
      </c>
      <c r="I3014" t="str">
        <f>_xlfn.XLOOKUP(Table1[[#This Row],[ZIPCODE]],Table3[zip],Table3[county])</f>
        <v>Emery County</v>
      </c>
      <c r="J3014" t="str">
        <f>IFERROR(Table1[[#This Row],[County (Utah.gov)]], SUBSTITUTE(Table1[[#This Row],[County (WPR)]], " County", ""))</f>
        <v>Emery</v>
      </c>
    </row>
    <row r="3015" spans="1:10">
      <c r="A3015" t="s">
        <v>135</v>
      </c>
      <c r="B3015" t="s">
        <v>318</v>
      </c>
      <c r="C3015">
        <v>2025</v>
      </c>
      <c r="D3015">
        <v>2</v>
      </c>
      <c r="E3015">
        <v>84523</v>
      </c>
      <c r="F3015" t="s">
        <v>291</v>
      </c>
      <c r="G3015">
        <v>10</v>
      </c>
      <c r="H3015" t="str">
        <f>_xlfn.XLOOKUP(Table1[[#This Row],[ZIPCODE]],Table2[Zip Code],Table2[County])</f>
        <v>Emery</v>
      </c>
      <c r="I3015" t="str">
        <f>_xlfn.XLOOKUP(Table1[[#This Row],[ZIPCODE]],Table3[zip],Table3[county])</f>
        <v>Emery County</v>
      </c>
      <c r="J3015" t="str">
        <f>IFERROR(Table1[[#This Row],[County (Utah.gov)]], SUBSTITUTE(Table1[[#This Row],[County (WPR)]], " County", ""))</f>
        <v>Emery</v>
      </c>
    </row>
    <row r="3016" spans="1:10">
      <c r="A3016" t="s">
        <v>135</v>
      </c>
      <c r="B3016" t="s">
        <v>318</v>
      </c>
      <c r="C3016">
        <v>2025</v>
      </c>
      <c r="D3016">
        <v>2</v>
      </c>
      <c r="E3016">
        <v>84526</v>
      </c>
      <c r="F3016" t="s">
        <v>290</v>
      </c>
      <c r="G3016">
        <v>4</v>
      </c>
      <c r="H3016" t="str">
        <f>_xlfn.XLOOKUP(Table1[[#This Row],[ZIPCODE]],Table2[Zip Code],Table2[County])</f>
        <v>Carbon</v>
      </c>
      <c r="I3016" t="str">
        <f>_xlfn.XLOOKUP(Table1[[#This Row],[ZIPCODE]],Table3[zip],Table3[county])</f>
        <v>Carbon County</v>
      </c>
      <c r="J3016" t="str">
        <f>IFERROR(Table1[[#This Row],[County (Utah.gov)]], SUBSTITUTE(Table1[[#This Row],[County (WPR)]], " County", ""))</f>
        <v>Carbon</v>
      </c>
    </row>
    <row r="3017" spans="1:10">
      <c r="A3017" t="s">
        <v>135</v>
      </c>
      <c r="B3017" t="s">
        <v>318</v>
      </c>
      <c r="C3017">
        <v>2025</v>
      </c>
      <c r="D3017">
        <v>2</v>
      </c>
      <c r="E3017">
        <v>84526</v>
      </c>
      <c r="F3017" t="s">
        <v>291</v>
      </c>
      <c r="G3017">
        <v>24</v>
      </c>
      <c r="H3017" t="str">
        <f>_xlfn.XLOOKUP(Table1[[#This Row],[ZIPCODE]],Table2[Zip Code],Table2[County])</f>
        <v>Carbon</v>
      </c>
      <c r="I3017" t="str">
        <f>_xlfn.XLOOKUP(Table1[[#This Row],[ZIPCODE]],Table3[zip],Table3[county])</f>
        <v>Carbon County</v>
      </c>
      <c r="J3017" t="str">
        <f>IFERROR(Table1[[#This Row],[County (Utah.gov)]], SUBSTITUTE(Table1[[#This Row],[County (WPR)]], " County", ""))</f>
        <v>Carbon</v>
      </c>
    </row>
    <row r="3018" spans="1:10">
      <c r="A3018" t="s">
        <v>135</v>
      </c>
      <c r="B3018" t="s">
        <v>318</v>
      </c>
      <c r="C3018">
        <v>2025</v>
      </c>
      <c r="D3018">
        <v>2</v>
      </c>
      <c r="E3018">
        <v>84528</v>
      </c>
      <c r="F3018" t="s">
        <v>290</v>
      </c>
      <c r="G3018">
        <v>1</v>
      </c>
      <c r="H3018" t="str">
        <f>_xlfn.XLOOKUP(Table1[[#This Row],[ZIPCODE]],Table2[Zip Code],Table2[County])</f>
        <v>Emery</v>
      </c>
      <c r="I3018" t="str">
        <f>_xlfn.XLOOKUP(Table1[[#This Row],[ZIPCODE]],Table3[zip],Table3[county])</f>
        <v>Emery County</v>
      </c>
      <c r="J3018" t="str">
        <f>IFERROR(Table1[[#This Row],[County (Utah.gov)]], SUBSTITUTE(Table1[[#This Row],[County (WPR)]], " County", ""))</f>
        <v>Emery</v>
      </c>
    </row>
    <row r="3019" spans="1:10">
      <c r="A3019" t="s">
        <v>135</v>
      </c>
      <c r="B3019" t="s">
        <v>318</v>
      </c>
      <c r="C3019">
        <v>2025</v>
      </c>
      <c r="D3019">
        <v>2</v>
      </c>
      <c r="E3019">
        <v>84528</v>
      </c>
      <c r="F3019" t="s">
        <v>291</v>
      </c>
      <c r="G3019">
        <v>15</v>
      </c>
      <c r="H3019" t="str">
        <f>_xlfn.XLOOKUP(Table1[[#This Row],[ZIPCODE]],Table2[Zip Code],Table2[County])</f>
        <v>Emery</v>
      </c>
      <c r="I3019" t="str">
        <f>_xlfn.XLOOKUP(Table1[[#This Row],[ZIPCODE]],Table3[zip],Table3[county])</f>
        <v>Emery County</v>
      </c>
      <c r="J3019" t="str">
        <f>IFERROR(Table1[[#This Row],[County (Utah.gov)]], SUBSTITUTE(Table1[[#This Row],[County (WPR)]], " County", ""))</f>
        <v>Emery</v>
      </c>
    </row>
    <row r="3020" spans="1:10">
      <c r="A3020" t="s">
        <v>135</v>
      </c>
      <c r="B3020" t="s">
        <v>318</v>
      </c>
      <c r="C3020">
        <v>2025</v>
      </c>
      <c r="D3020">
        <v>2</v>
      </c>
      <c r="E3020">
        <v>84529</v>
      </c>
      <c r="F3020" t="s">
        <v>291</v>
      </c>
      <c r="G3020">
        <v>2</v>
      </c>
      <c r="H3020" t="str">
        <f>_xlfn.XLOOKUP(Table1[[#This Row],[ZIPCODE]],Table2[Zip Code],Table2[County])</f>
        <v>Carbon</v>
      </c>
      <c r="I3020" t="str">
        <f>_xlfn.XLOOKUP(Table1[[#This Row],[ZIPCODE]],Table3[zip],Table3[county])</f>
        <v>Carbon County</v>
      </c>
      <c r="J3020" t="str">
        <f>IFERROR(Table1[[#This Row],[County (Utah.gov)]], SUBSTITUTE(Table1[[#This Row],[County (WPR)]], " County", ""))</f>
        <v>Carbon</v>
      </c>
    </row>
    <row r="3021" spans="1:10">
      <c r="A3021" t="s">
        <v>135</v>
      </c>
      <c r="B3021" t="s">
        <v>318</v>
      </c>
      <c r="C3021">
        <v>2025</v>
      </c>
      <c r="D3021">
        <v>2</v>
      </c>
      <c r="E3021">
        <v>84530</v>
      </c>
      <c r="F3021" t="s">
        <v>291</v>
      </c>
      <c r="G3021">
        <v>2</v>
      </c>
      <c r="H3021" t="str">
        <f>_xlfn.XLOOKUP(Table1[[#This Row],[ZIPCODE]],Table2[Zip Code],Table2[County])</f>
        <v>San Juan</v>
      </c>
      <c r="I3021" t="str">
        <f>_xlfn.XLOOKUP(Table1[[#This Row],[ZIPCODE]],Table3[zip],Table3[county])</f>
        <v>San Juan County</v>
      </c>
      <c r="J3021" t="str">
        <f>IFERROR(Table1[[#This Row],[County (Utah.gov)]], SUBSTITUTE(Table1[[#This Row],[County (WPR)]], " County", ""))</f>
        <v>San Juan</v>
      </c>
    </row>
    <row r="3022" spans="1:10">
      <c r="A3022" t="s">
        <v>135</v>
      </c>
      <c r="B3022" t="s">
        <v>318</v>
      </c>
      <c r="C3022">
        <v>2025</v>
      </c>
      <c r="D3022">
        <v>2</v>
      </c>
      <c r="E3022">
        <v>84531</v>
      </c>
      <c r="F3022" t="s">
        <v>291</v>
      </c>
      <c r="G3022">
        <v>1</v>
      </c>
      <c r="H3022" t="str">
        <f>_xlfn.XLOOKUP(Table1[[#This Row],[ZIPCODE]],Table2[Zip Code],Table2[County])</f>
        <v>San Juan</v>
      </c>
      <c r="I3022" t="str">
        <f>_xlfn.XLOOKUP(Table1[[#This Row],[ZIPCODE]],Table3[zip],Table3[county])</f>
        <v>San Juan County</v>
      </c>
      <c r="J3022" t="str">
        <f>IFERROR(Table1[[#This Row],[County (Utah.gov)]], SUBSTITUTE(Table1[[#This Row],[County (WPR)]], " County", ""))</f>
        <v>San Juan</v>
      </c>
    </row>
    <row r="3023" spans="1:10">
      <c r="A3023" t="s">
        <v>135</v>
      </c>
      <c r="B3023" t="s">
        <v>318</v>
      </c>
      <c r="C3023">
        <v>2025</v>
      </c>
      <c r="D3023">
        <v>2</v>
      </c>
      <c r="E3023">
        <v>84532</v>
      </c>
      <c r="F3023" t="s">
        <v>290</v>
      </c>
      <c r="G3023">
        <v>2</v>
      </c>
      <c r="H3023" t="str">
        <f>_xlfn.XLOOKUP(Table1[[#This Row],[ZIPCODE]],Table2[Zip Code],Table2[County])</f>
        <v>Grand</v>
      </c>
      <c r="I3023" t="str">
        <f>_xlfn.XLOOKUP(Table1[[#This Row],[ZIPCODE]],Table3[zip],Table3[county])</f>
        <v>Grand County</v>
      </c>
      <c r="J3023" t="str">
        <f>IFERROR(Table1[[#This Row],[County (Utah.gov)]], SUBSTITUTE(Table1[[#This Row],[County (WPR)]], " County", ""))</f>
        <v>Grand</v>
      </c>
    </row>
    <row r="3024" spans="1:10">
      <c r="A3024" t="s">
        <v>135</v>
      </c>
      <c r="B3024" t="s">
        <v>318</v>
      </c>
      <c r="C3024">
        <v>2025</v>
      </c>
      <c r="D3024">
        <v>2</v>
      </c>
      <c r="E3024">
        <v>84532</v>
      </c>
      <c r="F3024" t="s">
        <v>291</v>
      </c>
      <c r="G3024">
        <v>13</v>
      </c>
      <c r="H3024" t="str">
        <f>_xlfn.XLOOKUP(Table1[[#This Row],[ZIPCODE]],Table2[Zip Code],Table2[County])</f>
        <v>Grand</v>
      </c>
      <c r="I3024" t="str">
        <f>_xlfn.XLOOKUP(Table1[[#This Row],[ZIPCODE]],Table3[zip],Table3[county])</f>
        <v>Grand County</v>
      </c>
      <c r="J3024" t="str">
        <f>IFERROR(Table1[[#This Row],[County (Utah.gov)]], SUBSTITUTE(Table1[[#This Row],[County (WPR)]], " County", ""))</f>
        <v>Grand</v>
      </c>
    </row>
    <row r="3025" spans="1:10">
      <c r="A3025" t="s">
        <v>135</v>
      </c>
      <c r="B3025" t="s">
        <v>318</v>
      </c>
      <c r="C3025">
        <v>2025</v>
      </c>
      <c r="D3025">
        <v>2</v>
      </c>
      <c r="E3025">
        <v>84534</v>
      </c>
      <c r="F3025" t="s">
        <v>290</v>
      </c>
      <c r="G3025">
        <v>1</v>
      </c>
      <c r="H3025" t="str">
        <f>_xlfn.XLOOKUP(Table1[[#This Row],[ZIPCODE]],Table2[Zip Code],Table2[County])</f>
        <v>San Juan</v>
      </c>
      <c r="I3025" t="str">
        <f>_xlfn.XLOOKUP(Table1[[#This Row],[ZIPCODE]],Table3[zip],Table3[county])</f>
        <v>San Juan County</v>
      </c>
      <c r="J3025" t="str">
        <f>IFERROR(Table1[[#This Row],[County (Utah.gov)]], SUBSTITUTE(Table1[[#This Row],[County (WPR)]], " County", ""))</f>
        <v>San Juan</v>
      </c>
    </row>
    <row r="3026" spans="1:10">
      <c r="A3026" t="s">
        <v>135</v>
      </c>
      <c r="B3026" t="s">
        <v>318</v>
      </c>
      <c r="C3026">
        <v>2025</v>
      </c>
      <c r="D3026">
        <v>2</v>
      </c>
      <c r="E3026">
        <v>84534</v>
      </c>
      <c r="F3026" t="s">
        <v>291</v>
      </c>
      <c r="G3026">
        <v>4</v>
      </c>
      <c r="H3026" t="str">
        <f>_xlfn.XLOOKUP(Table1[[#This Row],[ZIPCODE]],Table2[Zip Code],Table2[County])</f>
        <v>San Juan</v>
      </c>
      <c r="I3026" t="str">
        <f>_xlfn.XLOOKUP(Table1[[#This Row],[ZIPCODE]],Table3[zip],Table3[county])</f>
        <v>San Juan County</v>
      </c>
      <c r="J3026" t="str">
        <f>IFERROR(Table1[[#This Row],[County (Utah.gov)]], SUBSTITUTE(Table1[[#This Row],[County (WPR)]], " County", ""))</f>
        <v>San Juan</v>
      </c>
    </row>
    <row r="3027" spans="1:10">
      <c r="A3027" t="s">
        <v>135</v>
      </c>
      <c r="B3027" t="s">
        <v>318</v>
      </c>
      <c r="C3027">
        <v>2025</v>
      </c>
      <c r="D3027">
        <v>2</v>
      </c>
      <c r="E3027">
        <v>84535</v>
      </c>
      <c r="F3027" t="s">
        <v>291</v>
      </c>
      <c r="G3027">
        <v>1</v>
      </c>
      <c r="H3027" t="str">
        <f>_xlfn.XLOOKUP(Table1[[#This Row],[ZIPCODE]],Table2[Zip Code],Table2[County])</f>
        <v>San Juan</v>
      </c>
      <c r="I3027" t="str">
        <f>_xlfn.XLOOKUP(Table1[[#This Row],[ZIPCODE]],Table3[zip],Table3[county])</f>
        <v>San Juan County</v>
      </c>
      <c r="J3027" t="str">
        <f>IFERROR(Table1[[#This Row],[County (Utah.gov)]], SUBSTITUTE(Table1[[#This Row],[County (WPR)]], " County", ""))</f>
        <v>San Juan</v>
      </c>
    </row>
    <row r="3028" spans="1:10">
      <c r="A3028" t="s">
        <v>135</v>
      </c>
      <c r="B3028" t="s">
        <v>318</v>
      </c>
      <c r="C3028">
        <v>2025</v>
      </c>
      <c r="D3028">
        <v>2</v>
      </c>
      <c r="E3028">
        <v>84536</v>
      </c>
      <c r="F3028" t="s">
        <v>290</v>
      </c>
      <c r="G3028">
        <v>4</v>
      </c>
      <c r="H3028" t="str">
        <f>_xlfn.XLOOKUP(Table1[[#This Row],[ZIPCODE]],Table2[Zip Code],Table2[County])</f>
        <v>San Juan</v>
      </c>
      <c r="I3028" t="str">
        <f>_xlfn.XLOOKUP(Table1[[#This Row],[ZIPCODE]],Table3[zip],Table3[county])</f>
        <v>San Juan County</v>
      </c>
      <c r="J3028" t="str">
        <f>IFERROR(Table1[[#This Row],[County (Utah.gov)]], SUBSTITUTE(Table1[[#This Row],[County (WPR)]], " County", ""))</f>
        <v>San Juan</v>
      </c>
    </row>
    <row r="3029" spans="1:10">
      <c r="A3029" t="s">
        <v>135</v>
      </c>
      <c r="B3029" t="s">
        <v>318</v>
      </c>
      <c r="C3029">
        <v>2025</v>
      </c>
      <c r="D3029">
        <v>2</v>
      </c>
      <c r="E3029">
        <v>84536</v>
      </c>
      <c r="F3029" t="s">
        <v>291</v>
      </c>
      <c r="G3029">
        <v>6</v>
      </c>
      <c r="H3029" t="str">
        <f>_xlfn.XLOOKUP(Table1[[#This Row],[ZIPCODE]],Table2[Zip Code],Table2[County])</f>
        <v>San Juan</v>
      </c>
      <c r="I3029" t="str">
        <f>_xlfn.XLOOKUP(Table1[[#This Row],[ZIPCODE]],Table3[zip],Table3[county])</f>
        <v>San Juan County</v>
      </c>
      <c r="J3029" t="str">
        <f>IFERROR(Table1[[#This Row],[County (Utah.gov)]], SUBSTITUTE(Table1[[#This Row],[County (WPR)]], " County", ""))</f>
        <v>San Juan</v>
      </c>
    </row>
    <row r="3030" spans="1:10">
      <c r="A3030" t="s">
        <v>135</v>
      </c>
      <c r="B3030" t="s">
        <v>318</v>
      </c>
      <c r="C3030">
        <v>2025</v>
      </c>
      <c r="D3030">
        <v>2</v>
      </c>
      <c r="E3030">
        <v>84537</v>
      </c>
      <c r="F3030" t="s">
        <v>291</v>
      </c>
      <c r="G3030">
        <v>5</v>
      </c>
      <c r="H3030" t="str">
        <f>_xlfn.XLOOKUP(Table1[[#This Row],[ZIPCODE]],Table2[Zip Code],Table2[County])</f>
        <v>Emery</v>
      </c>
      <c r="I3030" t="str">
        <f>_xlfn.XLOOKUP(Table1[[#This Row],[ZIPCODE]],Table3[zip],Table3[county])</f>
        <v>Emery County</v>
      </c>
      <c r="J3030" t="str">
        <f>IFERROR(Table1[[#This Row],[County (Utah.gov)]], SUBSTITUTE(Table1[[#This Row],[County (WPR)]], " County", ""))</f>
        <v>Emery</v>
      </c>
    </row>
    <row r="3031" spans="1:10">
      <c r="A3031" t="s">
        <v>135</v>
      </c>
      <c r="B3031" t="s">
        <v>318</v>
      </c>
      <c r="C3031">
        <v>2025</v>
      </c>
      <c r="D3031">
        <v>2</v>
      </c>
      <c r="E3031">
        <v>84539</v>
      </c>
      <c r="F3031" t="s">
        <v>291</v>
      </c>
      <c r="G3031">
        <v>1</v>
      </c>
      <c r="H3031" t="str">
        <f>_xlfn.XLOOKUP(Table1[[#This Row],[ZIPCODE]],Table2[Zip Code],Table2[County])</f>
        <v>Carbon</v>
      </c>
      <c r="I3031" t="str">
        <f>_xlfn.XLOOKUP(Table1[[#This Row],[ZIPCODE]],Table3[zip],Table3[county])</f>
        <v>Carbon County</v>
      </c>
      <c r="J3031" t="str">
        <f>IFERROR(Table1[[#This Row],[County (Utah.gov)]], SUBSTITUTE(Table1[[#This Row],[County (WPR)]], " County", ""))</f>
        <v>Carbon</v>
      </c>
    </row>
    <row r="3032" spans="1:10">
      <c r="A3032" t="s">
        <v>135</v>
      </c>
      <c r="B3032" t="s">
        <v>318</v>
      </c>
      <c r="C3032">
        <v>2025</v>
      </c>
      <c r="D3032">
        <v>2</v>
      </c>
      <c r="E3032">
        <v>84542</v>
      </c>
      <c r="F3032" t="s">
        <v>290</v>
      </c>
      <c r="G3032">
        <v>1</v>
      </c>
      <c r="H3032" t="str">
        <f>_xlfn.XLOOKUP(Table1[[#This Row],[ZIPCODE]],Table2[Zip Code],Table2[County])</f>
        <v>Carbon</v>
      </c>
      <c r="I3032" t="str">
        <f>_xlfn.XLOOKUP(Table1[[#This Row],[ZIPCODE]],Table3[zip],Table3[county])</f>
        <v>Carbon County</v>
      </c>
      <c r="J3032" t="str">
        <f>IFERROR(Table1[[#This Row],[County (Utah.gov)]], SUBSTITUTE(Table1[[#This Row],[County (WPR)]], " County", ""))</f>
        <v>Carbon</v>
      </c>
    </row>
    <row r="3033" spans="1:10">
      <c r="A3033" t="s">
        <v>135</v>
      </c>
      <c r="B3033" t="s">
        <v>318</v>
      </c>
      <c r="C3033">
        <v>2025</v>
      </c>
      <c r="D3033">
        <v>2</v>
      </c>
      <c r="E3033">
        <v>84542</v>
      </c>
      <c r="F3033" t="s">
        <v>291</v>
      </c>
      <c r="G3033">
        <v>13</v>
      </c>
      <c r="H3033" t="str">
        <f>_xlfn.XLOOKUP(Table1[[#This Row],[ZIPCODE]],Table2[Zip Code],Table2[County])</f>
        <v>Carbon</v>
      </c>
      <c r="I3033" t="str">
        <f>_xlfn.XLOOKUP(Table1[[#This Row],[ZIPCODE]],Table3[zip],Table3[county])</f>
        <v>Carbon County</v>
      </c>
      <c r="J3033" t="str">
        <f>IFERROR(Table1[[#This Row],[County (Utah.gov)]], SUBSTITUTE(Table1[[#This Row],[County (WPR)]], " County", ""))</f>
        <v>Carbon</v>
      </c>
    </row>
    <row r="3034" spans="1:10">
      <c r="A3034" t="s">
        <v>135</v>
      </c>
      <c r="B3034" t="s">
        <v>318</v>
      </c>
      <c r="C3034">
        <v>2025</v>
      </c>
      <c r="D3034">
        <v>2</v>
      </c>
      <c r="E3034">
        <v>84601</v>
      </c>
      <c r="F3034" t="s">
        <v>291</v>
      </c>
      <c r="G3034">
        <v>1</v>
      </c>
      <c r="H3034" t="str">
        <f>_xlfn.XLOOKUP(Table1[[#This Row],[ZIPCODE]],Table2[Zip Code],Table2[County])</f>
        <v>Utah</v>
      </c>
      <c r="I3034" t="str">
        <f>_xlfn.XLOOKUP(Table1[[#This Row],[ZIPCODE]],Table3[zip],Table3[county])</f>
        <v>Utah County</v>
      </c>
      <c r="J3034" t="str">
        <f>IFERROR(Table1[[#This Row],[County (Utah.gov)]], SUBSTITUTE(Table1[[#This Row],[County (WPR)]], " County", ""))</f>
        <v>Utah</v>
      </c>
    </row>
    <row r="3035" spans="1:10">
      <c r="A3035" t="s">
        <v>135</v>
      </c>
      <c r="B3035" t="s">
        <v>318</v>
      </c>
      <c r="C3035">
        <v>2025</v>
      </c>
      <c r="D3035">
        <v>2</v>
      </c>
      <c r="E3035">
        <v>84621</v>
      </c>
      <c r="F3035" t="s">
        <v>291</v>
      </c>
      <c r="G3035">
        <v>2</v>
      </c>
      <c r="H3035" t="str">
        <f>_xlfn.XLOOKUP(Table1[[#This Row],[ZIPCODE]],Table2[Zip Code],Table2[County])</f>
        <v>Sanpete</v>
      </c>
      <c r="I3035" t="str">
        <f>_xlfn.XLOOKUP(Table1[[#This Row],[ZIPCODE]],Table3[zip],Table3[county])</f>
        <v>Sanpete County</v>
      </c>
      <c r="J3035" t="str">
        <f>IFERROR(Table1[[#This Row],[County (Utah.gov)]], SUBSTITUTE(Table1[[#This Row],[County (WPR)]], " County", ""))</f>
        <v>Sanpete</v>
      </c>
    </row>
    <row r="3036" spans="1:10">
      <c r="A3036" t="s">
        <v>135</v>
      </c>
      <c r="B3036" t="s">
        <v>318</v>
      </c>
      <c r="C3036">
        <v>2025</v>
      </c>
      <c r="D3036">
        <v>2</v>
      </c>
      <c r="E3036">
        <v>84622</v>
      </c>
      <c r="F3036" t="s">
        <v>291</v>
      </c>
      <c r="G3036">
        <v>1</v>
      </c>
      <c r="H3036" t="str">
        <f>_xlfn.XLOOKUP(Table1[[#This Row],[ZIPCODE]],Table2[Zip Code],Table2[County])</f>
        <v>Sanpete</v>
      </c>
      <c r="I3036" t="str">
        <f>_xlfn.XLOOKUP(Table1[[#This Row],[ZIPCODE]],Table3[zip],Table3[county])</f>
        <v>Sanpete County</v>
      </c>
      <c r="J3036" t="str">
        <f>IFERROR(Table1[[#This Row],[County (Utah.gov)]], SUBSTITUTE(Table1[[#This Row],[County (WPR)]], " County", ""))</f>
        <v>Sanpete</v>
      </c>
    </row>
    <row r="3037" spans="1:10">
      <c r="A3037" t="s">
        <v>135</v>
      </c>
      <c r="B3037" t="s">
        <v>318</v>
      </c>
      <c r="C3037">
        <v>2025</v>
      </c>
      <c r="D3037">
        <v>2</v>
      </c>
      <c r="E3037">
        <v>84623</v>
      </c>
      <c r="F3037" t="s">
        <v>291</v>
      </c>
      <c r="G3037">
        <v>1</v>
      </c>
      <c r="H3037" t="str">
        <f>_xlfn.XLOOKUP(Table1[[#This Row],[ZIPCODE]],Table2[Zip Code],Table2[County])</f>
        <v>Sanpete</v>
      </c>
      <c r="I3037" t="str">
        <f>_xlfn.XLOOKUP(Table1[[#This Row],[ZIPCODE]],Table3[zip],Table3[county])</f>
        <v>Sanpete County</v>
      </c>
      <c r="J3037" t="str">
        <f>IFERROR(Table1[[#This Row],[County (Utah.gov)]], SUBSTITUTE(Table1[[#This Row],[County (WPR)]], " County", ""))</f>
        <v>Sanpete</v>
      </c>
    </row>
    <row r="3038" spans="1:10">
      <c r="A3038" t="s">
        <v>135</v>
      </c>
      <c r="B3038" t="s">
        <v>318</v>
      </c>
      <c r="C3038">
        <v>2025</v>
      </c>
      <c r="D3038">
        <v>2</v>
      </c>
      <c r="E3038">
        <v>84627</v>
      </c>
      <c r="F3038" t="s">
        <v>291</v>
      </c>
      <c r="G3038">
        <v>1</v>
      </c>
      <c r="H3038" t="str">
        <f>_xlfn.XLOOKUP(Table1[[#This Row],[ZIPCODE]],Table2[Zip Code],Table2[County])</f>
        <v>Sanpete</v>
      </c>
      <c r="I3038" t="str">
        <f>_xlfn.XLOOKUP(Table1[[#This Row],[ZIPCODE]],Table3[zip],Table3[county])</f>
        <v>Sanpete County</v>
      </c>
      <c r="J3038" t="str">
        <f>IFERROR(Table1[[#This Row],[County (Utah.gov)]], SUBSTITUTE(Table1[[#This Row],[County (WPR)]], " County", ""))</f>
        <v>Sanpete</v>
      </c>
    </row>
    <row r="3039" spans="1:10">
      <c r="A3039" t="s">
        <v>135</v>
      </c>
      <c r="B3039" t="s">
        <v>318</v>
      </c>
      <c r="C3039">
        <v>2025</v>
      </c>
      <c r="D3039">
        <v>2</v>
      </c>
      <c r="E3039">
        <v>84629</v>
      </c>
      <c r="F3039" t="s">
        <v>291</v>
      </c>
      <c r="G3039">
        <v>1</v>
      </c>
      <c r="H3039" t="str">
        <f>_xlfn.XLOOKUP(Table1[[#This Row],[ZIPCODE]],Table2[Zip Code],Table2[County])</f>
        <v>Sanpete</v>
      </c>
      <c r="I3039" t="str">
        <f>_xlfn.XLOOKUP(Table1[[#This Row],[ZIPCODE]],Table3[zip],Table3[county])</f>
        <v>Sanpete County</v>
      </c>
      <c r="J3039" t="str">
        <f>IFERROR(Table1[[#This Row],[County (Utah.gov)]], SUBSTITUTE(Table1[[#This Row],[County (WPR)]], " County", ""))</f>
        <v>Sanpete</v>
      </c>
    </row>
    <row r="3040" spans="1:10">
      <c r="A3040" t="s">
        <v>135</v>
      </c>
      <c r="B3040" t="s">
        <v>318</v>
      </c>
      <c r="C3040">
        <v>2025</v>
      </c>
      <c r="D3040">
        <v>2</v>
      </c>
      <c r="E3040">
        <v>84630</v>
      </c>
      <c r="F3040" t="s">
        <v>291</v>
      </c>
      <c r="G3040">
        <v>1</v>
      </c>
      <c r="H3040" t="str">
        <f>_xlfn.XLOOKUP(Table1[[#This Row],[ZIPCODE]],Table2[Zip Code],Table2[County])</f>
        <v>Sanpete</v>
      </c>
      <c r="I3040" t="str">
        <f>_xlfn.XLOOKUP(Table1[[#This Row],[ZIPCODE]],Table3[zip],Table3[county])</f>
        <v>Sanpete County</v>
      </c>
      <c r="J3040" t="str">
        <f>IFERROR(Table1[[#This Row],[County (Utah.gov)]], SUBSTITUTE(Table1[[#This Row],[County (WPR)]], " County", ""))</f>
        <v>Sanpete</v>
      </c>
    </row>
    <row r="3041" spans="1:10">
      <c r="A3041" t="s">
        <v>135</v>
      </c>
      <c r="B3041" t="s">
        <v>318</v>
      </c>
      <c r="C3041">
        <v>2025</v>
      </c>
      <c r="D3041">
        <v>2</v>
      </c>
      <c r="E3041">
        <v>84637</v>
      </c>
      <c r="F3041" t="s">
        <v>291</v>
      </c>
      <c r="G3041">
        <v>2</v>
      </c>
      <c r="H3041" t="str">
        <f>_xlfn.XLOOKUP(Table1[[#This Row],[ZIPCODE]],Table2[Zip Code],Table2[County])</f>
        <v>Millard</v>
      </c>
      <c r="I3041" t="str">
        <f>_xlfn.XLOOKUP(Table1[[#This Row],[ZIPCODE]],Table3[zip],Table3[county])</f>
        <v>Millard County</v>
      </c>
      <c r="J3041" t="str">
        <f>IFERROR(Table1[[#This Row],[County (Utah.gov)]], SUBSTITUTE(Table1[[#This Row],[County (WPR)]], " County", ""))</f>
        <v>Millard</v>
      </c>
    </row>
    <row r="3042" spans="1:10">
      <c r="A3042" t="s">
        <v>135</v>
      </c>
      <c r="B3042" t="s">
        <v>318</v>
      </c>
      <c r="C3042">
        <v>2025</v>
      </c>
      <c r="D3042">
        <v>2</v>
      </c>
      <c r="E3042">
        <v>84647</v>
      </c>
      <c r="F3042" t="s">
        <v>290</v>
      </c>
      <c r="G3042">
        <v>1</v>
      </c>
      <c r="H3042" t="str">
        <f>_xlfn.XLOOKUP(Table1[[#This Row],[ZIPCODE]],Table2[Zip Code],Table2[County])</f>
        <v>Sanpete</v>
      </c>
      <c r="I3042" t="str">
        <f>_xlfn.XLOOKUP(Table1[[#This Row],[ZIPCODE]],Table3[zip],Table3[county])</f>
        <v>Sanpete County</v>
      </c>
      <c r="J3042" t="str">
        <f>IFERROR(Table1[[#This Row],[County (Utah.gov)]], SUBSTITUTE(Table1[[#This Row],[County (WPR)]], " County", ""))</f>
        <v>Sanpete</v>
      </c>
    </row>
    <row r="3043" spans="1:10">
      <c r="A3043" t="s">
        <v>135</v>
      </c>
      <c r="B3043" t="s">
        <v>318</v>
      </c>
      <c r="C3043">
        <v>2025</v>
      </c>
      <c r="D3043">
        <v>2</v>
      </c>
      <c r="E3043">
        <v>84647</v>
      </c>
      <c r="F3043" t="s">
        <v>291</v>
      </c>
      <c r="G3043">
        <v>1</v>
      </c>
      <c r="H3043" t="str">
        <f>_xlfn.XLOOKUP(Table1[[#This Row],[ZIPCODE]],Table2[Zip Code],Table2[County])</f>
        <v>Sanpete</v>
      </c>
      <c r="I3043" t="str">
        <f>_xlfn.XLOOKUP(Table1[[#This Row],[ZIPCODE]],Table3[zip],Table3[county])</f>
        <v>Sanpete County</v>
      </c>
      <c r="J3043" t="str">
        <f>IFERROR(Table1[[#This Row],[County (Utah.gov)]], SUBSTITUTE(Table1[[#This Row],[County (WPR)]], " County", ""))</f>
        <v>Sanpete</v>
      </c>
    </row>
    <row r="3044" spans="1:10">
      <c r="A3044" t="s">
        <v>135</v>
      </c>
      <c r="B3044" t="s">
        <v>318</v>
      </c>
      <c r="C3044">
        <v>2025</v>
      </c>
      <c r="D3044">
        <v>2</v>
      </c>
      <c r="E3044">
        <v>84651</v>
      </c>
      <c r="F3044" t="s">
        <v>291</v>
      </c>
      <c r="G3044">
        <v>1</v>
      </c>
      <c r="H3044" t="str">
        <f>_xlfn.XLOOKUP(Table1[[#This Row],[ZIPCODE]],Table2[Zip Code],Table2[County])</f>
        <v>Utah</v>
      </c>
      <c r="I3044" t="str">
        <f>_xlfn.XLOOKUP(Table1[[#This Row],[ZIPCODE]],Table3[zip],Table3[county])</f>
        <v>Utah County</v>
      </c>
      <c r="J3044" t="str">
        <f>IFERROR(Table1[[#This Row],[County (Utah.gov)]], SUBSTITUTE(Table1[[#This Row],[County (WPR)]], " County", ""))</f>
        <v>Utah</v>
      </c>
    </row>
    <row r="3045" spans="1:10">
      <c r="A3045" t="s">
        <v>135</v>
      </c>
      <c r="B3045" t="s">
        <v>318</v>
      </c>
      <c r="C3045">
        <v>2025</v>
      </c>
      <c r="D3045">
        <v>2</v>
      </c>
      <c r="E3045">
        <v>84652</v>
      </c>
      <c r="F3045" t="s">
        <v>291</v>
      </c>
      <c r="G3045">
        <v>1</v>
      </c>
      <c r="H3045" t="str">
        <f>_xlfn.XLOOKUP(Table1[[#This Row],[ZIPCODE]],Table2[Zip Code],Table2[County])</f>
        <v>Sevier</v>
      </c>
      <c r="I3045" t="str">
        <f>_xlfn.XLOOKUP(Table1[[#This Row],[ZIPCODE]],Table3[zip],Table3[county])</f>
        <v>Sevier County</v>
      </c>
      <c r="J3045" t="str">
        <f>IFERROR(Table1[[#This Row],[County (Utah.gov)]], SUBSTITUTE(Table1[[#This Row],[County (WPR)]], " County", ""))</f>
        <v>Sevier</v>
      </c>
    </row>
    <row r="3046" spans="1:10">
      <c r="A3046" t="s">
        <v>135</v>
      </c>
      <c r="B3046" t="s">
        <v>318</v>
      </c>
      <c r="C3046">
        <v>2025</v>
      </c>
      <c r="D3046">
        <v>2</v>
      </c>
      <c r="E3046">
        <v>84657</v>
      </c>
      <c r="F3046" t="s">
        <v>291</v>
      </c>
      <c r="G3046">
        <v>1</v>
      </c>
      <c r="H3046" t="str">
        <f>_xlfn.XLOOKUP(Table1[[#This Row],[ZIPCODE]],Table2[Zip Code],Table2[County])</f>
        <v>Sevier</v>
      </c>
      <c r="I3046" t="str">
        <f>_xlfn.XLOOKUP(Table1[[#This Row],[ZIPCODE]],Table3[zip],Table3[county])</f>
        <v>Sevier County</v>
      </c>
      <c r="J3046" t="str">
        <f>IFERROR(Table1[[#This Row],[County (Utah.gov)]], SUBSTITUTE(Table1[[#This Row],[County (WPR)]], " County", ""))</f>
        <v>Sevier</v>
      </c>
    </row>
    <row r="3047" spans="1:10">
      <c r="A3047" t="s">
        <v>135</v>
      </c>
      <c r="B3047" t="s">
        <v>318</v>
      </c>
      <c r="C3047">
        <v>2025</v>
      </c>
      <c r="D3047">
        <v>2</v>
      </c>
      <c r="E3047">
        <v>84660</v>
      </c>
      <c r="F3047" t="s">
        <v>290</v>
      </c>
      <c r="G3047">
        <v>1</v>
      </c>
      <c r="H3047" t="str">
        <f>_xlfn.XLOOKUP(Table1[[#This Row],[ZIPCODE]],Table2[Zip Code],Table2[County])</f>
        <v>Utah</v>
      </c>
      <c r="I3047" t="str">
        <f>_xlfn.XLOOKUP(Table1[[#This Row],[ZIPCODE]],Table3[zip],Table3[county])</f>
        <v>Utah County</v>
      </c>
      <c r="J3047" t="str">
        <f>IFERROR(Table1[[#This Row],[County (Utah.gov)]], SUBSTITUTE(Table1[[#This Row],[County (WPR)]], " County", ""))</f>
        <v>Utah</v>
      </c>
    </row>
    <row r="3048" spans="1:10">
      <c r="A3048" t="s">
        <v>135</v>
      </c>
      <c r="B3048" t="s">
        <v>318</v>
      </c>
      <c r="C3048">
        <v>2025</v>
      </c>
      <c r="D3048">
        <v>2</v>
      </c>
      <c r="E3048">
        <v>84660</v>
      </c>
      <c r="F3048" t="s">
        <v>291</v>
      </c>
      <c r="G3048">
        <v>1</v>
      </c>
      <c r="H3048" t="str">
        <f>_xlfn.XLOOKUP(Table1[[#This Row],[ZIPCODE]],Table2[Zip Code],Table2[County])</f>
        <v>Utah</v>
      </c>
      <c r="I3048" t="str">
        <f>_xlfn.XLOOKUP(Table1[[#This Row],[ZIPCODE]],Table3[zip],Table3[county])</f>
        <v>Utah County</v>
      </c>
      <c r="J3048" t="str">
        <f>IFERROR(Table1[[#This Row],[County (Utah.gov)]], SUBSTITUTE(Table1[[#This Row],[County (WPR)]], " County", ""))</f>
        <v>Utah</v>
      </c>
    </row>
    <row r="3049" spans="1:10">
      <c r="A3049" t="s">
        <v>135</v>
      </c>
      <c r="B3049" t="s">
        <v>318</v>
      </c>
      <c r="C3049">
        <v>2025</v>
      </c>
      <c r="D3049">
        <v>2</v>
      </c>
      <c r="E3049">
        <v>84663</v>
      </c>
      <c r="F3049" t="s">
        <v>291</v>
      </c>
      <c r="G3049">
        <v>2</v>
      </c>
      <c r="H3049" t="str">
        <f>_xlfn.XLOOKUP(Table1[[#This Row],[ZIPCODE]],Table2[Zip Code],Table2[County])</f>
        <v>Utah</v>
      </c>
      <c r="I3049" t="str">
        <f>_xlfn.XLOOKUP(Table1[[#This Row],[ZIPCODE]],Table3[zip],Table3[county])</f>
        <v>Utah County</v>
      </c>
      <c r="J3049" t="str">
        <f>IFERROR(Table1[[#This Row],[County (Utah.gov)]], SUBSTITUTE(Table1[[#This Row],[County (WPR)]], " County", ""))</f>
        <v>Utah</v>
      </c>
    </row>
    <row r="3050" spans="1:10">
      <c r="A3050" t="s">
        <v>135</v>
      </c>
      <c r="B3050" t="s">
        <v>318</v>
      </c>
      <c r="C3050">
        <v>2025</v>
      </c>
      <c r="D3050">
        <v>2</v>
      </c>
      <c r="E3050">
        <v>84664</v>
      </c>
      <c r="F3050" t="s">
        <v>290</v>
      </c>
      <c r="G3050">
        <v>1</v>
      </c>
      <c r="H3050" t="str">
        <f>_xlfn.XLOOKUP(Table1[[#This Row],[ZIPCODE]],Table2[Zip Code],Table2[County])</f>
        <v>Utah</v>
      </c>
      <c r="I3050" t="str">
        <f>_xlfn.XLOOKUP(Table1[[#This Row],[ZIPCODE]],Table3[zip],Table3[county])</f>
        <v>Utah County</v>
      </c>
      <c r="J3050" t="str">
        <f>IFERROR(Table1[[#This Row],[County (Utah.gov)]], SUBSTITUTE(Table1[[#This Row],[County (WPR)]], " County", ""))</f>
        <v>Utah</v>
      </c>
    </row>
    <row r="3051" spans="1:10">
      <c r="A3051" t="s">
        <v>135</v>
      </c>
      <c r="B3051" t="s">
        <v>318</v>
      </c>
      <c r="C3051">
        <v>2025</v>
      </c>
      <c r="D3051">
        <v>2</v>
      </c>
      <c r="E3051">
        <v>84665</v>
      </c>
      <c r="F3051" t="s">
        <v>291</v>
      </c>
      <c r="G3051">
        <v>1</v>
      </c>
      <c r="H3051" t="str">
        <f>_xlfn.XLOOKUP(Table1[[#This Row],[ZIPCODE]],Table2[Zip Code],Table2[County])</f>
        <v>Sanpete</v>
      </c>
      <c r="I3051" t="str">
        <f>_xlfn.XLOOKUP(Table1[[#This Row],[ZIPCODE]],Table3[zip],Table3[county])</f>
        <v>Sanpete County</v>
      </c>
      <c r="J3051" t="str">
        <f>IFERROR(Table1[[#This Row],[County (Utah.gov)]], SUBSTITUTE(Table1[[#This Row],[County (WPR)]], " County", ""))</f>
        <v>Sanpete</v>
      </c>
    </row>
    <row r="3052" spans="1:10">
      <c r="A3052" t="s">
        <v>135</v>
      </c>
      <c r="B3052" t="s">
        <v>318</v>
      </c>
      <c r="C3052">
        <v>2025</v>
      </c>
      <c r="D3052">
        <v>2</v>
      </c>
      <c r="E3052">
        <v>84701</v>
      </c>
      <c r="F3052" t="s">
        <v>291</v>
      </c>
      <c r="G3052">
        <v>1</v>
      </c>
      <c r="H3052" t="str">
        <f>_xlfn.XLOOKUP(Table1[[#This Row],[ZIPCODE]],Table2[Zip Code],Table2[County])</f>
        <v>Sevier</v>
      </c>
      <c r="I3052" t="str">
        <f>_xlfn.XLOOKUP(Table1[[#This Row],[ZIPCODE]],Table3[zip],Table3[county])</f>
        <v>Sevier County</v>
      </c>
      <c r="J3052" t="str">
        <f>IFERROR(Table1[[#This Row],[County (Utah.gov)]], SUBSTITUTE(Table1[[#This Row],[County (WPR)]], " County", ""))</f>
        <v>Sevier</v>
      </c>
    </row>
    <row r="3053" spans="1:10">
      <c r="A3053" t="s">
        <v>135</v>
      </c>
      <c r="B3053" t="s">
        <v>318</v>
      </c>
      <c r="C3053">
        <v>2025</v>
      </c>
      <c r="D3053">
        <v>2</v>
      </c>
      <c r="E3053">
        <v>84713</v>
      </c>
      <c r="F3053" t="s">
        <v>291</v>
      </c>
      <c r="G3053">
        <v>1</v>
      </c>
      <c r="H3053" t="str">
        <f>_xlfn.XLOOKUP(Table1[[#This Row],[ZIPCODE]],Table2[Zip Code],Table2[County])</f>
        <v>Beaver</v>
      </c>
      <c r="I3053" t="str">
        <f>_xlfn.XLOOKUP(Table1[[#This Row],[ZIPCODE]],Table3[zip],Table3[county])</f>
        <v>Beaver County</v>
      </c>
      <c r="J3053" t="str">
        <f>IFERROR(Table1[[#This Row],[County (Utah.gov)]], SUBSTITUTE(Table1[[#This Row],[County (WPR)]], " County", ""))</f>
        <v>Beaver</v>
      </c>
    </row>
    <row r="3054" spans="1:10">
      <c r="A3054" t="s">
        <v>135</v>
      </c>
      <c r="B3054" t="s">
        <v>318</v>
      </c>
      <c r="C3054">
        <v>2025</v>
      </c>
      <c r="D3054">
        <v>2</v>
      </c>
      <c r="E3054">
        <v>84714</v>
      </c>
      <c r="F3054" t="s">
        <v>291</v>
      </c>
      <c r="G3054">
        <v>1</v>
      </c>
      <c r="H3054" t="str">
        <f>_xlfn.XLOOKUP(Table1[[#This Row],[ZIPCODE]],Table2[Zip Code],Table2[County])</f>
        <v>Iron</v>
      </c>
      <c r="I3054" t="str">
        <f>_xlfn.XLOOKUP(Table1[[#This Row],[ZIPCODE]],Table3[zip],Table3[county])</f>
        <v>Iron County</v>
      </c>
      <c r="J3054" t="str">
        <f>IFERROR(Table1[[#This Row],[County (Utah.gov)]], SUBSTITUTE(Table1[[#This Row],[County (WPR)]], " County", ""))</f>
        <v>Iron</v>
      </c>
    </row>
    <row r="3055" spans="1:10">
      <c r="A3055" t="s">
        <v>135</v>
      </c>
      <c r="B3055" t="s">
        <v>318</v>
      </c>
      <c r="C3055">
        <v>2025</v>
      </c>
      <c r="D3055">
        <v>2</v>
      </c>
      <c r="E3055">
        <v>84720</v>
      </c>
      <c r="F3055" t="s">
        <v>291</v>
      </c>
      <c r="G3055">
        <v>7</v>
      </c>
      <c r="H3055" t="str">
        <f>_xlfn.XLOOKUP(Table1[[#This Row],[ZIPCODE]],Table2[Zip Code],Table2[County])</f>
        <v>Iron</v>
      </c>
      <c r="I3055" t="str">
        <f>_xlfn.XLOOKUP(Table1[[#This Row],[ZIPCODE]],Table3[zip],Table3[county])</f>
        <v>Iron County</v>
      </c>
      <c r="J3055" t="str">
        <f>IFERROR(Table1[[#This Row],[County (Utah.gov)]], SUBSTITUTE(Table1[[#This Row],[County (WPR)]], " County", ""))</f>
        <v>Iron</v>
      </c>
    </row>
    <row r="3056" spans="1:10">
      <c r="A3056" t="s">
        <v>135</v>
      </c>
      <c r="B3056" t="s">
        <v>318</v>
      </c>
      <c r="C3056">
        <v>2025</v>
      </c>
      <c r="D3056">
        <v>2</v>
      </c>
      <c r="E3056">
        <v>84721</v>
      </c>
      <c r="F3056" t="s">
        <v>291</v>
      </c>
      <c r="G3056">
        <v>15</v>
      </c>
      <c r="H3056" t="str">
        <f>_xlfn.XLOOKUP(Table1[[#This Row],[ZIPCODE]],Table2[Zip Code],Table2[County])</f>
        <v>Iron</v>
      </c>
      <c r="I3056" t="str">
        <f>_xlfn.XLOOKUP(Table1[[#This Row],[ZIPCODE]],Table3[zip],Table3[county])</f>
        <v>Iron County</v>
      </c>
      <c r="J3056" t="str">
        <f>IFERROR(Table1[[#This Row],[County (Utah.gov)]], SUBSTITUTE(Table1[[#This Row],[County (WPR)]], " County", ""))</f>
        <v>Iron</v>
      </c>
    </row>
    <row r="3057" spans="1:10">
      <c r="A3057" t="s">
        <v>135</v>
      </c>
      <c r="B3057" t="s">
        <v>318</v>
      </c>
      <c r="C3057">
        <v>2025</v>
      </c>
      <c r="D3057">
        <v>2</v>
      </c>
      <c r="E3057">
        <v>84723</v>
      </c>
      <c r="F3057" t="s">
        <v>291</v>
      </c>
      <c r="G3057">
        <v>1</v>
      </c>
      <c r="H3057" t="str">
        <f>_xlfn.XLOOKUP(Table1[[#This Row],[ZIPCODE]],Table2[Zip Code],Table2[County])</f>
        <v>Piute</v>
      </c>
      <c r="I3057" t="str">
        <f>_xlfn.XLOOKUP(Table1[[#This Row],[ZIPCODE]],Table3[zip],Table3[county])</f>
        <v>Piute County</v>
      </c>
      <c r="J3057" t="str">
        <f>IFERROR(Table1[[#This Row],[County (Utah.gov)]], SUBSTITUTE(Table1[[#This Row],[County (WPR)]], " County", ""))</f>
        <v>Piute</v>
      </c>
    </row>
    <row r="3058" spans="1:10">
      <c r="A3058" t="s">
        <v>135</v>
      </c>
      <c r="B3058" t="s">
        <v>318</v>
      </c>
      <c r="C3058">
        <v>2025</v>
      </c>
      <c r="D3058">
        <v>2</v>
      </c>
      <c r="E3058">
        <v>84725</v>
      </c>
      <c r="F3058" t="s">
        <v>291</v>
      </c>
      <c r="G3058">
        <v>1</v>
      </c>
      <c r="H3058" t="str">
        <f>_xlfn.XLOOKUP(Table1[[#This Row],[ZIPCODE]],Table2[Zip Code],Table2[County])</f>
        <v>Washington</v>
      </c>
      <c r="I3058" t="str">
        <f>_xlfn.XLOOKUP(Table1[[#This Row],[ZIPCODE]],Table3[zip],Table3[county])</f>
        <v>Washington County</v>
      </c>
      <c r="J3058" t="str">
        <f>IFERROR(Table1[[#This Row],[County (Utah.gov)]], SUBSTITUTE(Table1[[#This Row],[County (WPR)]], " County", ""))</f>
        <v>Washington</v>
      </c>
    </row>
    <row r="3059" spans="1:10">
      <c r="A3059" t="s">
        <v>135</v>
      </c>
      <c r="B3059" t="s">
        <v>318</v>
      </c>
      <c r="C3059">
        <v>2025</v>
      </c>
      <c r="D3059">
        <v>2</v>
      </c>
      <c r="E3059">
        <v>84734</v>
      </c>
      <c r="F3059" t="s">
        <v>291</v>
      </c>
      <c r="G3059">
        <v>1</v>
      </c>
      <c r="H3059" t="str">
        <f>_xlfn.XLOOKUP(Table1[[#This Row],[ZIPCODE]],Table2[Zip Code],Table2[County])</f>
        <v>Wayne</v>
      </c>
      <c r="I3059" t="str">
        <f>_xlfn.XLOOKUP(Table1[[#This Row],[ZIPCODE]],Table3[zip],Table3[county])</f>
        <v>Wayne County</v>
      </c>
      <c r="J3059" t="str">
        <f>IFERROR(Table1[[#This Row],[County (Utah.gov)]], SUBSTITUTE(Table1[[#This Row],[County (WPR)]], " County", ""))</f>
        <v>Wayne</v>
      </c>
    </row>
    <row r="3060" spans="1:10">
      <c r="A3060" t="s">
        <v>135</v>
      </c>
      <c r="B3060" t="s">
        <v>318</v>
      </c>
      <c r="C3060">
        <v>2025</v>
      </c>
      <c r="D3060">
        <v>2</v>
      </c>
      <c r="E3060">
        <v>84737</v>
      </c>
      <c r="F3060" t="s">
        <v>291</v>
      </c>
      <c r="G3060">
        <v>5</v>
      </c>
      <c r="H3060" t="str">
        <f>_xlfn.XLOOKUP(Table1[[#This Row],[ZIPCODE]],Table2[Zip Code],Table2[County])</f>
        <v>Washington</v>
      </c>
      <c r="I3060" t="str">
        <f>_xlfn.XLOOKUP(Table1[[#This Row],[ZIPCODE]],Table3[zip],Table3[county])</f>
        <v>Washington County</v>
      </c>
      <c r="J3060" t="str">
        <f>IFERROR(Table1[[#This Row],[County (Utah.gov)]], SUBSTITUTE(Table1[[#This Row],[County (WPR)]], " County", ""))</f>
        <v>Washington</v>
      </c>
    </row>
    <row r="3061" spans="1:10">
      <c r="A3061" t="s">
        <v>135</v>
      </c>
      <c r="B3061" t="s">
        <v>318</v>
      </c>
      <c r="C3061">
        <v>2025</v>
      </c>
      <c r="D3061">
        <v>2</v>
      </c>
      <c r="E3061">
        <v>84738</v>
      </c>
      <c r="F3061" t="s">
        <v>291</v>
      </c>
      <c r="G3061">
        <v>4</v>
      </c>
      <c r="H3061" t="str">
        <f>_xlfn.XLOOKUP(Table1[[#This Row],[ZIPCODE]],Table2[Zip Code],Table2[County])</f>
        <v>Washington</v>
      </c>
      <c r="I3061" t="str">
        <f>_xlfn.XLOOKUP(Table1[[#This Row],[ZIPCODE]],Table3[zip],Table3[county])</f>
        <v>Washington County</v>
      </c>
      <c r="J3061" t="str">
        <f>IFERROR(Table1[[#This Row],[County (Utah.gov)]], SUBSTITUTE(Table1[[#This Row],[County (WPR)]], " County", ""))</f>
        <v>Washington</v>
      </c>
    </row>
    <row r="3062" spans="1:10">
      <c r="A3062" t="s">
        <v>135</v>
      </c>
      <c r="B3062" t="s">
        <v>318</v>
      </c>
      <c r="C3062">
        <v>2025</v>
      </c>
      <c r="D3062">
        <v>2</v>
      </c>
      <c r="E3062">
        <v>84739</v>
      </c>
      <c r="F3062" t="s">
        <v>291</v>
      </c>
      <c r="G3062">
        <v>1</v>
      </c>
      <c r="H3062" t="str">
        <f>_xlfn.XLOOKUP(Table1[[#This Row],[ZIPCODE]],Table2[Zip Code],Table2[County])</f>
        <v>Sevier</v>
      </c>
      <c r="I3062" t="str">
        <f>_xlfn.XLOOKUP(Table1[[#This Row],[ZIPCODE]],Table3[zip],Table3[county])</f>
        <v>Sevier County</v>
      </c>
      <c r="J3062" t="str">
        <f>IFERROR(Table1[[#This Row],[County (Utah.gov)]], SUBSTITUTE(Table1[[#This Row],[County (WPR)]], " County", ""))</f>
        <v>Sevier</v>
      </c>
    </row>
    <row r="3063" spans="1:10">
      <c r="A3063" t="s">
        <v>135</v>
      </c>
      <c r="B3063" t="s">
        <v>318</v>
      </c>
      <c r="C3063">
        <v>2025</v>
      </c>
      <c r="D3063">
        <v>2</v>
      </c>
      <c r="E3063">
        <v>84742</v>
      </c>
      <c r="F3063" t="s">
        <v>291</v>
      </c>
      <c r="G3063">
        <v>1</v>
      </c>
      <c r="H3063" t="str">
        <f>_xlfn.XLOOKUP(Table1[[#This Row],[ZIPCODE]],Table2[Zip Code],Table2[County])</f>
        <v>Iron</v>
      </c>
      <c r="I3063" t="str">
        <f>_xlfn.XLOOKUP(Table1[[#This Row],[ZIPCODE]],Table3[zip],Table3[county])</f>
        <v>Iron County</v>
      </c>
      <c r="J3063" t="str">
        <f>IFERROR(Table1[[#This Row],[County (Utah.gov)]], SUBSTITUTE(Table1[[#This Row],[County (WPR)]], " County", ""))</f>
        <v>Iron</v>
      </c>
    </row>
    <row r="3064" spans="1:10">
      <c r="A3064" t="s">
        <v>135</v>
      </c>
      <c r="B3064" t="s">
        <v>318</v>
      </c>
      <c r="C3064">
        <v>2025</v>
      </c>
      <c r="D3064">
        <v>2</v>
      </c>
      <c r="E3064">
        <v>84745</v>
      </c>
      <c r="F3064" t="s">
        <v>291</v>
      </c>
      <c r="G3064">
        <v>1</v>
      </c>
      <c r="H3064" t="str">
        <f>_xlfn.XLOOKUP(Table1[[#This Row],[ZIPCODE]],Table2[Zip Code],Table2[County])</f>
        <v>Washington</v>
      </c>
      <c r="I3064" t="str">
        <f>_xlfn.XLOOKUP(Table1[[#This Row],[ZIPCODE]],Table3[zip],Table3[county])</f>
        <v>Washington County</v>
      </c>
      <c r="J3064" t="str">
        <f>IFERROR(Table1[[#This Row],[County (Utah.gov)]], SUBSTITUTE(Table1[[#This Row],[County (WPR)]], " County", ""))</f>
        <v>Washington</v>
      </c>
    </row>
    <row r="3065" spans="1:10">
      <c r="A3065" t="s">
        <v>135</v>
      </c>
      <c r="B3065" t="s">
        <v>318</v>
      </c>
      <c r="C3065">
        <v>2025</v>
      </c>
      <c r="D3065">
        <v>2</v>
      </c>
      <c r="E3065">
        <v>84751</v>
      </c>
      <c r="F3065" t="s">
        <v>291</v>
      </c>
      <c r="G3065">
        <v>15</v>
      </c>
      <c r="H3065" t="str">
        <f>_xlfn.XLOOKUP(Table1[[#This Row],[ZIPCODE]],Table2[Zip Code],Table2[County])</f>
        <v>Beaver</v>
      </c>
      <c r="I3065" t="str">
        <f>_xlfn.XLOOKUP(Table1[[#This Row],[ZIPCODE]],Table3[zip],Table3[county])</f>
        <v>Beaver County</v>
      </c>
      <c r="J3065" t="str">
        <f>IFERROR(Table1[[#This Row],[County (Utah.gov)]], SUBSTITUTE(Table1[[#This Row],[County (WPR)]], " County", ""))</f>
        <v>Beaver</v>
      </c>
    </row>
    <row r="3066" spans="1:10">
      <c r="A3066" t="s">
        <v>135</v>
      </c>
      <c r="B3066" t="s">
        <v>318</v>
      </c>
      <c r="C3066">
        <v>2025</v>
      </c>
      <c r="D3066">
        <v>2</v>
      </c>
      <c r="E3066">
        <v>84752</v>
      </c>
      <c r="F3066" t="s">
        <v>291</v>
      </c>
      <c r="G3066">
        <v>3</v>
      </c>
      <c r="H3066" t="str">
        <f>_xlfn.XLOOKUP(Table1[[#This Row],[ZIPCODE]],Table2[Zip Code],Table2[County])</f>
        <v>Beaver</v>
      </c>
      <c r="I3066" t="str">
        <f>_xlfn.XLOOKUP(Table1[[#This Row],[ZIPCODE]],Table3[zip],Table3[county])</f>
        <v>Beaver County</v>
      </c>
      <c r="J3066" t="str">
        <f>IFERROR(Table1[[#This Row],[County (Utah.gov)]], SUBSTITUTE(Table1[[#This Row],[County (WPR)]], " County", ""))</f>
        <v>Beaver</v>
      </c>
    </row>
    <row r="3067" spans="1:10">
      <c r="A3067" t="s">
        <v>135</v>
      </c>
      <c r="B3067" t="s">
        <v>318</v>
      </c>
      <c r="C3067">
        <v>2025</v>
      </c>
      <c r="D3067">
        <v>2</v>
      </c>
      <c r="E3067">
        <v>84754</v>
      </c>
      <c r="F3067" t="s">
        <v>291</v>
      </c>
      <c r="G3067">
        <v>1</v>
      </c>
      <c r="H3067" t="str">
        <f>_xlfn.XLOOKUP(Table1[[#This Row],[ZIPCODE]],Table2[Zip Code],Table2[County])</f>
        <v>Sevier</v>
      </c>
      <c r="I3067" t="str">
        <f>_xlfn.XLOOKUP(Table1[[#This Row],[ZIPCODE]],Table3[zip],Table3[county])</f>
        <v>Sevier County</v>
      </c>
      <c r="J3067" t="str">
        <f>IFERROR(Table1[[#This Row],[County (Utah.gov)]], SUBSTITUTE(Table1[[#This Row],[County (WPR)]], " County", ""))</f>
        <v>Sevier</v>
      </c>
    </row>
    <row r="3068" spans="1:10">
      <c r="A3068" t="s">
        <v>135</v>
      </c>
      <c r="B3068" t="s">
        <v>318</v>
      </c>
      <c r="C3068">
        <v>2025</v>
      </c>
      <c r="D3068">
        <v>2</v>
      </c>
      <c r="E3068">
        <v>84761</v>
      </c>
      <c r="F3068" t="s">
        <v>291</v>
      </c>
      <c r="G3068">
        <v>2</v>
      </c>
      <c r="H3068" t="str">
        <f>_xlfn.XLOOKUP(Table1[[#This Row],[ZIPCODE]],Table2[Zip Code],Table2[County])</f>
        <v>Iron</v>
      </c>
      <c r="I3068" t="str">
        <f>_xlfn.XLOOKUP(Table1[[#This Row],[ZIPCODE]],Table3[zip],Table3[county])</f>
        <v>Iron County</v>
      </c>
      <c r="J3068" t="str">
        <f>IFERROR(Table1[[#This Row],[County (Utah.gov)]], SUBSTITUTE(Table1[[#This Row],[County (WPR)]], " County", ""))</f>
        <v>Iron</v>
      </c>
    </row>
    <row r="3069" spans="1:10">
      <c r="A3069" t="s">
        <v>135</v>
      </c>
      <c r="B3069" t="s">
        <v>318</v>
      </c>
      <c r="C3069">
        <v>2025</v>
      </c>
      <c r="D3069">
        <v>2</v>
      </c>
      <c r="E3069">
        <v>84765</v>
      </c>
      <c r="F3069" t="s">
        <v>291</v>
      </c>
      <c r="G3069">
        <v>1</v>
      </c>
      <c r="H3069" t="str">
        <f>_xlfn.XLOOKUP(Table1[[#This Row],[ZIPCODE]],Table2[Zip Code],Table2[County])</f>
        <v>Washington</v>
      </c>
      <c r="I3069" t="str">
        <f>_xlfn.XLOOKUP(Table1[[#This Row],[ZIPCODE]],Table3[zip],Table3[county])</f>
        <v>Washington County</v>
      </c>
      <c r="J3069" t="str">
        <f>IFERROR(Table1[[#This Row],[County (Utah.gov)]], SUBSTITUTE(Table1[[#This Row],[County (WPR)]], " County", ""))</f>
        <v>Washington</v>
      </c>
    </row>
    <row r="3070" spans="1:10">
      <c r="A3070" t="s">
        <v>135</v>
      </c>
      <c r="B3070" t="s">
        <v>318</v>
      </c>
      <c r="C3070">
        <v>2025</v>
      </c>
      <c r="D3070">
        <v>2</v>
      </c>
      <c r="E3070">
        <v>84770</v>
      </c>
      <c r="F3070" t="s">
        <v>291</v>
      </c>
      <c r="G3070">
        <v>10</v>
      </c>
      <c r="H3070" t="str">
        <f>_xlfn.XLOOKUP(Table1[[#This Row],[ZIPCODE]],Table2[Zip Code],Table2[County])</f>
        <v>Washington</v>
      </c>
      <c r="I3070" t="str">
        <f>_xlfn.XLOOKUP(Table1[[#This Row],[ZIPCODE]],Table3[zip],Table3[county])</f>
        <v>Washington County</v>
      </c>
      <c r="J3070" t="str">
        <f>IFERROR(Table1[[#This Row],[County (Utah.gov)]], SUBSTITUTE(Table1[[#This Row],[County (WPR)]], " County", ""))</f>
        <v>Washington</v>
      </c>
    </row>
    <row r="3071" spans="1:10">
      <c r="A3071" t="s">
        <v>135</v>
      </c>
      <c r="B3071" t="s">
        <v>318</v>
      </c>
      <c r="C3071">
        <v>2025</v>
      </c>
      <c r="D3071">
        <v>2</v>
      </c>
      <c r="E3071">
        <v>84780</v>
      </c>
      <c r="F3071" t="s">
        <v>291</v>
      </c>
      <c r="G3071">
        <v>5</v>
      </c>
      <c r="H3071" t="str">
        <f>_xlfn.XLOOKUP(Table1[[#This Row],[ZIPCODE]],Table2[Zip Code],Table2[County])</f>
        <v>Washington</v>
      </c>
      <c r="I3071" t="str">
        <f>_xlfn.XLOOKUP(Table1[[#This Row],[ZIPCODE]],Table3[zip],Table3[county])</f>
        <v>Washington County</v>
      </c>
      <c r="J3071" t="str">
        <f>IFERROR(Table1[[#This Row],[County (Utah.gov)]], SUBSTITUTE(Table1[[#This Row],[County (WPR)]], " County", ""))</f>
        <v>Washington</v>
      </c>
    </row>
    <row r="3072" spans="1:10">
      <c r="A3072" t="s">
        <v>135</v>
      </c>
      <c r="B3072" t="s">
        <v>318</v>
      </c>
      <c r="C3072">
        <v>2025</v>
      </c>
      <c r="D3072">
        <v>2</v>
      </c>
      <c r="E3072">
        <v>84782</v>
      </c>
      <c r="F3072" t="s">
        <v>291</v>
      </c>
      <c r="G3072">
        <v>2</v>
      </c>
      <c r="H3072" t="str">
        <f>_xlfn.XLOOKUP(Table1[[#This Row],[ZIPCODE]],Table2[Zip Code],Table2[County])</f>
        <v>Washington</v>
      </c>
      <c r="I3072" t="str">
        <f>_xlfn.XLOOKUP(Table1[[#This Row],[ZIPCODE]],Table3[zip],Table3[county])</f>
        <v>Washington County</v>
      </c>
      <c r="J3072" t="str">
        <f>IFERROR(Table1[[#This Row],[County (Utah.gov)]], SUBSTITUTE(Table1[[#This Row],[County (WPR)]], " County", ""))</f>
        <v>Washington</v>
      </c>
    </row>
    <row r="3073" spans="1:10">
      <c r="A3073" t="s">
        <v>135</v>
      </c>
      <c r="B3073" t="s">
        <v>318</v>
      </c>
      <c r="C3073">
        <v>2025</v>
      </c>
      <c r="D3073">
        <v>2</v>
      </c>
      <c r="E3073">
        <v>84790</v>
      </c>
      <c r="F3073" t="s">
        <v>291</v>
      </c>
      <c r="G3073">
        <v>21</v>
      </c>
      <c r="H3073" t="str">
        <f>_xlfn.XLOOKUP(Table1[[#This Row],[ZIPCODE]],Table2[Zip Code],Table2[County])</f>
        <v>Washington</v>
      </c>
      <c r="I3073" t="str">
        <f>_xlfn.XLOOKUP(Table1[[#This Row],[ZIPCODE]],Table3[zip],Table3[county])</f>
        <v>Washington County</v>
      </c>
      <c r="J3073" t="str">
        <f>IFERROR(Table1[[#This Row],[County (Utah.gov)]], SUBSTITUTE(Table1[[#This Row],[County (WPR)]], " County", ""))</f>
        <v>Washington</v>
      </c>
    </row>
    <row r="3074" spans="1:10">
      <c r="A3074" t="s">
        <v>135</v>
      </c>
      <c r="B3074" t="s">
        <v>319</v>
      </c>
      <c r="C3074">
        <v>2025</v>
      </c>
      <c r="D3074">
        <v>2</v>
      </c>
      <c r="E3074">
        <v>84501</v>
      </c>
      <c r="F3074" t="s">
        <v>291</v>
      </c>
      <c r="G3074">
        <v>4</v>
      </c>
      <c r="H3074" t="str">
        <f>_xlfn.XLOOKUP(Table1[[#This Row],[ZIPCODE]],Table2[Zip Code],Table2[County])</f>
        <v>Carbon</v>
      </c>
      <c r="I3074" t="str">
        <f>_xlfn.XLOOKUP(Table1[[#This Row],[ZIPCODE]],Table3[zip],Table3[county])</f>
        <v>Carbon County</v>
      </c>
      <c r="J3074" t="str">
        <f>IFERROR(Table1[[#This Row],[County (Utah.gov)]], SUBSTITUTE(Table1[[#This Row],[County (WPR)]], " County", ""))</f>
        <v>Carbon</v>
      </c>
    </row>
    <row r="3075" spans="1:10">
      <c r="A3075" t="s">
        <v>135</v>
      </c>
      <c r="B3075" t="s">
        <v>319</v>
      </c>
      <c r="C3075">
        <v>2025</v>
      </c>
      <c r="D3075">
        <v>2</v>
      </c>
      <c r="E3075">
        <v>84511</v>
      </c>
      <c r="F3075" t="s">
        <v>291</v>
      </c>
      <c r="G3075">
        <v>1</v>
      </c>
      <c r="H3075" t="str">
        <f>_xlfn.XLOOKUP(Table1[[#This Row],[ZIPCODE]],Table2[Zip Code],Table2[County])</f>
        <v>San Juan</v>
      </c>
      <c r="I3075" t="str">
        <f>_xlfn.XLOOKUP(Table1[[#This Row],[ZIPCODE]],Table3[zip],Table3[county])</f>
        <v>San Juan County</v>
      </c>
      <c r="J3075" t="str">
        <f>IFERROR(Table1[[#This Row],[County (Utah.gov)]], SUBSTITUTE(Table1[[#This Row],[County (WPR)]], " County", ""))</f>
        <v>San Juan</v>
      </c>
    </row>
    <row r="3076" spans="1:10">
      <c r="A3076" t="s">
        <v>135</v>
      </c>
      <c r="B3076" t="s">
        <v>319</v>
      </c>
      <c r="C3076">
        <v>2025</v>
      </c>
      <c r="D3076">
        <v>2</v>
      </c>
      <c r="E3076">
        <v>84513</v>
      </c>
      <c r="F3076" t="s">
        <v>291</v>
      </c>
      <c r="G3076">
        <v>1</v>
      </c>
      <c r="H3076" t="str">
        <f>_xlfn.XLOOKUP(Table1[[#This Row],[ZIPCODE]],Table2[Zip Code],Table2[County])</f>
        <v>Emery</v>
      </c>
      <c r="I3076" t="str">
        <f>_xlfn.XLOOKUP(Table1[[#This Row],[ZIPCODE]],Table3[zip],Table3[county])</f>
        <v>Emery County</v>
      </c>
      <c r="J3076" t="str">
        <f>IFERROR(Table1[[#This Row],[County (Utah.gov)]], SUBSTITUTE(Table1[[#This Row],[County (WPR)]], " County", ""))</f>
        <v>Emery</v>
      </c>
    </row>
    <row r="3077" spans="1:10">
      <c r="A3077" t="s">
        <v>135</v>
      </c>
      <c r="B3077" t="s">
        <v>319</v>
      </c>
      <c r="C3077">
        <v>2025</v>
      </c>
      <c r="D3077">
        <v>2</v>
      </c>
      <c r="E3077">
        <v>84525</v>
      </c>
      <c r="F3077" t="s">
        <v>291</v>
      </c>
      <c r="G3077">
        <v>1</v>
      </c>
      <c r="H3077" t="str">
        <f>_xlfn.XLOOKUP(Table1[[#This Row],[ZIPCODE]],Table2[Zip Code],Table2[County])</f>
        <v>Emery</v>
      </c>
      <c r="I3077" t="str">
        <f>_xlfn.XLOOKUP(Table1[[#This Row],[ZIPCODE]],Table3[zip],Table3[county])</f>
        <v>Emery County</v>
      </c>
      <c r="J3077" t="str">
        <f>IFERROR(Table1[[#This Row],[County (Utah.gov)]], SUBSTITUTE(Table1[[#This Row],[County (WPR)]], " County", ""))</f>
        <v>Emery</v>
      </c>
    </row>
    <row r="3078" spans="1:10">
      <c r="A3078" t="s">
        <v>135</v>
      </c>
      <c r="B3078" t="s">
        <v>319</v>
      </c>
      <c r="C3078">
        <v>2025</v>
      </c>
      <c r="D3078">
        <v>2</v>
      </c>
      <c r="E3078">
        <v>84526</v>
      </c>
      <c r="F3078" t="s">
        <v>291</v>
      </c>
      <c r="G3078">
        <v>1</v>
      </c>
      <c r="H3078" t="str">
        <f>_xlfn.XLOOKUP(Table1[[#This Row],[ZIPCODE]],Table2[Zip Code],Table2[County])</f>
        <v>Carbon</v>
      </c>
      <c r="I3078" t="str">
        <f>_xlfn.XLOOKUP(Table1[[#This Row],[ZIPCODE]],Table3[zip],Table3[county])</f>
        <v>Carbon County</v>
      </c>
      <c r="J3078" t="str">
        <f>IFERROR(Table1[[#This Row],[County (Utah.gov)]], SUBSTITUTE(Table1[[#This Row],[County (WPR)]], " County", ""))</f>
        <v>Carbon</v>
      </c>
    </row>
    <row r="3079" spans="1:10">
      <c r="A3079" t="s">
        <v>135</v>
      </c>
      <c r="B3079" t="s">
        <v>319</v>
      </c>
      <c r="C3079">
        <v>2025</v>
      </c>
      <c r="D3079">
        <v>2</v>
      </c>
      <c r="E3079">
        <v>84542</v>
      </c>
      <c r="F3079" t="s">
        <v>291</v>
      </c>
      <c r="G3079">
        <v>1</v>
      </c>
      <c r="H3079" t="str">
        <f>_xlfn.XLOOKUP(Table1[[#This Row],[ZIPCODE]],Table2[Zip Code],Table2[County])</f>
        <v>Carbon</v>
      </c>
      <c r="I3079" t="str">
        <f>_xlfn.XLOOKUP(Table1[[#This Row],[ZIPCODE]],Table3[zip],Table3[county])</f>
        <v>Carbon County</v>
      </c>
      <c r="J3079" t="str">
        <f>IFERROR(Table1[[#This Row],[County (Utah.gov)]], SUBSTITUTE(Table1[[#This Row],[County (WPR)]], " County", ""))</f>
        <v>Carbon</v>
      </c>
    </row>
    <row r="3080" spans="1:10">
      <c r="A3080" t="s">
        <v>135</v>
      </c>
      <c r="B3080" t="s">
        <v>319</v>
      </c>
      <c r="C3080">
        <v>2025</v>
      </c>
      <c r="D3080">
        <v>2</v>
      </c>
      <c r="E3080">
        <v>84713</v>
      </c>
      <c r="F3080" t="s">
        <v>291</v>
      </c>
      <c r="G3080">
        <v>1</v>
      </c>
      <c r="H3080" t="str">
        <f>_xlfn.XLOOKUP(Table1[[#This Row],[ZIPCODE]],Table2[Zip Code],Table2[County])</f>
        <v>Beaver</v>
      </c>
      <c r="I3080" t="str">
        <f>_xlfn.XLOOKUP(Table1[[#This Row],[ZIPCODE]],Table3[zip],Table3[county])</f>
        <v>Beaver County</v>
      </c>
      <c r="J3080" t="str">
        <f>IFERROR(Table1[[#This Row],[County (Utah.gov)]], SUBSTITUTE(Table1[[#This Row],[County (WPR)]], " County", ""))</f>
        <v>Beaver</v>
      </c>
    </row>
    <row r="3081" spans="1:10">
      <c r="A3081" t="s">
        <v>135</v>
      </c>
      <c r="B3081" t="s">
        <v>320</v>
      </c>
      <c r="C3081">
        <v>2025</v>
      </c>
      <c r="D3081">
        <v>2</v>
      </c>
      <c r="E3081">
        <v>84001</v>
      </c>
      <c r="F3081" t="s">
        <v>290</v>
      </c>
      <c r="G3081">
        <v>3</v>
      </c>
      <c r="H3081" t="str">
        <f>_xlfn.XLOOKUP(Table1[[#This Row],[ZIPCODE]],Table2[Zip Code],Table2[County])</f>
        <v>Duchesne</v>
      </c>
      <c r="I3081" t="str">
        <f>_xlfn.XLOOKUP(Table1[[#This Row],[ZIPCODE]],Table3[zip],Table3[county])</f>
        <v>Duchesne County</v>
      </c>
      <c r="J3081" t="str">
        <f>IFERROR(Table1[[#This Row],[County (Utah.gov)]], SUBSTITUTE(Table1[[#This Row],[County (WPR)]], " County", ""))</f>
        <v>Duchesne</v>
      </c>
    </row>
    <row r="3082" spans="1:10">
      <c r="A3082" t="s">
        <v>135</v>
      </c>
      <c r="B3082" t="s">
        <v>320</v>
      </c>
      <c r="C3082">
        <v>2025</v>
      </c>
      <c r="D3082">
        <v>2</v>
      </c>
      <c r="E3082">
        <v>84021</v>
      </c>
      <c r="F3082" t="s">
        <v>291</v>
      </c>
      <c r="G3082">
        <v>1</v>
      </c>
      <c r="H3082" t="str">
        <f>_xlfn.XLOOKUP(Table1[[#This Row],[ZIPCODE]],Table2[Zip Code],Table2[County])</f>
        <v>Duchesne</v>
      </c>
      <c r="I3082" t="str">
        <f>_xlfn.XLOOKUP(Table1[[#This Row],[ZIPCODE]],Table3[zip],Table3[county])</f>
        <v>Duchesne County</v>
      </c>
      <c r="J3082" t="str">
        <f>IFERROR(Table1[[#This Row],[County (Utah.gov)]], SUBSTITUTE(Table1[[#This Row],[County (WPR)]], " County", ""))</f>
        <v>Duchesne</v>
      </c>
    </row>
    <row r="3083" spans="1:10">
      <c r="A3083" t="s">
        <v>135</v>
      </c>
      <c r="B3083" t="s">
        <v>320</v>
      </c>
      <c r="C3083">
        <v>2025</v>
      </c>
      <c r="D3083">
        <v>2</v>
      </c>
      <c r="E3083">
        <v>84026</v>
      </c>
      <c r="F3083" t="s">
        <v>291</v>
      </c>
      <c r="G3083">
        <v>1</v>
      </c>
      <c r="H3083" t="str">
        <f>_xlfn.XLOOKUP(Table1[[#This Row],[ZIPCODE]],Table2[Zip Code],Table2[County])</f>
        <v>Uintah</v>
      </c>
      <c r="I3083" t="str">
        <f>_xlfn.XLOOKUP(Table1[[#This Row],[ZIPCODE]],Table3[zip],Table3[county])</f>
        <v>Uintah County</v>
      </c>
      <c r="J3083" t="str">
        <f>IFERROR(Table1[[#This Row],[County (Utah.gov)]], SUBSTITUTE(Table1[[#This Row],[County (WPR)]], " County", ""))</f>
        <v>Uintah</v>
      </c>
    </row>
    <row r="3084" spans="1:10">
      <c r="A3084" t="s">
        <v>135</v>
      </c>
      <c r="B3084" t="s">
        <v>320</v>
      </c>
      <c r="C3084">
        <v>2025</v>
      </c>
      <c r="D3084">
        <v>2</v>
      </c>
      <c r="E3084">
        <v>84039</v>
      </c>
      <c r="F3084" t="s">
        <v>290</v>
      </c>
      <c r="G3084">
        <v>2</v>
      </c>
      <c r="H3084" t="str">
        <f>_xlfn.XLOOKUP(Table1[[#This Row],[ZIPCODE]],Table2[Zip Code],Table2[County])</f>
        <v>Uintah</v>
      </c>
      <c r="I3084" t="str">
        <f>_xlfn.XLOOKUP(Table1[[#This Row],[ZIPCODE]],Table3[zip],Table3[county])</f>
        <v>Uintah County</v>
      </c>
      <c r="J3084" t="str">
        <f>IFERROR(Table1[[#This Row],[County (Utah.gov)]], SUBSTITUTE(Table1[[#This Row],[County (WPR)]], " County", ""))</f>
        <v>Uintah</v>
      </c>
    </row>
    <row r="3085" spans="1:10">
      <c r="A3085" t="s">
        <v>135</v>
      </c>
      <c r="B3085" t="s">
        <v>320</v>
      </c>
      <c r="C3085">
        <v>2025</v>
      </c>
      <c r="D3085">
        <v>2</v>
      </c>
      <c r="E3085">
        <v>84052</v>
      </c>
      <c r="F3085" t="s">
        <v>290</v>
      </c>
      <c r="G3085">
        <v>1</v>
      </c>
      <c r="H3085" t="str">
        <f>_xlfn.XLOOKUP(Table1[[#This Row],[ZIPCODE]],Table2[Zip Code],Table2[County])</f>
        <v>Duchesne</v>
      </c>
      <c r="I3085" t="str">
        <f>_xlfn.XLOOKUP(Table1[[#This Row],[ZIPCODE]],Table3[zip],Table3[county])</f>
        <v>Duchesne County</v>
      </c>
      <c r="J3085" t="str">
        <f>IFERROR(Table1[[#This Row],[County (Utah.gov)]], SUBSTITUTE(Table1[[#This Row],[County (WPR)]], " County", ""))</f>
        <v>Duchesne</v>
      </c>
    </row>
    <row r="3086" spans="1:10">
      <c r="A3086" t="s">
        <v>135</v>
      </c>
      <c r="B3086" t="s">
        <v>320</v>
      </c>
      <c r="C3086">
        <v>2025</v>
      </c>
      <c r="D3086">
        <v>2</v>
      </c>
      <c r="E3086">
        <v>84066</v>
      </c>
      <c r="F3086" t="s">
        <v>290</v>
      </c>
      <c r="G3086">
        <v>4</v>
      </c>
      <c r="H3086" t="str">
        <f>_xlfn.XLOOKUP(Table1[[#This Row],[ZIPCODE]],Table2[Zip Code],Table2[County])</f>
        <v>Duchesne</v>
      </c>
      <c r="I3086" t="str">
        <f>_xlfn.XLOOKUP(Table1[[#This Row],[ZIPCODE]],Table3[zip],Table3[county])</f>
        <v>Duchesne County</v>
      </c>
      <c r="J3086" t="str">
        <f>IFERROR(Table1[[#This Row],[County (Utah.gov)]], SUBSTITUTE(Table1[[#This Row],[County (WPR)]], " County", ""))</f>
        <v>Duchesne</v>
      </c>
    </row>
    <row r="3087" spans="1:10">
      <c r="A3087" t="s">
        <v>135</v>
      </c>
      <c r="B3087" t="s">
        <v>320</v>
      </c>
      <c r="C3087">
        <v>2025</v>
      </c>
      <c r="D3087">
        <v>2</v>
      </c>
      <c r="E3087">
        <v>84066</v>
      </c>
      <c r="F3087" t="s">
        <v>291</v>
      </c>
      <c r="G3087">
        <v>2</v>
      </c>
      <c r="H3087" t="str">
        <f>_xlfn.XLOOKUP(Table1[[#This Row],[ZIPCODE]],Table2[Zip Code],Table2[County])</f>
        <v>Duchesne</v>
      </c>
      <c r="I3087" t="str">
        <f>_xlfn.XLOOKUP(Table1[[#This Row],[ZIPCODE]],Table3[zip],Table3[county])</f>
        <v>Duchesne County</v>
      </c>
      <c r="J3087" t="str">
        <f>IFERROR(Table1[[#This Row],[County (Utah.gov)]], SUBSTITUTE(Table1[[#This Row],[County (WPR)]], " County", ""))</f>
        <v>Duchesne</v>
      </c>
    </row>
    <row r="3088" spans="1:10">
      <c r="A3088" t="s">
        <v>135</v>
      </c>
      <c r="B3088" t="s">
        <v>320</v>
      </c>
      <c r="C3088">
        <v>2025</v>
      </c>
      <c r="D3088">
        <v>2</v>
      </c>
      <c r="E3088">
        <v>84076</v>
      </c>
      <c r="F3088" t="s">
        <v>291</v>
      </c>
      <c r="G3088">
        <v>1</v>
      </c>
      <c r="H3088" t="str">
        <f>_xlfn.XLOOKUP(Table1[[#This Row],[ZIPCODE]],Table2[Zip Code],Table2[County])</f>
        <v>Uintah</v>
      </c>
      <c r="I3088" t="str">
        <f>_xlfn.XLOOKUP(Table1[[#This Row],[ZIPCODE]],Table3[zip],Table3[county])</f>
        <v>Uintah County</v>
      </c>
      <c r="J3088" t="str">
        <f>IFERROR(Table1[[#This Row],[County (Utah.gov)]], SUBSTITUTE(Table1[[#This Row],[County (WPR)]], " County", ""))</f>
        <v>Uintah</v>
      </c>
    </row>
    <row r="3089" spans="1:10">
      <c r="A3089" t="s">
        <v>135</v>
      </c>
      <c r="B3089" t="s">
        <v>320</v>
      </c>
      <c r="C3089">
        <v>2025</v>
      </c>
      <c r="D3089">
        <v>2</v>
      </c>
      <c r="E3089">
        <v>84078</v>
      </c>
      <c r="F3089" t="s">
        <v>290</v>
      </c>
      <c r="G3089">
        <v>9</v>
      </c>
      <c r="H3089" t="str">
        <f>_xlfn.XLOOKUP(Table1[[#This Row],[ZIPCODE]],Table2[Zip Code],Table2[County])</f>
        <v>Uintah</v>
      </c>
      <c r="I3089" t="str">
        <f>_xlfn.XLOOKUP(Table1[[#This Row],[ZIPCODE]],Table3[zip],Table3[county])</f>
        <v>Uintah County</v>
      </c>
      <c r="J3089" t="str">
        <f>IFERROR(Table1[[#This Row],[County (Utah.gov)]], SUBSTITUTE(Table1[[#This Row],[County (WPR)]], " County", ""))</f>
        <v>Uintah</v>
      </c>
    </row>
    <row r="3090" spans="1:10">
      <c r="A3090" t="s">
        <v>135</v>
      </c>
      <c r="B3090" t="s">
        <v>320</v>
      </c>
      <c r="C3090">
        <v>2025</v>
      </c>
      <c r="D3090">
        <v>2</v>
      </c>
      <c r="E3090">
        <v>84078</v>
      </c>
      <c r="F3090" t="s">
        <v>291</v>
      </c>
      <c r="G3090">
        <v>5</v>
      </c>
      <c r="H3090" t="str">
        <f>_xlfn.XLOOKUP(Table1[[#This Row],[ZIPCODE]],Table2[Zip Code],Table2[County])</f>
        <v>Uintah</v>
      </c>
      <c r="I3090" t="str">
        <f>_xlfn.XLOOKUP(Table1[[#This Row],[ZIPCODE]],Table3[zip],Table3[county])</f>
        <v>Uintah County</v>
      </c>
      <c r="J3090" t="str">
        <f>IFERROR(Table1[[#This Row],[County (Utah.gov)]], SUBSTITUTE(Table1[[#This Row],[County (WPR)]], " County", ""))</f>
        <v>Uintah</v>
      </c>
    </row>
    <row r="3091" spans="1:10">
      <c r="A3091" t="s">
        <v>135</v>
      </c>
      <c r="B3091" t="s">
        <v>321</v>
      </c>
      <c r="C3091">
        <v>2025</v>
      </c>
      <c r="D3091">
        <v>2</v>
      </c>
      <c r="E3091">
        <v>84020</v>
      </c>
      <c r="F3091" t="s">
        <v>290</v>
      </c>
      <c r="G3091">
        <v>1</v>
      </c>
      <c r="H3091" t="str">
        <f>_xlfn.XLOOKUP(Table1[[#This Row],[ZIPCODE]],Table2[Zip Code],Table2[County])</f>
        <v>Salt Lake</v>
      </c>
      <c r="I3091" t="str">
        <f>_xlfn.XLOOKUP(Table1[[#This Row],[ZIPCODE]],Table3[zip],Table3[county])</f>
        <v>Salt Lake County</v>
      </c>
      <c r="J3091" t="str">
        <f>IFERROR(Table1[[#This Row],[County (Utah.gov)]], SUBSTITUTE(Table1[[#This Row],[County (WPR)]], " County", ""))</f>
        <v>Salt Lake</v>
      </c>
    </row>
    <row r="3092" spans="1:10">
      <c r="A3092" t="s">
        <v>135</v>
      </c>
      <c r="B3092" t="s">
        <v>321</v>
      </c>
      <c r="C3092">
        <v>2025</v>
      </c>
      <c r="D3092">
        <v>2</v>
      </c>
      <c r="E3092">
        <v>84032</v>
      </c>
      <c r="F3092" t="s">
        <v>290</v>
      </c>
      <c r="G3092">
        <v>1</v>
      </c>
      <c r="H3092" t="str">
        <f>_xlfn.XLOOKUP(Table1[[#This Row],[ZIPCODE]],Table2[Zip Code],Table2[County])</f>
        <v>Wasatch</v>
      </c>
      <c r="I3092" t="str">
        <f>_xlfn.XLOOKUP(Table1[[#This Row],[ZIPCODE]],Table3[zip],Table3[county])</f>
        <v>Wasatch County</v>
      </c>
      <c r="J3092" t="str">
        <f>IFERROR(Table1[[#This Row],[County (Utah.gov)]], SUBSTITUTE(Table1[[#This Row],[County (WPR)]], " County", ""))</f>
        <v>Wasatch</v>
      </c>
    </row>
    <row r="3093" spans="1:10">
      <c r="A3093" t="s">
        <v>135</v>
      </c>
      <c r="B3093" t="s">
        <v>321</v>
      </c>
      <c r="C3093">
        <v>2025</v>
      </c>
      <c r="D3093">
        <v>2</v>
      </c>
      <c r="E3093">
        <v>84040</v>
      </c>
      <c r="F3093" t="s">
        <v>290</v>
      </c>
      <c r="G3093">
        <v>1</v>
      </c>
      <c r="H3093" t="str">
        <f>_xlfn.XLOOKUP(Table1[[#This Row],[ZIPCODE]],Table2[Zip Code],Table2[County])</f>
        <v>Davis</v>
      </c>
      <c r="I3093" t="str">
        <f>_xlfn.XLOOKUP(Table1[[#This Row],[ZIPCODE]],Table3[zip],Table3[county])</f>
        <v>Davis County</v>
      </c>
      <c r="J3093" t="str">
        <f>IFERROR(Table1[[#This Row],[County (Utah.gov)]], SUBSTITUTE(Table1[[#This Row],[County (WPR)]], " County", ""))</f>
        <v>Davis</v>
      </c>
    </row>
    <row r="3094" spans="1:10">
      <c r="A3094" t="s">
        <v>135</v>
      </c>
      <c r="B3094" t="s">
        <v>321</v>
      </c>
      <c r="C3094">
        <v>2025</v>
      </c>
      <c r="D3094">
        <v>2</v>
      </c>
      <c r="E3094">
        <v>84050</v>
      </c>
      <c r="F3094" t="s">
        <v>290</v>
      </c>
      <c r="G3094">
        <v>1</v>
      </c>
      <c r="H3094" t="str">
        <f>_xlfn.XLOOKUP(Table1[[#This Row],[ZIPCODE]],Table2[Zip Code],Table2[County])</f>
        <v>Morgan</v>
      </c>
      <c r="I3094" t="str">
        <f>_xlfn.XLOOKUP(Table1[[#This Row],[ZIPCODE]],Table3[zip],Table3[county])</f>
        <v>Morgan County</v>
      </c>
      <c r="J3094" t="str">
        <f>IFERROR(Table1[[#This Row],[County (Utah.gov)]], SUBSTITUTE(Table1[[#This Row],[County (WPR)]], " County", ""))</f>
        <v>Morgan</v>
      </c>
    </row>
    <row r="3095" spans="1:10">
      <c r="A3095" t="s">
        <v>135</v>
      </c>
      <c r="B3095" t="s">
        <v>321</v>
      </c>
      <c r="C3095">
        <v>2025</v>
      </c>
      <c r="D3095">
        <v>2</v>
      </c>
      <c r="E3095">
        <v>84062</v>
      </c>
      <c r="F3095" t="s">
        <v>290</v>
      </c>
      <c r="G3095">
        <v>1</v>
      </c>
      <c r="H3095" t="str">
        <f>_xlfn.XLOOKUP(Table1[[#This Row],[ZIPCODE]],Table2[Zip Code],Table2[County])</f>
        <v>Utah</v>
      </c>
      <c r="I3095" t="str">
        <f>_xlfn.XLOOKUP(Table1[[#This Row],[ZIPCODE]],Table3[zip],Table3[county])</f>
        <v>Utah County</v>
      </c>
      <c r="J3095" t="str">
        <f>IFERROR(Table1[[#This Row],[County (Utah.gov)]], SUBSTITUTE(Table1[[#This Row],[County (WPR)]], " County", ""))</f>
        <v>Utah</v>
      </c>
    </row>
    <row r="3096" spans="1:10">
      <c r="A3096" t="s">
        <v>135</v>
      </c>
      <c r="B3096" t="s">
        <v>321</v>
      </c>
      <c r="C3096">
        <v>2025</v>
      </c>
      <c r="D3096">
        <v>2</v>
      </c>
      <c r="E3096">
        <v>84074</v>
      </c>
      <c r="F3096" t="s">
        <v>290</v>
      </c>
      <c r="G3096">
        <v>2</v>
      </c>
      <c r="H3096" t="str">
        <f>_xlfn.XLOOKUP(Table1[[#This Row],[ZIPCODE]],Table2[Zip Code],Table2[County])</f>
        <v>Tooele</v>
      </c>
      <c r="I3096" t="str">
        <f>_xlfn.XLOOKUP(Table1[[#This Row],[ZIPCODE]],Table3[zip],Table3[county])</f>
        <v>Tooele County</v>
      </c>
      <c r="J3096" t="str">
        <f>IFERROR(Table1[[#This Row],[County (Utah.gov)]], SUBSTITUTE(Table1[[#This Row],[County (WPR)]], " County", ""))</f>
        <v>Tooele</v>
      </c>
    </row>
    <row r="3097" spans="1:10">
      <c r="A3097" t="s">
        <v>135</v>
      </c>
      <c r="B3097" t="s">
        <v>321</v>
      </c>
      <c r="C3097">
        <v>2025</v>
      </c>
      <c r="D3097">
        <v>2</v>
      </c>
      <c r="E3097">
        <v>84081</v>
      </c>
      <c r="F3097" t="s">
        <v>290</v>
      </c>
      <c r="G3097">
        <v>1</v>
      </c>
      <c r="H3097" t="e">
        <f>_xlfn.XLOOKUP(Table1[[#This Row],[ZIPCODE]],Table2[Zip Code],Table2[County])</f>
        <v>#N/A</v>
      </c>
      <c r="I3097" t="str">
        <f>_xlfn.XLOOKUP(Table1[[#This Row],[ZIPCODE]],Table3[zip],Table3[county])</f>
        <v>Salt Lake County</v>
      </c>
      <c r="J3097" t="str">
        <f>IFERROR(Table1[[#This Row],[County (Utah.gov)]], SUBSTITUTE(Table1[[#This Row],[County (WPR)]], " County", ""))</f>
        <v>Salt Lake</v>
      </c>
    </row>
    <row r="3098" spans="1:10">
      <c r="A3098" t="s">
        <v>135</v>
      </c>
      <c r="B3098" t="s">
        <v>321</v>
      </c>
      <c r="C3098">
        <v>2025</v>
      </c>
      <c r="D3098">
        <v>2</v>
      </c>
      <c r="E3098">
        <v>84094</v>
      </c>
      <c r="F3098" t="s">
        <v>290</v>
      </c>
      <c r="G3098">
        <v>1</v>
      </c>
      <c r="H3098" t="str">
        <f>_xlfn.XLOOKUP(Table1[[#This Row],[ZIPCODE]],Table2[Zip Code],Table2[County])</f>
        <v>Salt Lake</v>
      </c>
      <c r="I3098" t="str">
        <f>_xlfn.XLOOKUP(Table1[[#This Row],[ZIPCODE]],Table3[zip],Table3[county])</f>
        <v>Salt Lake County</v>
      </c>
      <c r="J3098" t="str">
        <f>IFERROR(Table1[[#This Row],[County (Utah.gov)]], SUBSTITUTE(Table1[[#This Row],[County (WPR)]], " County", ""))</f>
        <v>Salt Lake</v>
      </c>
    </row>
    <row r="3099" spans="1:10">
      <c r="A3099" t="s">
        <v>135</v>
      </c>
      <c r="B3099" t="s">
        <v>321</v>
      </c>
      <c r="C3099">
        <v>2025</v>
      </c>
      <c r="D3099">
        <v>2</v>
      </c>
      <c r="E3099">
        <v>84095</v>
      </c>
      <c r="F3099" t="s">
        <v>290</v>
      </c>
      <c r="G3099">
        <v>1</v>
      </c>
      <c r="H3099" t="str">
        <f>_xlfn.XLOOKUP(Table1[[#This Row],[ZIPCODE]],Table2[Zip Code],Table2[County])</f>
        <v>Salt Lake</v>
      </c>
      <c r="I3099" t="str">
        <f>_xlfn.XLOOKUP(Table1[[#This Row],[ZIPCODE]],Table3[zip],Table3[county])</f>
        <v>Salt Lake County</v>
      </c>
      <c r="J3099" t="str">
        <f>IFERROR(Table1[[#This Row],[County (Utah.gov)]], SUBSTITUTE(Table1[[#This Row],[County (WPR)]], " County", ""))</f>
        <v>Salt Lake</v>
      </c>
    </row>
    <row r="3100" spans="1:10">
      <c r="A3100" t="s">
        <v>135</v>
      </c>
      <c r="B3100" t="s">
        <v>321</v>
      </c>
      <c r="C3100">
        <v>2025</v>
      </c>
      <c r="D3100">
        <v>2</v>
      </c>
      <c r="E3100">
        <v>84096</v>
      </c>
      <c r="F3100" t="s">
        <v>290</v>
      </c>
      <c r="G3100">
        <v>1</v>
      </c>
      <c r="H3100" t="e">
        <f>_xlfn.XLOOKUP(Table1[[#This Row],[ZIPCODE]],Table2[Zip Code],Table2[County])</f>
        <v>#N/A</v>
      </c>
      <c r="I3100" t="str">
        <f>_xlfn.XLOOKUP(Table1[[#This Row],[ZIPCODE]],Table3[zip],Table3[county])</f>
        <v>Salt Lake County</v>
      </c>
      <c r="J3100" t="str">
        <f>IFERROR(Table1[[#This Row],[County (Utah.gov)]], SUBSTITUTE(Table1[[#This Row],[County (WPR)]], " County", ""))</f>
        <v>Salt Lake</v>
      </c>
    </row>
    <row r="3101" spans="1:10">
      <c r="A3101" t="s">
        <v>135</v>
      </c>
      <c r="B3101" t="s">
        <v>321</v>
      </c>
      <c r="C3101">
        <v>2025</v>
      </c>
      <c r="D3101">
        <v>2</v>
      </c>
      <c r="E3101">
        <v>84102</v>
      </c>
      <c r="F3101" t="s">
        <v>291</v>
      </c>
      <c r="G3101">
        <v>1</v>
      </c>
      <c r="H3101" t="str">
        <f>_xlfn.XLOOKUP(Table1[[#This Row],[ZIPCODE]],Table2[Zip Code],Table2[County])</f>
        <v>Salt Lake</v>
      </c>
      <c r="I3101" t="str">
        <f>_xlfn.XLOOKUP(Table1[[#This Row],[ZIPCODE]],Table3[zip],Table3[county])</f>
        <v>Salt Lake County</v>
      </c>
      <c r="J3101" t="str">
        <f>IFERROR(Table1[[#This Row],[County (Utah.gov)]], SUBSTITUTE(Table1[[#This Row],[County (WPR)]], " County", ""))</f>
        <v>Salt Lake</v>
      </c>
    </row>
    <row r="3102" spans="1:10">
      <c r="A3102" t="s">
        <v>135</v>
      </c>
      <c r="B3102" t="s">
        <v>321</v>
      </c>
      <c r="C3102">
        <v>2025</v>
      </c>
      <c r="D3102">
        <v>2</v>
      </c>
      <c r="E3102">
        <v>84109</v>
      </c>
      <c r="F3102" t="s">
        <v>290</v>
      </c>
      <c r="G3102">
        <v>1</v>
      </c>
      <c r="H3102" t="str">
        <f>_xlfn.XLOOKUP(Table1[[#This Row],[ZIPCODE]],Table2[Zip Code],Table2[County])</f>
        <v>Salt Lake</v>
      </c>
      <c r="I3102" t="str">
        <f>_xlfn.XLOOKUP(Table1[[#This Row],[ZIPCODE]],Table3[zip],Table3[county])</f>
        <v>Salt Lake County</v>
      </c>
      <c r="J3102" t="str">
        <f>IFERROR(Table1[[#This Row],[County (Utah.gov)]], SUBSTITUTE(Table1[[#This Row],[County (WPR)]], " County", ""))</f>
        <v>Salt Lake</v>
      </c>
    </row>
    <row r="3103" spans="1:10">
      <c r="A3103" t="s">
        <v>135</v>
      </c>
      <c r="B3103" t="s">
        <v>321</v>
      </c>
      <c r="C3103">
        <v>2025</v>
      </c>
      <c r="D3103">
        <v>2</v>
      </c>
      <c r="E3103">
        <v>84302</v>
      </c>
      <c r="F3103" t="s">
        <v>290</v>
      </c>
      <c r="G3103">
        <v>2</v>
      </c>
      <c r="H3103" t="str">
        <f>_xlfn.XLOOKUP(Table1[[#This Row],[ZIPCODE]],Table2[Zip Code],Table2[County])</f>
        <v>Box Elder</v>
      </c>
      <c r="I3103" t="str">
        <f>_xlfn.XLOOKUP(Table1[[#This Row],[ZIPCODE]],Table3[zip],Table3[county])</f>
        <v>Box Elder County</v>
      </c>
      <c r="J3103" t="str">
        <f>IFERROR(Table1[[#This Row],[County (Utah.gov)]], SUBSTITUTE(Table1[[#This Row],[County (WPR)]], " County", ""))</f>
        <v>Box Elder</v>
      </c>
    </row>
    <row r="3104" spans="1:10">
      <c r="A3104" t="s">
        <v>135</v>
      </c>
      <c r="B3104" t="s">
        <v>321</v>
      </c>
      <c r="C3104">
        <v>2025</v>
      </c>
      <c r="D3104">
        <v>2</v>
      </c>
      <c r="E3104">
        <v>84302</v>
      </c>
      <c r="F3104" t="s">
        <v>291</v>
      </c>
      <c r="G3104">
        <v>1</v>
      </c>
      <c r="H3104" t="str">
        <f>_xlfn.XLOOKUP(Table1[[#This Row],[ZIPCODE]],Table2[Zip Code],Table2[County])</f>
        <v>Box Elder</v>
      </c>
      <c r="I3104" t="str">
        <f>_xlfn.XLOOKUP(Table1[[#This Row],[ZIPCODE]],Table3[zip],Table3[county])</f>
        <v>Box Elder County</v>
      </c>
      <c r="J3104" t="str">
        <f>IFERROR(Table1[[#This Row],[County (Utah.gov)]], SUBSTITUTE(Table1[[#This Row],[County (WPR)]], " County", ""))</f>
        <v>Box Elder</v>
      </c>
    </row>
    <row r="3105" spans="1:10">
      <c r="A3105" t="s">
        <v>135</v>
      </c>
      <c r="B3105" t="s">
        <v>321</v>
      </c>
      <c r="C3105">
        <v>2025</v>
      </c>
      <c r="D3105">
        <v>2</v>
      </c>
      <c r="E3105">
        <v>84314</v>
      </c>
      <c r="F3105" t="s">
        <v>290</v>
      </c>
      <c r="G3105">
        <v>2</v>
      </c>
      <c r="H3105" t="str">
        <f>_xlfn.XLOOKUP(Table1[[#This Row],[ZIPCODE]],Table2[Zip Code],Table2[County])</f>
        <v>Box Elder</v>
      </c>
      <c r="I3105" t="str">
        <f>_xlfn.XLOOKUP(Table1[[#This Row],[ZIPCODE]],Table3[zip],Table3[county])</f>
        <v>Box Elder County</v>
      </c>
      <c r="J3105" t="str">
        <f>IFERROR(Table1[[#This Row],[County (Utah.gov)]], SUBSTITUTE(Table1[[#This Row],[County (WPR)]], " County", ""))</f>
        <v>Box Elder</v>
      </c>
    </row>
    <row r="3106" spans="1:10">
      <c r="A3106" t="s">
        <v>135</v>
      </c>
      <c r="B3106" t="s">
        <v>321</v>
      </c>
      <c r="C3106">
        <v>2025</v>
      </c>
      <c r="D3106">
        <v>2</v>
      </c>
      <c r="E3106">
        <v>84315</v>
      </c>
      <c r="F3106" t="s">
        <v>290</v>
      </c>
      <c r="G3106">
        <v>1</v>
      </c>
      <c r="H3106" t="str">
        <f>_xlfn.XLOOKUP(Table1[[#This Row],[ZIPCODE]],Table2[Zip Code],Table2[County])</f>
        <v>Weber</v>
      </c>
      <c r="I3106" t="str">
        <f>_xlfn.XLOOKUP(Table1[[#This Row],[ZIPCODE]],Table3[zip],Table3[county])</f>
        <v>Weber County</v>
      </c>
      <c r="J3106" t="str">
        <f>IFERROR(Table1[[#This Row],[County (Utah.gov)]], SUBSTITUTE(Table1[[#This Row],[County (WPR)]], " County", ""))</f>
        <v>Weber</v>
      </c>
    </row>
    <row r="3107" spans="1:10">
      <c r="A3107" t="s">
        <v>135</v>
      </c>
      <c r="B3107" t="s">
        <v>321</v>
      </c>
      <c r="C3107">
        <v>2025</v>
      </c>
      <c r="D3107">
        <v>2</v>
      </c>
      <c r="E3107">
        <v>84318</v>
      </c>
      <c r="F3107" t="s">
        <v>290</v>
      </c>
      <c r="G3107">
        <v>1</v>
      </c>
      <c r="H3107" t="str">
        <f>_xlfn.XLOOKUP(Table1[[#This Row],[ZIPCODE]],Table2[Zip Code],Table2[County])</f>
        <v>Cache</v>
      </c>
      <c r="I3107" t="str">
        <f>_xlfn.XLOOKUP(Table1[[#This Row],[ZIPCODE]],Table3[zip],Table3[county])</f>
        <v>Cache County</v>
      </c>
      <c r="J3107" t="str">
        <f>IFERROR(Table1[[#This Row],[County (Utah.gov)]], SUBSTITUTE(Table1[[#This Row],[County (WPR)]], " County", ""))</f>
        <v>Cache</v>
      </c>
    </row>
    <row r="3108" spans="1:10">
      <c r="A3108" t="s">
        <v>135</v>
      </c>
      <c r="B3108" t="s">
        <v>321</v>
      </c>
      <c r="C3108">
        <v>2025</v>
      </c>
      <c r="D3108">
        <v>2</v>
      </c>
      <c r="E3108">
        <v>84319</v>
      </c>
      <c r="F3108" t="s">
        <v>291</v>
      </c>
      <c r="G3108">
        <v>1</v>
      </c>
      <c r="H3108" t="str">
        <f>_xlfn.XLOOKUP(Table1[[#This Row],[ZIPCODE]],Table2[Zip Code],Table2[County])</f>
        <v>Cache</v>
      </c>
      <c r="I3108" t="str">
        <f>_xlfn.XLOOKUP(Table1[[#This Row],[ZIPCODE]],Table3[zip],Table3[county])</f>
        <v>Cache County</v>
      </c>
      <c r="J3108" t="str">
        <f>IFERROR(Table1[[#This Row],[County (Utah.gov)]], SUBSTITUTE(Table1[[#This Row],[County (WPR)]], " County", ""))</f>
        <v>Cache</v>
      </c>
    </row>
    <row r="3109" spans="1:10">
      <c r="A3109" t="s">
        <v>135</v>
      </c>
      <c r="B3109" t="s">
        <v>321</v>
      </c>
      <c r="C3109">
        <v>2025</v>
      </c>
      <c r="D3109">
        <v>2</v>
      </c>
      <c r="E3109">
        <v>84321</v>
      </c>
      <c r="F3109" t="s">
        <v>290</v>
      </c>
      <c r="G3109">
        <v>12</v>
      </c>
      <c r="H3109" t="str">
        <f>_xlfn.XLOOKUP(Table1[[#This Row],[ZIPCODE]],Table2[Zip Code],Table2[County])</f>
        <v>Cache</v>
      </c>
      <c r="I3109" t="str">
        <f>_xlfn.XLOOKUP(Table1[[#This Row],[ZIPCODE]],Table3[zip],Table3[county])</f>
        <v>Cache County</v>
      </c>
      <c r="J3109" t="str">
        <f>IFERROR(Table1[[#This Row],[County (Utah.gov)]], SUBSTITUTE(Table1[[#This Row],[County (WPR)]], " County", ""))</f>
        <v>Cache</v>
      </c>
    </row>
    <row r="3110" spans="1:10">
      <c r="A3110" t="s">
        <v>135</v>
      </c>
      <c r="B3110" t="s">
        <v>321</v>
      </c>
      <c r="C3110">
        <v>2025</v>
      </c>
      <c r="D3110">
        <v>2</v>
      </c>
      <c r="E3110">
        <v>84321</v>
      </c>
      <c r="F3110" t="s">
        <v>291</v>
      </c>
      <c r="G3110">
        <v>1</v>
      </c>
      <c r="H3110" t="str">
        <f>_xlfn.XLOOKUP(Table1[[#This Row],[ZIPCODE]],Table2[Zip Code],Table2[County])</f>
        <v>Cache</v>
      </c>
      <c r="I3110" t="str">
        <f>_xlfn.XLOOKUP(Table1[[#This Row],[ZIPCODE]],Table3[zip],Table3[county])</f>
        <v>Cache County</v>
      </c>
      <c r="J3110" t="str">
        <f>IFERROR(Table1[[#This Row],[County (Utah.gov)]], SUBSTITUTE(Table1[[#This Row],[County (WPR)]], " County", ""))</f>
        <v>Cache</v>
      </c>
    </row>
    <row r="3111" spans="1:10">
      <c r="A3111" t="s">
        <v>135</v>
      </c>
      <c r="B3111" t="s">
        <v>321</v>
      </c>
      <c r="C3111">
        <v>2025</v>
      </c>
      <c r="D3111">
        <v>2</v>
      </c>
      <c r="E3111">
        <v>84322</v>
      </c>
      <c r="F3111" t="s">
        <v>290</v>
      </c>
      <c r="G3111">
        <v>1</v>
      </c>
      <c r="H3111" t="str">
        <f>_xlfn.XLOOKUP(Table1[[#This Row],[ZIPCODE]],Table2[Zip Code],Table2[County])</f>
        <v>Cache</v>
      </c>
      <c r="I3111" t="str">
        <f>_xlfn.XLOOKUP(Table1[[#This Row],[ZIPCODE]],Table3[zip],Table3[county])</f>
        <v>Cache County</v>
      </c>
      <c r="J3111" t="str">
        <f>IFERROR(Table1[[#This Row],[County (Utah.gov)]], SUBSTITUTE(Table1[[#This Row],[County (WPR)]], " County", ""))</f>
        <v>Cache</v>
      </c>
    </row>
    <row r="3112" spans="1:10">
      <c r="A3112" t="s">
        <v>135</v>
      </c>
      <c r="B3112" t="s">
        <v>321</v>
      </c>
      <c r="C3112">
        <v>2025</v>
      </c>
      <c r="D3112">
        <v>2</v>
      </c>
      <c r="E3112">
        <v>84324</v>
      </c>
      <c r="F3112" t="s">
        <v>291</v>
      </c>
      <c r="G3112">
        <v>1</v>
      </c>
      <c r="H3112" t="str">
        <f>_xlfn.XLOOKUP(Table1[[#This Row],[ZIPCODE]],Table2[Zip Code],Table2[County])</f>
        <v>Box Elder</v>
      </c>
      <c r="I3112" t="str">
        <f>_xlfn.XLOOKUP(Table1[[#This Row],[ZIPCODE]],Table3[zip],Table3[county])</f>
        <v>Box Elder County</v>
      </c>
      <c r="J3112" t="str">
        <f>IFERROR(Table1[[#This Row],[County (Utah.gov)]], SUBSTITUTE(Table1[[#This Row],[County (WPR)]], " County", ""))</f>
        <v>Box Elder</v>
      </c>
    </row>
    <row r="3113" spans="1:10">
      <c r="A3113" t="s">
        <v>135</v>
      </c>
      <c r="B3113" t="s">
        <v>321</v>
      </c>
      <c r="C3113">
        <v>2025</v>
      </c>
      <c r="D3113">
        <v>2</v>
      </c>
      <c r="E3113">
        <v>84325</v>
      </c>
      <c r="F3113" t="s">
        <v>290</v>
      </c>
      <c r="G3113">
        <v>2</v>
      </c>
      <c r="H3113" t="str">
        <f>_xlfn.XLOOKUP(Table1[[#This Row],[ZIPCODE]],Table2[Zip Code],Table2[County])</f>
        <v>Cache</v>
      </c>
      <c r="I3113" t="str">
        <f>_xlfn.XLOOKUP(Table1[[#This Row],[ZIPCODE]],Table3[zip],Table3[county])</f>
        <v>Cache County</v>
      </c>
      <c r="J3113" t="str">
        <f>IFERROR(Table1[[#This Row],[County (Utah.gov)]], SUBSTITUTE(Table1[[#This Row],[County (WPR)]], " County", ""))</f>
        <v>Cache</v>
      </c>
    </row>
    <row r="3114" spans="1:10">
      <c r="A3114" t="s">
        <v>135</v>
      </c>
      <c r="B3114" t="s">
        <v>321</v>
      </c>
      <c r="C3114">
        <v>2025</v>
      </c>
      <c r="D3114">
        <v>2</v>
      </c>
      <c r="E3114">
        <v>84332</v>
      </c>
      <c r="F3114" t="s">
        <v>290</v>
      </c>
      <c r="G3114">
        <v>1</v>
      </c>
      <c r="H3114" t="str">
        <f>_xlfn.XLOOKUP(Table1[[#This Row],[ZIPCODE]],Table2[Zip Code],Table2[County])</f>
        <v>Cache</v>
      </c>
      <c r="I3114" t="str">
        <f>_xlfn.XLOOKUP(Table1[[#This Row],[ZIPCODE]],Table3[zip],Table3[county])</f>
        <v>Cache County</v>
      </c>
      <c r="J3114" t="str">
        <f>IFERROR(Table1[[#This Row],[County (Utah.gov)]], SUBSTITUTE(Table1[[#This Row],[County (WPR)]], " County", ""))</f>
        <v>Cache</v>
      </c>
    </row>
    <row r="3115" spans="1:10">
      <c r="A3115" t="s">
        <v>135</v>
      </c>
      <c r="B3115" t="s">
        <v>321</v>
      </c>
      <c r="C3115">
        <v>2025</v>
      </c>
      <c r="D3115">
        <v>2</v>
      </c>
      <c r="E3115">
        <v>84335</v>
      </c>
      <c r="F3115" t="s">
        <v>290</v>
      </c>
      <c r="G3115">
        <v>1</v>
      </c>
      <c r="H3115" t="str">
        <f>_xlfn.XLOOKUP(Table1[[#This Row],[ZIPCODE]],Table2[Zip Code],Table2[County])</f>
        <v>Cache</v>
      </c>
      <c r="I3115" t="str">
        <f>_xlfn.XLOOKUP(Table1[[#This Row],[ZIPCODE]],Table3[zip],Table3[county])</f>
        <v>Cache County</v>
      </c>
      <c r="J3115" t="str">
        <f>IFERROR(Table1[[#This Row],[County (Utah.gov)]], SUBSTITUTE(Table1[[#This Row],[County (WPR)]], " County", ""))</f>
        <v>Cache</v>
      </c>
    </row>
    <row r="3116" spans="1:10">
      <c r="A3116" t="s">
        <v>135</v>
      </c>
      <c r="B3116" t="s">
        <v>321</v>
      </c>
      <c r="C3116">
        <v>2025</v>
      </c>
      <c r="D3116">
        <v>2</v>
      </c>
      <c r="E3116">
        <v>84337</v>
      </c>
      <c r="F3116" t="s">
        <v>290</v>
      </c>
      <c r="G3116">
        <v>1</v>
      </c>
      <c r="H3116" t="str">
        <f>_xlfn.XLOOKUP(Table1[[#This Row],[ZIPCODE]],Table2[Zip Code],Table2[County])</f>
        <v>Box Elder</v>
      </c>
      <c r="I3116" t="str">
        <f>_xlfn.XLOOKUP(Table1[[#This Row],[ZIPCODE]],Table3[zip],Table3[county])</f>
        <v>Box Elder County</v>
      </c>
      <c r="J3116" t="str">
        <f>IFERROR(Table1[[#This Row],[County (Utah.gov)]], SUBSTITUTE(Table1[[#This Row],[County (WPR)]], " County", ""))</f>
        <v>Box Elder</v>
      </c>
    </row>
    <row r="3117" spans="1:10">
      <c r="A3117" t="s">
        <v>135</v>
      </c>
      <c r="B3117" t="s">
        <v>321</v>
      </c>
      <c r="C3117">
        <v>2025</v>
      </c>
      <c r="D3117">
        <v>2</v>
      </c>
      <c r="E3117">
        <v>84339</v>
      </c>
      <c r="F3117" t="s">
        <v>290</v>
      </c>
      <c r="G3117">
        <v>2</v>
      </c>
      <c r="H3117" t="str">
        <f>_xlfn.XLOOKUP(Table1[[#This Row],[ZIPCODE]],Table2[Zip Code],Table2[County])</f>
        <v>Cache</v>
      </c>
      <c r="I3117" t="str">
        <f>_xlfn.XLOOKUP(Table1[[#This Row],[ZIPCODE]],Table3[zip],Table3[county])</f>
        <v>Cache County</v>
      </c>
      <c r="J3117" t="str">
        <f>IFERROR(Table1[[#This Row],[County (Utah.gov)]], SUBSTITUTE(Table1[[#This Row],[County (WPR)]], " County", ""))</f>
        <v>Cache</v>
      </c>
    </row>
    <row r="3118" spans="1:10">
      <c r="A3118" t="s">
        <v>135</v>
      </c>
      <c r="B3118" t="s">
        <v>321</v>
      </c>
      <c r="C3118">
        <v>2025</v>
      </c>
      <c r="D3118">
        <v>2</v>
      </c>
      <c r="E3118">
        <v>84341</v>
      </c>
      <c r="F3118" t="s">
        <v>290</v>
      </c>
      <c r="G3118">
        <v>7</v>
      </c>
      <c r="H3118" t="str">
        <f>_xlfn.XLOOKUP(Table1[[#This Row],[ZIPCODE]],Table2[Zip Code],Table2[County])</f>
        <v>Cache</v>
      </c>
      <c r="I3118" t="str">
        <f>_xlfn.XLOOKUP(Table1[[#This Row],[ZIPCODE]],Table3[zip],Table3[county])</f>
        <v>Cache County</v>
      </c>
      <c r="J3118" t="str">
        <f>IFERROR(Table1[[#This Row],[County (Utah.gov)]], SUBSTITUTE(Table1[[#This Row],[County (WPR)]], " County", ""))</f>
        <v>Cache</v>
      </c>
    </row>
    <row r="3119" spans="1:10">
      <c r="A3119" t="s">
        <v>135</v>
      </c>
      <c r="B3119" t="s">
        <v>321</v>
      </c>
      <c r="C3119">
        <v>2025</v>
      </c>
      <c r="D3119">
        <v>2</v>
      </c>
      <c r="E3119">
        <v>84404</v>
      </c>
      <c r="F3119" t="s">
        <v>290</v>
      </c>
      <c r="G3119">
        <v>1</v>
      </c>
      <c r="H3119" t="str">
        <f>_xlfn.XLOOKUP(Table1[[#This Row],[ZIPCODE]],Table2[Zip Code],Table2[County])</f>
        <v>Weber</v>
      </c>
      <c r="I3119" t="str">
        <f>_xlfn.XLOOKUP(Table1[[#This Row],[ZIPCODE]],Table3[zip],Table3[county])</f>
        <v>Weber County</v>
      </c>
      <c r="J3119" t="str">
        <f>IFERROR(Table1[[#This Row],[County (Utah.gov)]], SUBSTITUTE(Table1[[#This Row],[County (WPR)]], " County", ""))</f>
        <v>Weber</v>
      </c>
    </row>
    <row r="3120" spans="1:10">
      <c r="A3120" t="s">
        <v>135</v>
      </c>
      <c r="B3120" t="s">
        <v>321</v>
      </c>
      <c r="C3120">
        <v>2025</v>
      </c>
      <c r="D3120">
        <v>2</v>
      </c>
      <c r="E3120">
        <v>84405</v>
      </c>
      <c r="F3120" t="s">
        <v>290</v>
      </c>
      <c r="G3120">
        <v>1</v>
      </c>
      <c r="H3120" t="str">
        <f>_xlfn.XLOOKUP(Table1[[#This Row],[ZIPCODE]],Table2[Zip Code],Table2[County])</f>
        <v>Weber</v>
      </c>
      <c r="I3120" t="str">
        <f>_xlfn.XLOOKUP(Table1[[#This Row],[ZIPCODE]],Table3[zip],Table3[county])</f>
        <v>Weber County</v>
      </c>
      <c r="J3120" t="str">
        <f>IFERROR(Table1[[#This Row],[County (Utah.gov)]], SUBSTITUTE(Table1[[#This Row],[County (WPR)]], " County", ""))</f>
        <v>Weber</v>
      </c>
    </row>
    <row r="3121" spans="1:10">
      <c r="A3121" t="s">
        <v>135</v>
      </c>
      <c r="B3121" t="s">
        <v>321</v>
      </c>
      <c r="C3121">
        <v>2025</v>
      </c>
      <c r="D3121">
        <v>2</v>
      </c>
      <c r="E3121">
        <v>84414</v>
      </c>
      <c r="F3121" t="s">
        <v>290</v>
      </c>
      <c r="G3121">
        <v>1</v>
      </c>
      <c r="H3121" t="str">
        <f>_xlfn.XLOOKUP(Table1[[#This Row],[ZIPCODE]],Table2[Zip Code],Table2[County])</f>
        <v>Weber</v>
      </c>
      <c r="I3121" t="str">
        <f>_xlfn.XLOOKUP(Table1[[#This Row],[ZIPCODE]],Table3[zip],Table3[county])</f>
        <v>Weber County</v>
      </c>
      <c r="J3121" t="str">
        <f>IFERROR(Table1[[#This Row],[County (Utah.gov)]], SUBSTITUTE(Table1[[#This Row],[County (WPR)]], " County", ""))</f>
        <v>Weber</v>
      </c>
    </row>
    <row r="3122" spans="1:10">
      <c r="A3122" t="s">
        <v>135</v>
      </c>
      <c r="B3122" t="s">
        <v>321</v>
      </c>
      <c r="C3122">
        <v>2025</v>
      </c>
      <c r="D3122">
        <v>2</v>
      </c>
      <c r="E3122">
        <v>84414</v>
      </c>
      <c r="F3122" t="s">
        <v>291</v>
      </c>
      <c r="G3122">
        <v>2</v>
      </c>
      <c r="H3122" t="str">
        <f>_xlfn.XLOOKUP(Table1[[#This Row],[ZIPCODE]],Table2[Zip Code],Table2[County])</f>
        <v>Weber</v>
      </c>
      <c r="I3122" t="str">
        <f>_xlfn.XLOOKUP(Table1[[#This Row],[ZIPCODE]],Table3[zip],Table3[county])</f>
        <v>Weber County</v>
      </c>
      <c r="J3122" t="str">
        <f>IFERROR(Table1[[#This Row],[County (Utah.gov)]], SUBSTITUTE(Table1[[#This Row],[County (WPR)]], " County", ""))</f>
        <v>Weber</v>
      </c>
    </row>
    <row r="3123" spans="1:10">
      <c r="A3123" t="s">
        <v>135</v>
      </c>
      <c r="B3123" t="s">
        <v>321</v>
      </c>
      <c r="C3123">
        <v>2025</v>
      </c>
      <c r="D3123">
        <v>2</v>
      </c>
      <c r="E3123">
        <v>84651</v>
      </c>
      <c r="F3123" t="s">
        <v>290</v>
      </c>
      <c r="G3123">
        <v>2</v>
      </c>
      <c r="H3123" t="str">
        <f>_xlfn.XLOOKUP(Table1[[#This Row],[ZIPCODE]],Table2[Zip Code],Table2[County])</f>
        <v>Utah</v>
      </c>
      <c r="I3123" t="str">
        <f>_xlfn.XLOOKUP(Table1[[#This Row],[ZIPCODE]],Table3[zip],Table3[county])</f>
        <v>Utah County</v>
      </c>
      <c r="J3123" t="str">
        <f>IFERROR(Table1[[#This Row],[County (Utah.gov)]], SUBSTITUTE(Table1[[#This Row],[County (WPR)]], " County", ""))</f>
        <v>Utah</v>
      </c>
    </row>
    <row r="3124" spans="1:10">
      <c r="A3124" t="s">
        <v>135</v>
      </c>
      <c r="B3124" t="s">
        <v>321</v>
      </c>
      <c r="C3124">
        <v>2025</v>
      </c>
      <c r="D3124">
        <v>2</v>
      </c>
      <c r="E3124">
        <v>84653</v>
      </c>
      <c r="F3124" t="s">
        <v>290</v>
      </c>
      <c r="G3124">
        <v>1</v>
      </c>
      <c r="H3124" t="str">
        <f>_xlfn.XLOOKUP(Table1[[#This Row],[ZIPCODE]],Table2[Zip Code],Table2[County])</f>
        <v>Utah</v>
      </c>
      <c r="I3124" t="str">
        <f>_xlfn.XLOOKUP(Table1[[#This Row],[ZIPCODE]],Table3[zip],Table3[county])</f>
        <v>Utah County</v>
      </c>
      <c r="J3124" t="str">
        <f>IFERROR(Table1[[#This Row],[County (Utah.gov)]], SUBSTITUTE(Table1[[#This Row],[County (WPR)]], " County", ""))</f>
        <v>Utah</v>
      </c>
    </row>
    <row r="3125" spans="1:10">
      <c r="A3125" t="s">
        <v>135</v>
      </c>
      <c r="B3125" t="s">
        <v>321</v>
      </c>
      <c r="C3125">
        <v>2025</v>
      </c>
      <c r="D3125">
        <v>2</v>
      </c>
      <c r="E3125">
        <v>84655</v>
      </c>
      <c r="F3125" t="s">
        <v>290</v>
      </c>
      <c r="G3125">
        <v>1</v>
      </c>
      <c r="H3125" t="str">
        <f>_xlfn.XLOOKUP(Table1[[#This Row],[ZIPCODE]],Table2[Zip Code],Table2[County])</f>
        <v>Utah</v>
      </c>
      <c r="I3125" t="str">
        <f>_xlfn.XLOOKUP(Table1[[#This Row],[ZIPCODE]],Table3[zip],Table3[county])</f>
        <v>Utah County</v>
      </c>
      <c r="J3125" t="str">
        <f>IFERROR(Table1[[#This Row],[County (Utah.gov)]], SUBSTITUTE(Table1[[#This Row],[County (WPR)]], " County", ""))</f>
        <v>Utah</v>
      </c>
    </row>
    <row r="3126" spans="1:10">
      <c r="A3126" t="s">
        <v>135</v>
      </c>
      <c r="B3126" t="s">
        <v>321</v>
      </c>
      <c r="C3126">
        <v>2025</v>
      </c>
      <c r="D3126">
        <v>2</v>
      </c>
      <c r="E3126">
        <v>84725</v>
      </c>
      <c r="F3126" t="s">
        <v>290</v>
      </c>
      <c r="G3126">
        <v>1</v>
      </c>
      <c r="H3126" t="str">
        <f>_xlfn.XLOOKUP(Table1[[#This Row],[ZIPCODE]],Table2[Zip Code],Table2[County])</f>
        <v>Washington</v>
      </c>
      <c r="I3126" t="str">
        <f>_xlfn.XLOOKUP(Table1[[#This Row],[ZIPCODE]],Table3[zip],Table3[county])</f>
        <v>Washington County</v>
      </c>
      <c r="J3126" t="str">
        <f>IFERROR(Table1[[#This Row],[County (Utah.gov)]], SUBSTITUTE(Table1[[#This Row],[County (WPR)]], " County", ""))</f>
        <v>Washington</v>
      </c>
    </row>
    <row r="3127" spans="1:10">
      <c r="A3127" t="s">
        <v>135</v>
      </c>
      <c r="B3127" t="s">
        <v>321</v>
      </c>
      <c r="C3127">
        <v>2025</v>
      </c>
      <c r="D3127">
        <v>2</v>
      </c>
      <c r="E3127">
        <v>84770</v>
      </c>
      <c r="F3127" t="s">
        <v>290</v>
      </c>
      <c r="G3127">
        <v>1</v>
      </c>
      <c r="H3127" t="str">
        <f>_xlfn.XLOOKUP(Table1[[#This Row],[ZIPCODE]],Table2[Zip Code],Table2[County])</f>
        <v>Washington</v>
      </c>
      <c r="I3127" t="str">
        <f>_xlfn.XLOOKUP(Table1[[#This Row],[ZIPCODE]],Table3[zip],Table3[county])</f>
        <v>Washington County</v>
      </c>
      <c r="J3127" t="str">
        <f>IFERROR(Table1[[#This Row],[County (Utah.gov)]], SUBSTITUTE(Table1[[#This Row],[County (WPR)]], " County", ""))</f>
        <v>Washington</v>
      </c>
    </row>
    <row r="3128" spans="1:10">
      <c r="A3128" t="s">
        <v>135</v>
      </c>
      <c r="B3128" t="s">
        <v>304</v>
      </c>
      <c r="C3128">
        <v>2025</v>
      </c>
      <c r="D3128">
        <v>2</v>
      </c>
      <c r="E3128">
        <v>84003</v>
      </c>
      <c r="F3128" t="s">
        <v>290</v>
      </c>
      <c r="G3128">
        <v>1</v>
      </c>
      <c r="H3128" t="str">
        <f>_xlfn.XLOOKUP(Table1[[#This Row],[ZIPCODE]],Table2[Zip Code],Table2[County])</f>
        <v>Utah</v>
      </c>
      <c r="I3128" t="str">
        <f>_xlfn.XLOOKUP(Table1[[#This Row],[ZIPCODE]],Table3[zip],Table3[county])</f>
        <v>Utah County</v>
      </c>
      <c r="J3128" t="str">
        <f>IFERROR(Table1[[#This Row],[County (Utah.gov)]], SUBSTITUTE(Table1[[#This Row],[County (WPR)]], " County", ""))</f>
        <v>Utah</v>
      </c>
    </row>
    <row r="3129" spans="1:10">
      <c r="A3129" t="s">
        <v>135</v>
      </c>
      <c r="B3129" t="s">
        <v>304</v>
      </c>
      <c r="C3129">
        <v>2025</v>
      </c>
      <c r="D3129">
        <v>2</v>
      </c>
      <c r="E3129">
        <v>84042</v>
      </c>
      <c r="F3129" t="s">
        <v>291</v>
      </c>
      <c r="G3129">
        <v>1</v>
      </c>
      <c r="H3129" t="str">
        <f>_xlfn.XLOOKUP(Table1[[#This Row],[ZIPCODE]],Table2[Zip Code],Table2[County])</f>
        <v>Utah</v>
      </c>
      <c r="I3129" t="str">
        <f>_xlfn.XLOOKUP(Table1[[#This Row],[ZIPCODE]],Table3[zip],Table3[county])</f>
        <v>Utah County</v>
      </c>
      <c r="J3129" t="str">
        <f>IFERROR(Table1[[#This Row],[County (Utah.gov)]], SUBSTITUTE(Table1[[#This Row],[County (WPR)]], " County", ""))</f>
        <v>Utah</v>
      </c>
    </row>
    <row r="3130" spans="1:10">
      <c r="A3130" t="s">
        <v>135</v>
      </c>
      <c r="B3130" t="s">
        <v>304</v>
      </c>
      <c r="C3130">
        <v>2025</v>
      </c>
      <c r="D3130">
        <v>2</v>
      </c>
      <c r="E3130">
        <v>84043</v>
      </c>
      <c r="F3130" t="s">
        <v>290</v>
      </c>
      <c r="G3130">
        <v>1</v>
      </c>
      <c r="H3130" t="str">
        <f>_xlfn.XLOOKUP(Table1[[#This Row],[ZIPCODE]],Table2[Zip Code],Table2[County])</f>
        <v>Utah</v>
      </c>
      <c r="I3130" t="str">
        <f>_xlfn.XLOOKUP(Table1[[#This Row],[ZIPCODE]],Table3[zip],Table3[county])</f>
        <v>Utah County</v>
      </c>
      <c r="J3130" t="str">
        <f>IFERROR(Table1[[#This Row],[County (Utah.gov)]], SUBSTITUTE(Table1[[#This Row],[County (WPR)]], " County", ""))</f>
        <v>Utah</v>
      </c>
    </row>
    <row r="3131" spans="1:10">
      <c r="A3131" t="s">
        <v>135</v>
      </c>
      <c r="B3131" t="s">
        <v>304</v>
      </c>
      <c r="C3131">
        <v>2025</v>
      </c>
      <c r="D3131">
        <v>2</v>
      </c>
      <c r="E3131">
        <v>84046</v>
      </c>
      <c r="F3131" t="s">
        <v>291</v>
      </c>
      <c r="G3131">
        <v>1</v>
      </c>
      <c r="H3131" t="str">
        <f>_xlfn.XLOOKUP(Table1[[#This Row],[ZIPCODE]],Table2[Zip Code],Table2[County])</f>
        <v>Daggett</v>
      </c>
      <c r="I3131" t="str">
        <f>_xlfn.XLOOKUP(Table1[[#This Row],[ZIPCODE]],Table3[zip],Table3[county])</f>
        <v>Daggett County</v>
      </c>
      <c r="J3131" t="str">
        <f>IFERROR(Table1[[#This Row],[County (Utah.gov)]], SUBSTITUTE(Table1[[#This Row],[County (WPR)]], " County", ""))</f>
        <v>Daggett</v>
      </c>
    </row>
    <row r="3132" spans="1:10">
      <c r="A3132" t="s">
        <v>135</v>
      </c>
      <c r="B3132" t="s">
        <v>304</v>
      </c>
      <c r="C3132">
        <v>2025</v>
      </c>
      <c r="D3132">
        <v>2</v>
      </c>
      <c r="E3132">
        <v>84054</v>
      </c>
      <c r="F3132" t="s">
        <v>290</v>
      </c>
      <c r="G3132">
        <v>1</v>
      </c>
      <c r="H3132" t="str">
        <f>_xlfn.XLOOKUP(Table1[[#This Row],[ZIPCODE]],Table2[Zip Code],Table2[County])</f>
        <v>Davis</v>
      </c>
      <c r="I3132" t="str">
        <f>_xlfn.XLOOKUP(Table1[[#This Row],[ZIPCODE]],Table3[zip],Table3[county])</f>
        <v>Davis County</v>
      </c>
      <c r="J3132" t="str">
        <f>IFERROR(Table1[[#This Row],[County (Utah.gov)]], SUBSTITUTE(Table1[[#This Row],[County (WPR)]], " County", ""))</f>
        <v>Davis</v>
      </c>
    </row>
    <row r="3133" spans="1:10">
      <c r="A3133" t="s">
        <v>135</v>
      </c>
      <c r="B3133" t="s">
        <v>304</v>
      </c>
      <c r="C3133">
        <v>2025</v>
      </c>
      <c r="D3133">
        <v>2</v>
      </c>
      <c r="E3133">
        <v>84057</v>
      </c>
      <c r="F3133" t="s">
        <v>290</v>
      </c>
      <c r="G3133">
        <v>1</v>
      </c>
      <c r="H3133" t="str">
        <f>_xlfn.XLOOKUP(Table1[[#This Row],[ZIPCODE]],Table2[Zip Code],Table2[County])</f>
        <v>Utah</v>
      </c>
      <c r="I3133" t="str">
        <f>_xlfn.XLOOKUP(Table1[[#This Row],[ZIPCODE]],Table3[zip],Table3[county])</f>
        <v>Utah County</v>
      </c>
      <c r="J3133" t="str">
        <f>IFERROR(Table1[[#This Row],[County (Utah.gov)]], SUBSTITUTE(Table1[[#This Row],[County (WPR)]], " County", ""))</f>
        <v>Utah</v>
      </c>
    </row>
    <row r="3134" spans="1:10">
      <c r="A3134" t="s">
        <v>135</v>
      </c>
      <c r="B3134" t="s">
        <v>304</v>
      </c>
      <c r="C3134">
        <v>2025</v>
      </c>
      <c r="D3134">
        <v>2</v>
      </c>
      <c r="E3134">
        <v>84058</v>
      </c>
      <c r="F3134" t="s">
        <v>291</v>
      </c>
      <c r="G3134">
        <v>1</v>
      </c>
      <c r="H3134" t="str">
        <f>_xlfn.XLOOKUP(Table1[[#This Row],[ZIPCODE]],Table2[Zip Code],Table2[County])</f>
        <v>Utah</v>
      </c>
      <c r="I3134" t="str">
        <f>_xlfn.XLOOKUP(Table1[[#This Row],[ZIPCODE]],Table3[zip],Table3[county])</f>
        <v>Utah County</v>
      </c>
      <c r="J3134" t="str">
        <f>IFERROR(Table1[[#This Row],[County (Utah.gov)]], SUBSTITUTE(Table1[[#This Row],[County (WPR)]], " County", ""))</f>
        <v>Utah</v>
      </c>
    </row>
    <row r="3135" spans="1:10">
      <c r="A3135" t="s">
        <v>135</v>
      </c>
      <c r="B3135" t="s">
        <v>304</v>
      </c>
      <c r="C3135">
        <v>2025</v>
      </c>
      <c r="D3135">
        <v>2</v>
      </c>
      <c r="E3135">
        <v>84059</v>
      </c>
      <c r="F3135" t="s">
        <v>290</v>
      </c>
      <c r="G3135">
        <v>1</v>
      </c>
      <c r="H3135" t="str">
        <f>_xlfn.XLOOKUP(Table1[[#This Row],[ZIPCODE]],Table2[Zip Code],Table2[County])</f>
        <v>Utah</v>
      </c>
      <c r="I3135" t="str">
        <f>_xlfn.XLOOKUP(Table1[[#This Row],[ZIPCODE]],Table3[zip],Table3[county])</f>
        <v>Utah County</v>
      </c>
      <c r="J3135" t="str">
        <f>IFERROR(Table1[[#This Row],[County (Utah.gov)]], SUBSTITUTE(Table1[[#This Row],[County (WPR)]], " County", ""))</f>
        <v>Utah</v>
      </c>
    </row>
    <row r="3136" spans="1:10">
      <c r="A3136" t="s">
        <v>135</v>
      </c>
      <c r="B3136" t="s">
        <v>304</v>
      </c>
      <c r="C3136">
        <v>2025</v>
      </c>
      <c r="D3136">
        <v>2</v>
      </c>
      <c r="E3136">
        <v>84097</v>
      </c>
      <c r="F3136" t="s">
        <v>290</v>
      </c>
      <c r="G3136">
        <v>1</v>
      </c>
      <c r="H3136" t="str">
        <f>_xlfn.XLOOKUP(Table1[[#This Row],[ZIPCODE]],Table2[Zip Code],Table2[County])</f>
        <v>Utah</v>
      </c>
      <c r="I3136" t="str">
        <f>_xlfn.XLOOKUP(Table1[[#This Row],[ZIPCODE]],Table3[zip],Table3[county])</f>
        <v>Utah County</v>
      </c>
      <c r="J3136" t="str">
        <f>IFERROR(Table1[[#This Row],[County (Utah.gov)]], SUBSTITUTE(Table1[[#This Row],[County (WPR)]], " County", ""))</f>
        <v>Utah</v>
      </c>
    </row>
    <row r="3137" spans="1:10">
      <c r="A3137" t="s">
        <v>135</v>
      </c>
      <c r="B3137" t="s">
        <v>304</v>
      </c>
      <c r="C3137">
        <v>2025</v>
      </c>
      <c r="D3137">
        <v>2</v>
      </c>
      <c r="E3137">
        <v>84311</v>
      </c>
      <c r="F3137" t="s">
        <v>290</v>
      </c>
      <c r="G3137">
        <v>1</v>
      </c>
      <c r="H3137" t="str">
        <f>_xlfn.XLOOKUP(Table1[[#This Row],[ZIPCODE]],Table2[Zip Code],Table2[County])</f>
        <v>Box Elder</v>
      </c>
      <c r="I3137" t="str">
        <f>_xlfn.XLOOKUP(Table1[[#This Row],[ZIPCODE]],Table3[zip],Table3[county])</f>
        <v>Box Elder County</v>
      </c>
      <c r="J3137" t="str">
        <f>IFERROR(Table1[[#This Row],[County (Utah.gov)]], SUBSTITUTE(Table1[[#This Row],[County (WPR)]], " County", ""))</f>
        <v>Box Elder</v>
      </c>
    </row>
    <row r="3138" spans="1:10">
      <c r="A3138" t="s">
        <v>135</v>
      </c>
      <c r="B3138" t="s">
        <v>304</v>
      </c>
      <c r="C3138">
        <v>2025</v>
      </c>
      <c r="D3138">
        <v>2</v>
      </c>
      <c r="E3138">
        <v>84321</v>
      </c>
      <c r="F3138" t="s">
        <v>290</v>
      </c>
      <c r="G3138">
        <v>2</v>
      </c>
      <c r="H3138" t="str">
        <f>_xlfn.XLOOKUP(Table1[[#This Row],[ZIPCODE]],Table2[Zip Code],Table2[County])</f>
        <v>Cache</v>
      </c>
      <c r="I3138" t="str">
        <f>_xlfn.XLOOKUP(Table1[[#This Row],[ZIPCODE]],Table3[zip],Table3[county])</f>
        <v>Cache County</v>
      </c>
      <c r="J3138" t="str">
        <f>IFERROR(Table1[[#This Row],[County (Utah.gov)]], SUBSTITUTE(Table1[[#This Row],[County (WPR)]], " County", ""))</f>
        <v>Cache</v>
      </c>
    </row>
    <row r="3139" spans="1:10">
      <c r="A3139" t="s">
        <v>135</v>
      </c>
      <c r="B3139" t="s">
        <v>304</v>
      </c>
      <c r="C3139">
        <v>2025</v>
      </c>
      <c r="D3139">
        <v>2</v>
      </c>
      <c r="E3139">
        <v>84328</v>
      </c>
      <c r="F3139" t="s">
        <v>290</v>
      </c>
      <c r="G3139">
        <v>1</v>
      </c>
      <c r="H3139" t="str">
        <f>_xlfn.XLOOKUP(Table1[[#This Row],[ZIPCODE]],Table2[Zip Code],Table2[County])</f>
        <v>Cache</v>
      </c>
      <c r="I3139" t="str">
        <f>_xlfn.XLOOKUP(Table1[[#This Row],[ZIPCODE]],Table3[zip],Table3[county])</f>
        <v>Cache County</v>
      </c>
      <c r="J3139" t="str">
        <f>IFERROR(Table1[[#This Row],[County (Utah.gov)]], SUBSTITUTE(Table1[[#This Row],[County (WPR)]], " County", ""))</f>
        <v>Cache</v>
      </c>
    </row>
    <row r="3140" spans="1:10">
      <c r="A3140" t="s">
        <v>135</v>
      </c>
      <c r="B3140" t="s">
        <v>304</v>
      </c>
      <c r="C3140">
        <v>2025</v>
      </c>
      <c r="D3140">
        <v>2</v>
      </c>
      <c r="E3140">
        <v>84501</v>
      </c>
      <c r="F3140" t="s">
        <v>290</v>
      </c>
      <c r="G3140">
        <v>2</v>
      </c>
      <c r="H3140" t="str">
        <f>_xlfn.XLOOKUP(Table1[[#This Row],[ZIPCODE]],Table2[Zip Code],Table2[County])</f>
        <v>Carbon</v>
      </c>
      <c r="I3140" t="str">
        <f>_xlfn.XLOOKUP(Table1[[#This Row],[ZIPCODE]],Table3[zip],Table3[county])</f>
        <v>Carbon County</v>
      </c>
      <c r="J3140" t="str">
        <f>IFERROR(Table1[[#This Row],[County (Utah.gov)]], SUBSTITUTE(Table1[[#This Row],[County (WPR)]], " County", ""))</f>
        <v>Carbon</v>
      </c>
    </row>
    <row r="3141" spans="1:10">
      <c r="A3141" t="s">
        <v>135</v>
      </c>
      <c r="B3141" t="s">
        <v>304</v>
      </c>
      <c r="C3141">
        <v>2025</v>
      </c>
      <c r="D3141">
        <v>2</v>
      </c>
      <c r="E3141">
        <v>84501</v>
      </c>
      <c r="F3141" t="s">
        <v>291</v>
      </c>
      <c r="G3141">
        <v>18</v>
      </c>
      <c r="H3141" t="str">
        <f>_xlfn.XLOOKUP(Table1[[#This Row],[ZIPCODE]],Table2[Zip Code],Table2[County])</f>
        <v>Carbon</v>
      </c>
      <c r="I3141" t="str">
        <f>_xlfn.XLOOKUP(Table1[[#This Row],[ZIPCODE]],Table3[zip],Table3[county])</f>
        <v>Carbon County</v>
      </c>
      <c r="J3141" t="str">
        <f>IFERROR(Table1[[#This Row],[County (Utah.gov)]], SUBSTITUTE(Table1[[#This Row],[County (WPR)]], " County", ""))</f>
        <v>Carbon</v>
      </c>
    </row>
    <row r="3142" spans="1:10">
      <c r="A3142" t="s">
        <v>135</v>
      </c>
      <c r="B3142" t="s">
        <v>304</v>
      </c>
      <c r="C3142">
        <v>2025</v>
      </c>
      <c r="D3142">
        <v>2</v>
      </c>
      <c r="E3142">
        <v>84510</v>
      </c>
      <c r="F3142" t="s">
        <v>290</v>
      </c>
      <c r="G3142">
        <v>1</v>
      </c>
      <c r="H3142" t="str">
        <f>_xlfn.XLOOKUP(Table1[[#This Row],[ZIPCODE]],Table2[Zip Code],Table2[County])</f>
        <v>San Juan</v>
      </c>
      <c r="I3142" t="e">
        <f>_xlfn.XLOOKUP(Table1[[#This Row],[ZIPCODE]],Table3[zip],Table3[county])</f>
        <v>#N/A</v>
      </c>
      <c r="J3142" t="str">
        <f>IFERROR(Table1[[#This Row],[County (Utah.gov)]], SUBSTITUTE(Table1[[#This Row],[County (WPR)]], " County", ""))</f>
        <v>San Juan</v>
      </c>
    </row>
    <row r="3143" spans="1:10">
      <c r="A3143" t="s">
        <v>135</v>
      </c>
      <c r="B3143" t="s">
        <v>304</v>
      </c>
      <c r="C3143">
        <v>2025</v>
      </c>
      <c r="D3143">
        <v>2</v>
      </c>
      <c r="E3143">
        <v>84511</v>
      </c>
      <c r="F3143" t="s">
        <v>290</v>
      </c>
      <c r="G3143">
        <v>3</v>
      </c>
      <c r="H3143" t="str">
        <f>_xlfn.XLOOKUP(Table1[[#This Row],[ZIPCODE]],Table2[Zip Code],Table2[County])</f>
        <v>San Juan</v>
      </c>
      <c r="I3143" t="str">
        <f>_xlfn.XLOOKUP(Table1[[#This Row],[ZIPCODE]],Table3[zip],Table3[county])</f>
        <v>San Juan County</v>
      </c>
      <c r="J3143" t="str">
        <f>IFERROR(Table1[[#This Row],[County (Utah.gov)]], SUBSTITUTE(Table1[[#This Row],[County (WPR)]], " County", ""))</f>
        <v>San Juan</v>
      </c>
    </row>
    <row r="3144" spans="1:10">
      <c r="A3144" t="s">
        <v>135</v>
      </c>
      <c r="B3144" t="s">
        <v>304</v>
      </c>
      <c r="C3144">
        <v>2025</v>
      </c>
      <c r="D3144">
        <v>2</v>
      </c>
      <c r="E3144">
        <v>84513</v>
      </c>
      <c r="F3144" t="s">
        <v>290</v>
      </c>
      <c r="G3144">
        <v>1</v>
      </c>
      <c r="H3144" t="str">
        <f>_xlfn.XLOOKUP(Table1[[#This Row],[ZIPCODE]],Table2[Zip Code],Table2[County])</f>
        <v>Emery</v>
      </c>
      <c r="I3144" t="str">
        <f>_xlfn.XLOOKUP(Table1[[#This Row],[ZIPCODE]],Table3[zip],Table3[county])</f>
        <v>Emery County</v>
      </c>
      <c r="J3144" t="str">
        <f>IFERROR(Table1[[#This Row],[County (Utah.gov)]], SUBSTITUTE(Table1[[#This Row],[County (WPR)]], " County", ""))</f>
        <v>Emery</v>
      </c>
    </row>
    <row r="3145" spans="1:10">
      <c r="A3145" t="s">
        <v>135</v>
      </c>
      <c r="B3145" t="s">
        <v>304</v>
      </c>
      <c r="C3145">
        <v>2025</v>
      </c>
      <c r="D3145">
        <v>2</v>
      </c>
      <c r="E3145">
        <v>84513</v>
      </c>
      <c r="F3145" t="s">
        <v>291</v>
      </c>
      <c r="G3145">
        <v>2</v>
      </c>
      <c r="H3145" t="str">
        <f>_xlfn.XLOOKUP(Table1[[#This Row],[ZIPCODE]],Table2[Zip Code],Table2[County])</f>
        <v>Emery</v>
      </c>
      <c r="I3145" t="str">
        <f>_xlfn.XLOOKUP(Table1[[#This Row],[ZIPCODE]],Table3[zip],Table3[county])</f>
        <v>Emery County</v>
      </c>
      <c r="J3145" t="str">
        <f>IFERROR(Table1[[#This Row],[County (Utah.gov)]], SUBSTITUTE(Table1[[#This Row],[County (WPR)]], " County", ""))</f>
        <v>Emery</v>
      </c>
    </row>
    <row r="3146" spans="1:10">
      <c r="A3146" t="s">
        <v>135</v>
      </c>
      <c r="B3146" t="s">
        <v>304</v>
      </c>
      <c r="C3146">
        <v>2025</v>
      </c>
      <c r="D3146">
        <v>2</v>
      </c>
      <c r="E3146">
        <v>84516</v>
      </c>
      <c r="F3146" t="s">
        <v>291</v>
      </c>
      <c r="G3146">
        <v>1</v>
      </c>
      <c r="H3146" t="str">
        <f>_xlfn.XLOOKUP(Table1[[#This Row],[ZIPCODE]],Table2[Zip Code],Table2[County])</f>
        <v>Emery</v>
      </c>
      <c r="I3146" t="str">
        <f>_xlfn.XLOOKUP(Table1[[#This Row],[ZIPCODE]],Table3[zip],Table3[county])</f>
        <v>Emery County</v>
      </c>
      <c r="J3146" t="str">
        <f>IFERROR(Table1[[#This Row],[County (Utah.gov)]], SUBSTITUTE(Table1[[#This Row],[County (WPR)]], " County", ""))</f>
        <v>Emery</v>
      </c>
    </row>
    <row r="3147" spans="1:10">
      <c r="A3147" t="s">
        <v>135</v>
      </c>
      <c r="B3147" t="s">
        <v>304</v>
      </c>
      <c r="C3147">
        <v>2025</v>
      </c>
      <c r="D3147">
        <v>2</v>
      </c>
      <c r="E3147">
        <v>84518</v>
      </c>
      <c r="F3147" t="s">
        <v>291</v>
      </c>
      <c r="G3147">
        <v>1</v>
      </c>
      <c r="H3147" t="str">
        <f>_xlfn.XLOOKUP(Table1[[#This Row],[ZIPCODE]],Table2[Zip Code],Table2[County])</f>
        <v>Emery</v>
      </c>
      <c r="I3147" t="str">
        <f>_xlfn.XLOOKUP(Table1[[#This Row],[ZIPCODE]],Table3[zip],Table3[county])</f>
        <v>Emery County</v>
      </c>
      <c r="J3147" t="str">
        <f>IFERROR(Table1[[#This Row],[County (Utah.gov)]], SUBSTITUTE(Table1[[#This Row],[County (WPR)]], " County", ""))</f>
        <v>Emery</v>
      </c>
    </row>
    <row r="3148" spans="1:10">
      <c r="A3148" t="s">
        <v>135</v>
      </c>
      <c r="B3148" t="s">
        <v>304</v>
      </c>
      <c r="C3148">
        <v>2025</v>
      </c>
      <c r="D3148">
        <v>2</v>
      </c>
      <c r="E3148">
        <v>84520</v>
      </c>
      <c r="F3148" t="s">
        <v>291</v>
      </c>
      <c r="G3148">
        <v>1</v>
      </c>
      <c r="H3148" t="str">
        <f>_xlfn.XLOOKUP(Table1[[#This Row],[ZIPCODE]],Table2[Zip Code],Table2[County])</f>
        <v>Carbon</v>
      </c>
      <c r="I3148" t="str">
        <f>_xlfn.XLOOKUP(Table1[[#This Row],[ZIPCODE]],Table3[zip],Table3[county])</f>
        <v>Carbon County</v>
      </c>
      <c r="J3148" t="str">
        <f>IFERROR(Table1[[#This Row],[County (Utah.gov)]], SUBSTITUTE(Table1[[#This Row],[County (WPR)]], " County", ""))</f>
        <v>Carbon</v>
      </c>
    </row>
    <row r="3149" spans="1:10">
      <c r="A3149" t="s">
        <v>135</v>
      </c>
      <c r="B3149" t="s">
        <v>304</v>
      </c>
      <c r="C3149">
        <v>2025</v>
      </c>
      <c r="D3149">
        <v>2</v>
      </c>
      <c r="E3149">
        <v>84521</v>
      </c>
      <c r="F3149" t="s">
        <v>290</v>
      </c>
      <c r="G3149">
        <v>1</v>
      </c>
      <c r="H3149" t="str">
        <f>_xlfn.XLOOKUP(Table1[[#This Row],[ZIPCODE]],Table2[Zip Code],Table2[County])</f>
        <v>Emery</v>
      </c>
      <c r="I3149" t="str">
        <f>_xlfn.XLOOKUP(Table1[[#This Row],[ZIPCODE]],Table3[zip],Table3[county])</f>
        <v>Emery County</v>
      </c>
      <c r="J3149" t="str">
        <f>IFERROR(Table1[[#This Row],[County (Utah.gov)]], SUBSTITUTE(Table1[[#This Row],[County (WPR)]], " County", ""))</f>
        <v>Emery</v>
      </c>
    </row>
    <row r="3150" spans="1:10">
      <c r="A3150" t="s">
        <v>135</v>
      </c>
      <c r="B3150" t="s">
        <v>304</v>
      </c>
      <c r="C3150">
        <v>2025</v>
      </c>
      <c r="D3150">
        <v>2</v>
      </c>
      <c r="E3150">
        <v>84523</v>
      </c>
      <c r="F3150" t="s">
        <v>290</v>
      </c>
      <c r="G3150">
        <v>2</v>
      </c>
      <c r="H3150" t="str">
        <f>_xlfn.XLOOKUP(Table1[[#This Row],[ZIPCODE]],Table2[Zip Code],Table2[County])</f>
        <v>Emery</v>
      </c>
      <c r="I3150" t="str">
        <f>_xlfn.XLOOKUP(Table1[[#This Row],[ZIPCODE]],Table3[zip],Table3[county])</f>
        <v>Emery County</v>
      </c>
      <c r="J3150" t="str">
        <f>IFERROR(Table1[[#This Row],[County (Utah.gov)]], SUBSTITUTE(Table1[[#This Row],[County (WPR)]], " County", ""))</f>
        <v>Emery</v>
      </c>
    </row>
    <row r="3151" spans="1:10">
      <c r="A3151" t="s">
        <v>135</v>
      </c>
      <c r="B3151" t="s">
        <v>304</v>
      </c>
      <c r="C3151">
        <v>2025</v>
      </c>
      <c r="D3151">
        <v>2</v>
      </c>
      <c r="E3151">
        <v>84523</v>
      </c>
      <c r="F3151" t="s">
        <v>291</v>
      </c>
      <c r="G3151">
        <v>1</v>
      </c>
      <c r="H3151" t="str">
        <f>_xlfn.XLOOKUP(Table1[[#This Row],[ZIPCODE]],Table2[Zip Code],Table2[County])</f>
        <v>Emery</v>
      </c>
      <c r="I3151" t="str">
        <f>_xlfn.XLOOKUP(Table1[[#This Row],[ZIPCODE]],Table3[zip],Table3[county])</f>
        <v>Emery County</v>
      </c>
      <c r="J3151" t="str">
        <f>IFERROR(Table1[[#This Row],[County (Utah.gov)]], SUBSTITUTE(Table1[[#This Row],[County (WPR)]], " County", ""))</f>
        <v>Emery</v>
      </c>
    </row>
    <row r="3152" spans="1:10">
      <c r="A3152" t="s">
        <v>135</v>
      </c>
      <c r="B3152" t="s">
        <v>304</v>
      </c>
      <c r="C3152">
        <v>2025</v>
      </c>
      <c r="D3152">
        <v>2</v>
      </c>
      <c r="E3152">
        <v>84526</v>
      </c>
      <c r="F3152" t="s">
        <v>290</v>
      </c>
      <c r="G3152">
        <v>3</v>
      </c>
      <c r="H3152" t="str">
        <f>_xlfn.XLOOKUP(Table1[[#This Row],[ZIPCODE]],Table2[Zip Code],Table2[County])</f>
        <v>Carbon</v>
      </c>
      <c r="I3152" t="str">
        <f>_xlfn.XLOOKUP(Table1[[#This Row],[ZIPCODE]],Table3[zip],Table3[county])</f>
        <v>Carbon County</v>
      </c>
      <c r="J3152" t="str">
        <f>IFERROR(Table1[[#This Row],[County (Utah.gov)]], SUBSTITUTE(Table1[[#This Row],[County (WPR)]], " County", ""))</f>
        <v>Carbon</v>
      </c>
    </row>
    <row r="3153" spans="1:10">
      <c r="A3153" t="s">
        <v>135</v>
      </c>
      <c r="B3153" t="s">
        <v>304</v>
      </c>
      <c r="C3153">
        <v>2025</v>
      </c>
      <c r="D3153">
        <v>2</v>
      </c>
      <c r="E3153">
        <v>84526</v>
      </c>
      <c r="F3153" t="s">
        <v>291</v>
      </c>
      <c r="G3153">
        <v>3</v>
      </c>
      <c r="H3153" t="str">
        <f>_xlfn.XLOOKUP(Table1[[#This Row],[ZIPCODE]],Table2[Zip Code],Table2[County])</f>
        <v>Carbon</v>
      </c>
      <c r="I3153" t="str">
        <f>_xlfn.XLOOKUP(Table1[[#This Row],[ZIPCODE]],Table3[zip],Table3[county])</f>
        <v>Carbon County</v>
      </c>
      <c r="J3153" t="str">
        <f>IFERROR(Table1[[#This Row],[County (Utah.gov)]], SUBSTITUTE(Table1[[#This Row],[County (WPR)]], " County", ""))</f>
        <v>Carbon</v>
      </c>
    </row>
    <row r="3154" spans="1:10">
      <c r="A3154" t="s">
        <v>135</v>
      </c>
      <c r="B3154" t="s">
        <v>304</v>
      </c>
      <c r="C3154">
        <v>2025</v>
      </c>
      <c r="D3154">
        <v>2</v>
      </c>
      <c r="E3154">
        <v>84528</v>
      </c>
      <c r="F3154" t="s">
        <v>290</v>
      </c>
      <c r="G3154">
        <v>2</v>
      </c>
      <c r="H3154" t="str">
        <f>_xlfn.XLOOKUP(Table1[[#This Row],[ZIPCODE]],Table2[Zip Code],Table2[County])</f>
        <v>Emery</v>
      </c>
      <c r="I3154" t="str">
        <f>_xlfn.XLOOKUP(Table1[[#This Row],[ZIPCODE]],Table3[zip],Table3[county])</f>
        <v>Emery County</v>
      </c>
      <c r="J3154" t="str">
        <f>IFERROR(Table1[[#This Row],[County (Utah.gov)]], SUBSTITUTE(Table1[[#This Row],[County (WPR)]], " County", ""))</f>
        <v>Emery</v>
      </c>
    </row>
    <row r="3155" spans="1:10">
      <c r="A3155" t="s">
        <v>135</v>
      </c>
      <c r="B3155" t="s">
        <v>304</v>
      </c>
      <c r="C3155">
        <v>2025</v>
      </c>
      <c r="D3155">
        <v>2</v>
      </c>
      <c r="E3155">
        <v>84528</v>
      </c>
      <c r="F3155" t="s">
        <v>291</v>
      </c>
      <c r="G3155">
        <v>8</v>
      </c>
      <c r="H3155" t="str">
        <f>_xlfn.XLOOKUP(Table1[[#This Row],[ZIPCODE]],Table2[Zip Code],Table2[County])</f>
        <v>Emery</v>
      </c>
      <c r="I3155" t="str">
        <f>_xlfn.XLOOKUP(Table1[[#This Row],[ZIPCODE]],Table3[zip],Table3[county])</f>
        <v>Emery County</v>
      </c>
      <c r="J3155" t="str">
        <f>IFERROR(Table1[[#This Row],[County (Utah.gov)]], SUBSTITUTE(Table1[[#This Row],[County (WPR)]], " County", ""))</f>
        <v>Emery</v>
      </c>
    </row>
    <row r="3156" spans="1:10">
      <c r="A3156" t="s">
        <v>135</v>
      </c>
      <c r="B3156" t="s">
        <v>304</v>
      </c>
      <c r="C3156">
        <v>2025</v>
      </c>
      <c r="D3156">
        <v>2</v>
      </c>
      <c r="E3156">
        <v>84531</v>
      </c>
      <c r="F3156" t="s">
        <v>290</v>
      </c>
      <c r="G3156">
        <v>1</v>
      </c>
      <c r="H3156" t="str">
        <f>_xlfn.XLOOKUP(Table1[[#This Row],[ZIPCODE]],Table2[Zip Code],Table2[County])</f>
        <v>San Juan</v>
      </c>
      <c r="I3156" t="str">
        <f>_xlfn.XLOOKUP(Table1[[#This Row],[ZIPCODE]],Table3[zip],Table3[county])</f>
        <v>San Juan County</v>
      </c>
      <c r="J3156" t="str">
        <f>IFERROR(Table1[[#This Row],[County (Utah.gov)]], SUBSTITUTE(Table1[[#This Row],[County (WPR)]], " County", ""))</f>
        <v>San Juan</v>
      </c>
    </row>
    <row r="3157" spans="1:10">
      <c r="A3157" t="s">
        <v>135</v>
      </c>
      <c r="B3157" t="s">
        <v>304</v>
      </c>
      <c r="C3157">
        <v>2025</v>
      </c>
      <c r="D3157">
        <v>2</v>
      </c>
      <c r="E3157">
        <v>84534</v>
      </c>
      <c r="F3157" t="s">
        <v>290</v>
      </c>
      <c r="G3157">
        <v>6</v>
      </c>
      <c r="H3157" t="str">
        <f>_xlfn.XLOOKUP(Table1[[#This Row],[ZIPCODE]],Table2[Zip Code],Table2[County])</f>
        <v>San Juan</v>
      </c>
      <c r="I3157" t="str">
        <f>_xlfn.XLOOKUP(Table1[[#This Row],[ZIPCODE]],Table3[zip],Table3[county])</f>
        <v>San Juan County</v>
      </c>
      <c r="J3157" t="str">
        <f>IFERROR(Table1[[#This Row],[County (Utah.gov)]], SUBSTITUTE(Table1[[#This Row],[County (WPR)]], " County", ""))</f>
        <v>San Juan</v>
      </c>
    </row>
    <row r="3158" spans="1:10">
      <c r="A3158" t="s">
        <v>135</v>
      </c>
      <c r="B3158" t="s">
        <v>304</v>
      </c>
      <c r="C3158">
        <v>2025</v>
      </c>
      <c r="D3158">
        <v>2</v>
      </c>
      <c r="E3158">
        <v>84535</v>
      </c>
      <c r="F3158" t="s">
        <v>291</v>
      </c>
      <c r="G3158">
        <v>2</v>
      </c>
      <c r="H3158" t="str">
        <f>_xlfn.XLOOKUP(Table1[[#This Row],[ZIPCODE]],Table2[Zip Code],Table2[County])</f>
        <v>San Juan</v>
      </c>
      <c r="I3158" t="str">
        <f>_xlfn.XLOOKUP(Table1[[#This Row],[ZIPCODE]],Table3[zip],Table3[county])</f>
        <v>San Juan County</v>
      </c>
      <c r="J3158" t="str">
        <f>IFERROR(Table1[[#This Row],[County (Utah.gov)]], SUBSTITUTE(Table1[[#This Row],[County (WPR)]], " County", ""))</f>
        <v>San Juan</v>
      </c>
    </row>
    <row r="3159" spans="1:10">
      <c r="A3159" t="s">
        <v>135</v>
      </c>
      <c r="B3159" t="s">
        <v>304</v>
      </c>
      <c r="C3159">
        <v>2025</v>
      </c>
      <c r="D3159">
        <v>2</v>
      </c>
      <c r="E3159">
        <v>84537</v>
      </c>
      <c r="F3159" t="s">
        <v>291</v>
      </c>
      <c r="G3159">
        <v>1</v>
      </c>
      <c r="H3159" t="str">
        <f>_xlfn.XLOOKUP(Table1[[#This Row],[ZIPCODE]],Table2[Zip Code],Table2[County])</f>
        <v>Emery</v>
      </c>
      <c r="I3159" t="str">
        <f>_xlfn.XLOOKUP(Table1[[#This Row],[ZIPCODE]],Table3[zip],Table3[county])</f>
        <v>Emery County</v>
      </c>
      <c r="J3159" t="str">
        <f>IFERROR(Table1[[#This Row],[County (Utah.gov)]], SUBSTITUTE(Table1[[#This Row],[County (WPR)]], " County", ""))</f>
        <v>Emery</v>
      </c>
    </row>
    <row r="3160" spans="1:10">
      <c r="A3160" t="s">
        <v>135</v>
      </c>
      <c r="B3160" t="s">
        <v>304</v>
      </c>
      <c r="C3160">
        <v>2025</v>
      </c>
      <c r="D3160">
        <v>2</v>
      </c>
      <c r="E3160">
        <v>84542</v>
      </c>
      <c r="F3160" t="s">
        <v>290</v>
      </c>
      <c r="G3160">
        <v>1</v>
      </c>
      <c r="H3160" t="str">
        <f>_xlfn.XLOOKUP(Table1[[#This Row],[ZIPCODE]],Table2[Zip Code],Table2[County])</f>
        <v>Carbon</v>
      </c>
      <c r="I3160" t="str">
        <f>_xlfn.XLOOKUP(Table1[[#This Row],[ZIPCODE]],Table3[zip],Table3[county])</f>
        <v>Carbon County</v>
      </c>
      <c r="J3160" t="str">
        <f>IFERROR(Table1[[#This Row],[County (Utah.gov)]], SUBSTITUTE(Table1[[#This Row],[County (WPR)]], " County", ""))</f>
        <v>Carbon</v>
      </c>
    </row>
    <row r="3161" spans="1:10">
      <c r="A3161" t="s">
        <v>135</v>
      </c>
      <c r="B3161" t="s">
        <v>304</v>
      </c>
      <c r="C3161">
        <v>2025</v>
      </c>
      <c r="D3161">
        <v>2</v>
      </c>
      <c r="E3161">
        <v>84542</v>
      </c>
      <c r="F3161" t="s">
        <v>291</v>
      </c>
      <c r="G3161">
        <v>6</v>
      </c>
      <c r="H3161" t="str">
        <f>_xlfn.XLOOKUP(Table1[[#This Row],[ZIPCODE]],Table2[Zip Code],Table2[County])</f>
        <v>Carbon</v>
      </c>
      <c r="I3161" t="str">
        <f>_xlfn.XLOOKUP(Table1[[#This Row],[ZIPCODE]],Table3[zip],Table3[county])</f>
        <v>Carbon County</v>
      </c>
      <c r="J3161" t="str">
        <f>IFERROR(Table1[[#This Row],[County (Utah.gov)]], SUBSTITUTE(Table1[[#This Row],[County (WPR)]], " County", ""))</f>
        <v>Carbon</v>
      </c>
    </row>
    <row r="3162" spans="1:10">
      <c r="A3162" t="s">
        <v>135</v>
      </c>
      <c r="B3162" t="s">
        <v>304</v>
      </c>
      <c r="C3162">
        <v>2025</v>
      </c>
      <c r="D3162">
        <v>2</v>
      </c>
      <c r="E3162">
        <v>84632</v>
      </c>
      <c r="F3162" t="s">
        <v>290</v>
      </c>
      <c r="G3162">
        <v>2</v>
      </c>
      <c r="H3162" t="str">
        <f>_xlfn.XLOOKUP(Table1[[#This Row],[ZIPCODE]],Table2[Zip Code],Table2[County])</f>
        <v>Sanpete</v>
      </c>
      <c r="I3162" t="str">
        <f>_xlfn.XLOOKUP(Table1[[#This Row],[ZIPCODE]],Table3[zip],Table3[county])</f>
        <v>Sanpete County</v>
      </c>
      <c r="J3162" t="str">
        <f>IFERROR(Table1[[#This Row],[County (Utah.gov)]], SUBSTITUTE(Table1[[#This Row],[County (WPR)]], " County", ""))</f>
        <v>Sanpete</v>
      </c>
    </row>
    <row r="3163" spans="1:10">
      <c r="A3163" t="s">
        <v>135</v>
      </c>
      <c r="B3163" t="s">
        <v>304</v>
      </c>
      <c r="C3163">
        <v>2025</v>
      </c>
      <c r="D3163">
        <v>2</v>
      </c>
      <c r="E3163">
        <v>84632</v>
      </c>
      <c r="F3163" t="s">
        <v>291</v>
      </c>
      <c r="G3163">
        <v>1</v>
      </c>
      <c r="H3163" t="str">
        <f>_xlfn.XLOOKUP(Table1[[#This Row],[ZIPCODE]],Table2[Zip Code],Table2[County])</f>
        <v>Sanpete</v>
      </c>
      <c r="I3163" t="str">
        <f>_xlfn.XLOOKUP(Table1[[#This Row],[ZIPCODE]],Table3[zip],Table3[county])</f>
        <v>Sanpete County</v>
      </c>
      <c r="J3163" t="str">
        <f>IFERROR(Table1[[#This Row],[County (Utah.gov)]], SUBSTITUTE(Table1[[#This Row],[County (WPR)]], " County", ""))</f>
        <v>Sanpete</v>
      </c>
    </row>
    <row r="3164" spans="1:10">
      <c r="A3164" t="s">
        <v>135</v>
      </c>
      <c r="B3164" t="s">
        <v>304</v>
      </c>
      <c r="C3164">
        <v>2025</v>
      </c>
      <c r="D3164">
        <v>2</v>
      </c>
      <c r="E3164">
        <v>84634</v>
      </c>
      <c r="F3164" t="s">
        <v>291</v>
      </c>
      <c r="G3164">
        <v>1</v>
      </c>
      <c r="H3164" t="str">
        <f>_xlfn.XLOOKUP(Table1[[#This Row],[ZIPCODE]],Table2[Zip Code],Table2[County])</f>
        <v>Sanpete</v>
      </c>
      <c r="I3164" t="str">
        <f>_xlfn.XLOOKUP(Table1[[#This Row],[ZIPCODE]],Table3[zip],Table3[county])</f>
        <v>Sanpete County</v>
      </c>
      <c r="J3164" t="str">
        <f>IFERROR(Table1[[#This Row],[County (Utah.gov)]], SUBSTITUTE(Table1[[#This Row],[County (WPR)]], " County", ""))</f>
        <v>Sanpete</v>
      </c>
    </row>
    <row r="3165" spans="1:10">
      <c r="A3165" t="s">
        <v>135</v>
      </c>
      <c r="B3165" t="s">
        <v>304</v>
      </c>
      <c r="C3165">
        <v>2025</v>
      </c>
      <c r="D3165">
        <v>2</v>
      </c>
      <c r="E3165">
        <v>84642</v>
      </c>
      <c r="F3165" t="s">
        <v>290</v>
      </c>
      <c r="G3165">
        <v>1</v>
      </c>
      <c r="H3165" t="str">
        <f>_xlfn.XLOOKUP(Table1[[#This Row],[ZIPCODE]],Table2[Zip Code],Table2[County])</f>
        <v>Sanpete</v>
      </c>
      <c r="I3165" t="str">
        <f>_xlfn.XLOOKUP(Table1[[#This Row],[ZIPCODE]],Table3[zip],Table3[county])</f>
        <v>Sanpete County</v>
      </c>
      <c r="J3165" t="str">
        <f>IFERROR(Table1[[#This Row],[County (Utah.gov)]], SUBSTITUTE(Table1[[#This Row],[County (WPR)]], " County", ""))</f>
        <v>Sanpete</v>
      </c>
    </row>
    <row r="3166" spans="1:10">
      <c r="A3166" t="s">
        <v>135</v>
      </c>
      <c r="B3166" t="s">
        <v>304</v>
      </c>
      <c r="C3166">
        <v>2025</v>
      </c>
      <c r="D3166">
        <v>2</v>
      </c>
      <c r="E3166">
        <v>84645</v>
      </c>
      <c r="F3166" t="s">
        <v>291</v>
      </c>
      <c r="G3166">
        <v>1</v>
      </c>
      <c r="H3166" t="str">
        <f>_xlfn.XLOOKUP(Table1[[#This Row],[ZIPCODE]],Table2[Zip Code],Table2[County])</f>
        <v>Juab</v>
      </c>
      <c r="I3166" t="str">
        <f>_xlfn.XLOOKUP(Table1[[#This Row],[ZIPCODE]],Table3[zip],Table3[county])</f>
        <v>Juab County</v>
      </c>
      <c r="J3166" t="str">
        <f>IFERROR(Table1[[#This Row],[County (Utah.gov)]], SUBSTITUTE(Table1[[#This Row],[County (WPR)]], " County", ""))</f>
        <v>Juab</v>
      </c>
    </row>
    <row r="3167" spans="1:10">
      <c r="A3167" t="s">
        <v>135</v>
      </c>
      <c r="B3167" t="s">
        <v>304</v>
      </c>
      <c r="C3167">
        <v>2025</v>
      </c>
      <c r="D3167">
        <v>2</v>
      </c>
      <c r="E3167">
        <v>84647</v>
      </c>
      <c r="F3167" t="s">
        <v>290</v>
      </c>
      <c r="G3167">
        <v>1</v>
      </c>
      <c r="H3167" t="str">
        <f>_xlfn.XLOOKUP(Table1[[#This Row],[ZIPCODE]],Table2[Zip Code],Table2[County])</f>
        <v>Sanpete</v>
      </c>
      <c r="I3167" t="str">
        <f>_xlfn.XLOOKUP(Table1[[#This Row],[ZIPCODE]],Table3[zip],Table3[county])</f>
        <v>Sanpete County</v>
      </c>
      <c r="J3167" t="str">
        <f>IFERROR(Table1[[#This Row],[County (Utah.gov)]], SUBSTITUTE(Table1[[#This Row],[County (WPR)]], " County", ""))</f>
        <v>Sanpete</v>
      </c>
    </row>
    <row r="3168" spans="1:10">
      <c r="A3168" t="s">
        <v>135</v>
      </c>
      <c r="B3168" t="s">
        <v>304</v>
      </c>
      <c r="C3168">
        <v>2025</v>
      </c>
      <c r="D3168">
        <v>2</v>
      </c>
      <c r="E3168">
        <v>84648</v>
      </c>
      <c r="F3168" t="s">
        <v>290</v>
      </c>
      <c r="G3168">
        <v>2</v>
      </c>
      <c r="H3168" t="str">
        <f>_xlfn.XLOOKUP(Table1[[#This Row],[ZIPCODE]],Table2[Zip Code],Table2[County])</f>
        <v>Juab</v>
      </c>
      <c r="I3168" t="str">
        <f>_xlfn.XLOOKUP(Table1[[#This Row],[ZIPCODE]],Table3[zip],Table3[county])</f>
        <v>Juab County</v>
      </c>
      <c r="J3168" t="str">
        <f>IFERROR(Table1[[#This Row],[County (Utah.gov)]], SUBSTITUTE(Table1[[#This Row],[County (WPR)]], " County", ""))</f>
        <v>Juab</v>
      </c>
    </row>
    <row r="3169" spans="1:10">
      <c r="A3169" t="s">
        <v>135</v>
      </c>
      <c r="B3169" t="s">
        <v>304</v>
      </c>
      <c r="C3169">
        <v>2025</v>
      </c>
      <c r="D3169">
        <v>2</v>
      </c>
      <c r="E3169">
        <v>84648</v>
      </c>
      <c r="F3169" t="s">
        <v>291</v>
      </c>
      <c r="G3169">
        <v>6</v>
      </c>
      <c r="H3169" t="str">
        <f>_xlfn.XLOOKUP(Table1[[#This Row],[ZIPCODE]],Table2[Zip Code],Table2[County])</f>
        <v>Juab</v>
      </c>
      <c r="I3169" t="str">
        <f>_xlfn.XLOOKUP(Table1[[#This Row],[ZIPCODE]],Table3[zip],Table3[county])</f>
        <v>Juab County</v>
      </c>
      <c r="J3169" t="str">
        <f>IFERROR(Table1[[#This Row],[County (Utah.gov)]], SUBSTITUTE(Table1[[#This Row],[County (WPR)]], " County", ""))</f>
        <v>Juab</v>
      </c>
    </row>
    <row r="3170" spans="1:10">
      <c r="A3170" t="s">
        <v>135</v>
      </c>
      <c r="B3170" t="s">
        <v>304</v>
      </c>
      <c r="C3170">
        <v>2025</v>
      </c>
      <c r="D3170">
        <v>2</v>
      </c>
      <c r="E3170">
        <v>84652</v>
      </c>
      <c r="F3170" t="s">
        <v>290</v>
      </c>
      <c r="G3170">
        <v>1</v>
      </c>
      <c r="H3170" t="str">
        <f>_xlfn.XLOOKUP(Table1[[#This Row],[ZIPCODE]],Table2[Zip Code],Table2[County])</f>
        <v>Sevier</v>
      </c>
      <c r="I3170" t="str">
        <f>_xlfn.XLOOKUP(Table1[[#This Row],[ZIPCODE]],Table3[zip],Table3[county])</f>
        <v>Sevier County</v>
      </c>
      <c r="J3170" t="str">
        <f>IFERROR(Table1[[#This Row],[County (Utah.gov)]], SUBSTITUTE(Table1[[#This Row],[County (WPR)]], " County", ""))</f>
        <v>Sevier</v>
      </c>
    </row>
    <row r="3171" spans="1:10">
      <c r="A3171" t="s">
        <v>135</v>
      </c>
      <c r="B3171" t="s">
        <v>304</v>
      </c>
      <c r="C3171">
        <v>2025</v>
      </c>
      <c r="D3171">
        <v>2</v>
      </c>
      <c r="E3171">
        <v>84654</v>
      </c>
      <c r="F3171" t="s">
        <v>290</v>
      </c>
      <c r="G3171">
        <v>1</v>
      </c>
      <c r="H3171" t="str">
        <f>_xlfn.XLOOKUP(Table1[[#This Row],[ZIPCODE]],Table2[Zip Code],Table2[County])</f>
        <v>Sevier</v>
      </c>
      <c r="I3171" t="str">
        <f>_xlfn.XLOOKUP(Table1[[#This Row],[ZIPCODE]],Table3[zip],Table3[county])</f>
        <v>Sevier County</v>
      </c>
      <c r="J3171" t="str">
        <f>IFERROR(Table1[[#This Row],[County (Utah.gov)]], SUBSTITUTE(Table1[[#This Row],[County (WPR)]], " County", ""))</f>
        <v>Sevier</v>
      </c>
    </row>
    <row r="3172" spans="1:10">
      <c r="A3172" t="s">
        <v>135</v>
      </c>
      <c r="B3172" t="s">
        <v>304</v>
      </c>
      <c r="C3172">
        <v>2025</v>
      </c>
      <c r="D3172">
        <v>2</v>
      </c>
      <c r="E3172">
        <v>84655</v>
      </c>
      <c r="F3172" t="s">
        <v>290</v>
      </c>
      <c r="G3172">
        <v>1</v>
      </c>
      <c r="H3172" t="str">
        <f>_xlfn.XLOOKUP(Table1[[#This Row],[ZIPCODE]],Table2[Zip Code],Table2[County])</f>
        <v>Utah</v>
      </c>
      <c r="I3172" t="str">
        <f>_xlfn.XLOOKUP(Table1[[#This Row],[ZIPCODE]],Table3[zip],Table3[county])</f>
        <v>Utah County</v>
      </c>
      <c r="J3172" t="str">
        <f>IFERROR(Table1[[#This Row],[County (Utah.gov)]], SUBSTITUTE(Table1[[#This Row],[County (WPR)]], " County", ""))</f>
        <v>Utah</v>
      </c>
    </row>
    <row r="3173" spans="1:10">
      <c r="A3173" t="s">
        <v>135</v>
      </c>
      <c r="B3173" t="s">
        <v>304</v>
      </c>
      <c r="C3173">
        <v>2025</v>
      </c>
      <c r="D3173">
        <v>2</v>
      </c>
      <c r="E3173">
        <v>84655</v>
      </c>
      <c r="F3173" t="s">
        <v>291</v>
      </c>
      <c r="G3173">
        <v>1</v>
      </c>
      <c r="H3173" t="str">
        <f>_xlfn.XLOOKUP(Table1[[#This Row],[ZIPCODE]],Table2[Zip Code],Table2[County])</f>
        <v>Utah</v>
      </c>
      <c r="I3173" t="str">
        <f>_xlfn.XLOOKUP(Table1[[#This Row],[ZIPCODE]],Table3[zip],Table3[county])</f>
        <v>Utah County</v>
      </c>
      <c r="J3173" t="str">
        <f>IFERROR(Table1[[#This Row],[County (Utah.gov)]], SUBSTITUTE(Table1[[#This Row],[County (WPR)]], " County", ""))</f>
        <v>Utah</v>
      </c>
    </row>
    <row r="3174" spans="1:10">
      <c r="A3174" t="s">
        <v>135</v>
      </c>
      <c r="B3174" t="s">
        <v>304</v>
      </c>
      <c r="C3174">
        <v>2025</v>
      </c>
      <c r="D3174">
        <v>2</v>
      </c>
      <c r="E3174">
        <v>84660</v>
      </c>
      <c r="F3174" t="s">
        <v>291</v>
      </c>
      <c r="G3174">
        <v>1</v>
      </c>
      <c r="H3174" t="str">
        <f>_xlfn.XLOOKUP(Table1[[#This Row],[ZIPCODE]],Table2[Zip Code],Table2[County])</f>
        <v>Utah</v>
      </c>
      <c r="I3174" t="str">
        <f>_xlfn.XLOOKUP(Table1[[#This Row],[ZIPCODE]],Table3[zip],Table3[county])</f>
        <v>Utah County</v>
      </c>
      <c r="J3174" t="str">
        <f>IFERROR(Table1[[#This Row],[County (Utah.gov)]], SUBSTITUTE(Table1[[#This Row],[County (WPR)]], " County", ""))</f>
        <v>Utah</v>
      </c>
    </row>
    <row r="3175" spans="1:10">
      <c r="A3175" t="s">
        <v>135</v>
      </c>
      <c r="B3175" t="s">
        <v>304</v>
      </c>
      <c r="C3175">
        <v>2025</v>
      </c>
      <c r="D3175">
        <v>2</v>
      </c>
      <c r="E3175">
        <v>84663</v>
      </c>
      <c r="F3175" t="s">
        <v>290</v>
      </c>
      <c r="G3175">
        <v>1</v>
      </c>
      <c r="H3175" t="str">
        <f>_xlfn.XLOOKUP(Table1[[#This Row],[ZIPCODE]],Table2[Zip Code],Table2[County])</f>
        <v>Utah</v>
      </c>
      <c r="I3175" t="str">
        <f>_xlfn.XLOOKUP(Table1[[#This Row],[ZIPCODE]],Table3[zip],Table3[county])</f>
        <v>Utah County</v>
      </c>
      <c r="J3175" t="str">
        <f>IFERROR(Table1[[#This Row],[County (Utah.gov)]], SUBSTITUTE(Table1[[#This Row],[County (WPR)]], " County", ""))</f>
        <v>Utah</v>
      </c>
    </row>
    <row r="3176" spans="1:10">
      <c r="A3176" t="s">
        <v>135</v>
      </c>
      <c r="B3176" t="s">
        <v>304</v>
      </c>
      <c r="C3176">
        <v>2025</v>
      </c>
      <c r="D3176">
        <v>2</v>
      </c>
      <c r="E3176">
        <v>84664</v>
      </c>
      <c r="F3176" t="s">
        <v>290</v>
      </c>
      <c r="G3176">
        <v>1</v>
      </c>
      <c r="H3176" t="str">
        <f>_xlfn.XLOOKUP(Table1[[#This Row],[ZIPCODE]],Table2[Zip Code],Table2[County])</f>
        <v>Utah</v>
      </c>
      <c r="I3176" t="str">
        <f>_xlfn.XLOOKUP(Table1[[#This Row],[ZIPCODE]],Table3[zip],Table3[county])</f>
        <v>Utah County</v>
      </c>
      <c r="J3176" t="str">
        <f>IFERROR(Table1[[#This Row],[County (Utah.gov)]], SUBSTITUTE(Table1[[#This Row],[County (WPR)]], " County", ""))</f>
        <v>Utah</v>
      </c>
    </row>
    <row r="3177" spans="1:10">
      <c r="A3177" t="s">
        <v>135</v>
      </c>
      <c r="B3177" t="s">
        <v>304</v>
      </c>
      <c r="C3177">
        <v>2025</v>
      </c>
      <c r="D3177">
        <v>2</v>
      </c>
      <c r="E3177">
        <v>84701</v>
      </c>
      <c r="F3177" t="s">
        <v>290</v>
      </c>
      <c r="G3177">
        <v>1</v>
      </c>
      <c r="H3177" t="str">
        <f>_xlfn.XLOOKUP(Table1[[#This Row],[ZIPCODE]],Table2[Zip Code],Table2[County])</f>
        <v>Sevier</v>
      </c>
      <c r="I3177" t="str">
        <f>_xlfn.XLOOKUP(Table1[[#This Row],[ZIPCODE]],Table3[zip],Table3[county])</f>
        <v>Sevier County</v>
      </c>
      <c r="J3177" t="str">
        <f>IFERROR(Table1[[#This Row],[County (Utah.gov)]], SUBSTITUTE(Table1[[#This Row],[County (WPR)]], " County", ""))</f>
        <v>Sevier</v>
      </c>
    </row>
    <row r="3178" spans="1:10">
      <c r="A3178" t="s">
        <v>135</v>
      </c>
      <c r="B3178" t="s">
        <v>304</v>
      </c>
      <c r="C3178">
        <v>2025</v>
      </c>
      <c r="D3178">
        <v>2</v>
      </c>
      <c r="E3178">
        <v>84701</v>
      </c>
      <c r="F3178" t="s">
        <v>291</v>
      </c>
      <c r="G3178">
        <v>3</v>
      </c>
      <c r="H3178" t="str">
        <f>_xlfn.XLOOKUP(Table1[[#This Row],[ZIPCODE]],Table2[Zip Code],Table2[County])</f>
        <v>Sevier</v>
      </c>
      <c r="I3178" t="str">
        <f>_xlfn.XLOOKUP(Table1[[#This Row],[ZIPCODE]],Table3[zip],Table3[county])</f>
        <v>Sevier County</v>
      </c>
      <c r="J3178" t="str">
        <f>IFERROR(Table1[[#This Row],[County (Utah.gov)]], SUBSTITUTE(Table1[[#This Row],[County (WPR)]], " County", ""))</f>
        <v>Sevier</v>
      </c>
    </row>
    <row r="3179" spans="1:10">
      <c r="A3179" t="s">
        <v>135</v>
      </c>
      <c r="B3179" t="s">
        <v>304</v>
      </c>
      <c r="C3179">
        <v>2025</v>
      </c>
      <c r="D3179">
        <v>2</v>
      </c>
      <c r="E3179">
        <v>84711</v>
      </c>
      <c r="F3179" t="s">
        <v>291</v>
      </c>
      <c r="G3179">
        <v>1</v>
      </c>
      <c r="H3179" t="str">
        <f>_xlfn.XLOOKUP(Table1[[#This Row],[ZIPCODE]],Table2[Zip Code],Table2[County])</f>
        <v>Sevier</v>
      </c>
      <c r="I3179" t="str">
        <f>_xlfn.XLOOKUP(Table1[[#This Row],[ZIPCODE]],Table3[zip],Table3[county])</f>
        <v>Sevier County</v>
      </c>
      <c r="J3179" t="str">
        <f>IFERROR(Table1[[#This Row],[County (Utah.gov)]], SUBSTITUTE(Table1[[#This Row],[County (WPR)]], " County", ""))</f>
        <v>Sevier</v>
      </c>
    </row>
    <row r="3180" spans="1:10">
      <c r="A3180" t="s">
        <v>135</v>
      </c>
      <c r="B3180" t="s">
        <v>304</v>
      </c>
      <c r="C3180">
        <v>2025</v>
      </c>
      <c r="D3180">
        <v>2</v>
      </c>
      <c r="E3180">
        <v>84713</v>
      </c>
      <c r="F3180" t="s">
        <v>291</v>
      </c>
      <c r="G3180">
        <v>1</v>
      </c>
      <c r="H3180" t="str">
        <f>_xlfn.XLOOKUP(Table1[[#This Row],[ZIPCODE]],Table2[Zip Code],Table2[County])</f>
        <v>Beaver</v>
      </c>
      <c r="I3180" t="str">
        <f>_xlfn.XLOOKUP(Table1[[#This Row],[ZIPCODE]],Table3[zip],Table3[county])</f>
        <v>Beaver County</v>
      </c>
      <c r="J3180" t="str">
        <f>IFERROR(Table1[[#This Row],[County (Utah.gov)]], SUBSTITUTE(Table1[[#This Row],[County (WPR)]], " County", ""))</f>
        <v>Beaver</v>
      </c>
    </row>
    <row r="3181" spans="1:10">
      <c r="A3181" t="s">
        <v>135</v>
      </c>
      <c r="B3181" t="s">
        <v>304</v>
      </c>
      <c r="C3181">
        <v>2025</v>
      </c>
      <c r="D3181">
        <v>2</v>
      </c>
      <c r="E3181">
        <v>84720</v>
      </c>
      <c r="F3181" t="s">
        <v>291</v>
      </c>
      <c r="G3181">
        <v>1</v>
      </c>
      <c r="H3181" t="str">
        <f>_xlfn.XLOOKUP(Table1[[#This Row],[ZIPCODE]],Table2[Zip Code],Table2[County])</f>
        <v>Iron</v>
      </c>
      <c r="I3181" t="str">
        <f>_xlfn.XLOOKUP(Table1[[#This Row],[ZIPCODE]],Table3[zip],Table3[county])</f>
        <v>Iron County</v>
      </c>
      <c r="J3181" t="str">
        <f>IFERROR(Table1[[#This Row],[County (Utah.gov)]], SUBSTITUTE(Table1[[#This Row],[County (WPR)]], " County", ""))</f>
        <v>Iron</v>
      </c>
    </row>
    <row r="3182" spans="1:10">
      <c r="A3182" t="s">
        <v>135</v>
      </c>
      <c r="B3182" t="s">
        <v>304</v>
      </c>
      <c r="C3182">
        <v>2025</v>
      </c>
      <c r="D3182">
        <v>2</v>
      </c>
      <c r="E3182">
        <v>84721</v>
      </c>
      <c r="F3182" t="s">
        <v>290</v>
      </c>
      <c r="G3182">
        <v>2</v>
      </c>
      <c r="H3182" t="str">
        <f>_xlfn.XLOOKUP(Table1[[#This Row],[ZIPCODE]],Table2[Zip Code],Table2[County])</f>
        <v>Iron</v>
      </c>
      <c r="I3182" t="str">
        <f>_xlfn.XLOOKUP(Table1[[#This Row],[ZIPCODE]],Table3[zip],Table3[county])</f>
        <v>Iron County</v>
      </c>
      <c r="J3182" t="str">
        <f>IFERROR(Table1[[#This Row],[County (Utah.gov)]], SUBSTITUTE(Table1[[#This Row],[County (WPR)]], " County", ""))</f>
        <v>Iron</v>
      </c>
    </row>
    <row r="3183" spans="1:10">
      <c r="A3183" t="s">
        <v>135</v>
      </c>
      <c r="B3183" t="s">
        <v>304</v>
      </c>
      <c r="C3183">
        <v>2025</v>
      </c>
      <c r="D3183">
        <v>2</v>
      </c>
      <c r="E3183">
        <v>84745</v>
      </c>
      <c r="F3183" t="s">
        <v>291</v>
      </c>
      <c r="G3183">
        <v>1</v>
      </c>
      <c r="H3183" t="str">
        <f>_xlfn.XLOOKUP(Table1[[#This Row],[ZIPCODE]],Table2[Zip Code],Table2[County])</f>
        <v>Washington</v>
      </c>
      <c r="I3183" t="str">
        <f>_xlfn.XLOOKUP(Table1[[#This Row],[ZIPCODE]],Table3[zip],Table3[county])</f>
        <v>Washington County</v>
      </c>
      <c r="J3183" t="str">
        <f>IFERROR(Table1[[#This Row],[County (Utah.gov)]], SUBSTITUTE(Table1[[#This Row],[County (WPR)]], " County", ""))</f>
        <v>Washington</v>
      </c>
    </row>
    <row r="3184" spans="1:10">
      <c r="A3184" t="s">
        <v>135</v>
      </c>
      <c r="B3184" t="s">
        <v>304</v>
      </c>
      <c r="C3184">
        <v>2025</v>
      </c>
      <c r="D3184">
        <v>2</v>
      </c>
      <c r="E3184">
        <v>84747</v>
      </c>
      <c r="F3184" t="s">
        <v>290</v>
      </c>
      <c r="G3184">
        <v>1</v>
      </c>
      <c r="H3184" t="str">
        <f>_xlfn.XLOOKUP(Table1[[#This Row],[ZIPCODE]],Table2[Zip Code],Table2[County])</f>
        <v>Wayne</v>
      </c>
      <c r="I3184" t="str">
        <f>_xlfn.XLOOKUP(Table1[[#This Row],[ZIPCODE]],Table3[zip],Table3[county])</f>
        <v>Wayne County</v>
      </c>
      <c r="J3184" t="str">
        <f>IFERROR(Table1[[#This Row],[County (Utah.gov)]], SUBSTITUTE(Table1[[#This Row],[County (WPR)]], " County", ""))</f>
        <v>Wayne</v>
      </c>
    </row>
    <row r="3185" spans="1:10">
      <c r="A3185" t="s">
        <v>135</v>
      </c>
      <c r="B3185" t="s">
        <v>304</v>
      </c>
      <c r="C3185">
        <v>2025</v>
      </c>
      <c r="D3185">
        <v>2</v>
      </c>
      <c r="E3185">
        <v>84747</v>
      </c>
      <c r="F3185" t="s">
        <v>291</v>
      </c>
      <c r="G3185">
        <v>1</v>
      </c>
      <c r="H3185" t="str">
        <f>_xlfn.XLOOKUP(Table1[[#This Row],[ZIPCODE]],Table2[Zip Code],Table2[County])</f>
        <v>Wayne</v>
      </c>
      <c r="I3185" t="str">
        <f>_xlfn.XLOOKUP(Table1[[#This Row],[ZIPCODE]],Table3[zip],Table3[county])</f>
        <v>Wayne County</v>
      </c>
      <c r="J3185" t="str">
        <f>IFERROR(Table1[[#This Row],[County (Utah.gov)]], SUBSTITUTE(Table1[[#This Row],[County (WPR)]], " County", ""))</f>
        <v>Wayne</v>
      </c>
    </row>
    <row r="3186" spans="1:10">
      <c r="A3186" t="s">
        <v>135</v>
      </c>
      <c r="B3186" t="s">
        <v>304</v>
      </c>
      <c r="C3186">
        <v>2025</v>
      </c>
      <c r="D3186">
        <v>2</v>
      </c>
      <c r="E3186">
        <v>84754</v>
      </c>
      <c r="F3186" t="s">
        <v>291</v>
      </c>
      <c r="G3186">
        <v>1</v>
      </c>
      <c r="H3186" t="str">
        <f>_xlfn.XLOOKUP(Table1[[#This Row],[ZIPCODE]],Table2[Zip Code],Table2[County])</f>
        <v>Sevier</v>
      </c>
      <c r="I3186" t="str">
        <f>_xlfn.XLOOKUP(Table1[[#This Row],[ZIPCODE]],Table3[zip],Table3[county])</f>
        <v>Sevier County</v>
      </c>
      <c r="J3186" t="str">
        <f>IFERROR(Table1[[#This Row],[County (Utah.gov)]], SUBSTITUTE(Table1[[#This Row],[County (WPR)]], " County", ""))</f>
        <v>Sevier</v>
      </c>
    </row>
    <row r="3187" spans="1:10">
      <c r="A3187" t="s">
        <v>135</v>
      </c>
      <c r="B3187" t="s">
        <v>304</v>
      </c>
      <c r="C3187">
        <v>2025</v>
      </c>
      <c r="D3187">
        <v>2</v>
      </c>
      <c r="E3187">
        <v>84759</v>
      </c>
      <c r="F3187" t="s">
        <v>290</v>
      </c>
      <c r="G3187">
        <v>1</v>
      </c>
      <c r="H3187" t="str">
        <f>_xlfn.XLOOKUP(Table1[[#This Row],[ZIPCODE]],Table2[Zip Code],Table2[County])</f>
        <v>Garfield</v>
      </c>
      <c r="I3187" t="str">
        <f>_xlfn.XLOOKUP(Table1[[#This Row],[ZIPCODE]],Table3[zip],Table3[county])</f>
        <v>Garfield County</v>
      </c>
      <c r="J3187" t="str">
        <f>IFERROR(Table1[[#This Row],[County (Utah.gov)]], SUBSTITUTE(Table1[[#This Row],[County (WPR)]], " County", ""))</f>
        <v>Garfield</v>
      </c>
    </row>
    <row r="3188" spans="1:10">
      <c r="A3188" t="s">
        <v>135</v>
      </c>
      <c r="B3188" t="s">
        <v>304</v>
      </c>
      <c r="C3188">
        <v>2025</v>
      </c>
      <c r="D3188">
        <v>2</v>
      </c>
      <c r="E3188">
        <v>84770</v>
      </c>
      <c r="F3188" t="s">
        <v>290</v>
      </c>
      <c r="G3188">
        <v>1</v>
      </c>
      <c r="H3188" t="str">
        <f>_xlfn.XLOOKUP(Table1[[#This Row],[ZIPCODE]],Table2[Zip Code],Table2[County])</f>
        <v>Washington</v>
      </c>
      <c r="I3188" t="str">
        <f>_xlfn.XLOOKUP(Table1[[#This Row],[ZIPCODE]],Table3[zip],Table3[county])</f>
        <v>Washington County</v>
      </c>
      <c r="J3188" t="str">
        <f>IFERROR(Table1[[#This Row],[County (Utah.gov)]], SUBSTITUTE(Table1[[#This Row],[County (WPR)]], " County", ""))</f>
        <v>Washington</v>
      </c>
    </row>
    <row r="3189" spans="1:10">
      <c r="A3189" t="s">
        <v>135</v>
      </c>
      <c r="B3189" t="s">
        <v>304</v>
      </c>
      <c r="C3189">
        <v>2025</v>
      </c>
      <c r="D3189">
        <v>2</v>
      </c>
      <c r="E3189">
        <v>84780</v>
      </c>
      <c r="F3189" t="s">
        <v>290</v>
      </c>
      <c r="G3189">
        <v>1</v>
      </c>
      <c r="H3189" t="str">
        <f>_xlfn.XLOOKUP(Table1[[#This Row],[ZIPCODE]],Table2[Zip Code],Table2[County])</f>
        <v>Washington</v>
      </c>
      <c r="I3189" t="str">
        <f>_xlfn.XLOOKUP(Table1[[#This Row],[ZIPCODE]],Table3[zip],Table3[county])</f>
        <v>Washington County</v>
      </c>
      <c r="J3189" t="str">
        <f>IFERROR(Table1[[#This Row],[County (Utah.gov)]], SUBSTITUTE(Table1[[#This Row],[County (WPR)]], " County", ""))</f>
        <v>Washington</v>
      </c>
    </row>
    <row r="3190" spans="1:10">
      <c r="A3190" t="s">
        <v>135</v>
      </c>
      <c r="B3190" t="s">
        <v>304</v>
      </c>
      <c r="C3190">
        <v>2025</v>
      </c>
      <c r="D3190">
        <v>2</v>
      </c>
      <c r="E3190">
        <v>84790</v>
      </c>
      <c r="F3190" t="s">
        <v>291</v>
      </c>
      <c r="G3190">
        <v>1</v>
      </c>
      <c r="H3190" t="str">
        <f>_xlfn.XLOOKUP(Table1[[#This Row],[ZIPCODE]],Table2[Zip Code],Table2[County])</f>
        <v>Washington</v>
      </c>
      <c r="I3190" t="str">
        <f>_xlfn.XLOOKUP(Table1[[#This Row],[ZIPCODE]],Table3[zip],Table3[county])</f>
        <v>Washington County</v>
      </c>
      <c r="J3190" t="str">
        <f>IFERROR(Table1[[#This Row],[County (Utah.gov)]], SUBSTITUTE(Table1[[#This Row],[County (WPR)]], " County", ""))</f>
        <v>Washington</v>
      </c>
    </row>
    <row r="3191" spans="1:10">
      <c r="A3191" t="s">
        <v>135</v>
      </c>
      <c r="B3191" t="s">
        <v>305</v>
      </c>
      <c r="C3191">
        <v>2025</v>
      </c>
      <c r="D3191">
        <v>2</v>
      </c>
      <c r="E3191">
        <v>84321</v>
      </c>
      <c r="F3191" t="s">
        <v>290</v>
      </c>
      <c r="G3191">
        <v>1</v>
      </c>
      <c r="H3191" t="str">
        <f>_xlfn.XLOOKUP(Table1[[#This Row],[ZIPCODE]],Table2[Zip Code],Table2[County])</f>
        <v>Cache</v>
      </c>
      <c r="I3191" t="str">
        <f>_xlfn.XLOOKUP(Table1[[#This Row],[ZIPCODE]],Table3[zip],Table3[county])</f>
        <v>Cache County</v>
      </c>
      <c r="J3191" t="str">
        <f>IFERROR(Table1[[#This Row],[County (Utah.gov)]], SUBSTITUTE(Table1[[#This Row],[County (WPR)]], " County", ""))</f>
        <v>Cache</v>
      </c>
    </row>
    <row r="3192" spans="1:10">
      <c r="A3192" t="s">
        <v>135</v>
      </c>
      <c r="B3192" t="s">
        <v>305</v>
      </c>
      <c r="C3192">
        <v>2025</v>
      </c>
      <c r="D3192">
        <v>2</v>
      </c>
      <c r="E3192">
        <v>84322</v>
      </c>
      <c r="F3192" t="s">
        <v>290</v>
      </c>
      <c r="G3192">
        <v>934</v>
      </c>
      <c r="H3192" t="str">
        <f>_xlfn.XLOOKUP(Table1[[#This Row],[ZIPCODE]],Table2[Zip Code],Table2[County])</f>
        <v>Cache</v>
      </c>
      <c r="I3192" t="str">
        <f>_xlfn.XLOOKUP(Table1[[#This Row],[ZIPCODE]],Table3[zip],Table3[county])</f>
        <v>Cache County</v>
      </c>
      <c r="J3192" t="str">
        <f>IFERROR(Table1[[#This Row],[County (Utah.gov)]], SUBSTITUTE(Table1[[#This Row],[County (WPR)]], " County", ""))</f>
        <v>Cache</v>
      </c>
    </row>
    <row r="3193" spans="1:10">
      <c r="A3193" t="s">
        <v>135</v>
      </c>
      <c r="B3193" t="s">
        <v>305</v>
      </c>
      <c r="C3193">
        <v>2025</v>
      </c>
      <c r="D3193">
        <v>2</v>
      </c>
      <c r="E3193">
        <v>84322</v>
      </c>
      <c r="F3193" t="s">
        <v>291</v>
      </c>
      <c r="G3193">
        <v>4</v>
      </c>
      <c r="H3193" t="str">
        <f>_xlfn.XLOOKUP(Table1[[#This Row],[ZIPCODE]],Table2[Zip Code],Table2[County])</f>
        <v>Cache</v>
      </c>
      <c r="I3193" t="str">
        <f>_xlfn.XLOOKUP(Table1[[#This Row],[ZIPCODE]],Table3[zip],Table3[county])</f>
        <v>Cache County</v>
      </c>
      <c r="J3193" t="str">
        <f>IFERROR(Table1[[#This Row],[County (Utah.gov)]], SUBSTITUTE(Table1[[#This Row],[County (WPR)]], " County", ""))</f>
        <v>Cache</v>
      </c>
    </row>
    <row r="3194" spans="1:10">
      <c r="A3194" t="s">
        <v>135</v>
      </c>
      <c r="B3194" t="s">
        <v>300</v>
      </c>
      <c r="C3194">
        <v>2025</v>
      </c>
      <c r="D3194">
        <v>2</v>
      </c>
      <c r="E3194">
        <v>84001</v>
      </c>
      <c r="F3194" t="s">
        <v>290</v>
      </c>
      <c r="G3194">
        <v>3</v>
      </c>
      <c r="H3194" t="str">
        <f>_xlfn.XLOOKUP(Table1[[#This Row],[ZIPCODE]],Table2[Zip Code],Table2[County])</f>
        <v>Duchesne</v>
      </c>
      <c r="I3194" t="str">
        <f>_xlfn.XLOOKUP(Table1[[#This Row],[ZIPCODE]],Table3[zip],Table3[county])</f>
        <v>Duchesne County</v>
      </c>
      <c r="J3194" t="str">
        <f>IFERROR(Table1[[#This Row],[County (Utah.gov)]], SUBSTITUTE(Table1[[#This Row],[County (WPR)]], " County", ""))</f>
        <v>Duchesne</v>
      </c>
    </row>
    <row r="3195" spans="1:10">
      <c r="A3195" t="s">
        <v>135</v>
      </c>
      <c r="B3195" t="s">
        <v>300</v>
      </c>
      <c r="C3195">
        <v>2025</v>
      </c>
      <c r="D3195">
        <v>2</v>
      </c>
      <c r="E3195">
        <v>84003</v>
      </c>
      <c r="F3195" t="s">
        <v>290</v>
      </c>
      <c r="G3195">
        <v>27</v>
      </c>
      <c r="H3195" t="str">
        <f>_xlfn.XLOOKUP(Table1[[#This Row],[ZIPCODE]],Table2[Zip Code],Table2[County])</f>
        <v>Utah</v>
      </c>
      <c r="I3195" t="str">
        <f>_xlfn.XLOOKUP(Table1[[#This Row],[ZIPCODE]],Table3[zip],Table3[county])</f>
        <v>Utah County</v>
      </c>
      <c r="J3195" t="str">
        <f>IFERROR(Table1[[#This Row],[County (Utah.gov)]], SUBSTITUTE(Table1[[#This Row],[County (WPR)]], " County", ""))</f>
        <v>Utah</v>
      </c>
    </row>
    <row r="3196" spans="1:10">
      <c r="A3196" t="s">
        <v>135</v>
      </c>
      <c r="B3196" t="s">
        <v>300</v>
      </c>
      <c r="C3196">
        <v>2025</v>
      </c>
      <c r="D3196">
        <v>2</v>
      </c>
      <c r="E3196">
        <v>84003</v>
      </c>
      <c r="F3196" t="s">
        <v>291</v>
      </c>
      <c r="G3196">
        <v>4</v>
      </c>
      <c r="H3196" t="str">
        <f>_xlfn.XLOOKUP(Table1[[#This Row],[ZIPCODE]],Table2[Zip Code],Table2[County])</f>
        <v>Utah</v>
      </c>
      <c r="I3196" t="str">
        <f>_xlfn.XLOOKUP(Table1[[#This Row],[ZIPCODE]],Table3[zip],Table3[county])</f>
        <v>Utah County</v>
      </c>
      <c r="J3196" t="str">
        <f>IFERROR(Table1[[#This Row],[County (Utah.gov)]], SUBSTITUTE(Table1[[#This Row],[County (WPR)]], " County", ""))</f>
        <v>Utah</v>
      </c>
    </row>
    <row r="3197" spans="1:10">
      <c r="A3197" t="s">
        <v>135</v>
      </c>
      <c r="B3197" t="s">
        <v>300</v>
      </c>
      <c r="C3197">
        <v>2025</v>
      </c>
      <c r="D3197">
        <v>2</v>
      </c>
      <c r="E3197">
        <v>84004</v>
      </c>
      <c r="F3197" t="s">
        <v>290</v>
      </c>
      <c r="G3197">
        <v>10</v>
      </c>
      <c r="H3197" t="str">
        <f>_xlfn.XLOOKUP(Table1[[#This Row],[ZIPCODE]],Table2[Zip Code],Table2[County])</f>
        <v>Utah</v>
      </c>
      <c r="I3197" t="str">
        <f>_xlfn.XLOOKUP(Table1[[#This Row],[ZIPCODE]],Table3[zip],Table3[county])</f>
        <v>Utah County</v>
      </c>
      <c r="J3197" t="str">
        <f>IFERROR(Table1[[#This Row],[County (Utah.gov)]], SUBSTITUTE(Table1[[#This Row],[County (WPR)]], " County", ""))</f>
        <v>Utah</v>
      </c>
    </row>
    <row r="3198" spans="1:10">
      <c r="A3198" t="s">
        <v>135</v>
      </c>
      <c r="B3198" t="s">
        <v>300</v>
      </c>
      <c r="C3198">
        <v>2025</v>
      </c>
      <c r="D3198">
        <v>2</v>
      </c>
      <c r="E3198">
        <v>84004</v>
      </c>
      <c r="F3198" t="s">
        <v>291</v>
      </c>
      <c r="G3198">
        <v>1</v>
      </c>
      <c r="H3198" t="str">
        <f>_xlfn.XLOOKUP(Table1[[#This Row],[ZIPCODE]],Table2[Zip Code],Table2[County])</f>
        <v>Utah</v>
      </c>
      <c r="I3198" t="str">
        <f>_xlfn.XLOOKUP(Table1[[#This Row],[ZIPCODE]],Table3[zip],Table3[county])</f>
        <v>Utah County</v>
      </c>
      <c r="J3198" t="str">
        <f>IFERROR(Table1[[#This Row],[County (Utah.gov)]], SUBSTITUTE(Table1[[#This Row],[County (WPR)]], " County", ""))</f>
        <v>Utah</v>
      </c>
    </row>
    <row r="3199" spans="1:10">
      <c r="A3199" t="s">
        <v>135</v>
      </c>
      <c r="B3199" t="s">
        <v>300</v>
      </c>
      <c r="C3199">
        <v>2025</v>
      </c>
      <c r="D3199">
        <v>2</v>
      </c>
      <c r="E3199">
        <v>84005</v>
      </c>
      <c r="F3199" t="s">
        <v>290</v>
      </c>
      <c r="G3199">
        <v>12</v>
      </c>
      <c r="H3199" t="e">
        <f>_xlfn.XLOOKUP(Table1[[#This Row],[ZIPCODE]],Table2[Zip Code],Table2[County])</f>
        <v>#N/A</v>
      </c>
      <c r="I3199" t="str">
        <f>_xlfn.XLOOKUP(Table1[[#This Row],[ZIPCODE]],Table3[zip],Table3[county])</f>
        <v>Utah County</v>
      </c>
      <c r="J3199" t="str">
        <f>IFERROR(Table1[[#This Row],[County (Utah.gov)]], SUBSTITUTE(Table1[[#This Row],[County (WPR)]], " County", ""))</f>
        <v>Utah</v>
      </c>
    </row>
    <row r="3200" spans="1:10">
      <c r="A3200" t="s">
        <v>135</v>
      </c>
      <c r="B3200" t="s">
        <v>300</v>
      </c>
      <c r="C3200">
        <v>2025</v>
      </c>
      <c r="D3200">
        <v>2</v>
      </c>
      <c r="E3200">
        <v>84005</v>
      </c>
      <c r="F3200" t="s">
        <v>291</v>
      </c>
      <c r="G3200">
        <v>1</v>
      </c>
      <c r="H3200" t="e">
        <f>_xlfn.XLOOKUP(Table1[[#This Row],[ZIPCODE]],Table2[Zip Code],Table2[County])</f>
        <v>#N/A</v>
      </c>
      <c r="I3200" t="str">
        <f>_xlfn.XLOOKUP(Table1[[#This Row],[ZIPCODE]],Table3[zip],Table3[county])</f>
        <v>Utah County</v>
      </c>
      <c r="J3200" t="str">
        <f>IFERROR(Table1[[#This Row],[County (Utah.gov)]], SUBSTITUTE(Table1[[#This Row],[County (WPR)]], " County", ""))</f>
        <v>Utah</v>
      </c>
    </row>
    <row r="3201" spans="1:10">
      <c r="A3201" t="s">
        <v>135</v>
      </c>
      <c r="B3201" t="s">
        <v>300</v>
      </c>
      <c r="C3201">
        <v>2025</v>
      </c>
      <c r="D3201">
        <v>2</v>
      </c>
      <c r="E3201">
        <v>84007</v>
      </c>
      <c r="F3201" t="s">
        <v>290</v>
      </c>
      <c r="G3201">
        <v>2</v>
      </c>
      <c r="H3201" t="str">
        <f>_xlfn.XLOOKUP(Table1[[#This Row],[ZIPCODE]],Table2[Zip Code],Table2[County])</f>
        <v>Duchesne</v>
      </c>
      <c r="I3201" t="str">
        <f>_xlfn.XLOOKUP(Table1[[#This Row],[ZIPCODE]],Table3[zip],Table3[county])</f>
        <v>Duchesne County</v>
      </c>
      <c r="J3201" t="str">
        <f>IFERROR(Table1[[#This Row],[County (Utah.gov)]], SUBSTITUTE(Table1[[#This Row],[County (WPR)]], " County", ""))</f>
        <v>Duchesne</v>
      </c>
    </row>
    <row r="3202" spans="1:10">
      <c r="A3202" t="s">
        <v>135</v>
      </c>
      <c r="B3202" t="s">
        <v>300</v>
      </c>
      <c r="C3202">
        <v>2025</v>
      </c>
      <c r="D3202">
        <v>2</v>
      </c>
      <c r="E3202">
        <v>84009</v>
      </c>
      <c r="F3202" t="s">
        <v>290</v>
      </c>
      <c r="G3202">
        <v>9</v>
      </c>
      <c r="H3202" t="e">
        <f>_xlfn.XLOOKUP(Table1[[#This Row],[ZIPCODE]],Table2[Zip Code],Table2[County])</f>
        <v>#N/A</v>
      </c>
      <c r="I3202" t="str">
        <f>_xlfn.XLOOKUP(Table1[[#This Row],[ZIPCODE]],Table3[zip],Table3[county])</f>
        <v>Salt Lake County</v>
      </c>
      <c r="J3202" t="str">
        <f>IFERROR(Table1[[#This Row],[County (Utah.gov)]], SUBSTITUTE(Table1[[#This Row],[County (WPR)]], " County", ""))</f>
        <v>Salt Lake</v>
      </c>
    </row>
    <row r="3203" spans="1:10">
      <c r="A3203" t="s">
        <v>135</v>
      </c>
      <c r="B3203" t="s">
        <v>300</v>
      </c>
      <c r="C3203">
        <v>2025</v>
      </c>
      <c r="D3203">
        <v>2</v>
      </c>
      <c r="E3203">
        <v>84009</v>
      </c>
      <c r="F3203" t="s">
        <v>291</v>
      </c>
      <c r="G3203">
        <v>1</v>
      </c>
      <c r="H3203" t="e">
        <f>_xlfn.XLOOKUP(Table1[[#This Row],[ZIPCODE]],Table2[Zip Code],Table2[County])</f>
        <v>#N/A</v>
      </c>
      <c r="I3203" t="str">
        <f>_xlfn.XLOOKUP(Table1[[#This Row],[ZIPCODE]],Table3[zip],Table3[county])</f>
        <v>Salt Lake County</v>
      </c>
      <c r="J3203" t="str">
        <f>IFERROR(Table1[[#This Row],[County (Utah.gov)]], SUBSTITUTE(Table1[[#This Row],[County (WPR)]], " County", ""))</f>
        <v>Salt Lake</v>
      </c>
    </row>
    <row r="3204" spans="1:10">
      <c r="A3204" t="s">
        <v>135</v>
      </c>
      <c r="B3204" t="s">
        <v>300</v>
      </c>
      <c r="C3204">
        <v>2025</v>
      </c>
      <c r="D3204">
        <v>2</v>
      </c>
      <c r="E3204">
        <v>84010</v>
      </c>
      <c r="F3204" t="s">
        <v>290</v>
      </c>
      <c r="G3204">
        <v>19</v>
      </c>
      <c r="H3204" t="str">
        <f>_xlfn.XLOOKUP(Table1[[#This Row],[ZIPCODE]],Table2[Zip Code],Table2[County])</f>
        <v>Davis</v>
      </c>
      <c r="I3204" t="str">
        <f>_xlfn.XLOOKUP(Table1[[#This Row],[ZIPCODE]],Table3[zip],Table3[county])</f>
        <v>Davis County</v>
      </c>
      <c r="J3204" t="str">
        <f>IFERROR(Table1[[#This Row],[County (Utah.gov)]], SUBSTITUTE(Table1[[#This Row],[County (WPR)]], " County", ""))</f>
        <v>Davis</v>
      </c>
    </row>
    <row r="3205" spans="1:10">
      <c r="A3205" t="s">
        <v>135</v>
      </c>
      <c r="B3205" t="s">
        <v>300</v>
      </c>
      <c r="C3205">
        <v>2025</v>
      </c>
      <c r="D3205">
        <v>2</v>
      </c>
      <c r="E3205">
        <v>84010</v>
      </c>
      <c r="F3205" t="s">
        <v>291</v>
      </c>
      <c r="G3205">
        <v>3</v>
      </c>
      <c r="H3205" t="str">
        <f>_xlfn.XLOOKUP(Table1[[#This Row],[ZIPCODE]],Table2[Zip Code],Table2[County])</f>
        <v>Davis</v>
      </c>
      <c r="I3205" t="str">
        <f>_xlfn.XLOOKUP(Table1[[#This Row],[ZIPCODE]],Table3[zip],Table3[county])</f>
        <v>Davis County</v>
      </c>
      <c r="J3205" t="str">
        <f>IFERROR(Table1[[#This Row],[County (Utah.gov)]], SUBSTITUTE(Table1[[#This Row],[County (WPR)]], " County", ""))</f>
        <v>Davis</v>
      </c>
    </row>
    <row r="3206" spans="1:10">
      <c r="A3206" t="s">
        <v>135</v>
      </c>
      <c r="B3206" t="s">
        <v>300</v>
      </c>
      <c r="C3206">
        <v>2025</v>
      </c>
      <c r="D3206">
        <v>2</v>
      </c>
      <c r="E3206">
        <v>84014</v>
      </c>
      <c r="F3206" t="s">
        <v>290</v>
      </c>
      <c r="G3206">
        <v>10</v>
      </c>
      <c r="H3206" t="str">
        <f>_xlfn.XLOOKUP(Table1[[#This Row],[ZIPCODE]],Table2[Zip Code],Table2[County])</f>
        <v>Davis</v>
      </c>
      <c r="I3206" t="str">
        <f>_xlfn.XLOOKUP(Table1[[#This Row],[ZIPCODE]],Table3[zip],Table3[county])</f>
        <v>Davis County</v>
      </c>
      <c r="J3206" t="str">
        <f>IFERROR(Table1[[#This Row],[County (Utah.gov)]], SUBSTITUTE(Table1[[#This Row],[County (WPR)]], " County", ""))</f>
        <v>Davis</v>
      </c>
    </row>
    <row r="3207" spans="1:10">
      <c r="A3207" t="s">
        <v>135</v>
      </c>
      <c r="B3207" t="s">
        <v>300</v>
      </c>
      <c r="C3207">
        <v>2025</v>
      </c>
      <c r="D3207">
        <v>2</v>
      </c>
      <c r="E3207">
        <v>84015</v>
      </c>
      <c r="F3207" t="s">
        <v>290</v>
      </c>
      <c r="G3207">
        <v>13</v>
      </c>
      <c r="H3207" t="str">
        <f>_xlfn.XLOOKUP(Table1[[#This Row],[ZIPCODE]],Table2[Zip Code],Table2[County])</f>
        <v>Davis</v>
      </c>
      <c r="I3207" t="str">
        <f>_xlfn.XLOOKUP(Table1[[#This Row],[ZIPCODE]],Table3[zip],Table3[county])</f>
        <v>Davis County</v>
      </c>
      <c r="J3207" t="str">
        <f>IFERROR(Table1[[#This Row],[County (Utah.gov)]], SUBSTITUTE(Table1[[#This Row],[County (WPR)]], " County", ""))</f>
        <v>Davis</v>
      </c>
    </row>
    <row r="3208" spans="1:10">
      <c r="A3208" t="s">
        <v>135</v>
      </c>
      <c r="B3208" t="s">
        <v>300</v>
      </c>
      <c r="C3208">
        <v>2025</v>
      </c>
      <c r="D3208">
        <v>2</v>
      </c>
      <c r="E3208">
        <v>84015</v>
      </c>
      <c r="F3208" t="s">
        <v>291</v>
      </c>
      <c r="G3208">
        <v>3</v>
      </c>
      <c r="H3208" t="str">
        <f>_xlfn.XLOOKUP(Table1[[#This Row],[ZIPCODE]],Table2[Zip Code],Table2[County])</f>
        <v>Davis</v>
      </c>
      <c r="I3208" t="str">
        <f>_xlfn.XLOOKUP(Table1[[#This Row],[ZIPCODE]],Table3[zip],Table3[county])</f>
        <v>Davis County</v>
      </c>
      <c r="J3208" t="str">
        <f>IFERROR(Table1[[#This Row],[County (Utah.gov)]], SUBSTITUTE(Table1[[#This Row],[County (WPR)]], " County", ""))</f>
        <v>Davis</v>
      </c>
    </row>
    <row r="3209" spans="1:10">
      <c r="A3209" t="s">
        <v>135</v>
      </c>
      <c r="B3209" t="s">
        <v>300</v>
      </c>
      <c r="C3209">
        <v>2025</v>
      </c>
      <c r="D3209">
        <v>2</v>
      </c>
      <c r="E3209">
        <v>84020</v>
      </c>
      <c r="F3209" t="s">
        <v>290</v>
      </c>
      <c r="G3209">
        <v>15</v>
      </c>
      <c r="H3209" t="str">
        <f>_xlfn.XLOOKUP(Table1[[#This Row],[ZIPCODE]],Table2[Zip Code],Table2[County])</f>
        <v>Salt Lake</v>
      </c>
      <c r="I3209" t="str">
        <f>_xlfn.XLOOKUP(Table1[[#This Row],[ZIPCODE]],Table3[zip],Table3[county])</f>
        <v>Salt Lake County</v>
      </c>
      <c r="J3209" t="str">
        <f>IFERROR(Table1[[#This Row],[County (Utah.gov)]], SUBSTITUTE(Table1[[#This Row],[County (WPR)]], " County", ""))</f>
        <v>Salt Lake</v>
      </c>
    </row>
    <row r="3210" spans="1:10">
      <c r="A3210" t="s">
        <v>135</v>
      </c>
      <c r="B3210" t="s">
        <v>300</v>
      </c>
      <c r="C3210">
        <v>2025</v>
      </c>
      <c r="D3210">
        <v>2</v>
      </c>
      <c r="E3210">
        <v>84020</v>
      </c>
      <c r="F3210" t="s">
        <v>291</v>
      </c>
      <c r="G3210">
        <v>3</v>
      </c>
      <c r="H3210" t="str">
        <f>_xlfn.XLOOKUP(Table1[[#This Row],[ZIPCODE]],Table2[Zip Code],Table2[County])</f>
        <v>Salt Lake</v>
      </c>
      <c r="I3210" t="str">
        <f>_xlfn.XLOOKUP(Table1[[#This Row],[ZIPCODE]],Table3[zip],Table3[county])</f>
        <v>Salt Lake County</v>
      </c>
      <c r="J3210" t="str">
        <f>IFERROR(Table1[[#This Row],[County (Utah.gov)]], SUBSTITUTE(Table1[[#This Row],[County (WPR)]], " County", ""))</f>
        <v>Salt Lake</v>
      </c>
    </row>
    <row r="3211" spans="1:10">
      <c r="A3211" t="s">
        <v>135</v>
      </c>
      <c r="B3211" t="s">
        <v>300</v>
      </c>
      <c r="C3211">
        <v>2025</v>
      </c>
      <c r="D3211">
        <v>2</v>
      </c>
      <c r="E3211">
        <v>84021</v>
      </c>
      <c r="F3211" t="s">
        <v>290</v>
      </c>
      <c r="G3211">
        <v>1</v>
      </c>
      <c r="H3211" t="str">
        <f>_xlfn.XLOOKUP(Table1[[#This Row],[ZIPCODE]],Table2[Zip Code],Table2[County])</f>
        <v>Duchesne</v>
      </c>
      <c r="I3211" t="str">
        <f>_xlfn.XLOOKUP(Table1[[#This Row],[ZIPCODE]],Table3[zip],Table3[county])</f>
        <v>Duchesne County</v>
      </c>
      <c r="J3211" t="str">
        <f>IFERROR(Table1[[#This Row],[County (Utah.gov)]], SUBSTITUTE(Table1[[#This Row],[County (WPR)]], " County", ""))</f>
        <v>Duchesne</v>
      </c>
    </row>
    <row r="3212" spans="1:10">
      <c r="A3212" t="s">
        <v>135</v>
      </c>
      <c r="B3212" t="s">
        <v>300</v>
      </c>
      <c r="C3212">
        <v>2025</v>
      </c>
      <c r="D3212">
        <v>2</v>
      </c>
      <c r="E3212">
        <v>84021</v>
      </c>
      <c r="F3212" t="s">
        <v>291</v>
      </c>
      <c r="G3212">
        <v>1</v>
      </c>
      <c r="H3212" t="str">
        <f>_xlfn.XLOOKUP(Table1[[#This Row],[ZIPCODE]],Table2[Zip Code],Table2[County])</f>
        <v>Duchesne</v>
      </c>
      <c r="I3212" t="str">
        <f>_xlfn.XLOOKUP(Table1[[#This Row],[ZIPCODE]],Table3[zip],Table3[county])</f>
        <v>Duchesne County</v>
      </c>
      <c r="J3212" t="str">
        <f>IFERROR(Table1[[#This Row],[County (Utah.gov)]], SUBSTITUTE(Table1[[#This Row],[County (WPR)]], " County", ""))</f>
        <v>Duchesne</v>
      </c>
    </row>
    <row r="3213" spans="1:10">
      <c r="A3213" t="s">
        <v>135</v>
      </c>
      <c r="B3213" t="s">
        <v>300</v>
      </c>
      <c r="C3213">
        <v>2025</v>
      </c>
      <c r="D3213">
        <v>2</v>
      </c>
      <c r="E3213">
        <v>84023</v>
      </c>
      <c r="F3213" t="s">
        <v>290</v>
      </c>
      <c r="G3213">
        <v>1</v>
      </c>
      <c r="H3213" t="str">
        <f>_xlfn.XLOOKUP(Table1[[#This Row],[ZIPCODE]],Table2[Zip Code],Table2[County])</f>
        <v>Daggett</v>
      </c>
      <c r="I3213" t="str">
        <f>_xlfn.XLOOKUP(Table1[[#This Row],[ZIPCODE]],Table3[zip],Table3[county])</f>
        <v>Daggett County</v>
      </c>
      <c r="J3213" t="str">
        <f>IFERROR(Table1[[#This Row],[County (Utah.gov)]], SUBSTITUTE(Table1[[#This Row],[County (WPR)]], " County", ""))</f>
        <v>Daggett</v>
      </c>
    </row>
    <row r="3214" spans="1:10">
      <c r="A3214" t="s">
        <v>135</v>
      </c>
      <c r="B3214" t="s">
        <v>300</v>
      </c>
      <c r="C3214">
        <v>2025</v>
      </c>
      <c r="D3214">
        <v>2</v>
      </c>
      <c r="E3214">
        <v>84025</v>
      </c>
      <c r="F3214" t="s">
        <v>290</v>
      </c>
      <c r="G3214">
        <v>26</v>
      </c>
      <c r="H3214" t="str">
        <f>_xlfn.XLOOKUP(Table1[[#This Row],[ZIPCODE]],Table2[Zip Code],Table2[County])</f>
        <v>Davis</v>
      </c>
      <c r="I3214" t="str">
        <f>_xlfn.XLOOKUP(Table1[[#This Row],[ZIPCODE]],Table3[zip],Table3[county])</f>
        <v>Davis County</v>
      </c>
      <c r="J3214" t="str">
        <f>IFERROR(Table1[[#This Row],[County (Utah.gov)]], SUBSTITUTE(Table1[[#This Row],[County (WPR)]], " County", ""))</f>
        <v>Davis</v>
      </c>
    </row>
    <row r="3215" spans="1:10">
      <c r="A3215" t="s">
        <v>135</v>
      </c>
      <c r="B3215" t="s">
        <v>300</v>
      </c>
      <c r="C3215">
        <v>2025</v>
      </c>
      <c r="D3215">
        <v>2</v>
      </c>
      <c r="E3215">
        <v>84025</v>
      </c>
      <c r="F3215" t="s">
        <v>291</v>
      </c>
      <c r="G3215">
        <v>3</v>
      </c>
      <c r="H3215" t="str">
        <f>_xlfn.XLOOKUP(Table1[[#This Row],[ZIPCODE]],Table2[Zip Code],Table2[County])</f>
        <v>Davis</v>
      </c>
      <c r="I3215" t="str">
        <f>_xlfn.XLOOKUP(Table1[[#This Row],[ZIPCODE]],Table3[zip],Table3[county])</f>
        <v>Davis County</v>
      </c>
      <c r="J3215" t="str">
        <f>IFERROR(Table1[[#This Row],[County (Utah.gov)]], SUBSTITUTE(Table1[[#This Row],[County (WPR)]], " County", ""))</f>
        <v>Davis</v>
      </c>
    </row>
    <row r="3216" spans="1:10">
      <c r="A3216" t="s">
        <v>135</v>
      </c>
      <c r="B3216" t="s">
        <v>300</v>
      </c>
      <c r="C3216">
        <v>2025</v>
      </c>
      <c r="D3216">
        <v>2</v>
      </c>
      <c r="E3216">
        <v>84026</v>
      </c>
      <c r="F3216" t="s">
        <v>290</v>
      </c>
      <c r="G3216">
        <v>3</v>
      </c>
      <c r="H3216" t="str">
        <f>_xlfn.XLOOKUP(Table1[[#This Row],[ZIPCODE]],Table2[Zip Code],Table2[County])</f>
        <v>Uintah</v>
      </c>
      <c r="I3216" t="str">
        <f>_xlfn.XLOOKUP(Table1[[#This Row],[ZIPCODE]],Table3[zip],Table3[county])</f>
        <v>Uintah County</v>
      </c>
      <c r="J3216" t="str">
        <f>IFERROR(Table1[[#This Row],[County (Utah.gov)]], SUBSTITUTE(Table1[[#This Row],[County (WPR)]], " County", ""))</f>
        <v>Uintah</v>
      </c>
    </row>
    <row r="3217" spans="1:10">
      <c r="A3217" t="s">
        <v>135</v>
      </c>
      <c r="B3217" t="s">
        <v>300</v>
      </c>
      <c r="C3217">
        <v>2025</v>
      </c>
      <c r="D3217">
        <v>2</v>
      </c>
      <c r="E3217">
        <v>84026</v>
      </c>
      <c r="F3217" t="s">
        <v>291</v>
      </c>
      <c r="G3217">
        <v>13</v>
      </c>
      <c r="H3217" t="str">
        <f>_xlfn.XLOOKUP(Table1[[#This Row],[ZIPCODE]],Table2[Zip Code],Table2[County])</f>
        <v>Uintah</v>
      </c>
      <c r="I3217" t="str">
        <f>_xlfn.XLOOKUP(Table1[[#This Row],[ZIPCODE]],Table3[zip],Table3[county])</f>
        <v>Uintah County</v>
      </c>
      <c r="J3217" t="str">
        <f>IFERROR(Table1[[#This Row],[County (Utah.gov)]], SUBSTITUTE(Table1[[#This Row],[County (WPR)]], " County", ""))</f>
        <v>Uintah</v>
      </c>
    </row>
    <row r="3218" spans="1:10">
      <c r="A3218" t="s">
        <v>135</v>
      </c>
      <c r="B3218" t="s">
        <v>300</v>
      </c>
      <c r="C3218">
        <v>2025</v>
      </c>
      <c r="D3218">
        <v>2</v>
      </c>
      <c r="E3218">
        <v>84028</v>
      </c>
      <c r="F3218" t="s">
        <v>290</v>
      </c>
      <c r="G3218">
        <v>2</v>
      </c>
      <c r="H3218" t="str">
        <f>_xlfn.XLOOKUP(Table1[[#This Row],[ZIPCODE]],Table2[Zip Code],Table2[County])</f>
        <v>Rich</v>
      </c>
      <c r="I3218" t="str">
        <f>_xlfn.XLOOKUP(Table1[[#This Row],[ZIPCODE]],Table3[zip],Table3[county])</f>
        <v>Rich County</v>
      </c>
      <c r="J3218" t="str">
        <f>IFERROR(Table1[[#This Row],[County (Utah.gov)]], SUBSTITUTE(Table1[[#This Row],[County (WPR)]], " County", ""))</f>
        <v>Rich</v>
      </c>
    </row>
    <row r="3219" spans="1:10">
      <c r="A3219" t="s">
        <v>135</v>
      </c>
      <c r="B3219" t="s">
        <v>300</v>
      </c>
      <c r="C3219">
        <v>2025</v>
      </c>
      <c r="D3219">
        <v>2</v>
      </c>
      <c r="E3219">
        <v>84029</v>
      </c>
      <c r="F3219" t="s">
        <v>290</v>
      </c>
      <c r="G3219">
        <v>1</v>
      </c>
      <c r="H3219" t="str">
        <f>_xlfn.XLOOKUP(Table1[[#This Row],[ZIPCODE]],Table2[Zip Code],Table2[County])</f>
        <v>Tooele</v>
      </c>
      <c r="I3219" t="str">
        <f>_xlfn.XLOOKUP(Table1[[#This Row],[ZIPCODE]],Table3[zip],Table3[county])</f>
        <v>Tooele County</v>
      </c>
      <c r="J3219" t="str">
        <f>IFERROR(Table1[[#This Row],[County (Utah.gov)]], SUBSTITUTE(Table1[[#This Row],[County (WPR)]], " County", ""))</f>
        <v>Tooele</v>
      </c>
    </row>
    <row r="3220" spans="1:10">
      <c r="A3220" t="s">
        <v>135</v>
      </c>
      <c r="B3220" t="s">
        <v>300</v>
      </c>
      <c r="C3220">
        <v>2025</v>
      </c>
      <c r="D3220">
        <v>2</v>
      </c>
      <c r="E3220">
        <v>84032</v>
      </c>
      <c r="F3220" t="s">
        <v>290</v>
      </c>
      <c r="G3220">
        <v>9</v>
      </c>
      <c r="H3220" t="str">
        <f>_xlfn.XLOOKUP(Table1[[#This Row],[ZIPCODE]],Table2[Zip Code],Table2[County])</f>
        <v>Wasatch</v>
      </c>
      <c r="I3220" t="str">
        <f>_xlfn.XLOOKUP(Table1[[#This Row],[ZIPCODE]],Table3[zip],Table3[county])</f>
        <v>Wasatch County</v>
      </c>
      <c r="J3220" t="str">
        <f>IFERROR(Table1[[#This Row],[County (Utah.gov)]], SUBSTITUTE(Table1[[#This Row],[County (WPR)]], " County", ""))</f>
        <v>Wasatch</v>
      </c>
    </row>
    <row r="3221" spans="1:10">
      <c r="A3221" t="s">
        <v>135</v>
      </c>
      <c r="B3221" t="s">
        <v>300</v>
      </c>
      <c r="C3221">
        <v>2025</v>
      </c>
      <c r="D3221">
        <v>2</v>
      </c>
      <c r="E3221">
        <v>84032</v>
      </c>
      <c r="F3221" t="s">
        <v>291</v>
      </c>
      <c r="G3221">
        <v>1</v>
      </c>
      <c r="H3221" t="str">
        <f>_xlfn.XLOOKUP(Table1[[#This Row],[ZIPCODE]],Table2[Zip Code],Table2[County])</f>
        <v>Wasatch</v>
      </c>
      <c r="I3221" t="str">
        <f>_xlfn.XLOOKUP(Table1[[#This Row],[ZIPCODE]],Table3[zip],Table3[county])</f>
        <v>Wasatch County</v>
      </c>
      <c r="J3221" t="str">
        <f>IFERROR(Table1[[#This Row],[County (Utah.gov)]], SUBSTITUTE(Table1[[#This Row],[County (WPR)]], " County", ""))</f>
        <v>Wasatch</v>
      </c>
    </row>
    <row r="3222" spans="1:10">
      <c r="A3222" t="s">
        <v>135</v>
      </c>
      <c r="B3222" t="s">
        <v>300</v>
      </c>
      <c r="C3222">
        <v>2025</v>
      </c>
      <c r="D3222">
        <v>2</v>
      </c>
      <c r="E3222">
        <v>84033</v>
      </c>
      <c r="F3222" t="s">
        <v>290</v>
      </c>
      <c r="G3222">
        <v>1</v>
      </c>
      <c r="H3222" t="str">
        <f>_xlfn.XLOOKUP(Table1[[#This Row],[ZIPCODE]],Table2[Zip Code],Table2[County])</f>
        <v>Summit</v>
      </c>
      <c r="I3222" t="str">
        <f>_xlfn.XLOOKUP(Table1[[#This Row],[ZIPCODE]],Table3[zip],Table3[county])</f>
        <v>Summit County</v>
      </c>
      <c r="J3222" t="str">
        <f>IFERROR(Table1[[#This Row],[County (Utah.gov)]], SUBSTITUTE(Table1[[#This Row],[County (WPR)]], " County", ""))</f>
        <v>Summit</v>
      </c>
    </row>
    <row r="3223" spans="1:10">
      <c r="A3223" t="s">
        <v>135</v>
      </c>
      <c r="B3223" t="s">
        <v>300</v>
      </c>
      <c r="C3223">
        <v>2025</v>
      </c>
      <c r="D3223">
        <v>2</v>
      </c>
      <c r="E3223">
        <v>84033</v>
      </c>
      <c r="F3223" t="s">
        <v>291</v>
      </c>
      <c r="G3223">
        <v>1</v>
      </c>
      <c r="H3223" t="str">
        <f>_xlfn.XLOOKUP(Table1[[#This Row],[ZIPCODE]],Table2[Zip Code],Table2[County])</f>
        <v>Summit</v>
      </c>
      <c r="I3223" t="str">
        <f>_xlfn.XLOOKUP(Table1[[#This Row],[ZIPCODE]],Table3[zip],Table3[county])</f>
        <v>Summit County</v>
      </c>
      <c r="J3223" t="str">
        <f>IFERROR(Table1[[#This Row],[County (Utah.gov)]], SUBSTITUTE(Table1[[#This Row],[County (WPR)]], " County", ""))</f>
        <v>Summit</v>
      </c>
    </row>
    <row r="3224" spans="1:10">
      <c r="A3224" t="s">
        <v>135</v>
      </c>
      <c r="B3224" t="s">
        <v>300</v>
      </c>
      <c r="C3224">
        <v>2025</v>
      </c>
      <c r="D3224">
        <v>2</v>
      </c>
      <c r="E3224">
        <v>84036</v>
      </c>
      <c r="F3224" t="s">
        <v>290</v>
      </c>
      <c r="G3224">
        <v>1</v>
      </c>
      <c r="H3224" t="str">
        <f>_xlfn.XLOOKUP(Table1[[#This Row],[ZIPCODE]],Table2[Zip Code],Table2[County])</f>
        <v>Summit</v>
      </c>
      <c r="I3224" t="str">
        <f>_xlfn.XLOOKUP(Table1[[#This Row],[ZIPCODE]],Table3[zip],Table3[county])</f>
        <v>Summit County</v>
      </c>
      <c r="J3224" t="str">
        <f>IFERROR(Table1[[#This Row],[County (Utah.gov)]], SUBSTITUTE(Table1[[#This Row],[County (WPR)]], " County", ""))</f>
        <v>Summit</v>
      </c>
    </row>
    <row r="3225" spans="1:10">
      <c r="A3225" t="s">
        <v>135</v>
      </c>
      <c r="B3225" t="s">
        <v>300</v>
      </c>
      <c r="C3225">
        <v>2025</v>
      </c>
      <c r="D3225">
        <v>2</v>
      </c>
      <c r="E3225">
        <v>84037</v>
      </c>
      <c r="F3225" t="s">
        <v>290</v>
      </c>
      <c r="G3225">
        <v>33</v>
      </c>
      <c r="H3225" t="str">
        <f>_xlfn.XLOOKUP(Table1[[#This Row],[ZIPCODE]],Table2[Zip Code],Table2[County])</f>
        <v>Davis</v>
      </c>
      <c r="I3225" t="str">
        <f>_xlfn.XLOOKUP(Table1[[#This Row],[ZIPCODE]],Table3[zip],Table3[county])</f>
        <v>Davis County</v>
      </c>
      <c r="J3225" t="str">
        <f>IFERROR(Table1[[#This Row],[County (Utah.gov)]], SUBSTITUTE(Table1[[#This Row],[County (WPR)]], " County", ""))</f>
        <v>Davis</v>
      </c>
    </row>
    <row r="3226" spans="1:10">
      <c r="A3226" t="s">
        <v>135</v>
      </c>
      <c r="B3226" t="s">
        <v>300</v>
      </c>
      <c r="C3226">
        <v>2025</v>
      </c>
      <c r="D3226">
        <v>2</v>
      </c>
      <c r="E3226">
        <v>84037</v>
      </c>
      <c r="F3226" t="s">
        <v>291</v>
      </c>
      <c r="G3226">
        <v>5</v>
      </c>
      <c r="H3226" t="str">
        <f>_xlfn.XLOOKUP(Table1[[#This Row],[ZIPCODE]],Table2[Zip Code],Table2[County])</f>
        <v>Davis</v>
      </c>
      <c r="I3226" t="str">
        <f>_xlfn.XLOOKUP(Table1[[#This Row],[ZIPCODE]],Table3[zip],Table3[county])</f>
        <v>Davis County</v>
      </c>
      <c r="J3226" t="str">
        <f>IFERROR(Table1[[#This Row],[County (Utah.gov)]], SUBSTITUTE(Table1[[#This Row],[County (WPR)]], " County", ""))</f>
        <v>Davis</v>
      </c>
    </row>
    <row r="3227" spans="1:10">
      <c r="A3227" t="s">
        <v>135</v>
      </c>
      <c r="B3227" t="s">
        <v>300</v>
      </c>
      <c r="C3227">
        <v>2025</v>
      </c>
      <c r="D3227">
        <v>2</v>
      </c>
      <c r="E3227">
        <v>84039</v>
      </c>
      <c r="F3227" t="s">
        <v>290</v>
      </c>
      <c r="G3227">
        <v>2</v>
      </c>
      <c r="H3227" t="str">
        <f>_xlfn.XLOOKUP(Table1[[#This Row],[ZIPCODE]],Table2[Zip Code],Table2[County])</f>
        <v>Uintah</v>
      </c>
      <c r="I3227" t="str">
        <f>_xlfn.XLOOKUP(Table1[[#This Row],[ZIPCODE]],Table3[zip],Table3[county])</f>
        <v>Uintah County</v>
      </c>
      <c r="J3227" t="str">
        <f>IFERROR(Table1[[#This Row],[County (Utah.gov)]], SUBSTITUTE(Table1[[#This Row],[County (WPR)]], " County", ""))</f>
        <v>Uintah</v>
      </c>
    </row>
    <row r="3228" spans="1:10">
      <c r="A3228" t="s">
        <v>135</v>
      </c>
      <c r="B3228" t="s">
        <v>300</v>
      </c>
      <c r="C3228">
        <v>2025</v>
      </c>
      <c r="D3228">
        <v>2</v>
      </c>
      <c r="E3228">
        <v>84039</v>
      </c>
      <c r="F3228" t="s">
        <v>291</v>
      </c>
      <c r="G3228">
        <v>1</v>
      </c>
      <c r="H3228" t="str">
        <f>_xlfn.XLOOKUP(Table1[[#This Row],[ZIPCODE]],Table2[Zip Code],Table2[County])</f>
        <v>Uintah</v>
      </c>
      <c r="I3228" t="str">
        <f>_xlfn.XLOOKUP(Table1[[#This Row],[ZIPCODE]],Table3[zip],Table3[county])</f>
        <v>Uintah County</v>
      </c>
      <c r="J3228" t="str">
        <f>IFERROR(Table1[[#This Row],[County (Utah.gov)]], SUBSTITUTE(Table1[[#This Row],[County (WPR)]], " County", ""))</f>
        <v>Uintah</v>
      </c>
    </row>
    <row r="3229" spans="1:10">
      <c r="A3229" t="s">
        <v>135</v>
      </c>
      <c r="B3229" t="s">
        <v>300</v>
      </c>
      <c r="C3229">
        <v>2025</v>
      </c>
      <c r="D3229">
        <v>2</v>
      </c>
      <c r="E3229">
        <v>84040</v>
      </c>
      <c r="F3229" t="s">
        <v>290</v>
      </c>
      <c r="G3229">
        <v>7</v>
      </c>
      <c r="H3229" t="str">
        <f>_xlfn.XLOOKUP(Table1[[#This Row],[ZIPCODE]],Table2[Zip Code],Table2[County])</f>
        <v>Davis</v>
      </c>
      <c r="I3229" t="str">
        <f>_xlfn.XLOOKUP(Table1[[#This Row],[ZIPCODE]],Table3[zip],Table3[county])</f>
        <v>Davis County</v>
      </c>
      <c r="J3229" t="str">
        <f>IFERROR(Table1[[#This Row],[County (Utah.gov)]], SUBSTITUTE(Table1[[#This Row],[County (WPR)]], " County", ""))</f>
        <v>Davis</v>
      </c>
    </row>
    <row r="3230" spans="1:10">
      <c r="A3230" t="s">
        <v>135</v>
      </c>
      <c r="B3230" t="s">
        <v>300</v>
      </c>
      <c r="C3230">
        <v>2025</v>
      </c>
      <c r="D3230">
        <v>2</v>
      </c>
      <c r="E3230">
        <v>84040</v>
      </c>
      <c r="F3230" t="s">
        <v>291</v>
      </c>
      <c r="G3230">
        <v>2</v>
      </c>
      <c r="H3230" t="str">
        <f>_xlfn.XLOOKUP(Table1[[#This Row],[ZIPCODE]],Table2[Zip Code],Table2[County])</f>
        <v>Davis</v>
      </c>
      <c r="I3230" t="str">
        <f>_xlfn.XLOOKUP(Table1[[#This Row],[ZIPCODE]],Table3[zip],Table3[county])</f>
        <v>Davis County</v>
      </c>
      <c r="J3230" t="str">
        <f>IFERROR(Table1[[#This Row],[County (Utah.gov)]], SUBSTITUTE(Table1[[#This Row],[County (WPR)]], " County", ""))</f>
        <v>Davis</v>
      </c>
    </row>
    <row r="3231" spans="1:10">
      <c r="A3231" t="s">
        <v>135</v>
      </c>
      <c r="B3231" t="s">
        <v>300</v>
      </c>
      <c r="C3231">
        <v>2025</v>
      </c>
      <c r="D3231">
        <v>2</v>
      </c>
      <c r="E3231">
        <v>84041</v>
      </c>
      <c r="F3231" t="s">
        <v>290</v>
      </c>
      <c r="G3231">
        <v>20</v>
      </c>
      <c r="H3231" t="str">
        <f>_xlfn.XLOOKUP(Table1[[#This Row],[ZIPCODE]],Table2[Zip Code],Table2[County])</f>
        <v>Davis</v>
      </c>
      <c r="I3231" t="str">
        <f>_xlfn.XLOOKUP(Table1[[#This Row],[ZIPCODE]],Table3[zip],Table3[county])</f>
        <v>Davis County</v>
      </c>
      <c r="J3231" t="str">
        <f>IFERROR(Table1[[#This Row],[County (Utah.gov)]], SUBSTITUTE(Table1[[#This Row],[County (WPR)]], " County", ""))</f>
        <v>Davis</v>
      </c>
    </row>
    <row r="3232" spans="1:10">
      <c r="A3232" t="s">
        <v>135</v>
      </c>
      <c r="B3232" t="s">
        <v>300</v>
      </c>
      <c r="C3232">
        <v>2025</v>
      </c>
      <c r="D3232">
        <v>2</v>
      </c>
      <c r="E3232">
        <v>84041</v>
      </c>
      <c r="F3232" t="s">
        <v>291</v>
      </c>
      <c r="G3232">
        <v>5</v>
      </c>
      <c r="H3232" t="str">
        <f>_xlfn.XLOOKUP(Table1[[#This Row],[ZIPCODE]],Table2[Zip Code],Table2[County])</f>
        <v>Davis</v>
      </c>
      <c r="I3232" t="str">
        <f>_xlfn.XLOOKUP(Table1[[#This Row],[ZIPCODE]],Table3[zip],Table3[county])</f>
        <v>Davis County</v>
      </c>
      <c r="J3232" t="str">
        <f>IFERROR(Table1[[#This Row],[County (Utah.gov)]], SUBSTITUTE(Table1[[#This Row],[County (WPR)]], " County", ""))</f>
        <v>Davis</v>
      </c>
    </row>
    <row r="3233" spans="1:10">
      <c r="A3233" t="s">
        <v>135</v>
      </c>
      <c r="B3233" t="s">
        <v>300</v>
      </c>
      <c r="C3233">
        <v>2025</v>
      </c>
      <c r="D3233">
        <v>2</v>
      </c>
      <c r="E3233">
        <v>84042</v>
      </c>
      <c r="F3233" t="s">
        <v>290</v>
      </c>
      <c r="G3233">
        <v>1</v>
      </c>
      <c r="H3233" t="str">
        <f>_xlfn.XLOOKUP(Table1[[#This Row],[ZIPCODE]],Table2[Zip Code],Table2[County])</f>
        <v>Utah</v>
      </c>
      <c r="I3233" t="str">
        <f>_xlfn.XLOOKUP(Table1[[#This Row],[ZIPCODE]],Table3[zip],Table3[county])</f>
        <v>Utah County</v>
      </c>
      <c r="J3233" t="str">
        <f>IFERROR(Table1[[#This Row],[County (Utah.gov)]], SUBSTITUTE(Table1[[#This Row],[County (WPR)]], " County", ""))</f>
        <v>Utah</v>
      </c>
    </row>
    <row r="3234" spans="1:10">
      <c r="A3234" t="s">
        <v>135</v>
      </c>
      <c r="B3234" t="s">
        <v>300</v>
      </c>
      <c r="C3234">
        <v>2025</v>
      </c>
      <c r="D3234">
        <v>2</v>
      </c>
      <c r="E3234">
        <v>84042</v>
      </c>
      <c r="F3234" t="s">
        <v>291</v>
      </c>
      <c r="G3234">
        <v>1</v>
      </c>
      <c r="H3234" t="str">
        <f>_xlfn.XLOOKUP(Table1[[#This Row],[ZIPCODE]],Table2[Zip Code],Table2[County])</f>
        <v>Utah</v>
      </c>
      <c r="I3234" t="str">
        <f>_xlfn.XLOOKUP(Table1[[#This Row],[ZIPCODE]],Table3[zip],Table3[county])</f>
        <v>Utah County</v>
      </c>
      <c r="J3234" t="str">
        <f>IFERROR(Table1[[#This Row],[County (Utah.gov)]], SUBSTITUTE(Table1[[#This Row],[County (WPR)]], " County", ""))</f>
        <v>Utah</v>
      </c>
    </row>
    <row r="3235" spans="1:10">
      <c r="A3235" t="s">
        <v>135</v>
      </c>
      <c r="B3235" t="s">
        <v>300</v>
      </c>
      <c r="C3235">
        <v>2025</v>
      </c>
      <c r="D3235">
        <v>2</v>
      </c>
      <c r="E3235">
        <v>84043</v>
      </c>
      <c r="F3235" t="s">
        <v>290</v>
      </c>
      <c r="G3235">
        <v>27</v>
      </c>
      <c r="H3235" t="str">
        <f>_xlfn.XLOOKUP(Table1[[#This Row],[ZIPCODE]],Table2[Zip Code],Table2[County])</f>
        <v>Utah</v>
      </c>
      <c r="I3235" t="str">
        <f>_xlfn.XLOOKUP(Table1[[#This Row],[ZIPCODE]],Table3[zip],Table3[county])</f>
        <v>Utah County</v>
      </c>
      <c r="J3235" t="str">
        <f>IFERROR(Table1[[#This Row],[County (Utah.gov)]], SUBSTITUTE(Table1[[#This Row],[County (WPR)]], " County", ""))</f>
        <v>Utah</v>
      </c>
    </row>
    <row r="3236" spans="1:10">
      <c r="A3236" t="s">
        <v>135</v>
      </c>
      <c r="B3236" t="s">
        <v>300</v>
      </c>
      <c r="C3236">
        <v>2025</v>
      </c>
      <c r="D3236">
        <v>2</v>
      </c>
      <c r="E3236">
        <v>84043</v>
      </c>
      <c r="F3236" t="s">
        <v>291</v>
      </c>
      <c r="G3236">
        <v>6</v>
      </c>
      <c r="H3236" t="str">
        <f>_xlfn.XLOOKUP(Table1[[#This Row],[ZIPCODE]],Table2[Zip Code],Table2[County])</f>
        <v>Utah</v>
      </c>
      <c r="I3236" t="str">
        <f>_xlfn.XLOOKUP(Table1[[#This Row],[ZIPCODE]],Table3[zip],Table3[county])</f>
        <v>Utah County</v>
      </c>
      <c r="J3236" t="str">
        <f>IFERROR(Table1[[#This Row],[County (Utah.gov)]], SUBSTITUTE(Table1[[#This Row],[County (WPR)]], " County", ""))</f>
        <v>Utah</v>
      </c>
    </row>
    <row r="3237" spans="1:10">
      <c r="A3237" t="s">
        <v>135</v>
      </c>
      <c r="B3237" t="s">
        <v>300</v>
      </c>
      <c r="C3237">
        <v>2025</v>
      </c>
      <c r="D3237">
        <v>2</v>
      </c>
      <c r="E3237">
        <v>84044</v>
      </c>
      <c r="F3237" t="s">
        <v>290</v>
      </c>
      <c r="G3237">
        <v>3</v>
      </c>
      <c r="H3237" t="str">
        <f>_xlfn.XLOOKUP(Table1[[#This Row],[ZIPCODE]],Table2[Zip Code],Table2[County])</f>
        <v>Salt Lake</v>
      </c>
      <c r="I3237" t="str">
        <f>_xlfn.XLOOKUP(Table1[[#This Row],[ZIPCODE]],Table3[zip],Table3[county])</f>
        <v>Salt Lake County</v>
      </c>
      <c r="J3237" t="str">
        <f>IFERROR(Table1[[#This Row],[County (Utah.gov)]], SUBSTITUTE(Table1[[#This Row],[County (WPR)]], " County", ""))</f>
        <v>Salt Lake</v>
      </c>
    </row>
    <row r="3238" spans="1:10">
      <c r="A3238" t="s">
        <v>135</v>
      </c>
      <c r="B3238" t="s">
        <v>300</v>
      </c>
      <c r="C3238">
        <v>2025</v>
      </c>
      <c r="D3238">
        <v>2</v>
      </c>
      <c r="E3238">
        <v>84044</v>
      </c>
      <c r="F3238" t="s">
        <v>291</v>
      </c>
      <c r="G3238">
        <v>1</v>
      </c>
      <c r="H3238" t="str">
        <f>_xlfn.XLOOKUP(Table1[[#This Row],[ZIPCODE]],Table2[Zip Code],Table2[County])</f>
        <v>Salt Lake</v>
      </c>
      <c r="I3238" t="str">
        <f>_xlfn.XLOOKUP(Table1[[#This Row],[ZIPCODE]],Table3[zip],Table3[county])</f>
        <v>Salt Lake County</v>
      </c>
      <c r="J3238" t="str">
        <f>IFERROR(Table1[[#This Row],[County (Utah.gov)]], SUBSTITUTE(Table1[[#This Row],[County (WPR)]], " County", ""))</f>
        <v>Salt Lake</v>
      </c>
    </row>
    <row r="3239" spans="1:10">
      <c r="A3239" t="s">
        <v>135</v>
      </c>
      <c r="B3239" t="s">
        <v>300</v>
      </c>
      <c r="C3239">
        <v>2025</v>
      </c>
      <c r="D3239">
        <v>2</v>
      </c>
      <c r="E3239">
        <v>84045</v>
      </c>
      <c r="F3239" t="s">
        <v>290</v>
      </c>
      <c r="G3239">
        <v>14</v>
      </c>
      <c r="H3239" t="e">
        <f>_xlfn.XLOOKUP(Table1[[#This Row],[ZIPCODE]],Table2[Zip Code],Table2[County])</f>
        <v>#N/A</v>
      </c>
      <c r="I3239" t="str">
        <f>_xlfn.XLOOKUP(Table1[[#This Row],[ZIPCODE]],Table3[zip],Table3[county])</f>
        <v>Utah County</v>
      </c>
      <c r="J3239" t="str">
        <f>IFERROR(Table1[[#This Row],[County (Utah.gov)]], SUBSTITUTE(Table1[[#This Row],[County (WPR)]], " County", ""))</f>
        <v>Utah</v>
      </c>
    </row>
    <row r="3240" spans="1:10">
      <c r="A3240" t="s">
        <v>135</v>
      </c>
      <c r="B3240" t="s">
        <v>300</v>
      </c>
      <c r="C3240">
        <v>2025</v>
      </c>
      <c r="D3240">
        <v>2</v>
      </c>
      <c r="E3240">
        <v>84045</v>
      </c>
      <c r="F3240" t="s">
        <v>291</v>
      </c>
      <c r="G3240">
        <v>3</v>
      </c>
      <c r="H3240" t="e">
        <f>_xlfn.XLOOKUP(Table1[[#This Row],[ZIPCODE]],Table2[Zip Code],Table2[County])</f>
        <v>#N/A</v>
      </c>
      <c r="I3240" t="str">
        <f>_xlfn.XLOOKUP(Table1[[#This Row],[ZIPCODE]],Table3[zip],Table3[county])</f>
        <v>Utah County</v>
      </c>
      <c r="J3240" t="str">
        <f>IFERROR(Table1[[#This Row],[County (Utah.gov)]], SUBSTITUTE(Table1[[#This Row],[County (WPR)]], " County", ""))</f>
        <v>Utah</v>
      </c>
    </row>
    <row r="3241" spans="1:10">
      <c r="A3241" t="s">
        <v>135</v>
      </c>
      <c r="B3241" t="s">
        <v>300</v>
      </c>
      <c r="C3241">
        <v>2025</v>
      </c>
      <c r="D3241">
        <v>2</v>
      </c>
      <c r="E3241">
        <v>84047</v>
      </c>
      <c r="F3241" t="s">
        <v>290</v>
      </c>
      <c r="G3241">
        <v>1</v>
      </c>
      <c r="H3241" t="str">
        <f>_xlfn.XLOOKUP(Table1[[#This Row],[ZIPCODE]],Table2[Zip Code],Table2[County])</f>
        <v>Salt Lake</v>
      </c>
      <c r="I3241" t="str">
        <f>_xlfn.XLOOKUP(Table1[[#This Row],[ZIPCODE]],Table3[zip],Table3[county])</f>
        <v>Salt Lake County</v>
      </c>
      <c r="J3241" t="str">
        <f>IFERROR(Table1[[#This Row],[County (Utah.gov)]], SUBSTITUTE(Table1[[#This Row],[County (WPR)]], " County", ""))</f>
        <v>Salt Lake</v>
      </c>
    </row>
    <row r="3242" spans="1:10">
      <c r="A3242" t="s">
        <v>135</v>
      </c>
      <c r="B3242" t="s">
        <v>300</v>
      </c>
      <c r="C3242">
        <v>2025</v>
      </c>
      <c r="D3242">
        <v>2</v>
      </c>
      <c r="E3242">
        <v>84049</v>
      </c>
      <c r="F3242" t="s">
        <v>290</v>
      </c>
      <c r="G3242">
        <v>6</v>
      </c>
      <c r="H3242" t="str">
        <f>_xlfn.XLOOKUP(Table1[[#This Row],[ZIPCODE]],Table2[Zip Code],Table2[County])</f>
        <v>Wasatch</v>
      </c>
      <c r="I3242" t="str">
        <f>_xlfn.XLOOKUP(Table1[[#This Row],[ZIPCODE]],Table3[zip],Table3[county])</f>
        <v>Wasatch County</v>
      </c>
      <c r="J3242" t="str">
        <f>IFERROR(Table1[[#This Row],[County (Utah.gov)]], SUBSTITUTE(Table1[[#This Row],[County (WPR)]], " County", ""))</f>
        <v>Wasatch</v>
      </c>
    </row>
    <row r="3243" spans="1:10">
      <c r="A3243" t="s">
        <v>135</v>
      </c>
      <c r="B3243" t="s">
        <v>300</v>
      </c>
      <c r="C3243">
        <v>2025</v>
      </c>
      <c r="D3243">
        <v>2</v>
      </c>
      <c r="E3243">
        <v>84049</v>
      </c>
      <c r="F3243" t="s">
        <v>291</v>
      </c>
      <c r="G3243">
        <v>1</v>
      </c>
      <c r="H3243" t="str">
        <f>_xlfn.XLOOKUP(Table1[[#This Row],[ZIPCODE]],Table2[Zip Code],Table2[County])</f>
        <v>Wasatch</v>
      </c>
      <c r="I3243" t="str">
        <f>_xlfn.XLOOKUP(Table1[[#This Row],[ZIPCODE]],Table3[zip],Table3[county])</f>
        <v>Wasatch County</v>
      </c>
      <c r="J3243" t="str">
        <f>IFERROR(Table1[[#This Row],[County (Utah.gov)]], SUBSTITUTE(Table1[[#This Row],[County (WPR)]], " County", ""))</f>
        <v>Wasatch</v>
      </c>
    </row>
    <row r="3244" spans="1:10">
      <c r="A3244" t="s">
        <v>135</v>
      </c>
      <c r="B3244" t="s">
        <v>300</v>
      </c>
      <c r="C3244">
        <v>2025</v>
      </c>
      <c r="D3244">
        <v>2</v>
      </c>
      <c r="E3244">
        <v>84050</v>
      </c>
      <c r="F3244" t="s">
        <v>290</v>
      </c>
      <c r="G3244">
        <v>3</v>
      </c>
      <c r="H3244" t="str">
        <f>_xlfn.XLOOKUP(Table1[[#This Row],[ZIPCODE]],Table2[Zip Code],Table2[County])</f>
        <v>Morgan</v>
      </c>
      <c r="I3244" t="str">
        <f>_xlfn.XLOOKUP(Table1[[#This Row],[ZIPCODE]],Table3[zip],Table3[county])</f>
        <v>Morgan County</v>
      </c>
      <c r="J3244" t="str">
        <f>IFERROR(Table1[[#This Row],[County (Utah.gov)]], SUBSTITUTE(Table1[[#This Row],[County (WPR)]], " County", ""))</f>
        <v>Morgan</v>
      </c>
    </row>
    <row r="3245" spans="1:10">
      <c r="A3245" t="s">
        <v>135</v>
      </c>
      <c r="B3245" t="s">
        <v>300</v>
      </c>
      <c r="C3245">
        <v>2025</v>
      </c>
      <c r="D3245">
        <v>2</v>
      </c>
      <c r="E3245">
        <v>84052</v>
      </c>
      <c r="F3245" t="s">
        <v>290</v>
      </c>
      <c r="G3245">
        <v>1</v>
      </c>
      <c r="H3245" t="str">
        <f>_xlfn.XLOOKUP(Table1[[#This Row],[ZIPCODE]],Table2[Zip Code],Table2[County])</f>
        <v>Duchesne</v>
      </c>
      <c r="I3245" t="str">
        <f>_xlfn.XLOOKUP(Table1[[#This Row],[ZIPCODE]],Table3[zip],Table3[county])</f>
        <v>Duchesne County</v>
      </c>
      <c r="J3245" t="str">
        <f>IFERROR(Table1[[#This Row],[County (Utah.gov)]], SUBSTITUTE(Table1[[#This Row],[County (WPR)]], " County", ""))</f>
        <v>Duchesne</v>
      </c>
    </row>
    <row r="3246" spans="1:10">
      <c r="A3246" t="s">
        <v>135</v>
      </c>
      <c r="B3246" t="s">
        <v>300</v>
      </c>
      <c r="C3246">
        <v>2025</v>
      </c>
      <c r="D3246">
        <v>2</v>
      </c>
      <c r="E3246">
        <v>84052</v>
      </c>
      <c r="F3246" t="s">
        <v>291</v>
      </c>
      <c r="G3246">
        <v>1</v>
      </c>
      <c r="H3246" t="str">
        <f>_xlfn.XLOOKUP(Table1[[#This Row],[ZIPCODE]],Table2[Zip Code],Table2[County])</f>
        <v>Duchesne</v>
      </c>
      <c r="I3246" t="str">
        <f>_xlfn.XLOOKUP(Table1[[#This Row],[ZIPCODE]],Table3[zip],Table3[county])</f>
        <v>Duchesne County</v>
      </c>
      <c r="J3246" t="str">
        <f>IFERROR(Table1[[#This Row],[County (Utah.gov)]], SUBSTITUTE(Table1[[#This Row],[County (WPR)]], " County", ""))</f>
        <v>Duchesne</v>
      </c>
    </row>
    <row r="3247" spans="1:10">
      <c r="A3247" t="s">
        <v>135</v>
      </c>
      <c r="B3247" t="s">
        <v>300</v>
      </c>
      <c r="C3247">
        <v>2025</v>
      </c>
      <c r="D3247">
        <v>2</v>
      </c>
      <c r="E3247">
        <v>84053</v>
      </c>
      <c r="F3247" t="s">
        <v>291</v>
      </c>
      <c r="G3247">
        <v>1</v>
      </c>
      <c r="H3247" t="str">
        <f>_xlfn.XLOOKUP(Table1[[#This Row],[ZIPCODE]],Table2[Zip Code],Table2[County])</f>
        <v>Duchesne</v>
      </c>
      <c r="I3247" t="str">
        <f>_xlfn.XLOOKUP(Table1[[#This Row],[ZIPCODE]],Table3[zip],Table3[county])</f>
        <v>Duchesne County</v>
      </c>
      <c r="J3247" t="str">
        <f>IFERROR(Table1[[#This Row],[County (Utah.gov)]], SUBSTITUTE(Table1[[#This Row],[County (WPR)]], " County", ""))</f>
        <v>Duchesne</v>
      </c>
    </row>
    <row r="3248" spans="1:10">
      <c r="A3248" t="s">
        <v>135</v>
      </c>
      <c r="B3248" t="s">
        <v>300</v>
      </c>
      <c r="C3248">
        <v>2025</v>
      </c>
      <c r="D3248">
        <v>2</v>
      </c>
      <c r="E3248">
        <v>84054</v>
      </c>
      <c r="F3248" t="s">
        <v>290</v>
      </c>
      <c r="G3248">
        <v>15</v>
      </c>
      <c r="H3248" t="str">
        <f>_xlfn.XLOOKUP(Table1[[#This Row],[ZIPCODE]],Table2[Zip Code],Table2[County])</f>
        <v>Davis</v>
      </c>
      <c r="I3248" t="str">
        <f>_xlfn.XLOOKUP(Table1[[#This Row],[ZIPCODE]],Table3[zip],Table3[county])</f>
        <v>Davis County</v>
      </c>
      <c r="J3248" t="str">
        <f>IFERROR(Table1[[#This Row],[County (Utah.gov)]], SUBSTITUTE(Table1[[#This Row],[County (WPR)]], " County", ""))</f>
        <v>Davis</v>
      </c>
    </row>
    <row r="3249" spans="1:10">
      <c r="A3249" t="s">
        <v>135</v>
      </c>
      <c r="B3249" t="s">
        <v>300</v>
      </c>
      <c r="C3249">
        <v>2025</v>
      </c>
      <c r="D3249">
        <v>2</v>
      </c>
      <c r="E3249">
        <v>84054</v>
      </c>
      <c r="F3249" t="s">
        <v>291</v>
      </c>
      <c r="G3249">
        <v>3</v>
      </c>
      <c r="H3249" t="str">
        <f>_xlfn.XLOOKUP(Table1[[#This Row],[ZIPCODE]],Table2[Zip Code],Table2[County])</f>
        <v>Davis</v>
      </c>
      <c r="I3249" t="str">
        <f>_xlfn.XLOOKUP(Table1[[#This Row],[ZIPCODE]],Table3[zip],Table3[county])</f>
        <v>Davis County</v>
      </c>
      <c r="J3249" t="str">
        <f>IFERROR(Table1[[#This Row],[County (Utah.gov)]], SUBSTITUTE(Table1[[#This Row],[County (WPR)]], " County", ""))</f>
        <v>Davis</v>
      </c>
    </row>
    <row r="3250" spans="1:10">
      <c r="A3250" t="s">
        <v>135</v>
      </c>
      <c r="B3250" t="s">
        <v>300</v>
      </c>
      <c r="C3250">
        <v>2025</v>
      </c>
      <c r="D3250">
        <v>2</v>
      </c>
      <c r="E3250">
        <v>84055</v>
      </c>
      <c r="F3250" t="s">
        <v>290</v>
      </c>
      <c r="G3250">
        <v>2</v>
      </c>
      <c r="H3250" t="str">
        <f>_xlfn.XLOOKUP(Table1[[#This Row],[ZIPCODE]],Table2[Zip Code],Table2[County])</f>
        <v>Summit</v>
      </c>
      <c r="I3250" t="str">
        <f>_xlfn.XLOOKUP(Table1[[#This Row],[ZIPCODE]],Table3[zip],Table3[county])</f>
        <v>Summit County</v>
      </c>
      <c r="J3250" t="str">
        <f>IFERROR(Table1[[#This Row],[County (Utah.gov)]], SUBSTITUTE(Table1[[#This Row],[County (WPR)]], " County", ""))</f>
        <v>Summit</v>
      </c>
    </row>
    <row r="3251" spans="1:10">
      <c r="A3251" t="s">
        <v>135</v>
      </c>
      <c r="B3251" t="s">
        <v>300</v>
      </c>
      <c r="C3251">
        <v>2025</v>
      </c>
      <c r="D3251">
        <v>2</v>
      </c>
      <c r="E3251">
        <v>84057</v>
      </c>
      <c r="F3251" t="s">
        <v>290</v>
      </c>
      <c r="G3251">
        <v>5</v>
      </c>
      <c r="H3251" t="str">
        <f>_xlfn.XLOOKUP(Table1[[#This Row],[ZIPCODE]],Table2[Zip Code],Table2[County])</f>
        <v>Utah</v>
      </c>
      <c r="I3251" t="str">
        <f>_xlfn.XLOOKUP(Table1[[#This Row],[ZIPCODE]],Table3[zip],Table3[county])</f>
        <v>Utah County</v>
      </c>
      <c r="J3251" t="str">
        <f>IFERROR(Table1[[#This Row],[County (Utah.gov)]], SUBSTITUTE(Table1[[#This Row],[County (WPR)]], " County", ""))</f>
        <v>Utah</v>
      </c>
    </row>
    <row r="3252" spans="1:10">
      <c r="A3252" t="s">
        <v>135</v>
      </c>
      <c r="B3252" t="s">
        <v>300</v>
      </c>
      <c r="C3252">
        <v>2025</v>
      </c>
      <c r="D3252">
        <v>2</v>
      </c>
      <c r="E3252">
        <v>84058</v>
      </c>
      <c r="F3252" t="s">
        <v>290</v>
      </c>
      <c r="G3252">
        <v>4</v>
      </c>
      <c r="H3252" t="str">
        <f>_xlfn.XLOOKUP(Table1[[#This Row],[ZIPCODE]],Table2[Zip Code],Table2[County])</f>
        <v>Utah</v>
      </c>
      <c r="I3252" t="str">
        <f>_xlfn.XLOOKUP(Table1[[#This Row],[ZIPCODE]],Table3[zip],Table3[county])</f>
        <v>Utah County</v>
      </c>
      <c r="J3252" t="str">
        <f>IFERROR(Table1[[#This Row],[County (Utah.gov)]], SUBSTITUTE(Table1[[#This Row],[County (WPR)]], " County", ""))</f>
        <v>Utah</v>
      </c>
    </row>
    <row r="3253" spans="1:10">
      <c r="A3253" t="s">
        <v>135</v>
      </c>
      <c r="B3253" t="s">
        <v>300</v>
      </c>
      <c r="C3253">
        <v>2025</v>
      </c>
      <c r="D3253">
        <v>2</v>
      </c>
      <c r="E3253">
        <v>84058</v>
      </c>
      <c r="F3253" t="s">
        <v>291</v>
      </c>
      <c r="G3253">
        <v>1</v>
      </c>
      <c r="H3253" t="str">
        <f>_xlfn.XLOOKUP(Table1[[#This Row],[ZIPCODE]],Table2[Zip Code],Table2[County])</f>
        <v>Utah</v>
      </c>
      <c r="I3253" t="str">
        <f>_xlfn.XLOOKUP(Table1[[#This Row],[ZIPCODE]],Table3[zip],Table3[county])</f>
        <v>Utah County</v>
      </c>
      <c r="J3253" t="str">
        <f>IFERROR(Table1[[#This Row],[County (Utah.gov)]], SUBSTITUTE(Table1[[#This Row],[County (WPR)]], " County", ""))</f>
        <v>Utah</v>
      </c>
    </row>
    <row r="3254" spans="1:10">
      <c r="A3254" t="s">
        <v>135</v>
      </c>
      <c r="B3254" t="s">
        <v>300</v>
      </c>
      <c r="C3254">
        <v>2025</v>
      </c>
      <c r="D3254">
        <v>2</v>
      </c>
      <c r="E3254">
        <v>84059</v>
      </c>
      <c r="F3254" t="s">
        <v>291</v>
      </c>
      <c r="G3254">
        <v>1</v>
      </c>
      <c r="H3254" t="str">
        <f>_xlfn.XLOOKUP(Table1[[#This Row],[ZIPCODE]],Table2[Zip Code],Table2[County])</f>
        <v>Utah</v>
      </c>
      <c r="I3254" t="str">
        <f>_xlfn.XLOOKUP(Table1[[#This Row],[ZIPCODE]],Table3[zip],Table3[county])</f>
        <v>Utah County</v>
      </c>
      <c r="J3254" t="str">
        <f>IFERROR(Table1[[#This Row],[County (Utah.gov)]], SUBSTITUTE(Table1[[#This Row],[County (WPR)]], " County", ""))</f>
        <v>Utah</v>
      </c>
    </row>
    <row r="3255" spans="1:10">
      <c r="A3255" t="s">
        <v>135</v>
      </c>
      <c r="B3255" t="s">
        <v>300</v>
      </c>
      <c r="C3255">
        <v>2025</v>
      </c>
      <c r="D3255">
        <v>2</v>
      </c>
      <c r="E3255">
        <v>84062</v>
      </c>
      <c r="F3255" t="s">
        <v>290</v>
      </c>
      <c r="G3255">
        <v>16</v>
      </c>
      <c r="H3255" t="str">
        <f>_xlfn.XLOOKUP(Table1[[#This Row],[ZIPCODE]],Table2[Zip Code],Table2[County])</f>
        <v>Utah</v>
      </c>
      <c r="I3255" t="str">
        <f>_xlfn.XLOOKUP(Table1[[#This Row],[ZIPCODE]],Table3[zip],Table3[county])</f>
        <v>Utah County</v>
      </c>
      <c r="J3255" t="str">
        <f>IFERROR(Table1[[#This Row],[County (Utah.gov)]], SUBSTITUTE(Table1[[#This Row],[County (WPR)]], " County", ""))</f>
        <v>Utah</v>
      </c>
    </row>
    <row r="3256" spans="1:10">
      <c r="A3256" t="s">
        <v>135</v>
      </c>
      <c r="B3256" t="s">
        <v>300</v>
      </c>
      <c r="C3256">
        <v>2025</v>
      </c>
      <c r="D3256">
        <v>2</v>
      </c>
      <c r="E3256">
        <v>84062</v>
      </c>
      <c r="F3256" t="s">
        <v>291</v>
      </c>
      <c r="G3256">
        <v>2</v>
      </c>
      <c r="H3256" t="str">
        <f>_xlfn.XLOOKUP(Table1[[#This Row],[ZIPCODE]],Table2[Zip Code],Table2[County])</f>
        <v>Utah</v>
      </c>
      <c r="I3256" t="str">
        <f>_xlfn.XLOOKUP(Table1[[#This Row],[ZIPCODE]],Table3[zip],Table3[county])</f>
        <v>Utah County</v>
      </c>
      <c r="J3256" t="str">
        <f>IFERROR(Table1[[#This Row],[County (Utah.gov)]], SUBSTITUTE(Table1[[#This Row],[County (WPR)]], " County", ""))</f>
        <v>Utah</v>
      </c>
    </row>
    <row r="3257" spans="1:10">
      <c r="A3257" t="s">
        <v>135</v>
      </c>
      <c r="B3257" t="s">
        <v>300</v>
      </c>
      <c r="C3257">
        <v>2025</v>
      </c>
      <c r="D3257">
        <v>2</v>
      </c>
      <c r="E3257">
        <v>84063</v>
      </c>
      <c r="F3257" t="s">
        <v>290</v>
      </c>
      <c r="G3257">
        <v>1</v>
      </c>
      <c r="H3257" t="str">
        <f>_xlfn.XLOOKUP(Table1[[#This Row],[ZIPCODE]],Table2[Zip Code],Table2[County])</f>
        <v>Uintah</v>
      </c>
      <c r="I3257" t="str">
        <f>_xlfn.XLOOKUP(Table1[[#This Row],[ZIPCODE]],Table3[zip],Table3[county])</f>
        <v>Uintah County</v>
      </c>
      <c r="J3257" t="str">
        <f>IFERROR(Table1[[#This Row],[County (Utah.gov)]], SUBSTITUTE(Table1[[#This Row],[County (WPR)]], " County", ""))</f>
        <v>Uintah</v>
      </c>
    </row>
    <row r="3258" spans="1:10">
      <c r="A3258" t="s">
        <v>135</v>
      </c>
      <c r="B3258" t="s">
        <v>300</v>
      </c>
      <c r="C3258">
        <v>2025</v>
      </c>
      <c r="D3258">
        <v>2</v>
      </c>
      <c r="E3258">
        <v>84063</v>
      </c>
      <c r="F3258" t="s">
        <v>291</v>
      </c>
      <c r="G3258">
        <v>1</v>
      </c>
      <c r="H3258" t="str">
        <f>_xlfn.XLOOKUP(Table1[[#This Row],[ZIPCODE]],Table2[Zip Code],Table2[County])</f>
        <v>Uintah</v>
      </c>
      <c r="I3258" t="str">
        <f>_xlfn.XLOOKUP(Table1[[#This Row],[ZIPCODE]],Table3[zip],Table3[county])</f>
        <v>Uintah County</v>
      </c>
      <c r="J3258" t="str">
        <f>IFERROR(Table1[[#This Row],[County (Utah.gov)]], SUBSTITUTE(Table1[[#This Row],[County (WPR)]], " County", ""))</f>
        <v>Uintah</v>
      </c>
    </row>
    <row r="3259" spans="1:10">
      <c r="A3259" t="s">
        <v>135</v>
      </c>
      <c r="B3259" t="s">
        <v>300</v>
      </c>
      <c r="C3259">
        <v>2025</v>
      </c>
      <c r="D3259">
        <v>2</v>
      </c>
      <c r="E3259">
        <v>84065</v>
      </c>
      <c r="F3259" t="s">
        <v>290</v>
      </c>
      <c r="G3259">
        <v>19</v>
      </c>
      <c r="H3259" t="str">
        <f>_xlfn.XLOOKUP(Table1[[#This Row],[ZIPCODE]],Table2[Zip Code],Table2[County])</f>
        <v>Salt Lake</v>
      </c>
      <c r="I3259" t="str">
        <f>_xlfn.XLOOKUP(Table1[[#This Row],[ZIPCODE]],Table3[zip],Table3[county])</f>
        <v>Salt Lake County</v>
      </c>
      <c r="J3259" t="str">
        <f>IFERROR(Table1[[#This Row],[County (Utah.gov)]], SUBSTITUTE(Table1[[#This Row],[County (WPR)]], " County", ""))</f>
        <v>Salt Lake</v>
      </c>
    </row>
    <row r="3260" spans="1:10">
      <c r="A3260" t="s">
        <v>135</v>
      </c>
      <c r="B3260" t="s">
        <v>300</v>
      </c>
      <c r="C3260">
        <v>2025</v>
      </c>
      <c r="D3260">
        <v>2</v>
      </c>
      <c r="E3260">
        <v>84065</v>
      </c>
      <c r="F3260" t="s">
        <v>291</v>
      </c>
      <c r="G3260">
        <v>4</v>
      </c>
      <c r="H3260" t="str">
        <f>_xlfn.XLOOKUP(Table1[[#This Row],[ZIPCODE]],Table2[Zip Code],Table2[County])</f>
        <v>Salt Lake</v>
      </c>
      <c r="I3260" t="str">
        <f>_xlfn.XLOOKUP(Table1[[#This Row],[ZIPCODE]],Table3[zip],Table3[county])</f>
        <v>Salt Lake County</v>
      </c>
      <c r="J3260" t="str">
        <f>IFERROR(Table1[[#This Row],[County (Utah.gov)]], SUBSTITUTE(Table1[[#This Row],[County (WPR)]], " County", ""))</f>
        <v>Salt Lake</v>
      </c>
    </row>
    <row r="3261" spans="1:10">
      <c r="A3261" t="s">
        <v>135</v>
      </c>
      <c r="B3261" t="s">
        <v>300</v>
      </c>
      <c r="C3261">
        <v>2025</v>
      </c>
      <c r="D3261">
        <v>2</v>
      </c>
      <c r="E3261">
        <v>84066</v>
      </c>
      <c r="F3261" t="s">
        <v>290</v>
      </c>
      <c r="G3261">
        <v>12</v>
      </c>
      <c r="H3261" t="str">
        <f>_xlfn.XLOOKUP(Table1[[#This Row],[ZIPCODE]],Table2[Zip Code],Table2[County])</f>
        <v>Duchesne</v>
      </c>
      <c r="I3261" t="str">
        <f>_xlfn.XLOOKUP(Table1[[#This Row],[ZIPCODE]],Table3[zip],Table3[county])</f>
        <v>Duchesne County</v>
      </c>
      <c r="J3261" t="str">
        <f>IFERROR(Table1[[#This Row],[County (Utah.gov)]], SUBSTITUTE(Table1[[#This Row],[County (WPR)]], " County", ""))</f>
        <v>Duchesne</v>
      </c>
    </row>
    <row r="3262" spans="1:10">
      <c r="A3262" t="s">
        <v>135</v>
      </c>
      <c r="B3262" t="s">
        <v>300</v>
      </c>
      <c r="C3262">
        <v>2025</v>
      </c>
      <c r="D3262">
        <v>2</v>
      </c>
      <c r="E3262">
        <v>84066</v>
      </c>
      <c r="F3262" t="s">
        <v>291</v>
      </c>
      <c r="G3262">
        <v>5</v>
      </c>
      <c r="H3262" t="str">
        <f>_xlfn.XLOOKUP(Table1[[#This Row],[ZIPCODE]],Table2[Zip Code],Table2[County])</f>
        <v>Duchesne</v>
      </c>
      <c r="I3262" t="str">
        <f>_xlfn.XLOOKUP(Table1[[#This Row],[ZIPCODE]],Table3[zip],Table3[county])</f>
        <v>Duchesne County</v>
      </c>
      <c r="J3262" t="str">
        <f>IFERROR(Table1[[#This Row],[County (Utah.gov)]], SUBSTITUTE(Table1[[#This Row],[County (WPR)]], " County", ""))</f>
        <v>Duchesne</v>
      </c>
    </row>
    <row r="3263" spans="1:10">
      <c r="A3263" t="s">
        <v>135</v>
      </c>
      <c r="B3263" t="s">
        <v>300</v>
      </c>
      <c r="C3263">
        <v>2025</v>
      </c>
      <c r="D3263">
        <v>2</v>
      </c>
      <c r="E3263">
        <v>84067</v>
      </c>
      <c r="F3263" t="s">
        <v>290</v>
      </c>
      <c r="G3263">
        <v>4</v>
      </c>
      <c r="H3263" t="str">
        <f>_xlfn.XLOOKUP(Table1[[#This Row],[ZIPCODE]],Table2[Zip Code],Table2[County])</f>
        <v>Weber</v>
      </c>
      <c r="I3263" t="str">
        <f>_xlfn.XLOOKUP(Table1[[#This Row],[ZIPCODE]],Table3[zip],Table3[county])</f>
        <v>Weber County</v>
      </c>
      <c r="J3263" t="str">
        <f>IFERROR(Table1[[#This Row],[County (Utah.gov)]], SUBSTITUTE(Table1[[#This Row],[County (WPR)]], " County", ""))</f>
        <v>Weber</v>
      </c>
    </row>
    <row r="3264" spans="1:10">
      <c r="A3264" t="s">
        <v>135</v>
      </c>
      <c r="B3264" t="s">
        <v>300</v>
      </c>
      <c r="C3264">
        <v>2025</v>
      </c>
      <c r="D3264">
        <v>2</v>
      </c>
      <c r="E3264">
        <v>84067</v>
      </c>
      <c r="F3264" t="s">
        <v>291</v>
      </c>
      <c r="G3264">
        <v>1</v>
      </c>
      <c r="H3264" t="str">
        <f>_xlfn.XLOOKUP(Table1[[#This Row],[ZIPCODE]],Table2[Zip Code],Table2[County])</f>
        <v>Weber</v>
      </c>
      <c r="I3264" t="str">
        <f>_xlfn.XLOOKUP(Table1[[#This Row],[ZIPCODE]],Table3[zip],Table3[county])</f>
        <v>Weber County</v>
      </c>
      <c r="J3264" t="str">
        <f>IFERROR(Table1[[#This Row],[County (Utah.gov)]], SUBSTITUTE(Table1[[#This Row],[County (WPR)]], " County", ""))</f>
        <v>Weber</v>
      </c>
    </row>
    <row r="3265" spans="1:10">
      <c r="A3265" t="s">
        <v>135</v>
      </c>
      <c r="B3265" t="s">
        <v>300</v>
      </c>
      <c r="C3265">
        <v>2025</v>
      </c>
      <c r="D3265">
        <v>2</v>
      </c>
      <c r="E3265">
        <v>84070</v>
      </c>
      <c r="F3265" t="s">
        <v>290</v>
      </c>
      <c r="G3265">
        <v>2</v>
      </c>
      <c r="H3265" t="str">
        <f>_xlfn.XLOOKUP(Table1[[#This Row],[ZIPCODE]],Table2[Zip Code],Table2[County])</f>
        <v>Salt Lake</v>
      </c>
      <c r="I3265" t="str">
        <f>_xlfn.XLOOKUP(Table1[[#This Row],[ZIPCODE]],Table3[zip],Table3[county])</f>
        <v>Salt Lake County</v>
      </c>
      <c r="J3265" t="str">
        <f>IFERROR(Table1[[#This Row],[County (Utah.gov)]], SUBSTITUTE(Table1[[#This Row],[County (WPR)]], " County", ""))</f>
        <v>Salt Lake</v>
      </c>
    </row>
    <row r="3266" spans="1:10">
      <c r="A3266" t="s">
        <v>135</v>
      </c>
      <c r="B3266" t="s">
        <v>300</v>
      </c>
      <c r="C3266">
        <v>2025</v>
      </c>
      <c r="D3266">
        <v>2</v>
      </c>
      <c r="E3266">
        <v>84071</v>
      </c>
      <c r="F3266" t="s">
        <v>290</v>
      </c>
      <c r="G3266">
        <v>1</v>
      </c>
      <c r="H3266" t="str">
        <f>_xlfn.XLOOKUP(Table1[[#This Row],[ZIPCODE]],Table2[Zip Code],Table2[County])</f>
        <v>Tooele</v>
      </c>
      <c r="I3266" t="str">
        <f>_xlfn.XLOOKUP(Table1[[#This Row],[ZIPCODE]],Table3[zip],Table3[county])</f>
        <v>Tooele County</v>
      </c>
      <c r="J3266" t="str">
        <f>IFERROR(Table1[[#This Row],[County (Utah.gov)]], SUBSTITUTE(Table1[[#This Row],[County (WPR)]], " County", ""))</f>
        <v>Tooele</v>
      </c>
    </row>
    <row r="3267" spans="1:10">
      <c r="A3267" t="s">
        <v>135</v>
      </c>
      <c r="B3267" t="s">
        <v>300</v>
      </c>
      <c r="C3267">
        <v>2025</v>
      </c>
      <c r="D3267">
        <v>2</v>
      </c>
      <c r="E3267">
        <v>84074</v>
      </c>
      <c r="F3267" t="s">
        <v>290</v>
      </c>
      <c r="G3267">
        <v>16</v>
      </c>
      <c r="H3267" t="str">
        <f>_xlfn.XLOOKUP(Table1[[#This Row],[ZIPCODE]],Table2[Zip Code],Table2[County])</f>
        <v>Tooele</v>
      </c>
      <c r="I3267" t="str">
        <f>_xlfn.XLOOKUP(Table1[[#This Row],[ZIPCODE]],Table3[zip],Table3[county])</f>
        <v>Tooele County</v>
      </c>
      <c r="J3267" t="str">
        <f>IFERROR(Table1[[#This Row],[County (Utah.gov)]], SUBSTITUTE(Table1[[#This Row],[County (WPR)]], " County", ""))</f>
        <v>Tooele</v>
      </c>
    </row>
    <row r="3268" spans="1:10">
      <c r="A3268" t="s">
        <v>135</v>
      </c>
      <c r="B3268" t="s">
        <v>300</v>
      </c>
      <c r="C3268">
        <v>2025</v>
      </c>
      <c r="D3268">
        <v>2</v>
      </c>
      <c r="E3268">
        <v>84075</v>
      </c>
      <c r="F3268" t="s">
        <v>290</v>
      </c>
      <c r="G3268">
        <v>15</v>
      </c>
      <c r="H3268" t="str">
        <f>_xlfn.XLOOKUP(Table1[[#This Row],[ZIPCODE]],Table2[Zip Code],Table2[County])</f>
        <v>Davis</v>
      </c>
      <c r="I3268" t="str">
        <f>_xlfn.XLOOKUP(Table1[[#This Row],[ZIPCODE]],Table3[zip],Table3[county])</f>
        <v>Davis County</v>
      </c>
      <c r="J3268" t="str">
        <f>IFERROR(Table1[[#This Row],[County (Utah.gov)]], SUBSTITUTE(Table1[[#This Row],[County (WPR)]], " County", ""))</f>
        <v>Davis</v>
      </c>
    </row>
    <row r="3269" spans="1:10">
      <c r="A3269" t="s">
        <v>135</v>
      </c>
      <c r="B3269" t="s">
        <v>300</v>
      </c>
      <c r="C3269">
        <v>2025</v>
      </c>
      <c r="D3269">
        <v>2</v>
      </c>
      <c r="E3269">
        <v>84075</v>
      </c>
      <c r="F3269" t="s">
        <v>291</v>
      </c>
      <c r="G3269">
        <v>1</v>
      </c>
      <c r="H3269" t="str">
        <f>_xlfn.XLOOKUP(Table1[[#This Row],[ZIPCODE]],Table2[Zip Code],Table2[County])</f>
        <v>Davis</v>
      </c>
      <c r="I3269" t="str">
        <f>_xlfn.XLOOKUP(Table1[[#This Row],[ZIPCODE]],Table3[zip],Table3[county])</f>
        <v>Davis County</v>
      </c>
      <c r="J3269" t="str">
        <f>IFERROR(Table1[[#This Row],[County (Utah.gov)]], SUBSTITUTE(Table1[[#This Row],[County (WPR)]], " County", ""))</f>
        <v>Davis</v>
      </c>
    </row>
    <row r="3270" spans="1:10">
      <c r="A3270" t="s">
        <v>135</v>
      </c>
      <c r="B3270" t="s">
        <v>300</v>
      </c>
      <c r="C3270">
        <v>2025</v>
      </c>
      <c r="D3270">
        <v>2</v>
      </c>
      <c r="E3270">
        <v>84076</v>
      </c>
      <c r="F3270" t="s">
        <v>291</v>
      </c>
      <c r="G3270">
        <v>1</v>
      </c>
      <c r="H3270" t="str">
        <f>_xlfn.XLOOKUP(Table1[[#This Row],[ZIPCODE]],Table2[Zip Code],Table2[County])</f>
        <v>Uintah</v>
      </c>
      <c r="I3270" t="str">
        <f>_xlfn.XLOOKUP(Table1[[#This Row],[ZIPCODE]],Table3[zip],Table3[county])</f>
        <v>Uintah County</v>
      </c>
      <c r="J3270" t="str">
        <f>IFERROR(Table1[[#This Row],[County (Utah.gov)]], SUBSTITUTE(Table1[[#This Row],[County (WPR)]], " County", ""))</f>
        <v>Uintah</v>
      </c>
    </row>
    <row r="3271" spans="1:10">
      <c r="A3271" t="s">
        <v>135</v>
      </c>
      <c r="B3271" t="s">
        <v>300</v>
      </c>
      <c r="C3271">
        <v>2025</v>
      </c>
      <c r="D3271">
        <v>2</v>
      </c>
      <c r="E3271">
        <v>84078</v>
      </c>
      <c r="F3271" t="s">
        <v>290</v>
      </c>
      <c r="G3271">
        <v>17</v>
      </c>
      <c r="H3271" t="str">
        <f>_xlfn.XLOOKUP(Table1[[#This Row],[ZIPCODE]],Table2[Zip Code],Table2[County])</f>
        <v>Uintah</v>
      </c>
      <c r="I3271" t="str">
        <f>_xlfn.XLOOKUP(Table1[[#This Row],[ZIPCODE]],Table3[zip],Table3[county])</f>
        <v>Uintah County</v>
      </c>
      <c r="J3271" t="str">
        <f>IFERROR(Table1[[#This Row],[County (Utah.gov)]], SUBSTITUTE(Table1[[#This Row],[County (WPR)]], " County", ""))</f>
        <v>Uintah</v>
      </c>
    </row>
    <row r="3272" spans="1:10">
      <c r="A3272" t="s">
        <v>135</v>
      </c>
      <c r="B3272" t="s">
        <v>300</v>
      </c>
      <c r="C3272">
        <v>2025</v>
      </c>
      <c r="D3272">
        <v>2</v>
      </c>
      <c r="E3272">
        <v>84078</v>
      </c>
      <c r="F3272" t="s">
        <v>291</v>
      </c>
      <c r="G3272">
        <v>8</v>
      </c>
      <c r="H3272" t="str">
        <f>_xlfn.XLOOKUP(Table1[[#This Row],[ZIPCODE]],Table2[Zip Code],Table2[County])</f>
        <v>Uintah</v>
      </c>
      <c r="I3272" t="str">
        <f>_xlfn.XLOOKUP(Table1[[#This Row],[ZIPCODE]],Table3[zip],Table3[county])</f>
        <v>Uintah County</v>
      </c>
      <c r="J3272" t="str">
        <f>IFERROR(Table1[[#This Row],[County (Utah.gov)]], SUBSTITUTE(Table1[[#This Row],[County (WPR)]], " County", ""))</f>
        <v>Uintah</v>
      </c>
    </row>
    <row r="3273" spans="1:10">
      <c r="A3273" t="s">
        <v>135</v>
      </c>
      <c r="B3273" t="s">
        <v>300</v>
      </c>
      <c r="C3273">
        <v>2025</v>
      </c>
      <c r="D3273">
        <v>2</v>
      </c>
      <c r="E3273">
        <v>84081</v>
      </c>
      <c r="F3273" t="s">
        <v>290</v>
      </c>
      <c r="G3273">
        <v>22</v>
      </c>
      <c r="H3273" t="e">
        <f>_xlfn.XLOOKUP(Table1[[#This Row],[ZIPCODE]],Table2[Zip Code],Table2[County])</f>
        <v>#N/A</v>
      </c>
      <c r="I3273" t="str">
        <f>_xlfn.XLOOKUP(Table1[[#This Row],[ZIPCODE]],Table3[zip],Table3[county])</f>
        <v>Salt Lake County</v>
      </c>
      <c r="J3273" t="str">
        <f>IFERROR(Table1[[#This Row],[County (Utah.gov)]], SUBSTITUTE(Table1[[#This Row],[County (WPR)]], " County", ""))</f>
        <v>Salt Lake</v>
      </c>
    </row>
    <row r="3274" spans="1:10">
      <c r="A3274" t="s">
        <v>135</v>
      </c>
      <c r="B3274" t="s">
        <v>300</v>
      </c>
      <c r="C3274">
        <v>2025</v>
      </c>
      <c r="D3274">
        <v>2</v>
      </c>
      <c r="E3274">
        <v>84081</v>
      </c>
      <c r="F3274" t="s">
        <v>291</v>
      </c>
      <c r="G3274">
        <v>1</v>
      </c>
      <c r="H3274" t="e">
        <f>_xlfn.XLOOKUP(Table1[[#This Row],[ZIPCODE]],Table2[Zip Code],Table2[County])</f>
        <v>#N/A</v>
      </c>
      <c r="I3274" t="str">
        <f>_xlfn.XLOOKUP(Table1[[#This Row],[ZIPCODE]],Table3[zip],Table3[county])</f>
        <v>Salt Lake County</v>
      </c>
      <c r="J3274" t="str">
        <f>IFERROR(Table1[[#This Row],[County (Utah.gov)]], SUBSTITUTE(Table1[[#This Row],[County (WPR)]], " County", ""))</f>
        <v>Salt Lake</v>
      </c>
    </row>
    <row r="3275" spans="1:10">
      <c r="A3275" t="s">
        <v>135</v>
      </c>
      <c r="B3275" t="s">
        <v>300</v>
      </c>
      <c r="C3275">
        <v>2025</v>
      </c>
      <c r="D3275">
        <v>2</v>
      </c>
      <c r="E3275">
        <v>84084</v>
      </c>
      <c r="F3275" t="s">
        <v>290</v>
      </c>
      <c r="G3275">
        <v>5</v>
      </c>
      <c r="H3275" t="str">
        <f>_xlfn.XLOOKUP(Table1[[#This Row],[ZIPCODE]],Table2[Zip Code],Table2[County])</f>
        <v>Salt Lake</v>
      </c>
      <c r="I3275" t="str">
        <f>_xlfn.XLOOKUP(Table1[[#This Row],[ZIPCODE]],Table3[zip],Table3[county])</f>
        <v>Salt Lake County</v>
      </c>
      <c r="J3275" t="str">
        <f>IFERROR(Table1[[#This Row],[County (Utah.gov)]], SUBSTITUTE(Table1[[#This Row],[County (WPR)]], " County", ""))</f>
        <v>Salt Lake</v>
      </c>
    </row>
    <row r="3276" spans="1:10">
      <c r="A3276" t="s">
        <v>135</v>
      </c>
      <c r="B3276" t="s">
        <v>300</v>
      </c>
      <c r="C3276">
        <v>2025</v>
      </c>
      <c r="D3276">
        <v>2</v>
      </c>
      <c r="E3276">
        <v>84085</v>
      </c>
      <c r="F3276" t="s">
        <v>291</v>
      </c>
      <c r="G3276">
        <v>1</v>
      </c>
      <c r="H3276" t="str">
        <f>_xlfn.XLOOKUP(Table1[[#This Row],[ZIPCODE]],Table2[Zip Code],Table2[County])</f>
        <v>Uintah</v>
      </c>
      <c r="I3276" t="str">
        <f>_xlfn.XLOOKUP(Table1[[#This Row],[ZIPCODE]],Table3[zip],Table3[county])</f>
        <v>Uintah County</v>
      </c>
      <c r="J3276" t="str">
        <f>IFERROR(Table1[[#This Row],[County (Utah.gov)]], SUBSTITUTE(Table1[[#This Row],[County (WPR)]], " County", ""))</f>
        <v>Uintah</v>
      </c>
    </row>
    <row r="3277" spans="1:10">
      <c r="A3277" t="s">
        <v>135</v>
      </c>
      <c r="B3277" t="s">
        <v>300</v>
      </c>
      <c r="C3277">
        <v>2025</v>
      </c>
      <c r="D3277">
        <v>2</v>
      </c>
      <c r="E3277">
        <v>84087</v>
      </c>
      <c r="F3277" t="s">
        <v>290</v>
      </c>
      <c r="G3277">
        <v>4</v>
      </c>
      <c r="H3277" t="str">
        <f>_xlfn.XLOOKUP(Table1[[#This Row],[ZIPCODE]],Table2[Zip Code],Table2[County])</f>
        <v>Davis</v>
      </c>
      <c r="I3277" t="str">
        <f>_xlfn.XLOOKUP(Table1[[#This Row],[ZIPCODE]],Table3[zip],Table3[county])</f>
        <v>Davis County</v>
      </c>
      <c r="J3277" t="str">
        <f>IFERROR(Table1[[#This Row],[County (Utah.gov)]], SUBSTITUTE(Table1[[#This Row],[County (WPR)]], " County", ""))</f>
        <v>Davis</v>
      </c>
    </row>
    <row r="3278" spans="1:10">
      <c r="A3278" t="s">
        <v>135</v>
      </c>
      <c r="B3278" t="s">
        <v>300</v>
      </c>
      <c r="C3278">
        <v>2025</v>
      </c>
      <c r="D3278">
        <v>2</v>
      </c>
      <c r="E3278">
        <v>84087</v>
      </c>
      <c r="F3278" t="s">
        <v>291</v>
      </c>
      <c r="G3278">
        <v>2</v>
      </c>
      <c r="H3278" t="str">
        <f>_xlfn.XLOOKUP(Table1[[#This Row],[ZIPCODE]],Table2[Zip Code],Table2[County])</f>
        <v>Davis</v>
      </c>
      <c r="I3278" t="str">
        <f>_xlfn.XLOOKUP(Table1[[#This Row],[ZIPCODE]],Table3[zip],Table3[county])</f>
        <v>Davis County</v>
      </c>
      <c r="J3278" t="str">
        <f>IFERROR(Table1[[#This Row],[County (Utah.gov)]], SUBSTITUTE(Table1[[#This Row],[County (WPR)]], " County", ""))</f>
        <v>Davis</v>
      </c>
    </row>
    <row r="3279" spans="1:10">
      <c r="A3279" t="s">
        <v>135</v>
      </c>
      <c r="B3279" t="s">
        <v>300</v>
      </c>
      <c r="C3279">
        <v>2025</v>
      </c>
      <c r="D3279">
        <v>2</v>
      </c>
      <c r="E3279">
        <v>84088</v>
      </c>
      <c r="F3279" t="s">
        <v>290</v>
      </c>
      <c r="G3279">
        <v>9</v>
      </c>
      <c r="H3279" t="str">
        <f>_xlfn.XLOOKUP(Table1[[#This Row],[ZIPCODE]],Table2[Zip Code],Table2[County])</f>
        <v>Salt Lake</v>
      </c>
      <c r="I3279" t="str">
        <f>_xlfn.XLOOKUP(Table1[[#This Row],[ZIPCODE]],Table3[zip],Table3[county])</f>
        <v>Salt Lake County</v>
      </c>
      <c r="J3279" t="str">
        <f>IFERROR(Table1[[#This Row],[County (Utah.gov)]], SUBSTITUTE(Table1[[#This Row],[County (WPR)]], " County", ""))</f>
        <v>Salt Lake</v>
      </c>
    </row>
    <row r="3280" spans="1:10">
      <c r="A3280" t="s">
        <v>135</v>
      </c>
      <c r="B3280" t="s">
        <v>300</v>
      </c>
      <c r="C3280">
        <v>2025</v>
      </c>
      <c r="D3280">
        <v>2</v>
      </c>
      <c r="E3280">
        <v>84088</v>
      </c>
      <c r="F3280" t="s">
        <v>291</v>
      </c>
      <c r="G3280">
        <v>1</v>
      </c>
      <c r="H3280" t="str">
        <f>_xlfn.XLOOKUP(Table1[[#This Row],[ZIPCODE]],Table2[Zip Code],Table2[County])</f>
        <v>Salt Lake</v>
      </c>
      <c r="I3280" t="str">
        <f>_xlfn.XLOOKUP(Table1[[#This Row],[ZIPCODE]],Table3[zip],Table3[county])</f>
        <v>Salt Lake County</v>
      </c>
      <c r="J3280" t="str">
        <f>IFERROR(Table1[[#This Row],[County (Utah.gov)]], SUBSTITUTE(Table1[[#This Row],[County (WPR)]], " County", ""))</f>
        <v>Salt Lake</v>
      </c>
    </row>
    <row r="3281" spans="1:10">
      <c r="A3281" t="s">
        <v>135</v>
      </c>
      <c r="B3281" t="s">
        <v>300</v>
      </c>
      <c r="C3281">
        <v>2025</v>
      </c>
      <c r="D3281">
        <v>2</v>
      </c>
      <c r="E3281">
        <v>84092</v>
      </c>
      <c r="F3281" t="s">
        <v>290</v>
      </c>
      <c r="G3281">
        <v>13</v>
      </c>
      <c r="H3281" t="str">
        <f>_xlfn.XLOOKUP(Table1[[#This Row],[ZIPCODE]],Table2[Zip Code],Table2[County])</f>
        <v>Salt Lake</v>
      </c>
      <c r="I3281" t="str">
        <f>_xlfn.XLOOKUP(Table1[[#This Row],[ZIPCODE]],Table3[zip],Table3[county])</f>
        <v>Salt Lake County</v>
      </c>
      <c r="J3281" t="str">
        <f>IFERROR(Table1[[#This Row],[County (Utah.gov)]], SUBSTITUTE(Table1[[#This Row],[County (WPR)]], " County", ""))</f>
        <v>Salt Lake</v>
      </c>
    </row>
    <row r="3282" spans="1:10">
      <c r="A3282" t="s">
        <v>135</v>
      </c>
      <c r="B3282" t="s">
        <v>300</v>
      </c>
      <c r="C3282">
        <v>2025</v>
      </c>
      <c r="D3282">
        <v>2</v>
      </c>
      <c r="E3282">
        <v>84092</v>
      </c>
      <c r="F3282" t="s">
        <v>291</v>
      </c>
      <c r="G3282">
        <v>1</v>
      </c>
      <c r="H3282" t="str">
        <f>_xlfn.XLOOKUP(Table1[[#This Row],[ZIPCODE]],Table2[Zip Code],Table2[County])</f>
        <v>Salt Lake</v>
      </c>
      <c r="I3282" t="str">
        <f>_xlfn.XLOOKUP(Table1[[#This Row],[ZIPCODE]],Table3[zip],Table3[county])</f>
        <v>Salt Lake County</v>
      </c>
      <c r="J3282" t="str">
        <f>IFERROR(Table1[[#This Row],[County (Utah.gov)]], SUBSTITUTE(Table1[[#This Row],[County (WPR)]], " County", ""))</f>
        <v>Salt Lake</v>
      </c>
    </row>
    <row r="3283" spans="1:10">
      <c r="A3283" t="s">
        <v>135</v>
      </c>
      <c r="B3283" t="s">
        <v>300</v>
      </c>
      <c r="C3283">
        <v>2025</v>
      </c>
      <c r="D3283">
        <v>2</v>
      </c>
      <c r="E3283">
        <v>84093</v>
      </c>
      <c r="F3283" t="s">
        <v>290</v>
      </c>
      <c r="G3283">
        <v>7</v>
      </c>
      <c r="H3283" t="str">
        <f>_xlfn.XLOOKUP(Table1[[#This Row],[ZIPCODE]],Table2[Zip Code],Table2[County])</f>
        <v>Salt Lake</v>
      </c>
      <c r="I3283" t="str">
        <f>_xlfn.XLOOKUP(Table1[[#This Row],[ZIPCODE]],Table3[zip],Table3[county])</f>
        <v>Salt Lake County</v>
      </c>
      <c r="J3283" t="str">
        <f>IFERROR(Table1[[#This Row],[County (Utah.gov)]], SUBSTITUTE(Table1[[#This Row],[County (WPR)]], " County", ""))</f>
        <v>Salt Lake</v>
      </c>
    </row>
    <row r="3284" spans="1:10">
      <c r="A3284" t="s">
        <v>135</v>
      </c>
      <c r="B3284" t="s">
        <v>300</v>
      </c>
      <c r="C3284">
        <v>2025</v>
      </c>
      <c r="D3284">
        <v>2</v>
      </c>
      <c r="E3284">
        <v>84094</v>
      </c>
      <c r="F3284" t="s">
        <v>290</v>
      </c>
      <c r="G3284">
        <v>6</v>
      </c>
      <c r="H3284" t="str">
        <f>_xlfn.XLOOKUP(Table1[[#This Row],[ZIPCODE]],Table2[Zip Code],Table2[County])</f>
        <v>Salt Lake</v>
      </c>
      <c r="I3284" t="str">
        <f>_xlfn.XLOOKUP(Table1[[#This Row],[ZIPCODE]],Table3[zip],Table3[county])</f>
        <v>Salt Lake County</v>
      </c>
      <c r="J3284" t="str">
        <f>IFERROR(Table1[[#This Row],[County (Utah.gov)]], SUBSTITUTE(Table1[[#This Row],[County (WPR)]], " County", ""))</f>
        <v>Salt Lake</v>
      </c>
    </row>
    <row r="3285" spans="1:10">
      <c r="A3285" t="s">
        <v>135</v>
      </c>
      <c r="B3285" t="s">
        <v>300</v>
      </c>
      <c r="C3285">
        <v>2025</v>
      </c>
      <c r="D3285">
        <v>2</v>
      </c>
      <c r="E3285">
        <v>84094</v>
      </c>
      <c r="F3285" t="s">
        <v>291</v>
      </c>
      <c r="G3285">
        <v>1</v>
      </c>
      <c r="H3285" t="str">
        <f>_xlfn.XLOOKUP(Table1[[#This Row],[ZIPCODE]],Table2[Zip Code],Table2[County])</f>
        <v>Salt Lake</v>
      </c>
      <c r="I3285" t="str">
        <f>_xlfn.XLOOKUP(Table1[[#This Row],[ZIPCODE]],Table3[zip],Table3[county])</f>
        <v>Salt Lake County</v>
      </c>
      <c r="J3285" t="str">
        <f>IFERROR(Table1[[#This Row],[County (Utah.gov)]], SUBSTITUTE(Table1[[#This Row],[County (WPR)]], " County", ""))</f>
        <v>Salt Lake</v>
      </c>
    </row>
    <row r="3286" spans="1:10">
      <c r="A3286" t="s">
        <v>135</v>
      </c>
      <c r="B3286" t="s">
        <v>300</v>
      </c>
      <c r="C3286">
        <v>2025</v>
      </c>
      <c r="D3286">
        <v>2</v>
      </c>
      <c r="E3286">
        <v>84095</v>
      </c>
      <c r="F3286" t="s">
        <v>290</v>
      </c>
      <c r="G3286">
        <v>15</v>
      </c>
      <c r="H3286" t="str">
        <f>_xlfn.XLOOKUP(Table1[[#This Row],[ZIPCODE]],Table2[Zip Code],Table2[County])</f>
        <v>Salt Lake</v>
      </c>
      <c r="I3286" t="str">
        <f>_xlfn.XLOOKUP(Table1[[#This Row],[ZIPCODE]],Table3[zip],Table3[county])</f>
        <v>Salt Lake County</v>
      </c>
      <c r="J3286" t="str">
        <f>IFERROR(Table1[[#This Row],[County (Utah.gov)]], SUBSTITUTE(Table1[[#This Row],[County (WPR)]], " County", ""))</f>
        <v>Salt Lake</v>
      </c>
    </row>
    <row r="3287" spans="1:10">
      <c r="A3287" t="s">
        <v>135</v>
      </c>
      <c r="B3287" t="s">
        <v>300</v>
      </c>
      <c r="C3287">
        <v>2025</v>
      </c>
      <c r="D3287">
        <v>2</v>
      </c>
      <c r="E3287">
        <v>84095</v>
      </c>
      <c r="F3287" t="s">
        <v>291</v>
      </c>
      <c r="G3287">
        <v>3</v>
      </c>
      <c r="H3287" t="str">
        <f>_xlfn.XLOOKUP(Table1[[#This Row],[ZIPCODE]],Table2[Zip Code],Table2[County])</f>
        <v>Salt Lake</v>
      </c>
      <c r="I3287" t="str">
        <f>_xlfn.XLOOKUP(Table1[[#This Row],[ZIPCODE]],Table3[zip],Table3[county])</f>
        <v>Salt Lake County</v>
      </c>
      <c r="J3287" t="str">
        <f>IFERROR(Table1[[#This Row],[County (Utah.gov)]], SUBSTITUTE(Table1[[#This Row],[County (WPR)]], " County", ""))</f>
        <v>Salt Lake</v>
      </c>
    </row>
    <row r="3288" spans="1:10">
      <c r="A3288" t="s">
        <v>135</v>
      </c>
      <c r="B3288" t="s">
        <v>300</v>
      </c>
      <c r="C3288">
        <v>2025</v>
      </c>
      <c r="D3288">
        <v>2</v>
      </c>
      <c r="E3288">
        <v>84096</v>
      </c>
      <c r="F3288" t="s">
        <v>290</v>
      </c>
      <c r="G3288">
        <v>20</v>
      </c>
      <c r="H3288" t="e">
        <f>_xlfn.XLOOKUP(Table1[[#This Row],[ZIPCODE]],Table2[Zip Code],Table2[County])</f>
        <v>#N/A</v>
      </c>
      <c r="I3288" t="str">
        <f>_xlfn.XLOOKUP(Table1[[#This Row],[ZIPCODE]],Table3[zip],Table3[county])</f>
        <v>Salt Lake County</v>
      </c>
      <c r="J3288" t="str">
        <f>IFERROR(Table1[[#This Row],[County (Utah.gov)]], SUBSTITUTE(Table1[[#This Row],[County (WPR)]], " County", ""))</f>
        <v>Salt Lake</v>
      </c>
    </row>
    <row r="3289" spans="1:10">
      <c r="A3289" t="s">
        <v>135</v>
      </c>
      <c r="B3289" t="s">
        <v>300</v>
      </c>
      <c r="C3289">
        <v>2025</v>
      </c>
      <c r="D3289">
        <v>2</v>
      </c>
      <c r="E3289">
        <v>84096</v>
      </c>
      <c r="F3289" t="s">
        <v>291</v>
      </c>
      <c r="G3289">
        <v>3</v>
      </c>
      <c r="H3289" t="e">
        <f>_xlfn.XLOOKUP(Table1[[#This Row],[ZIPCODE]],Table2[Zip Code],Table2[County])</f>
        <v>#N/A</v>
      </c>
      <c r="I3289" t="str">
        <f>_xlfn.XLOOKUP(Table1[[#This Row],[ZIPCODE]],Table3[zip],Table3[county])</f>
        <v>Salt Lake County</v>
      </c>
      <c r="J3289" t="str">
        <f>IFERROR(Table1[[#This Row],[County (Utah.gov)]], SUBSTITUTE(Table1[[#This Row],[County (WPR)]], " County", ""))</f>
        <v>Salt Lake</v>
      </c>
    </row>
    <row r="3290" spans="1:10">
      <c r="A3290" t="s">
        <v>135</v>
      </c>
      <c r="B3290" t="s">
        <v>300</v>
      </c>
      <c r="C3290">
        <v>2025</v>
      </c>
      <c r="D3290">
        <v>2</v>
      </c>
      <c r="E3290">
        <v>84097</v>
      </c>
      <c r="F3290" t="s">
        <v>290</v>
      </c>
      <c r="G3290">
        <v>6</v>
      </c>
      <c r="H3290" t="str">
        <f>_xlfn.XLOOKUP(Table1[[#This Row],[ZIPCODE]],Table2[Zip Code],Table2[County])</f>
        <v>Utah</v>
      </c>
      <c r="I3290" t="str">
        <f>_xlfn.XLOOKUP(Table1[[#This Row],[ZIPCODE]],Table3[zip],Table3[county])</f>
        <v>Utah County</v>
      </c>
      <c r="J3290" t="str">
        <f>IFERROR(Table1[[#This Row],[County (Utah.gov)]], SUBSTITUTE(Table1[[#This Row],[County (WPR)]], " County", ""))</f>
        <v>Utah</v>
      </c>
    </row>
    <row r="3291" spans="1:10">
      <c r="A3291" t="s">
        <v>135</v>
      </c>
      <c r="B3291" t="s">
        <v>300</v>
      </c>
      <c r="C3291">
        <v>2025</v>
      </c>
      <c r="D3291">
        <v>2</v>
      </c>
      <c r="E3291">
        <v>84098</v>
      </c>
      <c r="F3291" t="s">
        <v>290</v>
      </c>
      <c r="G3291">
        <v>6</v>
      </c>
      <c r="H3291" t="str">
        <f>_xlfn.XLOOKUP(Table1[[#This Row],[ZIPCODE]],Table2[Zip Code],Table2[County])</f>
        <v>Summit</v>
      </c>
      <c r="I3291" t="str">
        <f>_xlfn.XLOOKUP(Table1[[#This Row],[ZIPCODE]],Table3[zip],Table3[county])</f>
        <v>Summit County</v>
      </c>
      <c r="J3291" t="str">
        <f>IFERROR(Table1[[#This Row],[County (Utah.gov)]], SUBSTITUTE(Table1[[#This Row],[County (WPR)]], " County", ""))</f>
        <v>Summit</v>
      </c>
    </row>
    <row r="3292" spans="1:10">
      <c r="A3292" t="s">
        <v>135</v>
      </c>
      <c r="B3292" t="s">
        <v>300</v>
      </c>
      <c r="C3292">
        <v>2025</v>
      </c>
      <c r="D3292">
        <v>2</v>
      </c>
      <c r="E3292">
        <v>84098</v>
      </c>
      <c r="F3292" t="s">
        <v>291</v>
      </c>
      <c r="G3292">
        <v>1</v>
      </c>
      <c r="H3292" t="str">
        <f>_xlfn.XLOOKUP(Table1[[#This Row],[ZIPCODE]],Table2[Zip Code],Table2[County])</f>
        <v>Summit</v>
      </c>
      <c r="I3292" t="str">
        <f>_xlfn.XLOOKUP(Table1[[#This Row],[ZIPCODE]],Table3[zip],Table3[county])</f>
        <v>Summit County</v>
      </c>
      <c r="J3292" t="str">
        <f>IFERROR(Table1[[#This Row],[County (Utah.gov)]], SUBSTITUTE(Table1[[#This Row],[County (WPR)]], " County", ""))</f>
        <v>Summit</v>
      </c>
    </row>
    <row r="3293" spans="1:10">
      <c r="A3293" t="s">
        <v>135</v>
      </c>
      <c r="B3293" t="s">
        <v>300</v>
      </c>
      <c r="C3293">
        <v>2025</v>
      </c>
      <c r="D3293">
        <v>2</v>
      </c>
      <c r="E3293">
        <v>84102</v>
      </c>
      <c r="F3293" t="s">
        <v>290</v>
      </c>
      <c r="G3293">
        <v>1</v>
      </c>
      <c r="H3293" t="str">
        <f>_xlfn.XLOOKUP(Table1[[#This Row],[ZIPCODE]],Table2[Zip Code],Table2[County])</f>
        <v>Salt Lake</v>
      </c>
      <c r="I3293" t="str">
        <f>_xlfn.XLOOKUP(Table1[[#This Row],[ZIPCODE]],Table3[zip],Table3[county])</f>
        <v>Salt Lake County</v>
      </c>
      <c r="J3293" t="str">
        <f>IFERROR(Table1[[#This Row],[County (Utah.gov)]], SUBSTITUTE(Table1[[#This Row],[County (WPR)]], " County", ""))</f>
        <v>Salt Lake</v>
      </c>
    </row>
    <row r="3294" spans="1:10">
      <c r="A3294" t="s">
        <v>135</v>
      </c>
      <c r="B3294" t="s">
        <v>300</v>
      </c>
      <c r="C3294">
        <v>2025</v>
      </c>
      <c r="D3294">
        <v>2</v>
      </c>
      <c r="E3294">
        <v>84103</v>
      </c>
      <c r="F3294" t="s">
        <v>290</v>
      </c>
      <c r="G3294">
        <v>1</v>
      </c>
      <c r="H3294" t="str">
        <f>_xlfn.XLOOKUP(Table1[[#This Row],[ZIPCODE]],Table2[Zip Code],Table2[County])</f>
        <v>Salt Lake</v>
      </c>
      <c r="I3294" t="str">
        <f>_xlfn.XLOOKUP(Table1[[#This Row],[ZIPCODE]],Table3[zip],Table3[county])</f>
        <v>Salt Lake County</v>
      </c>
      <c r="J3294" t="str">
        <f>IFERROR(Table1[[#This Row],[County (Utah.gov)]], SUBSTITUTE(Table1[[#This Row],[County (WPR)]], " County", ""))</f>
        <v>Salt Lake</v>
      </c>
    </row>
    <row r="3295" spans="1:10">
      <c r="A3295" t="s">
        <v>135</v>
      </c>
      <c r="B3295" t="s">
        <v>300</v>
      </c>
      <c r="C3295">
        <v>2025</v>
      </c>
      <c r="D3295">
        <v>2</v>
      </c>
      <c r="E3295">
        <v>84104</v>
      </c>
      <c r="F3295" t="s">
        <v>290</v>
      </c>
      <c r="G3295">
        <v>1</v>
      </c>
      <c r="H3295" t="str">
        <f>_xlfn.XLOOKUP(Table1[[#This Row],[ZIPCODE]],Table2[Zip Code],Table2[County])</f>
        <v>Salt Lake</v>
      </c>
      <c r="I3295" t="str">
        <f>_xlfn.XLOOKUP(Table1[[#This Row],[ZIPCODE]],Table3[zip],Table3[county])</f>
        <v>Salt Lake County</v>
      </c>
      <c r="J3295" t="str">
        <f>IFERROR(Table1[[#This Row],[County (Utah.gov)]], SUBSTITUTE(Table1[[#This Row],[County (WPR)]], " County", ""))</f>
        <v>Salt Lake</v>
      </c>
    </row>
    <row r="3296" spans="1:10">
      <c r="A3296" t="s">
        <v>135</v>
      </c>
      <c r="B3296" t="s">
        <v>300</v>
      </c>
      <c r="C3296">
        <v>2025</v>
      </c>
      <c r="D3296">
        <v>2</v>
      </c>
      <c r="E3296">
        <v>84105</v>
      </c>
      <c r="F3296" t="s">
        <v>290</v>
      </c>
      <c r="G3296">
        <v>1</v>
      </c>
      <c r="H3296" t="str">
        <f>_xlfn.XLOOKUP(Table1[[#This Row],[ZIPCODE]],Table2[Zip Code],Table2[County])</f>
        <v>Salt Lake</v>
      </c>
      <c r="I3296" t="str">
        <f>_xlfn.XLOOKUP(Table1[[#This Row],[ZIPCODE]],Table3[zip],Table3[county])</f>
        <v>Salt Lake County</v>
      </c>
      <c r="J3296" t="str">
        <f>IFERROR(Table1[[#This Row],[County (Utah.gov)]], SUBSTITUTE(Table1[[#This Row],[County (WPR)]], " County", ""))</f>
        <v>Salt Lake</v>
      </c>
    </row>
    <row r="3297" spans="1:10">
      <c r="A3297" t="s">
        <v>135</v>
      </c>
      <c r="B3297" t="s">
        <v>300</v>
      </c>
      <c r="C3297">
        <v>2025</v>
      </c>
      <c r="D3297">
        <v>2</v>
      </c>
      <c r="E3297">
        <v>84106</v>
      </c>
      <c r="F3297" t="s">
        <v>290</v>
      </c>
      <c r="G3297">
        <v>6</v>
      </c>
      <c r="H3297" t="str">
        <f>_xlfn.XLOOKUP(Table1[[#This Row],[ZIPCODE]],Table2[Zip Code],Table2[County])</f>
        <v>Salt Lake</v>
      </c>
      <c r="I3297" t="str">
        <f>_xlfn.XLOOKUP(Table1[[#This Row],[ZIPCODE]],Table3[zip],Table3[county])</f>
        <v>Salt Lake County</v>
      </c>
      <c r="J3297" t="str">
        <f>IFERROR(Table1[[#This Row],[County (Utah.gov)]], SUBSTITUTE(Table1[[#This Row],[County (WPR)]], " County", ""))</f>
        <v>Salt Lake</v>
      </c>
    </row>
    <row r="3298" spans="1:10">
      <c r="A3298" t="s">
        <v>135</v>
      </c>
      <c r="B3298" t="s">
        <v>300</v>
      </c>
      <c r="C3298">
        <v>2025</v>
      </c>
      <c r="D3298">
        <v>2</v>
      </c>
      <c r="E3298">
        <v>84106</v>
      </c>
      <c r="F3298" t="s">
        <v>291</v>
      </c>
      <c r="G3298">
        <v>2</v>
      </c>
      <c r="H3298" t="str">
        <f>_xlfn.XLOOKUP(Table1[[#This Row],[ZIPCODE]],Table2[Zip Code],Table2[County])</f>
        <v>Salt Lake</v>
      </c>
      <c r="I3298" t="str">
        <f>_xlfn.XLOOKUP(Table1[[#This Row],[ZIPCODE]],Table3[zip],Table3[county])</f>
        <v>Salt Lake County</v>
      </c>
      <c r="J3298" t="str">
        <f>IFERROR(Table1[[#This Row],[County (Utah.gov)]], SUBSTITUTE(Table1[[#This Row],[County (WPR)]], " County", ""))</f>
        <v>Salt Lake</v>
      </c>
    </row>
    <row r="3299" spans="1:10">
      <c r="A3299" t="s">
        <v>135</v>
      </c>
      <c r="B3299" t="s">
        <v>300</v>
      </c>
      <c r="C3299">
        <v>2025</v>
      </c>
      <c r="D3299">
        <v>2</v>
      </c>
      <c r="E3299">
        <v>84107</v>
      </c>
      <c r="F3299" t="s">
        <v>290</v>
      </c>
      <c r="G3299">
        <v>2</v>
      </c>
      <c r="H3299" t="str">
        <f>_xlfn.XLOOKUP(Table1[[#This Row],[ZIPCODE]],Table2[Zip Code],Table2[County])</f>
        <v>Salt Lake</v>
      </c>
      <c r="I3299" t="str">
        <f>_xlfn.XLOOKUP(Table1[[#This Row],[ZIPCODE]],Table3[zip],Table3[county])</f>
        <v>Salt Lake County</v>
      </c>
      <c r="J3299" t="str">
        <f>IFERROR(Table1[[#This Row],[County (Utah.gov)]], SUBSTITUTE(Table1[[#This Row],[County (WPR)]], " County", ""))</f>
        <v>Salt Lake</v>
      </c>
    </row>
    <row r="3300" spans="1:10">
      <c r="A3300" t="s">
        <v>135</v>
      </c>
      <c r="B3300" t="s">
        <v>300</v>
      </c>
      <c r="C3300">
        <v>2025</v>
      </c>
      <c r="D3300">
        <v>2</v>
      </c>
      <c r="E3300">
        <v>84108</v>
      </c>
      <c r="F3300" t="s">
        <v>290</v>
      </c>
      <c r="G3300">
        <v>3</v>
      </c>
      <c r="H3300" t="str">
        <f>_xlfn.XLOOKUP(Table1[[#This Row],[ZIPCODE]],Table2[Zip Code],Table2[County])</f>
        <v>Salt Lake</v>
      </c>
      <c r="I3300" t="str">
        <f>_xlfn.XLOOKUP(Table1[[#This Row],[ZIPCODE]],Table3[zip],Table3[county])</f>
        <v>Salt Lake County</v>
      </c>
      <c r="J3300" t="str">
        <f>IFERROR(Table1[[#This Row],[County (Utah.gov)]], SUBSTITUTE(Table1[[#This Row],[County (WPR)]], " County", ""))</f>
        <v>Salt Lake</v>
      </c>
    </row>
    <row r="3301" spans="1:10">
      <c r="A3301" t="s">
        <v>135</v>
      </c>
      <c r="B3301" t="s">
        <v>300</v>
      </c>
      <c r="C3301">
        <v>2025</v>
      </c>
      <c r="D3301">
        <v>2</v>
      </c>
      <c r="E3301">
        <v>84108</v>
      </c>
      <c r="F3301" t="s">
        <v>291</v>
      </c>
      <c r="G3301">
        <v>1</v>
      </c>
      <c r="H3301" t="str">
        <f>_xlfn.XLOOKUP(Table1[[#This Row],[ZIPCODE]],Table2[Zip Code],Table2[County])</f>
        <v>Salt Lake</v>
      </c>
      <c r="I3301" t="str">
        <f>_xlfn.XLOOKUP(Table1[[#This Row],[ZIPCODE]],Table3[zip],Table3[county])</f>
        <v>Salt Lake County</v>
      </c>
      <c r="J3301" t="str">
        <f>IFERROR(Table1[[#This Row],[County (Utah.gov)]], SUBSTITUTE(Table1[[#This Row],[County (WPR)]], " County", ""))</f>
        <v>Salt Lake</v>
      </c>
    </row>
    <row r="3302" spans="1:10">
      <c r="A3302" t="s">
        <v>135</v>
      </c>
      <c r="B3302" t="s">
        <v>300</v>
      </c>
      <c r="C3302">
        <v>2025</v>
      </c>
      <c r="D3302">
        <v>2</v>
      </c>
      <c r="E3302">
        <v>84109</v>
      </c>
      <c r="F3302" t="s">
        <v>290</v>
      </c>
      <c r="G3302">
        <v>6</v>
      </c>
      <c r="H3302" t="str">
        <f>_xlfn.XLOOKUP(Table1[[#This Row],[ZIPCODE]],Table2[Zip Code],Table2[County])</f>
        <v>Salt Lake</v>
      </c>
      <c r="I3302" t="str">
        <f>_xlfn.XLOOKUP(Table1[[#This Row],[ZIPCODE]],Table3[zip],Table3[county])</f>
        <v>Salt Lake County</v>
      </c>
      <c r="J3302" t="str">
        <f>IFERROR(Table1[[#This Row],[County (Utah.gov)]], SUBSTITUTE(Table1[[#This Row],[County (WPR)]], " County", ""))</f>
        <v>Salt Lake</v>
      </c>
    </row>
    <row r="3303" spans="1:10">
      <c r="A3303" t="s">
        <v>135</v>
      </c>
      <c r="B3303" t="s">
        <v>300</v>
      </c>
      <c r="C3303">
        <v>2025</v>
      </c>
      <c r="D3303">
        <v>2</v>
      </c>
      <c r="E3303">
        <v>84109</v>
      </c>
      <c r="F3303" t="s">
        <v>291</v>
      </c>
      <c r="G3303">
        <v>1</v>
      </c>
      <c r="H3303" t="str">
        <f>_xlfn.XLOOKUP(Table1[[#This Row],[ZIPCODE]],Table2[Zip Code],Table2[County])</f>
        <v>Salt Lake</v>
      </c>
      <c r="I3303" t="str">
        <f>_xlfn.XLOOKUP(Table1[[#This Row],[ZIPCODE]],Table3[zip],Table3[county])</f>
        <v>Salt Lake County</v>
      </c>
      <c r="J3303" t="str">
        <f>IFERROR(Table1[[#This Row],[County (Utah.gov)]], SUBSTITUTE(Table1[[#This Row],[County (WPR)]], " County", ""))</f>
        <v>Salt Lake</v>
      </c>
    </row>
    <row r="3304" spans="1:10">
      <c r="A3304" t="s">
        <v>135</v>
      </c>
      <c r="B3304" t="s">
        <v>300</v>
      </c>
      <c r="C3304">
        <v>2025</v>
      </c>
      <c r="D3304">
        <v>2</v>
      </c>
      <c r="E3304">
        <v>84115</v>
      </c>
      <c r="F3304" t="s">
        <v>290</v>
      </c>
      <c r="G3304">
        <v>1</v>
      </c>
      <c r="H3304" t="str">
        <f>_xlfn.XLOOKUP(Table1[[#This Row],[ZIPCODE]],Table2[Zip Code],Table2[County])</f>
        <v>Salt Lake</v>
      </c>
      <c r="I3304" t="str">
        <f>_xlfn.XLOOKUP(Table1[[#This Row],[ZIPCODE]],Table3[zip],Table3[county])</f>
        <v>Salt Lake County</v>
      </c>
      <c r="J3304" t="str">
        <f>IFERROR(Table1[[#This Row],[County (Utah.gov)]], SUBSTITUTE(Table1[[#This Row],[County (WPR)]], " County", ""))</f>
        <v>Salt Lake</v>
      </c>
    </row>
    <row r="3305" spans="1:10">
      <c r="A3305" t="s">
        <v>135</v>
      </c>
      <c r="B3305" t="s">
        <v>300</v>
      </c>
      <c r="C3305">
        <v>2025</v>
      </c>
      <c r="D3305">
        <v>2</v>
      </c>
      <c r="E3305">
        <v>84116</v>
      </c>
      <c r="F3305" t="s">
        <v>290</v>
      </c>
      <c r="G3305">
        <v>2</v>
      </c>
      <c r="H3305" t="str">
        <f>_xlfn.XLOOKUP(Table1[[#This Row],[ZIPCODE]],Table2[Zip Code],Table2[County])</f>
        <v>Salt Lake</v>
      </c>
      <c r="I3305" t="str">
        <f>_xlfn.XLOOKUP(Table1[[#This Row],[ZIPCODE]],Table3[zip],Table3[county])</f>
        <v>Salt Lake County</v>
      </c>
      <c r="J3305" t="str">
        <f>IFERROR(Table1[[#This Row],[County (Utah.gov)]], SUBSTITUTE(Table1[[#This Row],[County (WPR)]], " County", ""))</f>
        <v>Salt Lake</v>
      </c>
    </row>
    <row r="3306" spans="1:10">
      <c r="A3306" t="s">
        <v>135</v>
      </c>
      <c r="B3306" t="s">
        <v>300</v>
      </c>
      <c r="C3306">
        <v>2025</v>
      </c>
      <c r="D3306">
        <v>2</v>
      </c>
      <c r="E3306">
        <v>84116</v>
      </c>
      <c r="F3306" t="s">
        <v>291</v>
      </c>
      <c r="G3306">
        <v>1</v>
      </c>
      <c r="H3306" t="str">
        <f>_xlfn.XLOOKUP(Table1[[#This Row],[ZIPCODE]],Table2[Zip Code],Table2[County])</f>
        <v>Salt Lake</v>
      </c>
      <c r="I3306" t="str">
        <f>_xlfn.XLOOKUP(Table1[[#This Row],[ZIPCODE]],Table3[zip],Table3[county])</f>
        <v>Salt Lake County</v>
      </c>
      <c r="J3306" t="str">
        <f>IFERROR(Table1[[#This Row],[County (Utah.gov)]], SUBSTITUTE(Table1[[#This Row],[County (WPR)]], " County", ""))</f>
        <v>Salt Lake</v>
      </c>
    </row>
    <row r="3307" spans="1:10">
      <c r="A3307" t="s">
        <v>135</v>
      </c>
      <c r="B3307" t="s">
        <v>300</v>
      </c>
      <c r="C3307">
        <v>2025</v>
      </c>
      <c r="D3307">
        <v>2</v>
      </c>
      <c r="E3307">
        <v>84117</v>
      </c>
      <c r="F3307" t="s">
        <v>290</v>
      </c>
      <c r="G3307">
        <v>4</v>
      </c>
      <c r="H3307" t="str">
        <f>_xlfn.XLOOKUP(Table1[[#This Row],[ZIPCODE]],Table2[Zip Code],Table2[County])</f>
        <v>Salt Lake</v>
      </c>
      <c r="I3307" t="str">
        <f>_xlfn.XLOOKUP(Table1[[#This Row],[ZIPCODE]],Table3[zip],Table3[county])</f>
        <v>Salt Lake County</v>
      </c>
      <c r="J3307" t="str">
        <f>IFERROR(Table1[[#This Row],[County (Utah.gov)]], SUBSTITUTE(Table1[[#This Row],[County (WPR)]], " County", ""))</f>
        <v>Salt Lake</v>
      </c>
    </row>
    <row r="3308" spans="1:10">
      <c r="A3308" t="s">
        <v>135</v>
      </c>
      <c r="B3308" t="s">
        <v>300</v>
      </c>
      <c r="C3308">
        <v>2025</v>
      </c>
      <c r="D3308">
        <v>2</v>
      </c>
      <c r="E3308">
        <v>84118</v>
      </c>
      <c r="F3308" t="s">
        <v>290</v>
      </c>
      <c r="G3308">
        <v>3</v>
      </c>
      <c r="H3308" t="str">
        <f>_xlfn.XLOOKUP(Table1[[#This Row],[ZIPCODE]],Table2[Zip Code],Table2[County])</f>
        <v>Salt Lake</v>
      </c>
      <c r="I3308" t="str">
        <f>_xlfn.XLOOKUP(Table1[[#This Row],[ZIPCODE]],Table3[zip],Table3[county])</f>
        <v>Salt Lake County</v>
      </c>
      <c r="J3308" t="str">
        <f>IFERROR(Table1[[#This Row],[County (Utah.gov)]], SUBSTITUTE(Table1[[#This Row],[County (WPR)]], " County", ""))</f>
        <v>Salt Lake</v>
      </c>
    </row>
    <row r="3309" spans="1:10">
      <c r="A3309" t="s">
        <v>135</v>
      </c>
      <c r="B3309" t="s">
        <v>300</v>
      </c>
      <c r="C3309">
        <v>2025</v>
      </c>
      <c r="D3309">
        <v>2</v>
      </c>
      <c r="E3309">
        <v>84119</v>
      </c>
      <c r="F3309" t="s">
        <v>290</v>
      </c>
      <c r="G3309">
        <v>3</v>
      </c>
      <c r="H3309" t="str">
        <f>_xlfn.XLOOKUP(Table1[[#This Row],[ZIPCODE]],Table2[Zip Code],Table2[County])</f>
        <v>Salt Lake</v>
      </c>
      <c r="I3309" t="str">
        <f>_xlfn.XLOOKUP(Table1[[#This Row],[ZIPCODE]],Table3[zip],Table3[county])</f>
        <v>Salt Lake County</v>
      </c>
      <c r="J3309" t="str">
        <f>IFERROR(Table1[[#This Row],[County (Utah.gov)]], SUBSTITUTE(Table1[[#This Row],[County (WPR)]], " County", ""))</f>
        <v>Salt Lake</v>
      </c>
    </row>
    <row r="3310" spans="1:10">
      <c r="A3310" t="s">
        <v>135</v>
      </c>
      <c r="B3310" t="s">
        <v>300</v>
      </c>
      <c r="C3310">
        <v>2025</v>
      </c>
      <c r="D3310">
        <v>2</v>
      </c>
      <c r="E3310">
        <v>84120</v>
      </c>
      <c r="F3310" t="s">
        <v>290</v>
      </c>
      <c r="G3310">
        <v>2</v>
      </c>
      <c r="H3310" t="str">
        <f>_xlfn.XLOOKUP(Table1[[#This Row],[ZIPCODE]],Table2[Zip Code],Table2[County])</f>
        <v>Salt Lake</v>
      </c>
      <c r="I3310" t="str">
        <f>_xlfn.XLOOKUP(Table1[[#This Row],[ZIPCODE]],Table3[zip],Table3[county])</f>
        <v>Salt Lake County</v>
      </c>
      <c r="J3310" t="str">
        <f>IFERROR(Table1[[#This Row],[County (Utah.gov)]], SUBSTITUTE(Table1[[#This Row],[County (WPR)]], " County", ""))</f>
        <v>Salt Lake</v>
      </c>
    </row>
    <row r="3311" spans="1:10">
      <c r="A3311" t="s">
        <v>135</v>
      </c>
      <c r="B3311" t="s">
        <v>300</v>
      </c>
      <c r="C3311">
        <v>2025</v>
      </c>
      <c r="D3311">
        <v>2</v>
      </c>
      <c r="E3311">
        <v>84120</v>
      </c>
      <c r="F3311" t="s">
        <v>291</v>
      </c>
      <c r="G3311">
        <v>1</v>
      </c>
      <c r="H3311" t="str">
        <f>_xlfn.XLOOKUP(Table1[[#This Row],[ZIPCODE]],Table2[Zip Code],Table2[County])</f>
        <v>Salt Lake</v>
      </c>
      <c r="I3311" t="str">
        <f>_xlfn.XLOOKUP(Table1[[#This Row],[ZIPCODE]],Table3[zip],Table3[county])</f>
        <v>Salt Lake County</v>
      </c>
      <c r="J3311" t="str">
        <f>IFERROR(Table1[[#This Row],[County (Utah.gov)]], SUBSTITUTE(Table1[[#This Row],[County (WPR)]], " County", ""))</f>
        <v>Salt Lake</v>
      </c>
    </row>
    <row r="3312" spans="1:10">
      <c r="A3312" t="s">
        <v>135</v>
      </c>
      <c r="B3312" t="s">
        <v>300</v>
      </c>
      <c r="C3312">
        <v>2025</v>
      </c>
      <c r="D3312">
        <v>2</v>
      </c>
      <c r="E3312">
        <v>84121</v>
      </c>
      <c r="F3312" t="s">
        <v>290</v>
      </c>
      <c r="G3312">
        <v>5</v>
      </c>
      <c r="H3312" t="str">
        <f>_xlfn.XLOOKUP(Table1[[#This Row],[ZIPCODE]],Table2[Zip Code],Table2[County])</f>
        <v>Salt Lake</v>
      </c>
      <c r="I3312" t="str">
        <f>_xlfn.XLOOKUP(Table1[[#This Row],[ZIPCODE]],Table3[zip],Table3[county])</f>
        <v>Salt Lake County</v>
      </c>
      <c r="J3312" t="str">
        <f>IFERROR(Table1[[#This Row],[County (Utah.gov)]], SUBSTITUTE(Table1[[#This Row],[County (WPR)]], " County", ""))</f>
        <v>Salt Lake</v>
      </c>
    </row>
    <row r="3313" spans="1:10">
      <c r="A3313" t="s">
        <v>135</v>
      </c>
      <c r="B3313" t="s">
        <v>300</v>
      </c>
      <c r="C3313">
        <v>2025</v>
      </c>
      <c r="D3313">
        <v>2</v>
      </c>
      <c r="E3313">
        <v>84123</v>
      </c>
      <c r="F3313" t="s">
        <v>290</v>
      </c>
      <c r="G3313">
        <v>4</v>
      </c>
      <c r="H3313" t="str">
        <f>_xlfn.XLOOKUP(Table1[[#This Row],[ZIPCODE]],Table2[Zip Code],Table2[County])</f>
        <v>Salt Lake</v>
      </c>
      <c r="I3313" t="str">
        <f>_xlfn.XLOOKUP(Table1[[#This Row],[ZIPCODE]],Table3[zip],Table3[county])</f>
        <v>Salt Lake County</v>
      </c>
      <c r="J3313" t="str">
        <f>IFERROR(Table1[[#This Row],[County (Utah.gov)]], SUBSTITUTE(Table1[[#This Row],[County (WPR)]], " County", ""))</f>
        <v>Salt Lake</v>
      </c>
    </row>
    <row r="3314" spans="1:10">
      <c r="A3314" t="s">
        <v>135</v>
      </c>
      <c r="B3314" t="s">
        <v>300</v>
      </c>
      <c r="C3314">
        <v>2025</v>
      </c>
      <c r="D3314">
        <v>2</v>
      </c>
      <c r="E3314">
        <v>84124</v>
      </c>
      <c r="F3314" t="s">
        <v>290</v>
      </c>
      <c r="G3314">
        <v>5</v>
      </c>
      <c r="H3314" t="str">
        <f>_xlfn.XLOOKUP(Table1[[#This Row],[ZIPCODE]],Table2[Zip Code],Table2[County])</f>
        <v>Salt Lake</v>
      </c>
      <c r="I3314" t="str">
        <f>_xlfn.XLOOKUP(Table1[[#This Row],[ZIPCODE]],Table3[zip],Table3[county])</f>
        <v>Salt Lake County</v>
      </c>
      <c r="J3314" t="str">
        <f>IFERROR(Table1[[#This Row],[County (Utah.gov)]], SUBSTITUTE(Table1[[#This Row],[County (WPR)]], " County", ""))</f>
        <v>Salt Lake</v>
      </c>
    </row>
    <row r="3315" spans="1:10">
      <c r="A3315" t="s">
        <v>135</v>
      </c>
      <c r="B3315" t="s">
        <v>300</v>
      </c>
      <c r="C3315">
        <v>2025</v>
      </c>
      <c r="D3315">
        <v>2</v>
      </c>
      <c r="E3315">
        <v>84128</v>
      </c>
      <c r="F3315" t="s">
        <v>290</v>
      </c>
      <c r="G3315">
        <v>5</v>
      </c>
      <c r="H3315" t="str">
        <f>_xlfn.XLOOKUP(Table1[[#This Row],[ZIPCODE]],Table2[Zip Code],Table2[County])</f>
        <v>Salt Lake</v>
      </c>
      <c r="I3315" t="str">
        <f>_xlfn.XLOOKUP(Table1[[#This Row],[ZIPCODE]],Table3[zip],Table3[county])</f>
        <v>Salt Lake County</v>
      </c>
      <c r="J3315" t="str">
        <f>IFERROR(Table1[[#This Row],[County (Utah.gov)]], SUBSTITUTE(Table1[[#This Row],[County (WPR)]], " County", ""))</f>
        <v>Salt Lake</v>
      </c>
    </row>
    <row r="3316" spans="1:10">
      <c r="A3316" t="s">
        <v>135</v>
      </c>
      <c r="B3316" t="s">
        <v>300</v>
      </c>
      <c r="C3316">
        <v>2025</v>
      </c>
      <c r="D3316">
        <v>2</v>
      </c>
      <c r="E3316">
        <v>84129</v>
      </c>
      <c r="F3316" t="s">
        <v>290</v>
      </c>
      <c r="G3316">
        <v>8</v>
      </c>
      <c r="H3316" t="e">
        <f>_xlfn.XLOOKUP(Table1[[#This Row],[ZIPCODE]],Table2[Zip Code],Table2[County])</f>
        <v>#N/A</v>
      </c>
      <c r="I3316" t="str">
        <f>_xlfn.XLOOKUP(Table1[[#This Row],[ZIPCODE]],Table3[zip],Table3[county])</f>
        <v>Salt Lake County</v>
      </c>
      <c r="J3316" t="str">
        <f>IFERROR(Table1[[#This Row],[County (Utah.gov)]], SUBSTITUTE(Table1[[#This Row],[County (WPR)]], " County", ""))</f>
        <v>Salt Lake</v>
      </c>
    </row>
    <row r="3317" spans="1:10">
      <c r="A3317" t="s">
        <v>135</v>
      </c>
      <c r="B3317" t="s">
        <v>300</v>
      </c>
      <c r="C3317">
        <v>2025</v>
      </c>
      <c r="D3317">
        <v>2</v>
      </c>
      <c r="E3317">
        <v>84241</v>
      </c>
      <c r="F3317" t="s">
        <v>290</v>
      </c>
      <c r="G3317">
        <v>1</v>
      </c>
      <c r="H3317" t="e">
        <f>_xlfn.XLOOKUP(Table1[[#This Row],[ZIPCODE]],Table2[Zip Code],Table2[County])</f>
        <v>#N/A</v>
      </c>
      <c r="I3317" t="e">
        <f>_xlfn.XLOOKUP(Table1[[#This Row],[ZIPCODE]],Table3[zip],Table3[county])</f>
        <v>#N/A</v>
      </c>
      <c r="J3317" t="e">
        <f>IFERROR(Table1[[#This Row],[County (Utah.gov)]], SUBSTITUTE(Table1[[#This Row],[County (WPR)]], " County", ""))</f>
        <v>#N/A</v>
      </c>
    </row>
    <row r="3318" spans="1:10">
      <c r="A3318" t="s">
        <v>135</v>
      </c>
      <c r="B3318" t="s">
        <v>300</v>
      </c>
      <c r="C3318">
        <v>2025</v>
      </c>
      <c r="D3318">
        <v>2</v>
      </c>
      <c r="E3318">
        <v>84301</v>
      </c>
      <c r="F3318" t="s">
        <v>290</v>
      </c>
      <c r="G3318">
        <v>1</v>
      </c>
      <c r="H3318" t="str">
        <f>_xlfn.XLOOKUP(Table1[[#This Row],[ZIPCODE]],Table2[Zip Code],Table2[County])</f>
        <v>Box Elder</v>
      </c>
      <c r="I3318" t="str">
        <f>_xlfn.XLOOKUP(Table1[[#This Row],[ZIPCODE]],Table3[zip],Table3[county])</f>
        <v>Box Elder County</v>
      </c>
      <c r="J3318" t="str">
        <f>IFERROR(Table1[[#This Row],[County (Utah.gov)]], SUBSTITUTE(Table1[[#This Row],[County (WPR)]], " County", ""))</f>
        <v>Box Elder</v>
      </c>
    </row>
    <row r="3319" spans="1:10">
      <c r="A3319" t="s">
        <v>135</v>
      </c>
      <c r="B3319" t="s">
        <v>300</v>
      </c>
      <c r="C3319">
        <v>2025</v>
      </c>
      <c r="D3319">
        <v>2</v>
      </c>
      <c r="E3319">
        <v>84302</v>
      </c>
      <c r="F3319" t="s">
        <v>290</v>
      </c>
      <c r="G3319">
        <v>22</v>
      </c>
      <c r="H3319" t="str">
        <f>_xlfn.XLOOKUP(Table1[[#This Row],[ZIPCODE]],Table2[Zip Code],Table2[County])</f>
        <v>Box Elder</v>
      </c>
      <c r="I3319" t="str">
        <f>_xlfn.XLOOKUP(Table1[[#This Row],[ZIPCODE]],Table3[zip],Table3[county])</f>
        <v>Box Elder County</v>
      </c>
      <c r="J3319" t="str">
        <f>IFERROR(Table1[[#This Row],[County (Utah.gov)]], SUBSTITUTE(Table1[[#This Row],[County (WPR)]], " County", ""))</f>
        <v>Box Elder</v>
      </c>
    </row>
    <row r="3320" spans="1:10">
      <c r="A3320" t="s">
        <v>135</v>
      </c>
      <c r="B3320" t="s">
        <v>300</v>
      </c>
      <c r="C3320">
        <v>2025</v>
      </c>
      <c r="D3320">
        <v>2</v>
      </c>
      <c r="E3320">
        <v>84302</v>
      </c>
      <c r="F3320" t="s">
        <v>291</v>
      </c>
      <c r="G3320">
        <v>4</v>
      </c>
      <c r="H3320" t="str">
        <f>_xlfn.XLOOKUP(Table1[[#This Row],[ZIPCODE]],Table2[Zip Code],Table2[County])</f>
        <v>Box Elder</v>
      </c>
      <c r="I3320" t="str">
        <f>_xlfn.XLOOKUP(Table1[[#This Row],[ZIPCODE]],Table3[zip],Table3[county])</f>
        <v>Box Elder County</v>
      </c>
      <c r="J3320" t="str">
        <f>IFERROR(Table1[[#This Row],[County (Utah.gov)]], SUBSTITUTE(Table1[[#This Row],[County (WPR)]], " County", ""))</f>
        <v>Box Elder</v>
      </c>
    </row>
    <row r="3321" spans="1:10">
      <c r="A3321" t="s">
        <v>135</v>
      </c>
      <c r="B3321" t="s">
        <v>300</v>
      </c>
      <c r="C3321">
        <v>2025</v>
      </c>
      <c r="D3321">
        <v>2</v>
      </c>
      <c r="E3321">
        <v>84308</v>
      </c>
      <c r="F3321" t="s">
        <v>290</v>
      </c>
      <c r="G3321">
        <v>1</v>
      </c>
      <c r="H3321" t="str">
        <f>_xlfn.XLOOKUP(Table1[[#This Row],[ZIPCODE]],Table2[Zip Code],Table2[County])</f>
        <v>Cache</v>
      </c>
      <c r="I3321" t="str">
        <f>_xlfn.XLOOKUP(Table1[[#This Row],[ZIPCODE]],Table3[zip],Table3[county])</f>
        <v>Cache County</v>
      </c>
      <c r="J3321" t="str">
        <f>IFERROR(Table1[[#This Row],[County (Utah.gov)]], SUBSTITUTE(Table1[[#This Row],[County (WPR)]], " County", ""))</f>
        <v>Cache</v>
      </c>
    </row>
    <row r="3322" spans="1:10">
      <c r="A3322" t="s">
        <v>135</v>
      </c>
      <c r="B3322" t="s">
        <v>300</v>
      </c>
      <c r="C3322">
        <v>2025</v>
      </c>
      <c r="D3322">
        <v>2</v>
      </c>
      <c r="E3322">
        <v>84310</v>
      </c>
      <c r="F3322" t="s">
        <v>290</v>
      </c>
      <c r="G3322">
        <v>4</v>
      </c>
      <c r="H3322" t="str">
        <f>_xlfn.XLOOKUP(Table1[[#This Row],[ZIPCODE]],Table2[Zip Code],Table2[County])</f>
        <v>Weber</v>
      </c>
      <c r="I3322" t="str">
        <f>_xlfn.XLOOKUP(Table1[[#This Row],[ZIPCODE]],Table3[zip],Table3[county])</f>
        <v>Weber County</v>
      </c>
      <c r="J3322" t="str">
        <f>IFERROR(Table1[[#This Row],[County (Utah.gov)]], SUBSTITUTE(Table1[[#This Row],[County (WPR)]], " County", ""))</f>
        <v>Weber</v>
      </c>
    </row>
    <row r="3323" spans="1:10">
      <c r="A3323" t="s">
        <v>135</v>
      </c>
      <c r="B3323" t="s">
        <v>300</v>
      </c>
      <c r="C3323">
        <v>2025</v>
      </c>
      <c r="D3323">
        <v>2</v>
      </c>
      <c r="E3323">
        <v>84311</v>
      </c>
      <c r="F3323" t="s">
        <v>290</v>
      </c>
      <c r="G3323">
        <v>1</v>
      </c>
      <c r="H3323" t="str">
        <f>_xlfn.XLOOKUP(Table1[[#This Row],[ZIPCODE]],Table2[Zip Code],Table2[County])</f>
        <v>Box Elder</v>
      </c>
      <c r="I3323" t="str">
        <f>_xlfn.XLOOKUP(Table1[[#This Row],[ZIPCODE]],Table3[zip],Table3[county])</f>
        <v>Box Elder County</v>
      </c>
      <c r="J3323" t="str">
        <f>IFERROR(Table1[[#This Row],[County (Utah.gov)]], SUBSTITUTE(Table1[[#This Row],[County (WPR)]], " County", ""))</f>
        <v>Box Elder</v>
      </c>
    </row>
    <row r="3324" spans="1:10">
      <c r="A3324" t="s">
        <v>135</v>
      </c>
      <c r="B3324" t="s">
        <v>300</v>
      </c>
      <c r="C3324">
        <v>2025</v>
      </c>
      <c r="D3324">
        <v>2</v>
      </c>
      <c r="E3324">
        <v>84311</v>
      </c>
      <c r="F3324" t="s">
        <v>291</v>
      </c>
      <c r="G3324">
        <v>1</v>
      </c>
      <c r="H3324" t="str">
        <f>_xlfn.XLOOKUP(Table1[[#This Row],[ZIPCODE]],Table2[Zip Code],Table2[County])</f>
        <v>Box Elder</v>
      </c>
      <c r="I3324" t="str">
        <f>_xlfn.XLOOKUP(Table1[[#This Row],[ZIPCODE]],Table3[zip],Table3[county])</f>
        <v>Box Elder County</v>
      </c>
      <c r="J3324" t="str">
        <f>IFERROR(Table1[[#This Row],[County (Utah.gov)]], SUBSTITUTE(Table1[[#This Row],[County (WPR)]], " County", ""))</f>
        <v>Box Elder</v>
      </c>
    </row>
    <row r="3325" spans="1:10">
      <c r="A3325" t="s">
        <v>135</v>
      </c>
      <c r="B3325" t="s">
        <v>300</v>
      </c>
      <c r="C3325">
        <v>2025</v>
      </c>
      <c r="D3325">
        <v>2</v>
      </c>
      <c r="E3325">
        <v>84312</v>
      </c>
      <c r="F3325" t="s">
        <v>290</v>
      </c>
      <c r="G3325">
        <v>2</v>
      </c>
      <c r="H3325" t="str">
        <f>_xlfn.XLOOKUP(Table1[[#This Row],[ZIPCODE]],Table2[Zip Code],Table2[County])</f>
        <v>Box Elder</v>
      </c>
      <c r="I3325" t="str">
        <f>_xlfn.XLOOKUP(Table1[[#This Row],[ZIPCODE]],Table3[zip],Table3[county])</f>
        <v>Box Elder County</v>
      </c>
      <c r="J3325" t="str">
        <f>IFERROR(Table1[[#This Row],[County (Utah.gov)]], SUBSTITUTE(Table1[[#This Row],[County (WPR)]], " County", ""))</f>
        <v>Box Elder</v>
      </c>
    </row>
    <row r="3326" spans="1:10">
      <c r="A3326" t="s">
        <v>135</v>
      </c>
      <c r="B3326" t="s">
        <v>300</v>
      </c>
      <c r="C3326">
        <v>2025</v>
      </c>
      <c r="D3326">
        <v>2</v>
      </c>
      <c r="E3326">
        <v>84314</v>
      </c>
      <c r="F3326" t="s">
        <v>290</v>
      </c>
      <c r="G3326">
        <v>1</v>
      </c>
      <c r="H3326" t="str">
        <f>_xlfn.XLOOKUP(Table1[[#This Row],[ZIPCODE]],Table2[Zip Code],Table2[County])</f>
        <v>Box Elder</v>
      </c>
      <c r="I3326" t="str">
        <f>_xlfn.XLOOKUP(Table1[[#This Row],[ZIPCODE]],Table3[zip],Table3[county])</f>
        <v>Box Elder County</v>
      </c>
      <c r="J3326" t="str">
        <f>IFERROR(Table1[[#This Row],[County (Utah.gov)]], SUBSTITUTE(Table1[[#This Row],[County (WPR)]], " County", ""))</f>
        <v>Box Elder</v>
      </c>
    </row>
    <row r="3327" spans="1:10">
      <c r="A3327" t="s">
        <v>135</v>
      </c>
      <c r="B3327" t="s">
        <v>300</v>
      </c>
      <c r="C3327">
        <v>2025</v>
      </c>
      <c r="D3327">
        <v>2</v>
      </c>
      <c r="E3327">
        <v>84315</v>
      </c>
      <c r="F3327" t="s">
        <v>290</v>
      </c>
      <c r="G3327">
        <v>10</v>
      </c>
      <c r="H3327" t="str">
        <f>_xlfn.XLOOKUP(Table1[[#This Row],[ZIPCODE]],Table2[Zip Code],Table2[County])</f>
        <v>Weber</v>
      </c>
      <c r="I3327" t="str">
        <f>_xlfn.XLOOKUP(Table1[[#This Row],[ZIPCODE]],Table3[zip],Table3[county])</f>
        <v>Weber County</v>
      </c>
      <c r="J3327" t="str">
        <f>IFERROR(Table1[[#This Row],[County (Utah.gov)]], SUBSTITUTE(Table1[[#This Row],[County (WPR)]], " County", ""))</f>
        <v>Weber</v>
      </c>
    </row>
    <row r="3328" spans="1:10">
      <c r="A3328" t="s">
        <v>135</v>
      </c>
      <c r="B3328" t="s">
        <v>300</v>
      </c>
      <c r="C3328">
        <v>2025</v>
      </c>
      <c r="D3328">
        <v>2</v>
      </c>
      <c r="E3328">
        <v>84316</v>
      </c>
      <c r="F3328" t="s">
        <v>290</v>
      </c>
      <c r="G3328">
        <v>1</v>
      </c>
      <c r="H3328" t="str">
        <f>_xlfn.XLOOKUP(Table1[[#This Row],[ZIPCODE]],Table2[Zip Code],Table2[County])</f>
        <v>Box Elder</v>
      </c>
      <c r="I3328" t="str">
        <f>_xlfn.XLOOKUP(Table1[[#This Row],[ZIPCODE]],Table3[zip],Table3[county])</f>
        <v>Box Elder County</v>
      </c>
      <c r="J3328" t="str">
        <f>IFERROR(Table1[[#This Row],[County (Utah.gov)]], SUBSTITUTE(Table1[[#This Row],[County (WPR)]], " County", ""))</f>
        <v>Box Elder</v>
      </c>
    </row>
    <row r="3329" spans="1:10">
      <c r="A3329" t="s">
        <v>135</v>
      </c>
      <c r="B3329" t="s">
        <v>300</v>
      </c>
      <c r="C3329">
        <v>2025</v>
      </c>
      <c r="D3329">
        <v>2</v>
      </c>
      <c r="E3329">
        <v>84317</v>
      </c>
      <c r="F3329" t="s">
        <v>290</v>
      </c>
      <c r="G3329">
        <v>1</v>
      </c>
      <c r="H3329" t="str">
        <f>_xlfn.XLOOKUP(Table1[[#This Row],[ZIPCODE]],Table2[Zip Code],Table2[County])</f>
        <v>Weber</v>
      </c>
      <c r="I3329" t="str">
        <f>_xlfn.XLOOKUP(Table1[[#This Row],[ZIPCODE]],Table3[zip],Table3[county])</f>
        <v>Weber County</v>
      </c>
      <c r="J3329" t="str">
        <f>IFERROR(Table1[[#This Row],[County (Utah.gov)]], SUBSTITUTE(Table1[[#This Row],[County (WPR)]], " County", ""))</f>
        <v>Weber</v>
      </c>
    </row>
    <row r="3330" spans="1:10">
      <c r="A3330" t="s">
        <v>135</v>
      </c>
      <c r="B3330" t="s">
        <v>300</v>
      </c>
      <c r="C3330">
        <v>2025</v>
      </c>
      <c r="D3330">
        <v>2</v>
      </c>
      <c r="E3330">
        <v>84318</v>
      </c>
      <c r="F3330" t="s">
        <v>290</v>
      </c>
      <c r="G3330">
        <v>19</v>
      </c>
      <c r="H3330" t="str">
        <f>_xlfn.XLOOKUP(Table1[[#This Row],[ZIPCODE]],Table2[Zip Code],Table2[County])</f>
        <v>Cache</v>
      </c>
      <c r="I3330" t="str">
        <f>_xlfn.XLOOKUP(Table1[[#This Row],[ZIPCODE]],Table3[zip],Table3[county])</f>
        <v>Cache County</v>
      </c>
      <c r="J3330" t="str">
        <f>IFERROR(Table1[[#This Row],[County (Utah.gov)]], SUBSTITUTE(Table1[[#This Row],[County (WPR)]], " County", ""))</f>
        <v>Cache</v>
      </c>
    </row>
    <row r="3331" spans="1:10">
      <c r="A3331" t="s">
        <v>135</v>
      </c>
      <c r="B3331" t="s">
        <v>300</v>
      </c>
      <c r="C3331">
        <v>2025</v>
      </c>
      <c r="D3331">
        <v>2</v>
      </c>
      <c r="E3331">
        <v>84318</v>
      </c>
      <c r="F3331" t="s">
        <v>291</v>
      </c>
      <c r="G3331">
        <v>6</v>
      </c>
      <c r="H3331" t="str">
        <f>_xlfn.XLOOKUP(Table1[[#This Row],[ZIPCODE]],Table2[Zip Code],Table2[County])</f>
        <v>Cache</v>
      </c>
      <c r="I3331" t="str">
        <f>_xlfn.XLOOKUP(Table1[[#This Row],[ZIPCODE]],Table3[zip],Table3[county])</f>
        <v>Cache County</v>
      </c>
      <c r="J3331" t="str">
        <f>IFERROR(Table1[[#This Row],[County (Utah.gov)]], SUBSTITUTE(Table1[[#This Row],[County (WPR)]], " County", ""))</f>
        <v>Cache</v>
      </c>
    </row>
    <row r="3332" spans="1:10">
      <c r="A3332" t="s">
        <v>135</v>
      </c>
      <c r="B3332" t="s">
        <v>300</v>
      </c>
      <c r="C3332">
        <v>2025</v>
      </c>
      <c r="D3332">
        <v>2</v>
      </c>
      <c r="E3332">
        <v>84319</v>
      </c>
      <c r="F3332" t="s">
        <v>290</v>
      </c>
      <c r="G3332">
        <v>7</v>
      </c>
      <c r="H3332" t="str">
        <f>_xlfn.XLOOKUP(Table1[[#This Row],[ZIPCODE]],Table2[Zip Code],Table2[County])</f>
        <v>Cache</v>
      </c>
      <c r="I3332" t="str">
        <f>_xlfn.XLOOKUP(Table1[[#This Row],[ZIPCODE]],Table3[zip],Table3[county])</f>
        <v>Cache County</v>
      </c>
      <c r="J3332" t="str">
        <f>IFERROR(Table1[[#This Row],[County (Utah.gov)]], SUBSTITUTE(Table1[[#This Row],[County (WPR)]], " County", ""))</f>
        <v>Cache</v>
      </c>
    </row>
    <row r="3333" spans="1:10">
      <c r="A3333" t="s">
        <v>135</v>
      </c>
      <c r="B3333" t="s">
        <v>300</v>
      </c>
      <c r="C3333">
        <v>2025</v>
      </c>
      <c r="D3333">
        <v>2</v>
      </c>
      <c r="E3333">
        <v>84319</v>
      </c>
      <c r="F3333" t="s">
        <v>291</v>
      </c>
      <c r="G3333">
        <v>6</v>
      </c>
      <c r="H3333" t="str">
        <f>_xlfn.XLOOKUP(Table1[[#This Row],[ZIPCODE]],Table2[Zip Code],Table2[County])</f>
        <v>Cache</v>
      </c>
      <c r="I3333" t="str">
        <f>_xlfn.XLOOKUP(Table1[[#This Row],[ZIPCODE]],Table3[zip],Table3[county])</f>
        <v>Cache County</v>
      </c>
      <c r="J3333" t="str">
        <f>IFERROR(Table1[[#This Row],[County (Utah.gov)]], SUBSTITUTE(Table1[[#This Row],[County (WPR)]], " County", ""))</f>
        <v>Cache</v>
      </c>
    </row>
    <row r="3334" spans="1:10">
      <c r="A3334" t="s">
        <v>135</v>
      </c>
      <c r="B3334" t="s">
        <v>300</v>
      </c>
      <c r="C3334">
        <v>2025</v>
      </c>
      <c r="D3334">
        <v>2</v>
      </c>
      <c r="E3334">
        <v>84320</v>
      </c>
      <c r="F3334" t="s">
        <v>290</v>
      </c>
      <c r="G3334">
        <v>2</v>
      </c>
      <c r="H3334" t="str">
        <f>_xlfn.XLOOKUP(Table1[[#This Row],[ZIPCODE]],Table2[Zip Code],Table2[County])</f>
        <v>Cache</v>
      </c>
      <c r="I3334" t="str">
        <f>_xlfn.XLOOKUP(Table1[[#This Row],[ZIPCODE]],Table3[zip],Table3[county])</f>
        <v>Cache County</v>
      </c>
      <c r="J3334" t="str">
        <f>IFERROR(Table1[[#This Row],[County (Utah.gov)]], SUBSTITUTE(Table1[[#This Row],[County (WPR)]], " County", ""))</f>
        <v>Cache</v>
      </c>
    </row>
    <row r="3335" spans="1:10">
      <c r="A3335" t="s">
        <v>135</v>
      </c>
      <c r="B3335" t="s">
        <v>300</v>
      </c>
      <c r="C3335">
        <v>2025</v>
      </c>
      <c r="D3335">
        <v>2</v>
      </c>
      <c r="E3335">
        <v>84321</v>
      </c>
      <c r="F3335" t="s">
        <v>290</v>
      </c>
      <c r="G3335">
        <v>453</v>
      </c>
      <c r="H3335" t="str">
        <f>_xlfn.XLOOKUP(Table1[[#This Row],[ZIPCODE]],Table2[Zip Code],Table2[County])</f>
        <v>Cache</v>
      </c>
      <c r="I3335" t="str">
        <f>_xlfn.XLOOKUP(Table1[[#This Row],[ZIPCODE]],Table3[zip],Table3[county])</f>
        <v>Cache County</v>
      </c>
      <c r="J3335" t="str">
        <f>IFERROR(Table1[[#This Row],[County (Utah.gov)]], SUBSTITUTE(Table1[[#This Row],[County (WPR)]], " County", ""))</f>
        <v>Cache</v>
      </c>
    </row>
    <row r="3336" spans="1:10">
      <c r="A3336" t="s">
        <v>135</v>
      </c>
      <c r="B3336" t="s">
        <v>300</v>
      </c>
      <c r="C3336">
        <v>2025</v>
      </c>
      <c r="D3336">
        <v>2</v>
      </c>
      <c r="E3336">
        <v>84321</v>
      </c>
      <c r="F3336" t="s">
        <v>291</v>
      </c>
      <c r="G3336">
        <v>96</v>
      </c>
      <c r="H3336" t="str">
        <f>_xlfn.XLOOKUP(Table1[[#This Row],[ZIPCODE]],Table2[Zip Code],Table2[County])</f>
        <v>Cache</v>
      </c>
      <c r="I3336" t="str">
        <f>_xlfn.XLOOKUP(Table1[[#This Row],[ZIPCODE]],Table3[zip],Table3[county])</f>
        <v>Cache County</v>
      </c>
      <c r="J3336" t="str">
        <f>IFERROR(Table1[[#This Row],[County (Utah.gov)]], SUBSTITUTE(Table1[[#This Row],[County (WPR)]], " County", ""))</f>
        <v>Cache</v>
      </c>
    </row>
    <row r="3337" spans="1:10">
      <c r="A3337" t="s">
        <v>135</v>
      </c>
      <c r="B3337" t="s">
        <v>300</v>
      </c>
      <c r="C3337">
        <v>2025</v>
      </c>
      <c r="D3337">
        <v>2</v>
      </c>
      <c r="E3337">
        <v>84322</v>
      </c>
      <c r="F3337" t="s">
        <v>290</v>
      </c>
      <c r="G3337">
        <v>24</v>
      </c>
      <c r="H3337" t="str">
        <f>_xlfn.XLOOKUP(Table1[[#This Row],[ZIPCODE]],Table2[Zip Code],Table2[County])</f>
        <v>Cache</v>
      </c>
      <c r="I3337" t="str">
        <f>_xlfn.XLOOKUP(Table1[[#This Row],[ZIPCODE]],Table3[zip],Table3[county])</f>
        <v>Cache County</v>
      </c>
      <c r="J3337" t="str">
        <f>IFERROR(Table1[[#This Row],[County (Utah.gov)]], SUBSTITUTE(Table1[[#This Row],[County (WPR)]], " County", ""))</f>
        <v>Cache</v>
      </c>
    </row>
    <row r="3338" spans="1:10">
      <c r="A3338" t="s">
        <v>135</v>
      </c>
      <c r="B3338" t="s">
        <v>300</v>
      </c>
      <c r="C3338">
        <v>2025</v>
      </c>
      <c r="D3338">
        <v>2</v>
      </c>
      <c r="E3338">
        <v>84322</v>
      </c>
      <c r="F3338" t="s">
        <v>291</v>
      </c>
      <c r="G3338">
        <v>3</v>
      </c>
      <c r="H3338" t="str">
        <f>_xlfn.XLOOKUP(Table1[[#This Row],[ZIPCODE]],Table2[Zip Code],Table2[County])</f>
        <v>Cache</v>
      </c>
      <c r="I3338" t="str">
        <f>_xlfn.XLOOKUP(Table1[[#This Row],[ZIPCODE]],Table3[zip],Table3[county])</f>
        <v>Cache County</v>
      </c>
      <c r="J3338" t="str">
        <f>IFERROR(Table1[[#This Row],[County (Utah.gov)]], SUBSTITUTE(Table1[[#This Row],[County (WPR)]], " County", ""))</f>
        <v>Cache</v>
      </c>
    </row>
    <row r="3339" spans="1:10">
      <c r="A3339" t="s">
        <v>135</v>
      </c>
      <c r="B3339" t="s">
        <v>300</v>
      </c>
      <c r="C3339">
        <v>2025</v>
      </c>
      <c r="D3339">
        <v>2</v>
      </c>
      <c r="E3339">
        <v>84323</v>
      </c>
      <c r="F3339" t="s">
        <v>290</v>
      </c>
      <c r="G3339">
        <v>3</v>
      </c>
      <c r="H3339" t="str">
        <f>_xlfn.XLOOKUP(Table1[[#This Row],[ZIPCODE]],Table2[Zip Code],Table2[County])</f>
        <v>Cache</v>
      </c>
      <c r="I3339" t="e">
        <f>_xlfn.XLOOKUP(Table1[[#This Row],[ZIPCODE]],Table3[zip],Table3[county])</f>
        <v>#N/A</v>
      </c>
      <c r="J3339" t="str">
        <f>IFERROR(Table1[[#This Row],[County (Utah.gov)]], SUBSTITUTE(Table1[[#This Row],[County (WPR)]], " County", ""))</f>
        <v>Cache</v>
      </c>
    </row>
    <row r="3340" spans="1:10">
      <c r="A3340" t="s">
        <v>135</v>
      </c>
      <c r="B3340" t="s">
        <v>300</v>
      </c>
      <c r="C3340">
        <v>2025</v>
      </c>
      <c r="D3340">
        <v>2</v>
      </c>
      <c r="E3340">
        <v>84324</v>
      </c>
      <c r="F3340" t="s">
        <v>290</v>
      </c>
      <c r="G3340">
        <v>2</v>
      </c>
      <c r="H3340" t="str">
        <f>_xlfn.XLOOKUP(Table1[[#This Row],[ZIPCODE]],Table2[Zip Code],Table2[County])</f>
        <v>Box Elder</v>
      </c>
      <c r="I3340" t="str">
        <f>_xlfn.XLOOKUP(Table1[[#This Row],[ZIPCODE]],Table3[zip],Table3[county])</f>
        <v>Box Elder County</v>
      </c>
      <c r="J3340" t="str">
        <f>IFERROR(Table1[[#This Row],[County (Utah.gov)]], SUBSTITUTE(Table1[[#This Row],[County (WPR)]], " County", ""))</f>
        <v>Box Elder</v>
      </c>
    </row>
    <row r="3341" spans="1:10">
      <c r="A3341" t="s">
        <v>135</v>
      </c>
      <c r="B3341" t="s">
        <v>300</v>
      </c>
      <c r="C3341">
        <v>2025</v>
      </c>
      <c r="D3341">
        <v>2</v>
      </c>
      <c r="E3341">
        <v>84325</v>
      </c>
      <c r="F3341" t="s">
        <v>290</v>
      </c>
      <c r="G3341">
        <v>8</v>
      </c>
      <c r="H3341" t="str">
        <f>_xlfn.XLOOKUP(Table1[[#This Row],[ZIPCODE]],Table2[Zip Code],Table2[County])</f>
        <v>Cache</v>
      </c>
      <c r="I3341" t="str">
        <f>_xlfn.XLOOKUP(Table1[[#This Row],[ZIPCODE]],Table3[zip],Table3[county])</f>
        <v>Cache County</v>
      </c>
      <c r="J3341" t="str">
        <f>IFERROR(Table1[[#This Row],[County (Utah.gov)]], SUBSTITUTE(Table1[[#This Row],[County (WPR)]], " County", ""))</f>
        <v>Cache</v>
      </c>
    </row>
    <row r="3342" spans="1:10">
      <c r="A3342" t="s">
        <v>135</v>
      </c>
      <c r="B3342" t="s">
        <v>300</v>
      </c>
      <c r="C3342">
        <v>2025</v>
      </c>
      <c r="D3342">
        <v>2</v>
      </c>
      <c r="E3342">
        <v>84325</v>
      </c>
      <c r="F3342" t="s">
        <v>291</v>
      </c>
      <c r="G3342">
        <v>1</v>
      </c>
      <c r="H3342" t="str">
        <f>_xlfn.XLOOKUP(Table1[[#This Row],[ZIPCODE]],Table2[Zip Code],Table2[County])</f>
        <v>Cache</v>
      </c>
      <c r="I3342" t="str">
        <f>_xlfn.XLOOKUP(Table1[[#This Row],[ZIPCODE]],Table3[zip],Table3[county])</f>
        <v>Cache County</v>
      </c>
      <c r="J3342" t="str">
        <f>IFERROR(Table1[[#This Row],[County (Utah.gov)]], SUBSTITUTE(Table1[[#This Row],[County (WPR)]], " County", ""))</f>
        <v>Cache</v>
      </c>
    </row>
    <row r="3343" spans="1:10">
      <c r="A3343" t="s">
        <v>135</v>
      </c>
      <c r="B3343" t="s">
        <v>300</v>
      </c>
      <c r="C3343">
        <v>2025</v>
      </c>
      <c r="D3343">
        <v>2</v>
      </c>
      <c r="E3343">
        <v>84326</v>
      </c>
      <c r="F3343" t="s">
        <v>290</v>
      </c>
      <c r="G3343">
        <v>12</v>
      </c>
      <c r="H3343" t="str">
        <f>_xlfn.XLOOKUP(Table1[[#This Row],[ZIPCODE]],Table2[Zip Code],Table2[County])</f>
        <v>Cache</v>
      </c>
      <c r="I3343" t="str">
        <f>_xlfn.XLOOKUP(Table1[[#This Row],[ZIPCODE]],Table3[zip],Table3[county])</f>
        <v>Cache County</v>
      </c>
      <c r="J3343" t="str">
        <f>IFERROR(Table1[[#This Row],[County (Utah.gov)]], SUBSTITUTE(Table1[[#This Row],[County (WPR)]], " County", ""))</f>
        <v>Cache</v>
      </c>
    </row>
    <row r="3344" spans="1:10">
      <c r="A3344" t="s">
        <v>135</v>
      </c>
      <c r="B3344" t="s">
        <v>300</v>
      </c>
      <c r="C3344">
        <v>2025</v>
      </c>
      <c r="D3344">
        <v>2</v>
      </c>
      <c r="E3344">
        <v>84326</v>
      </c>
      <c r="F3344" t="s">
        <v>291</v>
      </c>
      <c r="G3344">
        <v>1</v>
      </c>
      <c r="H3344" t="str">
        <f>_xlfn.XLOOKUP(Table1[[#This Row],[ZIPCODE]],Table2[Zip Code],Table2[County])</f>
        <v>Cache</v>
      </c>
      <c r="I3344" t="str">
        <f>_xlfn.XLOOKUP(Table1[[#This Row],[ZIPCODE]],Table3[zip],Table3[county])</f>
        <v>Cache County</v>
      </c>
      <c r="J3344" t="str">
        <f>IFERROR(Table1[[#This Row],[County (Utah.gov)]], SUBSTITUTE(Table1[[#This Row],[County (WPR)]], " County", ""))</f>
        <v>Cache</v>
      </c>
    </row>
    <row r="3345" spans="1:10">
      <c r="A3345" t="s">
        <v>135</v>
      </c>
      <c r="B3345" t="s">
        <v>300</v>
      </c>
      <c r="C3345">
        <v>2025</v>
      </c>
      <c r="D3345">
        <v>2</v>
      </c>
      <c r="E3345">
        <v>84327</v>
      </c>
      <c r="F3345" t="s">
        <v>290</v>
      </c>
      <c r="G3345">
        <v>4</v>
      </c>
      <c r="H3345" t="str">
        <f>_xlfn.XLOOKUP(Table1[[#This Row],[ZIPCODE]],Table2[Zip Code],Table2[County])</f>
        <v>Cache</v>
      </c>
      <c r="I3345" t="str">
        <f>_xlfn.XLOOKUP(Table1[[#This Row],[ZIPCODE]],Table3[zip],Table3[county])</f>
        <v>Cache County</v>
      </c>
      <c r="J3345" t="str">
        <f>IFERROR(Table1[[#This Row],[County (Utah.gov)]], SUBSTITUTE(Table1[[#This Row],[County (WPR)]], " County", ""))</f>
        <v>Cache</v>
      </c>
    </row>
    <row r="3346" spans="1:10">
      <c r="A3346" t="s">
        <v>135</v>
      </c>
      <c r="B3346" t="s">
        <v>300</v>
      </c>
      <c r="C3346">
        <v>2025</v>
      </c>
      <c r="D3346">
        <v>2</v>
      </c>
      <c r="E3346">
        <v>84327</v>
      </c>
      <c r="F3346" t="s">
        <v>291</v>
      </c>
      <c r="G3346">
        <v>1</v>
      </c>
      <c r="H3346" t="str">
        <f>_xlfn.XLOOKUP(Table1[[#This Row],[ZIPCODE]],Table2[Zip Code],Table2[County])</f>
        <v>Cache</v>
      </c>
      <c r="I3346" t="str">
        <f>_xlfn.XLOOKUP(Table1[[#This Row],[ZIPCODE]],Table3[zip],Table3[county])</f>
        <v>Cache County</v>
      </c>
      <c r="J3346" t="str">
        <f>IFERROR(Table1[[#This Row],[County (Utah.gov)]], SUBSTITUTE(Table1[[#This Row],[County (WPR)]], " County", ""))</f>
        <v>Cache</v>
      </c>
    </row>
    <row r="3347" spans="1:10">
      <c r="A3347" t="s">
        <v>135</v>
      </c>
      <c r="B3347" t="s">
        <v>300</v>
      </c>
      <c r="C3347">
        <v>2025</v>
      </c>
      <c r="D3347">
        <v>2</v>
      </c>
      <c r="E3347">
        <v>84328</v>
      </c>
      <c r="F3347" t="s">
        <v>290</v>
      </c>
      <c r="G3347">
        <v>8</v>
      </c>
      <c r="H3347" t="str">
        <f>_xlfn.XLOOKUP(Table1[[#This Row],[ZIPCODE]],Table2[Zip Code],Table2[County])</f>
        <v>Cache</v>
      </c>
      <c r="I3347" t="str">
        <f>_xlfn.XLOOKUP(Table1[[#This Row],[ZIPCODE]],Table3[zip],Table3[county])</f>
        <v>Cache County</v>
      </c>
      <c r="J3347" t="str">
        <f>IFERROR(Table1[[#This Row],[County (Utah.gov)]], SUBSTITUTE(Table1[[#This Row],[County (WPR)]], " County", ""))</f>
        <v>Cache</v>
      </c>
    </row>
    <row r="3348" spans="1:10">
      <c r="A3348" t="s">
        <v>135</v>
      </c>
      <c r="B3348" t="s">
        <v>300</v>
      </c>
      <c r="C3348">
        <v>2025</v>
      </c>
      <c r="D3348">
        <v>2</v>
      </c>
      <c r="E3348">
        <v>84332</v>
      </c>
      <c r="F3348" t="s">
        <v>290</v>
      </c>
      <c r="G3348">
        <v>35</v>
      </c>
      <c r="H3348" t="str">
        <f>_xlfn.XLOOKUP(Table1[[#This Row],[ZIPCODE]],Table2[Zip Code],Table2[County])</f>
        <v>Cache</v>
      </c>
      <c r="I3348" t="str">
        <f>_xlfn.XLOOKUP(Table1[[#This Row],[ZIPCODE]],Table3[zip],Table3[county])</f>
        <v>Cache County</v>
      </c>
      <c r="J3348" t="str">
        <f>IFERROR(Table1[[#This Row],[County (Utah.gov)]], SUBSTITUTE(Table1[[#This Row],[County (WPR)]], " County", ""))</f>
        <v>Cache</v>
      </c>
    </row>
    <row r="3349" spans="1:10">
      <c r="A3349" t="s">
        <v>135</v>
      </c>
      <c r="B3349" t="s">
        <v>300</v>
      </c>
      <c r="C3349">
        <v>2025</v>
      </c>
      <c r="D3349">
        <v>2</v>
      </c>
      <c r="E3349">
        <v>84332</v>
      </c>
      <c r="F3349" t="s">
        <v>291</v>
      </c>
      <c r="G3349">
        <v>7</v>
      </c>
      <c r="H3349" t="str">
        <f>_xlfn.XLOOKUP(Table1[[#This Row],[ZIPCODE]],Table2[Zip Code],Table2[County])</f>
        <v>Cache</v>
      </c>
      <c r="I3349" t="str">
        <f>_xlfn.XLOOKUP(Table1[[#This Row],[ZIPCODE]],Table3[zip],Table3[county])</f>
        <v>Cache County</v>
      </c>
      <c r="J3349" t="str">
        <f>IFERROR(Table1[[#This Row],[County (Utah.gov)]], SUBSTITUTE(Table1[[#This Row],[County (WPR)]], " County", ""))</f>
        <v>Cache</v>
      </c>
    </row>
    <row r="3350" spans="1:10">
      <c r="A3350" t="s">
        <v>135</v>
      </c>
      <c r="B3350" t="s">
        <v>300</v>
      </c>
      <c r="C3350">
        <v>2025</v>
      </c>
      <c r="D3350">
        <v>2</v>
      </c>
      <c r="E3350">
        <v>84333</v>
      </c>
      <c r="F3350" t="s">
        <v>290</v>
      </c>
      <c r="G3350">
        <v>7</v>
      </c>
      <c r="H3350" t="str">
        <f>_xlfn.XLOOKUP(Table1[[#This Row],[ZIPCODE]],Table2[Zip Code],Table2[County])</f>
        <v>Cache</v>
      </c>
      <c r="I3350" t="str">
        <f>_xlfn.XLOOKUP(Table1[[#This Row],[ZIPCODE]],Table3[zip],Table3[county])</f>
        <v>Cache County</v>
      </c>
      <c r="J3350" t="str">
        <f>IFERROR(Table1[[#This Row],[County (Utah.gov)]], SUBSTITUTE(Table1[[#This Row],[County (WPR)]], " County", ""))</f>
        <v>Cache</v>
      </c>
    </row>
    <row r="3351" spans="1:10">
      <c r="A3351" t="s">
        <v>135</v>
      </c>
      <c r="B3351" t="s">
        <v>300</v>
      </c>
      <c r="C3351">
        <v>2025</v>
      </c>
      <c r="D3351">
        <v>2</v>
      </c>
      <c r="E3351">
        <v>84333</v>
      </c>
      <c r="F3351" t="s">
        <v>291</v>
      </c>
      <c r="G3351">
        <v>3</v>
      </c>
      <c r="H3351" t="str">
        <f>_xlfn.XLOOKUP(Table1[[#This Row],[ZIPCODE]],Table2[Zip Code],Table2[County])</f>
        <v>Cache</v>
      </c>
      <c r="I3351" t="str">
        <f>_xlfn.XLOOKUP(Table1[[#This Row],[ZIPCODE]],Table3[zip],Table3[county])</f>
        <v>Cache County</v>
      </c>
      <c r="J3351" t="str">
        <f>IFERROR(Table1[[#This Row],[County (Utah.gov)]], SUBSTITUTE(Table1[[#This Row],[County (WPR)]], " County", ""))</f>
        <v>Cache</v>
      </c>
    </row>
    <row r="3352" spans="1:10">
      <c r="A3352" t="s">
        <v>135</v>
      </c>
      <c r="B3352" t="s">
        <v>300</v>
      </c>
      <c r="C3352">
        <v>2025</v>
      </c>
      <c r="D3352">
        <v>2</v>
      </c>
      <c r="E3352">
        <v>84335</v>
      </c>
      <c r="F3352" t="s">
        <v>290</v>
      </c>
      <c r="G3352">
        <v>31</v>
      </c>
      <c r="H3352" t="str">
        <f>_xlfn.XLOOKUP(Table1[[#This Row],[ZIPCODE]],Table2[Zip Code],Table2[County])</f>
        <v>Cache</v>
      </c>
      <c r="I3352" t="str">
        <f>_xlfn.XLOOKUP(Table1[[#This Row],[ZIPCODE]],Table3[zip],Table3[county])</f>
        <v>Cache County</v>
      </c>
      <c r="J3352" t="str">
        <f>IFERROR(Table1[[#This Row],[County (Utah.gov)]], SUBSTITUTE(Table1[[#This Row],[County (WPR)]], " County", ""))</f>
        <v>Cache</v>
      </c>
    </row>
    <row r="3353" spans="1:10">
      <c r="A3353" t="s">
        <v>135</v>
      </c>
      <c r="B3353" t="s">
        <v>300</v>
      </c>
      <c r="C3353">
        <v>2025</v>
      </c>
      <c r="D3353">
        <v>2</v>
      </c>
      <c r="E3353">
        <v>84335</v>
      </c>
      <c r="F3353" t="s">
        <v>291</v>
      </c>
      <c r="G3353">
        <v>10</v>
      </c>
      <c r="H3353" t="str">
        <f>_xlfn.XLOOKUP(Table1[[#This Row],[ZIPCODE]],Table2[Zip Code],Table2[County])</f>
        <v>Cache</v>
      </c>
      <c r="I3353" t="str">
        <f>_xlfn.XLOOKUP(Table1[[#This Row],[ZIPCODE]],Table3[zip],Table3[county])</f>
        <v>Cache County</v>
      </c>
      <c r="J3353" t="str">
        <f>IFERROR(Table1[[#This Row],[County (Utah.gov)]], SUBSTITUTE(Table1[[#This Row],[County (WPR)]], " County", ""))</f>
        <v>Cache</v>
      </c>
    </row>
    <row r="3354" spans="1:10">
      <c r="A3354" t="s">
        <v>135</v>
      </c>
      <c r="B3354" t="s">
        <v>300</v>
      </c>
      <c r="C3354">
        <v>2025</v>
      </c>
      <c r="D3354">
        <v>2</v>
      </c>
      <c r="E3354">
        <v>84337</v>
      </c>
      <c r="F3354" t="s">
        <v>290</v>
      </c>
      <c r="G3354">
        <v>11</v>
      </c>
      <c r="H3354" t="str">
        <f>_xlfn.XLOOKUP(Table1[[#This Row],[ZIPCODE]],Table2[Zip Code],Table2[County])</f>
        <v>Box Elder</v>
      </c>
      <c r="I3354" t="str">
        <f>_xlfn.XLOOKUP(Table1[[#This Row],[ZIPCODE]],Table3[zip],Table3[county])</f>
        <v>Box Elder County</v>
      </c>
      <c r="J3354" t="str">
        <f>IFERROR(Table1[[#This Row],[County (Utah.gov)]], SUBSTITUTE(Table1[[#This Row],[County (WPR)]], " County", ""))</f>
        <v>Box Elder</v>
      </c>
    </row>
    <row r="3355" spans="1:10">
      <c r="A3355" t="s">
        <v>135</v>
      </c>
      <c r="B3355" t="s">
        <v>300</v>
      </c>
      <c r="C3355">
        <v>2025</v>
      </c>
      <c r="D3355">
        <v>2</v>
      </c>
      <c r="E3355">
        <v>84337</v>
      </c>
      <c r="F3355" t="s">
        <v>291</v>
      </c>
      <c r="G3355">
        <v>2</v>
      </c>
      <c r="H3355" t="str">
        <f>_xlfn.XLOOKUP(Table1[[#This Row],[ZIPCODE]],Table2[Zip Code],Table2[County])</f>
        <v>Box Elder</v>
      </c>
      <c r="I3355" t="str">
        <f>_xlfn.XLOOKUP(Table1[[#This Row],[ZIPCODE]],Table3[zip],Table3[county])</f>
        <v>Box Elder County</v>
      </c>
      <c r="J3355" t="str">
        <f>IFERROR(Table1[[#This Row],[County (Utah.gov)]], SUBSTITUTE(Table1[[#This Row],[County (WPR)]], " County", ""))</f>
        <v>Box Elder</v>
      </c>
    </row>
    <row r="3356" spans="1:10">
      <c r="A3356" t="s">
        <v>135</v>
      </c>
      <c r="B3356" t="s">
        <v>300</v>
      </c>
      <c r="C3356">
        <v>2025</v>
      </c>
      <c r="D3356">
        <v>2</v>
      </c>
      <c r="E3356">
        <v>84338</v>
      </c>
      <c r="F3356" t="s">
        <v>290</v>
      </c>
      <c r="G3356">
        <v>1</v>
      </c>
      <c r="H3356" t="str">
        <f>_xlfn.XLOOKUP(Table1[[#This Row],[ZIPCODE]],Table2[Zip Code],Table2[County])</f>
        <v>Cache</v>
      </c>
      <c r="I3356" t="str">
        <f>_xlfn.XLOOKUP(Table1[[#This Row],[ZIPCODE]],Table3[zip],Table3[county])</f>
        <v>Cache County</v>
      </c>
      <c r="J3356" t="str">
        <f>IFERROR(Table1[[#This Row],[County (Utah.gov)]], SUBSTITUTE(Table1[[#This Row],[County (WPR)]], " County", ""))</f>
        <v>Cache</v>
      </c>
    </row>
    <row r="3357" spans="1:10">
      <c r="A3357" t="s">
        <v>135</v>
      </c>
      <c r="B3357" t="s">
        <v>300</v>
      </c>
      <c r="C3357">
        <v>2025</v>
      </c>
      <c r="D3357">
        <v>2</v>
      </c>
      <c r="E3357">
        <v>84339</v>
      </c>
      <c r="F3357" t="s">
        <v>290</v>
      </c>
      <c r="G3357">
        <v>16</v>
      </c>
      <c r="H3357" t="str">
        <f>_xlfn.XLOOKUP(Table1[[#This Row],[ZIPCODE]],Table2[Zip Code],Table2[County])</f>
        <v>Cache</v>
      </c>
      <c r="I3357" t="str">
        <f>_xlfn.XLOOKUP(Table1[[#This Row],[ZIPCODE]],Table3[zip],Table3[county])</f>
        <v>Cache County</v>
      </c>
      <c r="J3357" t="str">
        <f>IFERROR(Table1[[#This Row],[County (Utah.gov)]], SUBSTITUTE(Table1[[#This Row],[County (WPR)]], " County", ""))</f>
        <v>Cache</v>
      </c>
    </row>
    <row r="3358" spans="1:10">
      <c r="A3358" t="s">
        <v>135</v>
      </c>
      <c r="B3358" t="s">
        <v>300</v>
      </c>
      <c r="C3358">
        <v>2025</v>
      </c>
      <c r="D3358">
        <v>2</v>
      </c>
      <c r="E3358">
        <v>84339</v>
      </c>
      <c r="F3358" t="s">
        <v>291</v>
      </c>
      <c r="G3358">
        <v>1</v>
      </c>
      <c r="H3358" t="str">
        <f>_xlfn.XLOOKUP(Table1[[#This Row],[ZIPCODE]],Table2[Zip Code],Table2[County])</f>
        <v>Cache</v>
      </c>
      <c r="I3358" t="str">
        <f>_xlfn.XLOOKUP(Table1[[#This Row],[ZIPCODE]],Table3[zip],Table3[county])</f>
        <v>Cache County</v>
      </c>
      <c r="J3358" t="str">
        <f>IFERROR(Table1[[#This Row],[County (Utah.gov)]], SUBSTITUTE(Table1[[#This Row],[County (WPR)]], " County", ""))</f>
        <v>Cache</v>
      </c>
    </row>
    <row r="3359" spans="1:10">
      <c r="A3359" t="s">
        <v>135</v>
      </c>
      <c r="B3359" t="s">
        <v>300</v>
      </c>
      <c r="C3359">
        <v>2025</v>
      </c>
      <c r="D3359">
        <v>2</v>
      </c>
      <c r="E3359">
        <v>84340</v>
      </c>
      <c r="F3359" t="s">
        <v>290</v>
      </c>
      <c r="G3359">
        <v>1</v>
      </c>
      <c r="H3359" t="str">
        <f>_xlfn.XLOOKUP(Table1[[#This Row],[ZIPCODE]],Table2[Zip Code],Table2[County])</f>
        <v>Box Elder</v>
      </c>
      <c r="I3359" t="str">
        <f>_xlfn.XLOOKUP(Table1[[#This Row],[ZIPCODE]],Table3[zip],Table3[county])</f>
        <v>Box Elder County</v>
      </c>
      <c r="J3359" t="str">
        <f>IFERROR(Table1[[#This Row],[County (Utah.gov)]], SUBSTITUTE(Table1[[#This Row],[County (WPR)]], " County", ""))</f>
        <v>Box Elder</v>
      </c>
    </row>
    <row r="3360" spans="1:10">
      <c r="A3360" t="s">
        <v>135</v>
      </c>
      <c r="B3360" t="s">
        <v>300</v>
      </c>
      <c r="C3360">
        <v>2025</v>
      </c>
      <c r="D3360">
        <v>2</v>
      </c>
      <c r="E3360">
        <v>84341</v>
      </c>
      <c r="F3360" t="s">
        <v>290</v>
      </c>
      <c r="G3360">
        <v>242</v>
      </c>
      <c r="H3360" t="str">
        <f>_xlfn.XLOOKUP(Table1[[#This Row],[ZIPCODE]],Table2[Zip Code],Table2[County])</f>
        <v>Cache</v>
      </c>
      <c r="I3360" t="str">
        <f>_xlfn.XLOOKUP(Table1[[#This Row],[ZIPCODE]],Table3[zip],Table3[county])</f>
        <v>Cache County</v>
      </c>
      <c r="J3360" t="str">
        <f>IFERROR(Table1[[#This Row],[County (Utah.gov)]], SUBSTITUTE(Table1[[#This Row],[County (WPR)]], " County", ""))</f>
        <v>Cache</v>
      </c>
    </row>
    <row r="3361" spans="1:10">
      <c r="A3361" t="s">
        <v>135</v>
      </c>
      <c r="B3361" t="s">
        <v>300</v>
      </c>
      <c r="C3361">
        <v>2025</v>
      </c>
      <c r="D3361">
        <v>2</v>
      </c>
      <c r="E3361">
        <v>84341</v>
      </c>
      <c r="F3361" t="s">
        <v>291</v>
      </c>
      <c r="G3361">
        <v>80</v>
      </c>
      <c r="H3361" t="str">
        <f>_xlfn.XLOOKUP(Table1[[#This Row],[ZIPCODE]],Table2[Zip Code],Table2[County])</f>
        <v>Cache</v>
      </c>
      <c r="I3361" t="str">
        <f>_xlfn.XLOOKUP(Table1[[#This Row],[ZIPCODE]],Table3[zip],Table3[county])</f>
        <v>Cache County</v>
      </c>
      <c r="J3361" t="str">
        <f>IFERROR(Table1[[#This Row],[County (Utah.gov)]], SUBSTITUTE(Table1[[#This Row],[County (WPR)]], " County", ""))</f>
        <v>Cache</v>
      </c>
    </row>
    <row r="3362" spans="1:10">
      <c r="A3362" t="s">
        <v>135</v>
      </c>
      <c r="B3362" t="s">
        <v>300</v>
      </c>
      <c r="C3362">
        <v>2025</v>
      </c>
      <c r="D3362">
        <v>2</v>
      </c>
      <c r="E3362">
        <v>84401</v>
      </c>
      <c r="F3362" t="s">
        <v>290</v>
      </c>
      <c r="G3362">
        <v>5</v>
      </c>
      <c r="H3362" t="str">
        <f>_xlfn.XLOOKUP(Table1[[#This Row],[ZIPCODE]],Table2[Zip Code],Table2[County])</f>
        <v>Weber</v>
      </c>
      <c r="I3362" t="str">
        <f>_xlfn.XLOOKUP(Table1[[#This Row],[ZIPCODE]],Table3[zip],Table3[county])</f>
        <v>Weber County</v>
      </c>
      <c r="J3362" t="str">
        <f>IFERROR(Table1[[#This Row],[County (Utah.gov)]], SUBSTITUTE(Table1[[#This Row],[County (WPR)]], " County", ""))</f>
        <v>Weber</v>
      </c>
    </row>
    <row r="3363" spans="1:10">
      <c r="A3363" t="s">
        <v>135</v>
      </c>
      <c r="B3363" t="s">
        <v>300</v>
      </c>
      <c r="C3363">
        <v>2025</v>
      </c>
      <c r="D3363">
        <v>2</v>
      </c>
      <c r="E3363">
        <v>84401</v>
      </c>
      <c r="F3363" t="s">
        <v>291</v>
      </c>
      <c r="G3363">
        <v>1</v>
      </c>
      <c r="H3363" t="str">
        <f>_xlfn.XLOOKUP(Table1[[#This Row],[ZIPCODE]],Table2[Zip Code],Table2[County])</f>
        <v>Weber</v>
      </c>
      <c r="I3363" t="str">
        <f>_xlfn.XLOOKUP(Table1[[#This Row],[ZIPCODE]],Table3[zip],Table3[county])</f>
        <v>Weber County</v>
      </c>
      <c r="J3363" t="str">
        <f>IFERROR(Table1[[#This Row],[County (Utah.gov)]], SUBSTITUTE(Table1[[#This Row],[County (WPR)]], " County", ""))</f>
        <v>Weber</v>
      </c>
    </row>
    <row r="3364" spans="1:10">
      <c r="A3364" t="s">
        <v>135</v>
      </c>
      <c r="B3364" t="s">
        <v>300</v>
      </c>
      <c r="C3364">
        <v>2025</v>
      </c>
      <c r="D3364">
        <v>2</v>
      </c>
      <c r="E3364">
        <v>84403</v>
      </c>
      <c r="F3364" t="s">
        <v>290</v>
      </c>
      <c r="G3364">
        <v>8</v>
      </c>
      <c r="H3364" t="str">
        <f>_xlfn.XLOOKUP(Table1[[#This Row],[ZIPCODE]],Table2[Zip Code],Table2[County])</f>
        <v>Weber</v>
      </c>
      <c r="I3364" t="str">
        <f>_xlfn.XLOOKUP(Table1[[#This Row],[ZIPCODE]],Table3[zip],Table3[county])</f>
        <v>Weber County</v>
      </c>
      <c r="J3364" t="str">
        <f>IFERROR(Table1[[#This Row],[County (Utah.gov)]], SUBSTITUTE(Table1[[#This Row],[County (WPR)]], " County", ""))</f>
        <v>Weber</v>
      </c>
    </row>
    <row r="3365" spans="1:10">
      <c r="A3365" t="s">
        <v>135</v>
      </c>
      <c r="B3365" t="s">
        <v>300</v>
      </c>
      <c r="C3365">
        <v>2025</v>
      </c>
      <c r="D3365">
        <v>2</v>
      </c>
      <c r="E3365">
        <v>84403</v>
      </c>
      <c r="F3365" t="s">
        <v>291</v>
      </c>
      <c r="G3365">
        <v>2</v>
      </c>
      <c r="H3365" t="str">
        <f>_xlfn.XLOOKUP(Table1[[#This Row],[ZIPCODE]],Table2[Zip Code],Table2[County])</f>
        <v>Weber</v>
      </c>
      <c r="I3365" t="str">
        <f>_xlfn.XLOOKUP(Table1[[#This Row],[ZIPCODE]],Table3[zip],Table3[county])</f>
        <v>Weber County</v>
      </c>
      <c r="J3365" t="str">
        <f>IFERROR(Table1[[#This Row],[County (Utah.gov)]], SUBSTITUTE(Table1[[#This Row],[County (WPR)]], " County", ""))</f>
        <v>Weber</v>
      </c>
    </row>
    <row r="3366" spans="1:10">
      <c r="A3366" t="s">
        <v>135</v>
      </c>
      <c r="B3366" t="s">
        <v>300</v>
      </c>
      <c r="C3366">
        <v>2025</v>
      </c>
      <c r="D3366">
        <v>2</v>
      </c>
      <c r="E3366">
        <v>84404</v>
      </c>
      <c r="F3366" t="s">
        <v>290</v>
      </c>
      <c r="G3366">
        <v>11</v>
      </c>
      <c r="H3366" t="str">
        <f>_xlfn.XLOOKUP(Table1[[#This Row],[ZIPCODE]],Table2[Zip Code],Table2[County])</f>
        <v>Weber</v>
      </c>
      <c r="I3366" t="str">
        <f>_xlfn.XLOOKUP(Table1[[#This Row],[ZIPCODE]],Table3[zip],Table3[county])</f>
        <v>Weber County</v>
      </c>
      <c r="J3366" t="str">
        <f>IFERROR(Table1[[#This Row],[County (Utah.gov)]], SUBSTITUTE(Table1[[#This Row],[County (WPR)]], " County", ""))</f>
        <v>Weber</v>
      </c>
    </row>
    <row r="3367" spans="1:10">
      <c r="A3367" t="s">
        <v>135</v>
      </c>
      <c r="B3367" t="s">
        <v>300</v>
      </c>
      <c r="C3367">
        <v>2025</v>
      </c>
      <c r="D3367">
        <v>2</v>
      </c>
      <c r="E3367">
        <v>84405</v>
      </c>
      <c r="F3367" t="s">
        <v>290</v>
      </c>
      <c r="G3367">
        <v>2</v>
      </c>
      <c r="H3367" t="str">
        <f>_xlfn.XLOOKUP(Table1[[#This Row],[ZIPCODE]],Table2[Zip Code],Table2[County])</f>
        <v>Weber</v>
      </c>
      <c r="I3367" t="str">
        <f>_xlfn.XLOOKUP(Table1[[#This Row],[ZIPCODE]],Table3[zip],Table3[county])</f>
        <v>Weber County</v>
      </c>
      <c r="J3367" t="str">
        <f>IFERROR(Table1[[#This Row],[County (Utah.gov)]], SUBSTITUTE(Table1[[#This Row],[County (WPR)]], " County", ""))</f>
        <v>Weber</v>
      </c>
    </row>
    <row r="3368" spans="1:10">
      <c r="A3368" t="s">
        <v>135</v>
      </c>
      <c r="B3368" t="s">
        <v>300</v>
      </c>
      <c r="C3368">
        <v>2025</v>
      </c>
      <c r="D3368">
        <v>2</v>
      </c>
      <c r="E3368">
        <v>84405</v>
      </c>
      <c r="F3368" t="s">
        <v>291</v>
      </c>
      <c r="G3368">
        <v>2</v>
      </c>
      <c r="H3368" t="str">
        <f>_xlfn.XLOOKUP(Table1[[#This Row],[ZIPCODE]],Table2[Zip Code],Table2[County])</f>
        <v>Weber</v>
      </c>
      <c r="I3368" t="str">
        <f>_xlfn.XLOOKUP(Table1[[#This Row],[ZIPCODE]],Table3[zip],Table3[county])</f>
        <v>Weber County</v>
      </c>
      <c r="J3368" t="str">
        <f>IFERROR(Table1[[#This Row],[County (Utah.gov)]], SUBSTITUTE(Table1[[#This Row],[County (WPR)]], " County", ""))</f>
        <v>Weber</v>
      </c>
    </row>
    <row r="3369" spans="1:10">
      <c r="A3369" t="s">
        <v>135</v>
      </c>
      <c r="B3369" t="s">
        <v>300</v>
      </c>
      <c r="C3369">
        <v>2025</v>
      </c>
      <c r="D3369">
        <v>2</v>
      </c>
      <c r="E3369">
        <v>84414</v>
      </c>
      <c r="F3369" t="s">
        <v>290</v>
      </c>
      <c r="G3369">
        <v>16</v>
      </c>
      <c r="H3369" t="str">
        <f>_xlfn.XLOOKUP(Table1[[#This Row],[ZIPCODE]],Table2[Zip Code],Table2[County])</f>
        <v>Weber</v>
      </c>
      <c r="I3369" t="str">
        <f>_xlfn.XLOOKUP(Table1[[#This Row],[ZIPCODE]],Table3[zip],Table3[county])</f>
        <v>Weber County</v>
      </c>
      <c r="J3369" t="str">
        <f>IFERROR(Table1[[#This Row],[County (Utah.gov)]], SUBSTITUTE(Table1[[#This Row],[County (WPR)]], " County", ""))</f>
        <v>Weber</v>
      </c>
    </row>
    <row r="3370" spans="1:10">
      <c r="A3370" t="s">
        <v>135</v>
      </c>
      <c r="B3370" t="s">
        <v>300</v>
      </c>
      <c r="C3370">
        <v>2025</v>
      </c>
      <c r="D3370">
        <v>2</v>
      </c>
      <c r="E3370">
        <v>84414</v>
      </c>
      <c r="F3370" t="s">
        <v>291</v>
      </c>
      <c r="G3370">
        <v>3</v>
      </c>
      <c r="H3370" t="str">
        <f>_xlfn.XLOOKUP(Table1[[#This Row],[ZIPCODE]],Table2[Zip Code],Table2[County])</f>
        <v>Weber</v>
      </c>
      <c r="I3370" t="str">
        <f>_xlfn.XLOOKUP(Table1[[#This Row],[ZIPCODE]],Table3[zip],Table3[county])</f>
        <v>Weber County</v>
      </c>
      <c r="J3370" t="str">
        <f>IFERROR(Table1[[#This Row],[County (Utah.gov)]], SUBSTITUTE(Table1[[#This Row],[County (WPR)]], " County", ""))</f>
        <v>Weber</v>
      </c>
    </row>
    <row r="3371" spans="1:10">
      <c r="A3371" t="s">
        <v>135</v>
      </c>
      <c r="B3371" t="s">
        <v>300</v>
      </c>
      <c r="C3371">
        <v>2025</v>
      </c>
      <c r="D3371">
        <v>2</v>
      </c>
      <c r="E3371">
        <v>84501</v>
      </c>
      <c r="F3371" t="s">
        <v>290</v>
      </c>
      <c r="G3371">
        <v>64</v>
      </c>
      <c r="H3371" t="str">
        <f>_xlfn.XLOOKUP(Table1[[#This Row],[ZIPCODE]],Table2[Zip Code],Table2[County])</f>
        <v>Carbon</v>
      </c>
      <c r="I3371" t="str">
        <f>_xlfn.XLOOKUP(Table1[[#This Row],[ZIPCODE]],Table3[zip],Table3[county])</f>
        <v>Carbon County</v>
      </c>
      <c r="J3371" t="str">
        <f>IFERROR(Table1[[#This Row],[County (Utah.gov)]], SUBSTITUTE(Table1[[#This Row],[County (WPR)]], " County", ""))</f>
        <v>Carbon</v>
      </c>
    </row>
    <row r="3372" spans="1:10">
      <c r="A3372" t="s">
        <v>135</v>
      </c>
      <c r="B3372" t="s">
        <v>300</v>
      </c>
      <c r="C3372">
        <v>2025</v>
      </c>
      <c r="D3372">
        <v>2</v>
      </c>
      <c r="E3372">
        <v>84501</v>
      </c>
      <c r="F3372" t="s">
        <v>291</v>
      </c>
      <c r="G3372">
        <v>15</v>
      </c>
      <c r="H3372" t="str">
        <f>_xlfn.XLOOKUP(Table1[[#This Row],[ZIPCODE]],Table2[Zip Code],Table2[County])</f>
        <v>Carbon</v>
      </c>
      <c r="I3372" t="str">
        <f>_xlfn.XLOOKUP(Table1[[#This Row],[ZIPCODE]],Table3[zip],Table3[county])</f>
        <v>Carbon County</v>
      </c>
      <c r="J3372" t="str">
        <f>IFERROR(Table1[[#This Row],[County (Utah.gov)]], SUBSTITUTE(Table1[[#This Row],[County (WPR)]], " County", ""))</f>
        <v>Carbon</v>
      </c>
    </row>
    <row r="3373" spans="1:10">
      <c r="A3373" t="s">
        <v>135</v>
      </c>
      <c r="B3373" t="s">
        <v>300</v>
      </c>
      <c r="C3373">
        <v>2025</v>
      </c>
      <c r="D3373">
        <v>2</v>
      </c>
      <c r="E3373">
        <v>84510</v>
      </c>
      <c r="F3373" t="s">
        <v>290</v>
      </c>
      <c r="G3373">
        <v>3</v>
      </c>
      <c r="H3373" t="str">
        <f>_xlfn.XLOOKUP(Table1[[#This Row],[ZIPCODE]],Table2[Zip Code],Table2[County])</f>
        <v>San Juan</v>
      </c>
      <c r="I3373" t="e">
        <f>_xlfn.XLOOKUP(Table1[[#This Row],[ZIPCODE]],Table3[zip],Table3[county])</f>
        <v>#N/A</v>
      </c>
      <c r="J3373" t="str">
        <f>IFERROR(Table1[[#This Row],[County (Utah.gov)]], SUBSTITUTE(Table1[[#This Row],[County (WPR)]], " County", ""))</f>
        <v>San Juan</v>
      </c>
    </row>
    <row r="3374" spans="1:10">
      <c r="A3374" t="s">
        <v>135</v>
      </c>
      <c r="B3374" t="s">
        <v>300</v>
      </c>
      <c r="C3374">
        <v>2025</v>
      </c>
      <c r="D3374">
        <v>2</v>
      </c>
      <c r="E3374">
        <v>84511</v>
      </c>
      <c r="F3374" t="s">
        <v>290</v>
      </c>
      <c r="G3374">
        <v>13</v>
      </c>
      <c r="H3374" t="str">
        <f>_xlfn.XLOOKUP(Table1[[#This Row],[ZIPCODE]],Table2[Zip Code],Table2[County])</f>
        <v>San Juan</v>
      </c>
      <c r="I3374" t="str">
        <f>_xlfn.XLOOKUP(Table1[[#This Row],[ZIPCODE]],Table3[zip],Table3[county])</f>
        <v>San Juan County</v>
      </c>
      <c r="J3374" t="str">
        <f>IFERROR(Table1[[#This Row],[County (Utah.gov)]], SUBSTITUTE(Table1[[#This Row],[County (WPR)]], " County", ""))</f>
        <v>San Juan</v>
      </c>
    </row>
    <row r="3375" spans="1:10">
      <c r="A3375" t="s">
        <v>135</v>
      </c>
      <c r="B3375" t="s">
        <v>300</v>
      </c>
      <c r="C3375">
        <v>2025</v>
      </c>
      <c r="D3375">
        <v>2</v>
      </c>
      <c r="E3375">
        <v>84511</v>
      </c>
      <c r="F3375" t="s">
        <v>291</v>
      </c>
      <c r="G3375">
        <v>5</v>
      </c>
      <c r="H3375" t="str">
        <f>_xlfn.XLOOKUP(Table1[[#This Row],[ZIPCODE]],Table2[Zip Code],Table2[County])</f>
        <v>San Juan</v>
      </c>
      <c r="I3375" t="str">
        <f>_xlfn.XLOOKUP(Table1[[#This Row],[ZIPCODE]],Table3[zip],Table3[county])</f>
        <v>San Juan County</v>
      </c>
      <c r="J3375" t="str">
        <f>IFERROR(Table1[[#This Row],[County (Utah.gov)]], SUBSTITUTE(Table1[[#This Row],[County (WPR)]], " County", ""))</f>
        <v>San Juan</v>
      </c>
    </row>
    <row r="3376" spans="1:10">
      <c r="A3376" t="s">
        <v>135</v>
      </c>
      <c r="B3376" t="s">
        <v>300</v>
      </c>
      <c r="C3376">
        <v>2025</v>
      </c>
      <c r="D3376">
        <v>2</v>
      </c>
      <c r="E3376">
        <v>84512</v>
      </c>
      <c r="F3376" t="s">
        <v>290</v>
      </c>
      <c r="G3376">
        <v>1</v>
      </c>
      <c r="H3376" t="str">
        <f>_xlfn.XLOOKUP(Table1[[#This Row],[ZIPCODE]],Table2[Zip Code],Table2[County])</f>
        <v>San Juan</v>
      </c>
      <c r="I3376" t="str">
        <f>_xlfn.XLOOKUP(Table1[[#This Row],[ZIPCODE]],Table3[zip],Table3[county])</f>
        <v>San Juan County</v>
      </c>
      <c r="J3376" t="str">
        <f>IFERROR(Table1[[#This Row],[County (Utah.gov)]], SUBSTITUTE(Table1[[#This Row],[County (WPR)]], " County", ""))</f>
        <v>San Juan</v>
      </c>
    </row>
    <row r="3377" spans="1:10">
      <c r="A3377" t="s">
        <v>135</v>
      </c>
      <c r="B3377" t="s">
        <v>300</v>
      </c>
      <c r="C3377">
        <v>2025</v>
      </c>
      <c r="D3377">
        <v>2</v>
      </c>
      <c r="E3377">
        <v>84512</v>
      </c>
      <c r="F3377" t="s">
        <v>291</v>
      </c>
      <c r="G3377">
        <v>1</v>
      </c>
      <c r="H3377" t="str">
        <f>_xlfn.XLOOKUP(Table1[[#This Row],[ZIPCODE]],Table2[Zip Code],Table2[County])</f>
        <v>San Juan</v>
      </c>
      <c r="I3377" t="str">
        <f>_xlfn.XLOOKUP(Table1[[#This Row],[ZIPCODE]],Table3[zip],Table3[county])</f>
        <v>San Juan County</v>
      </c>
      <c r="J3377" t="str">
        <f>IFERROR(Table1[[#This Row],[County (Utah.gov)]], SUBSTITUTE(Table1[[#This Row],[County (WPR)]], " County", ""))</f>
        <v>San Juan</v>
      </c>
    </row>
    <row r="3378" spans="1:10">
      <c r="A3378" t="s">
        <v>135</v>
      </c>
      <c r="B3378" t="s">
        <v>300</v>
      </c>
      <c r="C3378">
        <v>2025</v>
      </c>
      <c r="D3378">
        <v>2</v>
      </c>
      <c r="E3378">
        <v>84513</v>
      </c>
      <c r="F3378" t="s">
        <v>290</v>
      </c>
      <c r="G3378">
        <v>2</v>
      </c>
      <c r="H3378" t="str">
        <f>_xlfn.XLOOKUP(Table1[[#This Row],[ZIPCODE]],Table2[Zip Code],Table2[County])</f>
        <v>Emery</v>
      </c>
      <c r="I3378" t="str">
        <f>_xlfn.XLOOKUP(Table1[[#This Row],[ZIPCODE]],Table3[zip],Table3[county])</f>
        <v>Emery County</v>
      </c>
      <c r="J3378" t="str">
        <f>IFERROR(Table1[[#This Row],[County (Utah.gov)]], SUBSTITUTE(Table1[[#This Row],[County (WPR)]], " County", ""))</f>
        <v>Emery</v>
      </c>
    </row>
    <row r="3379" spans="1:10">
      <c r="A3379" t="s">
        <v>135</v>
      </c>
      <c r="B3379" t="s">
        <v>300</v>
      </c>
      <c r="C3379">
        <v>2025</v>
      </c>
      <c r="D3379">
        <v>2</v>
      </c>
      <c r="E3379">
        <v>84518</v>
      </c>
      <c r="F3379" t="s">
        <v>290</v>
      </c>
      <c r="G3379">
        <v>3</v>
      </c>
      <c r="H3379" t="str">
        <f>_xlfn.XLOOKUP(Table1[[#This Row],[ZIPCODE]],Table2[Zip Code],Table2[County])</f>
        <v>Emery</v>
      </c>
      <c r="I3379" t="str">
        <f>_xlfn.XLOOKUP(Table1[[#This Row],[ZIPCODE]],Table3[zip],Table3[county])</f>
        <v>Emery County</v>
      </c>
      <c r="J3379" t="str">
        <f>IFERROR(Table1[[#This Row],[County (Utah.gov)]], SUBSTITUTE(Table1[[#This Row],[County (WPR)]], " County", ""))</f>
        <v>Emery</v>
      </c>
    </row>
    <row r="3380" spans="1:10">
      <c r="A3380" t="s">
        <v>135</v>
      </c>
      <c r="B3380" t="s">
        <v>300</v>
      </c>
      <c r="C3380">
        <v>2025</v>
      </c>
      <c r="D3380">
        <v>2</v>
      </c>
      <c r="E3380">
        <v>84520</v>
      </c>
      <c r="F3380" t="s">
        <v>290</v>
      </c>
      <c r="G3380">
        <v>1</v>
      </c>
      <c r="H3380" t="str">
        <f>_xlfn.XLOOKUP(Table1[[#This Row],[ZIPCODE]],Table2[Zip Code],Table2[County])</f>
        <v>Carbon</v>
      </c>
      <c r="I3380" t="str">
        <f>_xlfn.XLOOKUP(Table1[[#This Row],[ZIPCODE]],Table3[zip],Table3[county])</f>
        <v>Carbon County</v>
      </c>
      <c r="J3380" t="str">
        <f>IFERROR(Table1[[#This Row],[County (Utah.gov)]], SUBSTITUTE(Table1[[#This Row],[County (WPR)]], " County", ""))</f>
        <v>Carbon</v>
      </c>
    </row>
    <row r="3381" spans="1:10">
      <c r="A3381" t="s">
        <v>135</v>
      </c>
      <c r="B3381" t="s">
        <v>300</v>
      </c>
      <c r="C3381">
        <v>2025</v>
      </c>
      <c r="D3381">
        <v>2</v>
      </c>
      <c r="E3381">
        <v>84521</v>
      </c>
      <c r="F3381" t="s">
        <v>291</v>
      </c>
      <c r="G3381">
        <v>1</v>
      </c>
      <c r="H3381" t="str">
        <f>_xlfn.XLOOKUP(Table1[[#This Row],[ZIPCODE]],Table2[Zip Code],Table2[County])</f>
        <v>Emery</v>
      </c>
      <c r="I3381" t="str">
        <f>_xlfn.XLOOKUP(Table1[[#This Row],[ZIPCODE]],Table3[zip],Table3[county])</f>
        <v>Emery County</v>
      </c>
      <c r="J3381" t="str">
        <f>IFERROR(Table1[[#This Row],[County (Utah.gov)]], SUBSTITUTE(Table1[[#This Row],[County (WPR)]], " County", ""))</f>
        <v>Emery</v>
      </c>
    </row>
    <row r="3382" spans="1:10">
      <c r="A3382" t="s">
        <v>135</v>
      </c>
      <c r="B3382" t="s">
        <v>300</v>
      </c>
      <c r="C3382">
        <v>2025</v>
      </c>
      <c r="D3382">
        <v>2</v>
      </c>
      <c r="E3382">
        <v>84523</v>
      </c>
      <c r="F3382" t="s">
        <v>290</v>
      </c>
      <c r="G3382">
        <v>7</v>
      </c>
      <c r="H3382" t="str">
        <f>_xlfn.XLOOKUP(Table1[[#This Row],[ZIPCODE]],Table2[Zip Code],Table2[County])</f>
        <v>Emery</v>
      </c>
      <c r="I3382" t="str">
        <f>_xlfn.XLOOKUP(Table1[[#This Row],[ZIPCODE]],Table3[zip],Table3[county])</f>
        <v>Emery County</v>
      </c>
      <c r="J3382" t="str">
        <f>IFERROR(Table1[[#This Row],[County (Utah.gov)]], SUBSTITUTE(Table1[[#This Row],[County (WPR)]], " County", ""))</f>
        <v>Emery</v>
      </c>
    </row>
    <row r="3383" spans="1:10">
      <c r="A3383" t="s">
        <v>135</v>
      </c>
      <c r="B3383" t="s">
        <v>300</v>
      </c>
      <c r="C3383">
        <v>2025</v>
      </c>
      <c r="D3383">
        <v>2</v>
      </c>
      <c r="E3383">
        <v>84523</v>
      </c>
      <c r="F3383" t="s">
        <v>291</v>
      </c>
      <c r="G3383">
        <v>1</v>
      </c>
      <c r="H3383" t="str">
        <f>_xlfn.XLOOKUP(Table1[[#This Row],[ZIPCODE]],Table2[Zip Code],Table2[County])</f>
        <v>Emery</v>
      </c>
      <c r="I3383" t="str">
        <f>_xlfn.XLOOKUP(Table1[[#This Row],[ZIPCODE]],Table3[zip],Table3[county])</f>
        <v>Emery County</v>
      </c>
      <c r="J3383" t="str">
        <f>IFERROR(Table1[[#This Row],[County (Utah.gov)]], SUBSTITUTE(Table1[[#This Row],[County (WPR)]], " County", ""))</f>
        <v>Emery</v>
      </c>
    </row>
    <row r="3384" spans="1:10">
      <c r="A3384" t="s">
        <v>135</v>
      </c>
      <c r="B3384" t="s">
        <v>300</v>
      </c>
      <c r="C3384">
        <v>2025</v>
      </c>
      <c r="D3384">
        <v>2</v>
      </c>
      <c r="E3384">
        <v>84525</v>
      </c>
      <c r="F3384" t="s">
        <v>291</v>
      </c>
      <c r="G3384">
        <v>1</v>
      </c>
      <c r="H3384" t="str">
        <f>_xlfn.XLOOKUP(Table1[[#This Row],[ZIPCODE]],Table2[Zip Code],Table2[County])</f>
        <v>Emery</v>
      </c>
      <c r="I3384" t="str">
        <f>_xlfn.XLOOKUP(Table1[[#This Row],[ZIPCODE]],Table3[zip],Table3[county])</f>
        <v>Emery County</v>
      </c>
      <c r="J3384" t="str">
        <f>IFERROR(Table1[[#This Row],[County (Utah.gov)]], SUBSTITUTE(Table1[[#This Row],[County (WPR)]], " County", ""))</f>
        <v>Emery</v>
      </c>
    </row>
    <row r="3385" spans="1:10">
      <c r="A3385" t="s">
        <v>135</v>
      </c>
      <c r="B3385" t="s">
        <v>300</v>
      </c>
      <c r="C3385">
        <v>2025</v>
      </c>
      <c r="D3385">
        <v>2</v>
      </c>
      <c r="E3385">
        <v>84526</v>
      </c>
      <c r="F3385" t="s">
        <v>290</v>
      </c>
      <c r="G3385">
        <v>11</v>
      </c>
      <c r="H3385" t="str">
        <f>_xlfn.XLOOKUP(Table1[[#This Row],[ZIPCODE]],Table2[Zip Code],Table2[County])</f>
        <v>Carbon</v>
      </c>
      <c r="I3385" t="str">
        <f>_xlfn.XLOOKUP(Table1[[#This Row],[ZIPCODE]],Table3[zip],Table3[county])</f>
        <v>Carbon County</v>
      </c>
      <c r="J3385" t="str">
        <f>IFERROR(Table1[[#This Row],[County (Utah.gov)]], SUBSTITUTE(Table1[[#This Row],[County (WPR)]], " County", ""))</f>
        <v>Carbon</v>
      </c>
    </row>
    <row r="3386" spans="1:10">
      <c r="A3386" t="s">
        <v>135</v>
      </c>
      <c r="B3386" t="s">
        <v>300</v>
      </c>
      <c r="C3386">
        <v>2025</v>
      </c>
      <c r="D3386">
        <v>2</v>
      </c>
      <c r="E3386">
        <v>84526</v>
      </c>
      <c r="F3386" t="s">
        <v>291</v>
      </c>
      <c r="G3386">
        <v>5</v>
      </c>
      <c r="H3386" t="str">
        <f>_xlfn.XLOOKUP(Table1[[#This Row],[ZIPCODE]],Table2[Zip Code],Table2[County])</f>
        <v>Carbon</v>
      </c>
      <c r="I3386" t="str">
        <f>_xlfn.XLOOKUP(Table1[[#This Row],[ZIPCODE]],Table3[zip],Table3[county])</f>
        <v>Carbon County</v>
      </c>
      <c r="J3386" t="str">
        <f>IFERROR(Table1[[#This Row],[County (Utah.gov)]], SUBSTITUTE(Table1[[#This Row],[County (WPR)]], " County", ""))</f>
        <v>Carbon</v>
      </c>
    </row>
    <row r="3387" spans="1:10">
      <c r="A3387" t="s">
        <v>135</v>
      </c>
      <c r="B3387" t="s">
        <v>300</v>
      </c>
      <c r="C3387">
        <v>2025</v>
      </c>
      <c r="D3387">
        <v>2</v>
      </c>
      <c r="E3387">
        <v>84528</v>
      </c>
      <c r="F3387" t="s">
        <v>290</v>
      </c>
      <c r="G3387">
        <v>9</v>
      </c>
      <c r="H3387" t="str">
        <f>_xlfn.XLOOKUP(Table1[[#This Row],[ZIPCODE]],Table2[Zip Code],Table2[County])</f>
        <v>Emery</v>
      </c>
      <c r="I3387" t="str">
        <f>_xlfn.XLOOKUP(Table1[[#This Row],[ZIPCODE]],Table3[zip],Table3[county])</f>
        <v>Emery County</v>
      </c>
      <c r="J3387" t="str">
        <f>IFERROR(Table1[[#This Row],[County (Utah.gov)]], SUBSTITUTE(Table1[[#This Row],[County (WPR)]], " County", ""))</f>
        <v>Emery</v>
      </c>
    </row>
    <row r="3388" spans="1:10">
      <c r="A3388" t="s">
        <v>135</v>
      </c>
      <c r="B3388" t="s">
        <v>300</v>
      </c>
      <c r="C3388">
        <v>2025</v>
      </c>
      <c r="D3388">
        <v>2</v>
      </c>
      <c r="E3388">
        <v>84528</v>
      </c>
      <c r="F3388" t="s">
        <v>291</v>
      </c>
      <c r="G3388">
        <v>1</v>
      </c>
      <c r="H3388" t="str">
        <f>_xlfn.XLOOKUP(Table1[[#This Row],[ZIPCODE]],Table2[Zip Code],Table2[County])</f>
        <v>Emery</v>
      </c>
      <c r="I3388" t="str">
        <f>_xlfn.XLOOKUP(Table1[[#This Row],[ZIPCODE]],Table3[zip],Table3[county])</f>
        <v>Emery County</v>
      </c>
      <c r="J3388" t="str">
        <f>IFERROR(Table1[[#This Row],[County (Utah.gov)]], SUBSTITUTE(Table1[[#This Row],[County (WPR)]], " County", ""))</f>
        <v>Emery</v>
      </c>
    </row>
    <row r="3389" spans="1:10">
      <c r="A3389" t="s">
        <v>135</v>
      </c>
      <c r="B3389" t="s">
        <v>300</v>
      </c>
      <c r="C3389">
        <v>2025</v>
      </c>
      <c r="D3389">
        <v>2</v>
      </c>
      <c r="E3389">
        <v>84531</v>
      </c>
      <c r="F3389" t="s">
        <v>290</v>
      </c>
      <c r="G3389">
        <v>2</v>
      </c>
      <c r="H3389" t="str">
        <f>_xlfn.XLOOKUP(Table1[[#This Row],[ZIPCODE]],Table2[Zip Code],Table2[County])</f>
        <v>San Juan</v>
      </c>
      <c r="I3389" t="str">
        <f>_xlfn.XLOOKUP(Table1[[#This Row],[ZIPCODE]],Table3[zip],Table3[county])</f>
        <v>San Juan County</v>
      </c>
      <c r="J3389" t="str">
        <f>IFERROR(Table1[[#This Row],[County (Utah.gov)]], SUBSTITUTE(Table1[[#This Row],[County (WPR)]], " County", ""))</f>
        <v>San Juan</v>
      </c>
    </row>
    <row r="3390" spans="1:10">
      <c r="A3390" t="s">
        <v>135</v>
      </c>
      <c r="B3390" t="s">
        <v>300</v>
      </c>
      <c r="C3390">
        <v>2025</v>
      </c>
      <c r="D3390">
        <v>2</v>
      </c>
      <c r="E3390">
        <v>84532</v>
      </c>
      <c r="F3390" t="s">
        <v>290</v>
      </c>
      <c r="G3390">
        <v>6</v>
      </c>
      <c r="H3390" t="str">
        <f>_xlfn.XLOOKUP(Table1[[#This Row],[ZIPCODE]],Table2[Zip Code],Table2[County])</f>
        <v>Grand</v>
      </c>
      <c r="I3390" t="str">
        <f>_xlfn.XLOOKUP(Table1[[#This Row],[ZIPCODE]],Table3[zip],Table3[county])</f>
        <v>Grand County</v>
      </c>
      <c r="J3390" t="str">
        <f>IFERROR(Table1[[#This Row],[County (Utah.gov)]], SUBSTITUTE(Table1[[#This Row],[County (WPR)]], " County", ""))</f>
        <v>Grand</v>
      </c>
    </row>
    <row r="3391" spans="1:10">
      <c r="A3391" t="s">
        <v>135</v>
      </c>
      <c r="B3391" t="s">
        <v>300</v>
      </c>
      <c r="C3391">
        <v>2025</v>
      </c>
      <c r="D3391">
        <v>2</v>
      </c>
      <c r="E3391">
        <v>84532</v>
      </c>
      <c r="F3391" t="s">
        <v>291</v>
      </c>
      <c r="G3391">
        <v>8</v>
      </c>
      <c r="H3391" t="str">
        <f>_xlfn.XLOOKUP(Table1[[#This Row],[ZIPCODE]],Table2[Zip Code],Table2[County])</f>
        <v>Grand</v>
      </c>
      <c r="I3391" t="str">
        <f>_xlfn.XLOOKUP(Table1[[#This Row],[ZIPCODE]],Table3[zip],Table3[county])</f>
        <v>Grand County</v>
      </c>
      <c r="J3391" t="str">
        <f>IFERROR(Table1[[#This Row],[County (Utah.gov)]], SUBSTITUTE(Table1[[#This Row],[County (WPR)]], " County", ""))</f>
        <v>Grand</v>
      </c>
    </row>
    <row r="3392" spans="1:10">
      <c r="A3392" t="s">
        <v>135</v>
      </c>
      <c r="B3392" t="s">
        <v>300</v>
      </c>
      <c r="C3392">
        <v>2025</v>
      </c>
      <c r="D3392">
        <v>2</v>
      </c>
      <c r="E3392">
        <v>84534</v>
      </c>
      <c r="F3392" t="s">
        <v>290</v>
      </c>
      <c r="G3392">
        <v>6</v>
      </c>
      <c r="H3392" t="str">
        <f>_xlfn.XLOOKUP(Table1[[#This Row],[ZIPCODE]],Table2[Zip Code],Table2[County])</f>
        <v>San Juan</v>
      </c>
      <c r="I3392" t="str">
        <f>_xlfn.XLOOKUP(Table1[[#This Row],[ZIPCODE]],Table3[zip],Table3[county])</f>
        <v>San Juan County</v>
      </c>
      <c r="J3392" t="str">
        <f>IFERROR(Table1[[#This Row],[County (Utah.gov)]], SUBSTITUTE(Table1[[#This Row],[County (WPR)]], " County", ""))</f>
        <v>San Juan</v>
      </c>
    </row>
    <row r="3393" spans="1:10">
      <c r="A3393" t="s">
        <v>135</v>
      </c>
      <c r="B3393" t="s">
        <v>300</v>
      </c>
      <c r="C3393">
        <v>2025</v>
      </c>
      <c r="D3393">
        <v>2</v>
      </c>
      <c r="E3393">
        <v>84535</v>
      </c>
      <c r="F3393" t="s">
        <v>290</v>
      </c>
      <c r="G3393">
        <v>3</v>
      </c>
      <c r="H3393" t="str">
        <f>_xlfn.XLOOKUP(Table1[[#This Row],[ZIPCODE]],Table2[Zip Code],Table2[County])</f>
        <v>San Juan</v>
      </c>
      <c r="I3393" t="str">
        <f>_xlfn.XLOOKUP(Table1[[#This Row],[ZIPCODE]],Table3[zip],Table3[county])</f>
        <v>San Juan County</v>
      </c>
      <c r="J3393" t="str">
        <f>IFERROR(Table1[[#This Row],[County (Utah.gov)]], SUBSTITUTE(Table1[[#This Row],[County (WPR)]], " County", ""))</f>
        <v>San Juan</v>
      </c>
    </row>
    <row r="3394" spans="1:10">
      <c r="A3394" t="s">
        <v>135</v>
      </c>
      <c r="B3394" t="s">
        <v>300</v>
      </c>
      <c r="C3394">
        <v>2025</v>
      </c>
      <c r="D3394">
        <v>2</v>
      </c>
      <c r="E3394">
        <v>84536</v>
      </c>
      <c r="F3394" t="s">
        <v>290</v>
      </c>
      <c r="G3394">
        <v>7</v>
      </c>
      <c r="H3394" t="str">
        <f>_xlfn.XLOOKUP(Table1[[#This Row],[ZIPCODE]],Table2[Zip Code],Table2[County])</f>
        <v>San Juan</v>
      </c>
      <c r="I3394" t="str">
        <f>_xlfn.XLOOKUP(Table1[[#This Row],[ZIPCODE]],Table3[zip],Table3[county])</f>
        <v>San Juan County</v>
      </c>
      <c r="J3394" t="str">
        <f>IFERROR(Table1[[#This Row],[County (Utah.gov)]], SUBSTITUTE(Table1[[#This Row],[County (WPR)]], " County", ""))</f>
        <v>San Juan</v>
      </c>
    </row>
    <row r="3395" spans="1:10">
      <c r="A3395" t="s">
        <v>135</v>
      </c>
      <c r="B3395" t="s">
        <v>300</v>
      </c>
      <c r="C3395">
        <v>2025</v>
      </c>
      <c r="D3395">
        <v>2</v>
      </c>
      <c r="E3395">
        <v>84536</v>
      </c>
      <c r="F3395" t="s">
        <v>291</v>
      </c>
      <c r="G3395">
        <v>1</v>
      </c>
      <c r="H3395" t="str">
        <f>_xlfn.XLOOKUP(Table1[[#This Row],[ZIPCODE]],Table2[Zip Code],Table2[County])</f>
        <v>San Juan</v>
      </c>
      <c r="I3395" t="str">
        <f>_xlfn.XLOOKUP(Table1[[#This Row],[ZIPCODE]],Table3[zip],Table3[county])</f>
        <v>San Juan County</v>
      </c>
      <c r="J3395" t="str">
        <f>IFERROR(Table1[[#This Row],[County (Utah.gov)]], SUBSTITUTE(Table1[[#This Row],[County (WPR)]], " County", ""))</f>
        <v>San Juan</v>
      </c>
    </row>
    <row r="3396" spans="1:10">
      <c r="A3396" t="s">
        <v>135</v>
      </c>
      <c r="B3396" t="s">
        <v>300</v>
      </c>
      <c r="C3396">
        <v>2025</v>
      </c>
      <c r="D3396">
        <v>2</v>
      </c>
      <c r="E3396">
        <v>84537</v>
      </c>
      <c r="F3396" t="s">
        <v>290</v>
      </c>
      <c r="G3396">
        <v>2</v>
      </c>
      <c r="H3396" t="str">
        <f>_xlfn.XLOOKUP(Table1[[#This Row],[ZIPCODE]],Table2[Zip Code],Table2[County])</f>
        <v>Emery</v>
      </c>
      <c r="I3396" t="str">
        <f>_xlfn.XLOOKUP(Table1[[#This Row],[ZIPCODE]],Table3[zip],Table3[county])</f>
        <v>Emery County</v>
      </c>
      <c r="J3396" t="str">
        <f>IFERROR(Table1[[#This Row],[County (Utah.gov)]], SUBSTITUTE(Table1[[#This Row],[County (WPR)]], " County", ""))</f>
        <v>Emery</v>
      </c>
    </row>
    <row r="3397" spans="1:10">
      <c r="A3397" t="s">
        <v>135</v>
      </c>
      <c r="B3397" t="s">
        <v>300</v>
      </c>
      <c r="C3397">
        <v>2025</v>
      </c>
      <c r="D3397">
        <v>2</v>
      </c>
      <c r="E3397">
        <v>84542</v>
      </c>
      <c r="F3397" t="s">
        <v>290</v>
      </c>
      <c r="G3397">
        <v>2</v>
      </c>
      <c r="H3397" t="str">
        <f>_xlfn.XLOOKUP(Table1[[#This Row],[ZIPCODE]],Table2[Zip Code],Table2[County])</f>
        <v>Carbon</v>
      </c>
      <c r="I3397" t="str">
        <f>_xlfn.XLOOKUP(Table1[[#This Row],[ZIPCODE]],Table3[zip],Table3[county])</f>
        <v>Carbon County</v>
      </c>
      <c r="J3397" t="str">
        <f>IFERROR(Table1[[#This Row],[County (Utah.gov)]], SUBSTITUTE(Table1[[#This Row],[County (WPR)]], " County", ""))</f>
        <v>Carbon</v>
      </c>
    </row>
    <row r="3398" spans="1:10">
      <c r="A3398" t="s">
        <v>135</v>
      </c>
      <c r="B3398" t="s">
        <v>300</v>
      </c>
      <c r="C3398">
        <v>2025</v>
      </c>
      <c r="D3398">
        <v>2</v>
      </c>
      <c r="E3398">
        <v>84542</v>
      </c>
      <c r="F3398" t="s">
        <v>291</v>
      </c>
      <c r="G3398">
        <v>3</v>
      </c>
      <c r="H3398" t="str">
        <f>_xlfn.XLOOKUP(Table1[[#This Row],[ZIPCODE]],Table2[Zip Code],Table2[County])</f>
        <v>Carbon</v>
      </c>
      <c r="I3398" t="str">
        <f>_xlfn.XLOOKUP(Table1[[#This Row],[ZIPCODE]],Table3[zip],Table3[county])</f>
        <v>Carbon County</v>
      </c>
      <c r="J3398" t="str">
        <f>IFERROR(Table1[[#This Row],[County (Utah.gov)]], SUBSTITUTE(Table1[[#This Row],[County (WPR)]], " County", ""))</f>
        <v>Carbon</v>
      </c>
    </row>
    <row r="3399" spans="1:10">
      <c r="A3399" t="s">
        <v>135</v>
      </c>
      <c r="B3399" t="s">
        <v>300</v>
      </c>
      <c r="C3399">
        <v>2025</v>
      </c>
      <c r="D3399">
        <v>2</v>
      </c>
      <c r="E3399">
        <v>84601</v>
      </c>
      <c r="F3399" t="s">
        <v>290</v>
      </c>
      <c r="G3399">
        <v>1</v>
      </c>
      <c r="H3399" t="str">
        <f>_xlfn.XLOOKUP(Table1[[#This Row],[ZIPCODE]],Table2[Zip Code],Table2[County])</f>
        <v>Utah</v>
      </c>
      <c r="I3399" t="str">
        <f>_xlfn.XLOOKUP(Table1[[#This Row],[ZIPCODE]],Table3[zip],Table3[county])</f>
        <v>Utah County</v>
      </c>
      <c r="J3399" t="str">
        <f>IFERROR(Table1[[#This Row],[County (Utah.gov)]], SUBSTITUTE(Table1[[#This Row],[County (WPR)]], " County", ""))</f>
        <v>Utah</v>
      </c>
    </row>
    <row r="3400" spans="1:10">
      <c r="A3400" t="s">
        <v>135</v>
      </c>
      <c r="B3400" t="s">
        <v>300</v>
      </c>
      <c r="C3400">
        <v>2025</v>
      </c>
      <c r="D3400">
        <v>2</v>
      </c>
      <c r="E3400">
        <v>84602</v>
      </c>
      <c r="F3400" t="s">
        <v>291</v>
      </c>
      <c r="G3400">
        <v>1</v>
      </c>
      <c r="H3400" t="str">
        <f>_xlfn.XLOOKUP(Table1[[#This Row],[ZIPCODE]],Table2[Zip Code],Table2[County])</f>
        <v>Utah</v>
      </c>
      <c r="I3400" t="str">
        <f>_xlfn.XLOOKUP(Table1[[#This Row],[ZIPCODE]],Table3[zip],Table3[county])</f>
        <v>Utah County</v>
      </c>
      <c r="J3400" t="str">
        <f>IFERROR(Table1[[#This Row],[County (Utah.gov)]], SUBSTITUTE(Table1[[#This Row],[County (WPR)]], " County", ""))</f>
        <v>Utah</v>
      </c>
    </row>
    <row r="3401" spans="1:10">
      <c r="A3401" t="s">
        <v>135</v>
      </c>
      <c r="B3401" t="s">
        <v>300</v>
      </c>
      <c r="C3401">
        <v>2025</v>
      </c>
      <c r="D3401">
        <v>2</v>
      </c>
      <c r="E3401">
        <v>84604</v>
      </c>
      <c r="F3401" t="s">
        <v>290</v>
      </c>
      <c r="G3401">
        <v>2</v>
      </c>
      <c r="H3401" t="str">
        <f>_xlfn.XLOOKUP(Table1[[#This Row],[ZIPCODE]],Table2[Zip Code],Table2[County])</f>
        <v>Utah</v>
      </c>
      <c r="I3401" t="str">
        <f>_xlfn.XLOOKUP(Table1[[#This Row],[ZIPCODE]],Table3[zip],Table3[county])</f>
        <v>Utah County</v>
      </c>
      <c r="J3401" t="str">
        <f>IFERROR(Table1[[#This Row],[County (Utah.gov)]], SUBSTITUTE(Table1[[#This Row],[County (WPR)]], " County", ""))</f>
        <v>Utah</v>
      </c>
    </row>
    <row r="3402" spans="1:10">
      <c r="A3402" t="s">
        <v>135</v>
      </c>
      <c r="B3402" t="s">
        <v>300</v>
      </c>
      <c r="C3402">
        <v>2025</v>
      </c>
      <c r="D3402">
        <v>2</v>
      </c>
      <c r="E3402">
        <v>84623</v>
      </c>
      <c r="F3402" t="s">
        <v>290</v>
      </c>
      <c r="G3402">
        <v>2</v>
      </c>
      <c r="H3402" t="str">
        <f>_xlfn.XLOOKUP(Table1[[#This Row],[ZIPCODE]],Table2[Zip Code],Table2[County])</f>
        <v>Sanpete</v>
      </c>
      <c r="I3402" t="str">
        <f>_xlfn.XLOOKUP(Table1[[#This Row],[ZIPCODE]],Table3[zip],Table3[county])</f>
        <v>Sanpete County</v>
      </c>
      <c r="J3402" t="str">
        <f>IFERROR(Table1[[#This Row],[County (Utah.gov)]], SUBSTITUTE(Table1[[#This Row],[County (WPR)]], " County", ""))</f>
        <v>Sanpete</v>
      </c>
    </row>
    <row r="3403" spans="1:10">
      <c r="A3403" t="s">
        <v>135</v>
      </c>
      <c r="B3403" t="s">
        <v>300</v>
      </c>
      <c r="C3403">
        <v>2025</v>
      </c>
      <c r="D3403">
        <v>2</v>
      </c>
      <c r="E3403">
        <v>84627</v>
      </c>
      <c r="F3403" t="s">
        <v>290</v>
      </c>
      <c r="G3403">
        <v>2</v>
      </c>
      <c r="H3403" t="str">
        <f>_xlfn.XLOOKUP(Table1[[#This Row],[ZIPCODE]],Table2[Zip Code],Table2[County])</f>
        <v>Sanpete</v>
      </c>
      <c r="I3403" t="str">
        <f>_xlfn.XLOOKUP(Table1[[#This Row],[ZIPCODE]],Table3[zip],Table3[county])</f>
        <v>Sanpete County</v>
      </c>
      <c r="J3403" t="str">
        <f>IFERROR(Table1[[#This Row],[County (Utah.gov)]], SUBSTITUTE(Table1[[#This Row],[County (WPR)]], " County", ""))</f>
        <v>Sanpete</v>
      </c>
    </row>
    <row r="3404" spans="1:10">
      <c r="A3404" t="s">
        <v>135</v>
      </c>
      <c r="B3404" t="s">
        <v>300</v>
      </c>
      <c r="C3404">
        <v>2025</v>
      </c>
      <c r="D3404">
        <v>2</v>
      </c>
      <c r="E3404">
        <v>84629</v>
      </c>
      <c r="F3404" t="s">
        <v>290</v>
      </c>
      <c r="G3404">
        <v>1</v>
      </c>
      <c r="H3404" t="str">
        <f>_xlfn.XLOOKUP(Table1[[#This Row],[ZIPCODE]],Table2[Zip Code],Table2[County])</f>
        <v>Sanpete</v>
      </c>
      <c r="I3404" t="str">
        <f>_xlfn.XLOOKUP(Table1[[#This Row],[ZIPCODE]],Table3[zip],Table3[county])</f>
        <v>Sanpete County</v>
      </c>
      <c r="J3404" t="str">
        <f>IFERROR(Table1[[#This Row],[County (Utah.gov)]], SUBSTITUTE(Table1[[#This Row],[County (WPR)]], " County", ""))</f>
        <v>Sanpete</v>
      </c>
    </row>
    <row r="3405" spans="1:10">
      <c r="A3405" t="s">
        <v>135</v>
      </c>
      <c r="B3405" t="s">
        <v>300</v>
      </c>
      <c r="C3405">
        <v>2025</v>
      </c>
      <c r="D3405">
        <v>2</v>
      </c>
      <c r="E3405">
        <v>84631</v>
      </c>
      <c r="F3405" t="s">
        <v>290</v>
      </c>
      <c r="G3405">
        <v>1</v>
      </c>
      <c r="H3405" t="str">
        <f>_xlfn.XLOOKUP(Table1[[#This Row],[ZIPCODE]],Table2[Zip Code],Table2[County])</f>
        <v>Millard</v>
      </c>
      <c r="I3405" t="str">
        <f>_xlfn.XLOOKUP(Table1[[#This Row],[ZIPCODE]],Table3[zip],Table3[county])</f>
        <v>Millard County</v>
      </c>
      <c r="J3405" t="str">
        <f>IFERROR(Table1[[#This Row],[County (Utah.gov)]], SUBSTITUTE(Table1[[#This Row],[County (WPR)]], " County", ""))</f>
        <v>Millard</v>
      </c>
    </row>
    <row r="3406" spans="1:10">
      <c r="A3406" t="s">
        <v>135</v>
      </c>
      <c r="B3406" t="s">
        <v>300</v>
      </c>
      <c r="C3406">
        <v>2025</v>
      </c>
      <c r="D3406">
        <v>2</v>
      </c>
      <c r="E3406">
        <v>84642</v>
      </c>
      <c r="F3406" t="s">
        <v>290</v>
      </c>
      <c r="G3406">
        <v>1</v>
      </c>
      <c r="H3406" t="str">
        <f>_xlfn.XLOOKUP(Table1[[#This Row],[ZIPCODE]],Table2[Zip Code],Table2[County])</f>
        <v>Sanpete</v>
      </c>
      <c r="I3406" t="str">
        <f>_xlfn.XLOOKUP(Table1[[#This Row],[ZIPCODE]],Table3[zip],Table3[county])</f>
        <v>Sanpete County</v>
      </c>
      <c r="J3406" t="str">
        <f>IFERROR(Table1[[#This Row],[County (Utah.gov)]], SUBSTITUTE(Table1[[#This Row],[County (WPR)]], " County", ""))</f>
        <v>Sanpete</v>
      </c>
    </row>
    <row r="3407" spans="1:10">
      <c r="A3407" t="s">
        <v>135</v>
      </c>
      <c r="B3407" t="s">
        <v>300</v>
      </c>
      <c r="C3407">
        <v>2025</v>
      </c>
      <c r="D3407">
        <v>2</v>
      </c>
      <c r="E3407">
        <v>84642</v>
      </c>
      <c r="F3407" t="s">
        <v>291</v>
      </c>
      <c r="G3407">
        <v>1</v>
      </c>
      <c r="H3407" t="str">
        <f>_xlfn.XLOOKUP(Table1[[#This Row],[ZIPCODE]],Table2[Zip Code],Table2[County])</f>
        <v>Sanpete</v>
      </c>
      <c r="I3407" t="str">
        <f>_xlfn.XLOOKUP(Table1[[#This Row],[ZIPCODE]],Table3[zip],Table3[county])</f>
        <v>Sanpete County</v>
      </c>
      <c r="J3407" t="str">
        <f>IFERROR(Table1[[#This Row],[County (Utah.gov)]], SUBSTITUTE(Table1[[#This Row],[County (WPR)]], " County", ""))</f>
        <v>Sanpete</v>
      </c>
    </row>
    <row r="3408" spans="1:10">
      <c r="A3408" t="s">
        <v>135</v>
      </c>
      <c r="B3408" t="s">
        <v>300</v>
      </c>
      <c r="C3408">
        <v>2025</v>
      </c>
      <c r="D3408">
        <v>2</v>
      </c>
      <c r="E3408">
        <v>84645</v>
      </c>
      <c r="F3408" t="s">
        <v>290</v>
      </c>
      <c r="G3408">
        <v>1</v>
      </c>
      <c r="H3408" t="str">
        <f>_xlfn.XLOOKUP(Table1[[#This Row],[ZIPCODE]],Table2[Zip Code],Table2[County])</f>
        <v>Juab</v>
      </c>
      <c r="I3408" t="str">
        <f>_xlfn.XLOOKUP(Table1[[#This Row],[ZIPCODE]],Table3[zip],Table3[county])</f>
        <v>Juab County</v>
      </c>
      <c r="J3408" t="str">
        <f>IFERROR(Table1[[#This Row],[County (Utah.gov)]], SUBSTITUTE(Table1[[#This Row],[County (WPR)]], " County", ""))</f>
        <v>Juab</v>
      </c>
    </row>
    <row r="3409" spans="1:10">
      <c r="A3409" t="s">
        <v>135</v>
      </c>
      <c r="B3409" t="s">
        <v>300</v>
      </c>
      <c r="C3409">
        <v>2025</v>
      </c>
      <c r="D3409">
        <v>2</v>
      </c>
      <c r="E3409">
        <v>84646</v>
      </c>
      <c r="F3409" t="s">
        <v>290</v>
      </c>
      <c r="G3409">
        <v>1</v>
      </c>
      <c r="H3409" t="str">
        <f>_xlfn.XLOOKUP(Table1[[#This Row],[ZIPCODE]],Table2[Zip Code],Table2[County])</f>
        <v>Sanpete</v>
      </c>
      <c r="I3409" t="str">
        <f>_xlfn.XLOOKUP(Table1[[#This Row],[ZIPCODE]],Table3[zip],Table3[county])</f>
        <v>Sanpete County</v>
      </c>
      <c r="J3409" t="str">
        <f>IFERROR(Table1[[#This Row],[County (Utah.gov)]], SUBSTITUTE(Table1[[#This Row],[County (WPR)]], " County", ""))</f>
        <v>Sanpete</v>
      </c>
    </row>
    <row r="3410" spans="1:10">
      <c r="A3410" t="s">
        <v>135</v>
      </c>
      <c r="B3410" t="s">
        <v>300</v>
      </c>
      <c r="C3410">
        <v>2025</v>
      </c>
      <c r="D3410">
        <v>2</v>
      </c>
      <c r="E3410">
        <v>84647</v>
      </c>
      <c r="F3410" t="s">
        <v>290</v>
      </c>
      <c r="G3410">
        <v>2</v>
      </c>
      <c r="H3410" t="str">
        <f>_xlfn.XLOOKUP(Table1[[#This Row],[ZIPCODE]],Table2[Zip Code],Table2[County])</f>
        <v>Sanpete</v>
      </c>
      <c r="I3410" t="str">
        <f>_xlfn.XLOOKUP(Table1[[#This Row],[ZIPCODE]],Table3[zip],Table3[county])</f>
        <v>Sanpete County</v>
      </c>
      <c r="J3410" t="str">
        <f>IFERROR(Table1[[#This Row],[County (Utah.gov)]], SUBSTITUTE(Table1[[#This Row],[County (WPR)]], " County", ""))</f>
        <v>Sanpete</v>
      </c>
    </row>
    <row r="3411" spans="1:10">
      <c r="A3411" t="s">
        <v>135</v>
      </c>
      <c r="B3411" t="s">
        <v>300</v>
      </c>
      <c r="C3411">
        <v>2025</v>
      </c>
      <c r="D3411">
        <v>2</v>
      </c>
      <c r="E3411">
        <v>84648</v>
      </c>
      <c r="F3411" t="s">
        <v>290</v>
      </c>
      <c r="G3411">
        <v>1</v>
      </c>
      <c r="H3411" t="str">
        <f>_xlfn.XLOOKUP(Table1[[#This Row],[ZIPCODE]],Table2[Zip Code],Table2[County])</f>
        <v>Juab</v>
      </c>
      <c r="I3411" t="str">
        <f>_xlfn.XLOOKUP(Table1[[#This Row],[ZIPCODE]],Table3[zip],Table3[county])</f>
        <v>Juab County</v>
      </c>
      <c r="J3411" t="str">
        <f>IFERROR(Table1[[#This Row],[County (Utah.gov)]], SUBSTITUTE(Table1[[#This Row],[County (WPR)]], " County", ""))</f>
        <v>Juab</v>
      </c>
    </row>
    <row r="3412" spans="1:10">
      <c r="A3412" t="s">
        <v>135</v>
      </c>
      <c r="B3412" t="s">
        <v>300</v>
      </c>
      <c r="C3412">
        <v>2025</v>
      </c>
      <c r="D3412">
        <v>2</v>
      </c>
      <c r="E3412">
        <v>84648</v>
      </c>
      <c r="F3412" t="s">
        <v>291</v>
      </c>
      <c r="G3412">
        <v>1</v>
      </c>
      <c r="H3412" t="str">
        <f>_xlfn.XLOOKUP(Table1[[#This Row],[ZIPCODE]],Table2[Zip Code],Table2[County])</f>
        <v>Juab</v>
      </c>
      <c r="I3412" t="str">
        <f>_xlfn.XLOOKUP(Table1[[#This Row],[ZIPCODE]],Table3[zip],Table3[county])</f>
        <v>Juab County</v>
      </c>
      <c r="J3412" t="str">
        <f>IFERROR(Table1[[#This Row],[County (Utah.gov)]], SUBSTITUTE(Table1[[#This Row],[County (WPR)]], " County", ""))</f>
        <v>Juab</v>
      </c>
    </row>
    <row r="3413" spans="1:10">
      <c r="A3413" t="s">
        <v>135</v>
      </c>
      <c r="B3413" t="s">
        <v>300</v>
      </c>
      <c r="C3413">
        <v>2025</v>
      </c>
      <c r="D3413">
        <v>2</v>
      </c>
      <c r="E3413">
        <v>84649</v>
      </c>
      <c r="F3413" t="s">
        <v>290</v>
      </c>
      <c r="G3413">
        <v>2</v>
      </c>
      <c r="H3413" t="str">
        <f>_xlfn.XLOOKUP(Table1[[#This Row],[ZIPCODE]],Table2[Zip Code],Table2[County])</f>
        <v>Millard</v>
      </c>
      <c r="I3413" t="str">
        <f>_xlfn.XLOOKUP(Table1[[#This Row],[ZIPCODE]],Table3[zip],Table3[county])</f>
        <v>Millard County</v>
      </c>
      <c r="J3413" t="str">
        <f>IFERROR(Table1[[#This Row],[County (Utah.gov)]], SUBSTITUTE(Table1[[#This Row],[County (WPR)]], " County", ""))</f>
        <v>Millard</v>
      </c>
    </row>
    <row r="3414" spans="1:10">
      <c r="A3414" t="s">
        <v>135</v>
      </c>
      <c r="B3414" t="s">
        <v>300</v>
      </c>
      <c r="C3414">
        <v>2025</v>
      </c>
      <c r="D3414">
        <v>2</v>
      </c>
      <c r="E3414">
        <v>84651</v>
      </c>
      <c r="F3414" t="s">
        <v>290</v>
      </c>
      <c r="G3414">
        <v>4</v>
      </c>
      <c r="H3414" t="str">
        <f>_xlfn.XLOOKUP(Table1[[#This Row],[ZIPCODE]],Table2[Zip Code],Table2[County])</f>
        <v>Utah</v>
      </c>
      <c r="I3414" t="str">
        <f>_xlfn.XLOOKUP(Table1[[#This Row],[ZIPCODE]],Table3[zip],Table3[county])</f>
        <v>Utah County</v>
      </c>
      <c r="J3414" t="str">
        <f>IFERROR(Table1[[#This Row],[County (Utah.gov)]], SUBSTITUTE(Table1[[#This Row],[County (WPR)]], " County", ""))</f>
        <v>Utah</v>
      </c>
    </row>
    <row r="3415" spans="1:10">
      <c r="A3415" t="s">
        <v>135</v>
      </c>
      <c r="B3415" t="s">
        <v>300</v>
      </c>
      <c r="C3415">
        <v>2025</v>
      </c>
      <c r="D3415">
        <v>2</v>
      </c>
      <c r="E3415">
        <v>84653</v>
      </c>
      <c r="F3415" t="s">
        <v>290</v>
      </c>
      <c r="G3415">
        <v>6</v>
      </c>
      <c r="H3415" t="str">
        <f>_xlfn.XLOOKUP(Table1[[#This Row],[ZIPCODE]],Table2[Zip Code],Table2[County])</f>
        <v>Utah</v>
      </c>
      <c r="I3415" t="str">
        <f>_xlfn.XLOOKUP(Table1[[#This Row],[ZIPCODE]],Table3[zip],Table3[county])</f>
        <v>Utah County</v>
      </c>
      <c r="J3415" t="str">
        <f>IFERROR(Table1[[#This Row],[County (Utah.gov)]], SUBSTITUTE(Table1[[#This Row],[County (WPR)]], " County", ""))</f>
        <v>Utah</v>
      </c>
    </row>
    <row r="3416" spans="1:10">
      <c r="A3416" t="s">
        <v>135</v>
      </c>
      <c r="B3416" t="s">
        <v>300</v>
      </c>
      <c r="C3416">
        <v>2025</v>
      </c>
      <c r="D3416">
        <v>2</v>
      </c>
      <c r="E3416">
        <v>84655</v>
      </c>
      <c r="F3416" t="s">
        <v>290</v>
      </c>
      <c r="G3416">
        <v>5</v>
      </c>
      <c r="H3416" t="str">
        <f>_xlfn.XLOOKUP(Table1[[#This Row],[ZIPCODE]],Table2[Zip Code],Table2[County])</f>
        <v>Utah</v>
      </c>
      <c r="I3416" t="str">
        <f>_xlfn.XLOOKUP(Table1[[#This Row],[ZIPCODE]],Table3[zip],Table3[county])</f>
        <v>Utah County</v>
      </c>
      <c r="J3416" t="str">
        <f>IFERROR(Table1[[#This Row],[County (Utah.gov)]], SUBSTITUTE(Table1[[#This Row],[County (WPR)]], " County", ""))</f>
        <v>Utah</v>
      </c>
    </row>
    <row r="3417" spans="1:10">
      <c r="A3417" t="s">
        <v>135</v>
      </c>
      <c r="B3417" t="s">
        <v>300</v>
      </c>
      <c r="C3417">
        <v>2025</v>
      </c>
      <c r="D3417">
        <v>2</v>
      </c>
      <c r="E3417">
        <v>84660</v>
      </c>
      <c r="F3417" t="s">
        <v>290</v>
      </c>
      <c r="G3417">
        <v>11</v>
      </c>
      <c r="H3417" t="str">
        <f>_xlfn.XLOOKUP(Table1[[#This Row],[ZIPCODE]],Table2[Zip Code],Table2[County])</f>
        <v>Utah</v>
      </c>
      <c r="I3417" t="str">
        <f>_xlfn.XLOOKUP(Table1[[#This Row],[ZIPCODE]],Table3[zip],Table3[county])</f>
        <v>Utah County</v>
      </c>
      <c r="J3417" t="str">
        <f>IFERROR(Table1[[#This Row],[County (Utah.gov)]], SUBSTITUTE(Table1[[#This Row],[County (WPR)]], " County", ""))</f>
        <v>Utah</v>
      </c>
    </row>
    <row r="3418" spans="1:10">
      <c r="A3418" t="s">
        <v>135</v>
      </c>
      <c r="B3418" t="s">
        <v>300</v>
      </c>
      <c r="C3418">
        <v>2025</v>
      </c>
      <c r="D3418">
        <v>2</v>
      </c>
      <c r="E3418">
        <v>84660</v>
      </c>
      <c r="F3418" t="s">
        <v>291</v>
      </c>
      <c r="G3418">
        <v>2</v>
      </c>
      <c r="H3418" t="str">
        <f>_xlfn.XLOOKUP(Table1[[#This Row],[ZIPCODE]],Table2[Zip Code],Table2[County])</f>
        <v>Utah</v>
      </c>
      <c r="I3418" t="str">
        <f>_xlfn.XLOOKUP(Table1[[#This Row],[ZIPCODE]],Table3[zip],Table3[county])</f>
        <v>Utah County</v>
      </c>
      <c r="J3418" t="str">
        <f>IFERROR(Table1[[#This Row],[County (Utah.gov)]], SUBSTITUTE(Table1[[#This Row],[County (WPR)]], " County", ""))</f>
        <v>Utah</v>
      </c>
    </row>
    <row r="3419" spans="1:10">
      <c r="A3419" t="s">
        <v>135</v>
      </c>
      <c r="B3419" t="s">
        <v>300</v>
      </c>
      <c r="C3419">
        <v>2025</v>
      </c>
      <c r="D3419">
        <v>2</v>
      </c>
      <c r="E3419">
        <v>84663</v>
      </c>
      <c r="F3419" t="s">
        <v>290</v>
      </c>
      <c r="G3419">
        <v>7</v>
      </c>
      <c r="H3419" t="str">
        <f>_xlfn.XLOOKUP(Table1[[#This Row],[ZIPCODE]],Table2[Zip Code],Table2[County])</f>
        <v>Utah</v>
      </c>
      <c r="I3419" t="str">
        <f>_xlfn.XLOOKUP(Table1[[#This Row],[ZIPCODE]],Table3[zip],Table3[county])</f>
        <v>Utah County</v>
      </c>
      <c r="J3419" t="str">
        <f>IFERROR(Table1[[#This Row],[County (Utah.gov)]], SUBSTITUTE(Table1[[#This Row],[County (WPR)]], " County", ""))</f>
        <v>Utah</v>
      </c>
    </row>
    <row r="3420" spans="1:10">
      <c r="A3420" t="s">
        <v>135</v>
      </c>
      <c r="B3420" t="s">
        <v>300</v>
      </c>
      <c r="C3420">
        <v>2025</v>
      </c>
      <c r="D3420">
        <v>2</v>
      </c>
      <c r="E3420">
        <v>84663</v>
      </c>
      <c r="F3420" t="s">
        <v>291</v>
      </c>
      <c r="G3420">
        <v>1</v>
      </c>
      <c r="H3420" t="str">
        <f>_xlfn.XLOOKUP(Table1[[#This Row],[ZIPCODE]],Table2[Zip Code],Table2[County])</f>
        <v>Utah</v>
      </c>
      <c r="I3420" t="str">
        <f>_xlfn.XLOOKUP(Table1[[#This Row],[ZIPCODE]],Table3[zip],Table3[county])</f>
        <v>Utah County</v>
      </c>
      <c r="J3420" t="str">
        <f>IFERROR(Table1[[#This Row],[County (Utah.gov)]], SUBSTITUTE(Table1[[#This Row],[County (WPR)]], " County", ""))</f>
        <v>Utah</v>
      </c>
    </row>
    <row r="3421" spans="1:10">
      <c r="A3421" t="s">
        <v>135</v>
      </c>
      <c r="B3421" t="s">
        <v>300</v>
      </c>
      <c r="C3421">
        <v>2025</v>
      </c>
      <c r="D3421">
        <v>2</v>
      </c>
      <c r="E3421">
        <v>84664</v>
      </c>
      <c r="F3421" t="s">
        <v>290</v>
      </c>
      <c r="G3421">
        <v>9</v>
      </c>
      <c r="H3421" t="str">
        <f>_xlfn.XLOOKUP(Table1[[#This Row],[ZIPCODE]],Table2[Zip Code],Table2[County])</f>
        <v>Utah</v>
      </c>
      <c r="I3421" t="str">
        <f>_xlfn.XLOOKUP(Table1[[#This Row],[ZIPCODE]],Table3[zip],Table3[county])</f>
        <v>Utah County</v>
      </c>
      <c r="J3421" t="str">
        <f>IFERROR(Table1[[#This Row],[County (Utah.gov)]], SUBSTITUTE(Table1[[#This Row],[County (WPR)]], " County", ""))</f>
        <v>Utah</v>
      </c>
    </row>
    <row r="3422" spans="1:10">
      <c r="A3422" t="s">
        <v>135</v>
      </c>
      <c r="B3422" t="s">
        <v>300</v>
      </c>
      <c r="C3422">
        <v>2025</v>
      </c>
      <c r="D3422">
        <v>2</v>
      </c>
      <c r="E3422">
        <v>84701</v>
      </c>
      <c r="F3422" t="s">
        <v>290</v>
      </c>
      <c r="G3422">
        <v>1</v>
      </c>
      <c r="H3422" t="str">
        <f>_xlfn.XLOOKUP(Table1[[#This Row],[ZIPCODE]],Table2[Zip Code],Table2[County])</f>
        <v>Sevier</v>
      </c>
      <c r="I3422" t="str">
        <f>_xlfn.XLOOKUP(Table1[[#This Row],[ZIPCODE]],Table3[zip],Table3[county])</f>
        <v>Sevier County</v>
      </c>
      <c r="J3422" t="str">
        <f>IFERROR(Table1[[#This Row],[County (Utah.gov)]], SUBSTITUTE(Table1[[#This Row],[County (WPR)]], " County", ""))</f>
        <v>Sevier</v>
      </c>
    </row>
    <row r="3423" spans="1:10">
      <c r="A3423" t="s">
        <v>135</v>
      </c>
      <c r="B3423" t="s">
        <v>300</v>
      </c>
      <c r="C3423">
        <v>2025</v>
      </c>
      <c r="D3423">
        <v>2</v>
      </c>
      <c r="E3423">
        <v>84711</v>
      </c>
      <c r="F3423" t="s">
        <v>290</v>
      </c>
      <c r="G3423">
        <v>1</v>
      </c>
      <c r="H3423" t="str">
        <f>_xlfn.XLOOKUP(Table1[[#This Row],[ZIPCODE]],Table2[Zip Code],Table2[County])</f>
        <v>Sevier</v>
      </c>
      <c r="I3423" t="str">
        <f>_xlfn.XLOOKUP(Table1[[#This Row],[ZIPCODE]],Table3[zip],Table3[county])</f>
        <v>Sevier County</v>
      </c>
      <c r="J3423" t="str">
        <f>IFERROR(Table1[[#This Row],[County (Utah.gov)]], SUBSTITUTE(Table1[[#This Row],[County (WPR)]], " County", ""))</f>
        <v>Sevier</v>
      </c>
    </row>
    <row r="3424" spans="1:10">
      <c r="A3424" t="s">
        <v>135</v>
      </c>
      <c r="B3424" t="s">
        <v>300</v>
      </c>
      <c r="C3424">
        <v>2025</v>
      </c>
      <c r="D3424">
        <v>2</v>
      </c>
      <c r="E3424">
        <v>84713</v>
      </c>
      <c r="F3424" t="s">
        <v>290</v>
      </c>
      <c r="G3424">
        <v>1</v>
      </c>
      <c r="H3424" t="str">
        <f>_xlfn.XLOOKUP(Table1[[#This Row],[ZIPCODE]],Table2[Zip Code],Table2[County])</f>
        <v>Beaver</v>
      </c>
      <c r="I3424" t="str">
        <f>_xlfn.XLOOKUP(Table1[[#This Row],[ZIPCODE]],Table3[zip],Table3[county])</f>
        <v>Beaver County</v>
      </c>
      <c r="J3424" t="str">
        <f>IFERROR(Table1[[#This Row],[County (Utah.gov)]], SUBSTITUTE(Table1[[#This Row],[County (WPR)]], " County", ""))</f>
        <v>Beaver</v>
      </c>
    </row>
    <row r="3425" spans="1:10">
      <c r="A3425" t="s">
        <v>135</v>
      </c>
      <c r="B3425" t="s">
        <v>300</v>
      </c>
      <c r="C3425">
        <v>2025</v>
      </c>
      <c r="D3425">
        <v>2</v>
      </c>
      <c r="E3425">
        <v>84720</v>
      </c>
      <c r="F3425" t="s">
        <v>290</v>
      </c>
      <c r="G3425">
        <v>5</v>
      </c>
      <c r="H3425" t="str">
        <f>_xlfn.XLOOKUP(Table1[[#This Row],[ZIPCODE]],Table2[Zip Code],Table2[County])</f>
        <v>Iron</v>
      </c>
      <c r="I3425" t="str">
        <f>_xlfn.XLOOKUP(Table1[[#This Row],[ZIPCODE]],Table3[zip],Table3[county])</f>
        <v>Iron County</v>
      </c>
      <c r="J3425" t="str">
        <f>IFERROR(Table1[[#This Row],[County (Utah.gov)]], SUBSTITUTE(Table1[[#This Row],[County (WPR)]], " County", ""))</f>
        <v>Iron</v>
      </c>
    </row>
    <row r="3426" spans="1:10">
      <c r="A3426" t="s">
        <v>135</v>
      </c>
      <c r="B3426" t="s">
        <v>300</v>
      </c>
      <c r="C3426">
        <v>2025</v>
      </c>
      <c r="D3426">
        <v>2</v>
      </c>
      <c r="E3426">
        <v>84721</v>
      </c>
      <c r="F3426" t="s">
        <v>290</v>
      </c>
      <c r="G3426">
        <v>3</v>
      </c>
      <c r="H3426" t="str">
        <f>_xlfn.XLOOKUP(Table1[[#This Row],[ZIPCODE]],Table2[Zip Code],Table2[County])</f>
        <v>Iron</v>
      </c>
      <c r="I3426" t="str">
        <f>_xlfn.XLOOKUP(Table1[[#This Row],[ZIPCODE]],Table3[zip],Table3[county])</f>
        <v>Iron County</v>
      </c>
      <c r="J3426" t="str">
        <f>IFERROR(Table1[[#This Row],[County (Utah.gov)]], SUBSTITUTE(Table1[[#This Row],[County (WPR)]], " County", ""))</f>
        <v>Iron</v>
      </c>
    </row>
    <row r="3427" spans="1:10">
      <c r="A3427" t="s">
        <v>135</v>
      </c>
      <c r="B3427" t="s">
        <v>300</v>
      </c>
      <c r="C3427">
        <v>2025</v>
      </c>
      <c r="D3427">
        <v>2</v>
      </c>
      <c r="E3427">
        <v>84725</v>
      </c>
      <c r="F3427" t="s">
        <v>291</v>
      </c>
      <c r="G3427">
        <v>1</v>
      </c>
      <c r="H3427" t="str">
        <f>_xlfn.XLOOKUP(Table1[[#This Row],[ZIPCODE]],Table2[Zip Code],Table2[County])</f>
        <v>Washington</v>
      </c>
      <c r="I3427" t="str">
        <f>_xlfn.XLOOKUP(Table1[[#This Row],[ZIPCODE]],Table3[zip],Table3[county])</f>
        <v>Washington County</v>
      </c>
      <c r="J3427" t="str">
        <f>IFERROR(Table1[[#This Row],[County (Utah.gov)]], SUBSTITUTE(Table1[[#This Row],[County (WPR)]], " County", ""))</f>
        <v>Washington</v>
      </c>
    </row>
    <row r="3428" spans="1:10">
      <c r="A3428" t="s">
        <v>135</v>
      </c>
      <c r="B3428" t="s">
        <v>300</v>
      </c>
      <c r="C3428">
        <v>2025</v>
      </c>
      <c r="D3428">
        <v>2</v>
      </c>
      <c r="E3428">
        <v>84728</v>
      </c>
      <c r="F3428" t="s">
        <v>291</v>
      </c>
      <c r="G3428">
        <v>1</v>
      </c>
      <c r="H3428" t="str">
        <f>_xlfn.XLOOKUP(Table1[[#This Row],[ZIPCODE]],Table2[Zip Code],Table2[County])</f>
        <v>Millard</v>
      </c>
      <c r="I3428" t="str">
        <f>_xlfn.XLOOKUP(Table1[[#This Row],[ZIPCODE]],Table3[zip],Table3[county])</f>
        <v>Millard County</v>
      </c>
      <c r="J3428" t="str">
        <f>IFERROR(Table1[[#This Row],[County (Utah.gov)]], SUBSTITUTE(Table1[[#This Row],[County (WPR)]], " County", ""))</f>
        <v>Millard</v>
      </c>
    </row>
    <row r="3429" spans="1:10">
      <c r="A3429" t="s">
        <v>135</v>
      </c>
      <c r="B3429" t="s">
        <v>300</v>
      </c>
      <c r="C3429">
        <v>2025</v>
      </c>
      <c r="D3429">
        <v>2</v>
      </c>
      <c r="E3429">
        <v>84737</v>
      </c>
      <c r="F3429" t="s">
        <v>290</v>
      </c>
      <c r="G3429">
        <v>3</v>
      </c>
      <c r="H3429" t="str">
        <f>_xlfn.XLOOKUP(Table1[[#This Row],[ZIPCODE]],Table2[Zip Code],Table2[County])</f>
        <v>Washington</v>
      </c>
      <c r="I3429" t="str">
        <f>_xlfn.XLOOKUP(Table1[[#This Row],[ZIPCODE]],Table3[zip],Table3[county])</f>
        <v>Washington County</v>
      </c>
      <c r="J3429" t="str">
        <f>IFERROR(Table1[[#This Row],[County (Utah.gov)]], SUBSTITUTE(Table1[[#This Row],[County (WPR)]], " County", ""))</f>
        <v>Washington</v>
      </c>
    </row>
    <row r="3430" spans="1:10">
      <c r="A3430" t="s">
        <v>135</v>
      </c>
      <c r="B3430" t="s">
        <v>300</v>
      </c>
      <c r="C3430">
        <v>2025</v>
      </c>
      <c r="D3430">
        <v>2</v>
      </c>
      <c r="E3430">
        <v>84738</v>
      </c>
      <c r="F3430" t="s">
        <v>290</v>
      </c>
      <c r="G3430">
        <v>1</v>
      </c>
      <c r="H3430" t="str">
        <f>_xlfn.XLOOKUP(Table1[[#This Row],[ZIPCODE]],Table2[Zip Code],Table2[County])</f>
        <v>Washington</v>
      </c>
      <c r="I3430" t="str">
        <f>_xlfn.XLOOKUP(Table1[[#This Row],[ZIPCODE]],Table3[zip],Table3[county])</f>
        <v>Washington County</v>
      </c>
      <c r="J3430" t="str">
        <f>IFERROR(Table1[[#This Row],[County (Utah.gov)]], SUBSTITUTE(Table1[[#This Row],[County (WPR)]], " County", ""))</f>
        <v>Washington</v>
      </c>
    </row>
    <row r="3431" spans="1:10">
      <c r="A3431" t="s">
        <v>135</v>
      </c>
      <c r="B3431" t="s">
        <v>300</v>
      </c>
      <c r="C3431">
        <v>2025</v>
      </c>
      <c r="D3431">
        <v>2</v>
      </c>
      <c r="E3431">
        <v>84741</v>
      </c>
      <c r="F3431" t="s">
        <v>290</v>
      </c>
      <c r="G3431">
        <v>1</v>
      </c>
      <c r="H3431" t="str">
        <f>_xlfn.XLOOKUP(Table1[[#This Row],[ZIPCODE]],Table2[Zip Code],Table2[County])</f>
        <v>Kane</v>
      </c>
      <c r="I3431" t="str">
        <f>_xlfn.XLOOKUP(Table1[[#This Row],[ZIPCODE]],Table3[zip],Table3[county])</f>
        <v>Kane County</v>
      </c>
      <c r="J3431" t="str">
        <f>IFERROR(Table1[[#This Row],[County (Utah.gov)]], SUBSTITUTE(Table1[[#This Row],[County (WPR)]], " County", ""))</f>
        <v>Kane</v>
      </c>
    </row>
    <row r="3432" spans="1:10">
      <c r="A3432" t="s">
        <v>135</v>
      </c>
      <c r="B3432" t="s">
        <v>300</v>
      </c>
      <c r="C3432">
        <v>2025</v>
      </c>
      <c r="D3432">
        <v>2</v>
      </c>
      <c r="E3432">
        <v>84745</v>
      </c>
      <c r="F3432" t="s">
        <v>290</v>
      </c>
      <c r="G3432">
        <v>1</v>
      </c>
      <c r="H3432" t="str">
        <f>_xlfn.XLOOKUP(Table1[[#This Row],[ZIPCODE]],Table2[Zip Code],Table2[County])</f>
        <v>Washington</v>
      </c>
      <c r="I3432" t="str">
        <f>_xlfn.XLOOKUP(Table1[[#This Row],[ZIPCODE]],Table3[zip],Table3[county])</f>
        <v>Washington County</v>
      </c>
      <c r="J3432" t="str">
        <f>IFERROR(Table1[[#This Row],[County (Utah.gov)]], SUBSTITUTE(Table1[[#This Row],[County (WPR)]], " County", ""))</f>
        <v>Washington</v>
      </c>
    </row>
    <row r="3433" spans="1:10">
      <c r="A3433" t="s">
        <v>135</v>
      </c>
      <c r="B3433" t="s">
        <v>300</v>
      </c>
      <c r="C3433">
        <v>2025</v>
      </c>
      <c r="D3433">
        <v>2</v>
      </c>
      <c r="E3433">
        <v>84757</v>
      </c>
      <c r="F3433" t="s">
        <v>291</v>
      </c>
      <c r="G3433">
        <v>1</v>
      </c>
      <c r="H3433" t="str">
        <f>_xlfn.XLOOKUP(Table1[[#This Row],[ZIPCODE]],Table2[Zip Code],Table2[County])</f>
        <v>Washington</v>
      </c>
      <c r="I3433" t="str">
        <f>_xlfn.XLOOKUP(Table1[[#This Row],[ZIPCODE]],Table3[zip],Table3[county])</f>
        <v>Washington County</v>
      </c>
      <c r="J3433" t="str">
        <f>IFERROR(Table1[[#This Row],[County (Utah.gov)]], SUBSTITUTE(Table1[[#This Row],[County (WPR)]], " County", ""))</f>
        <v>Washington</v>
      </c>
    </row>
    <row r="3434" spans="1:10">
      <c r="A3434" t="s">
        <v>135</v>
      </c>
      <c r="B3434" t="s">
        <v>300</v>
      </c>
      <c r="C3434">
        <v>2025</v>
      </c>
      <c r="D3434">
        <v>2</v>
      </c>
      <c r="E3434">
        <v>84765</v>
      </c>
      <c r="F3434" t="s">
        <v>290</v>
      </c>
      <c r="G3434">
        <v>1</v>
      </c>
      <c r="H3434" t="str">
        <f>_xlfn.XLOOKUP(Table1[[#This Row],[ZIPCODE]],Table2[Zip Code],Table2[County])</f>
        <v>Washington</v>
      </c>
      <c r="I3434" t="str">
        <f>_xlfn.XLOOKUP(Table1[[#This Row],[ZIPCODE]],Table3[zip],Table3[county])</f>
        <v>Washington County</v>
      </c>
      <c r="J3434" t="str">
        <f>IFERROR(Table1[[#This Row],[County (Utah.gov)]], SUBSTITUTE(Table1[[#This Row],[County (WPR)]], " County", ""))</f>
        <v>Washington</v>
      </c>
    </row>
    <row r="3435" spans="1:10">
      <c r="A3435" t="s">
        <v>135</v>
      </c>
      <c r="B3435" t="s">
        <v>300</v>
      </c>
      <c r="C3435">
        <v>2025</v>
      </c>
      <c r="D3435">
        <v>2</v>
      </c>
      <c r="E3435">
        <v>84770</v>
      </c>
      <c r="F3435" t="s">
        <v>290</v>
      </c>
      <c r="G3435">
        <v>3</v>
      </c>
      <c r="H3435" t="str">
        <f>_xlfn.XLOOKUP(Table1[[#This Row],[ZIPCODE]],Table2[Zip Code],Table2[County])</f>
        <v>Washington</v>
      </c>
      <c r="I3435" t="str">
        <f>_xlfn.XLOOKUP(Table1[[#This Row],[ZIPCODE]],Table3[zip],Table3[county])</f>
        <v>Washington County</v>
      </c>
      <c r="J3435" t="str">
        <f>IFERROR(Table1[[#This Row],[County (Utah.gov)]], SUBSTITUTE(Table1[[#This Row],[County (WPR)]], " County", ""))</f>
        <v>Washington</v>
      </c>
    </row>
    <row r="3436" spans="1:10">
      <c r="A3436" t="s">
        <v>135</v>
      </c>
      <c r="B3436" t="s">
        <v>300</v>
      </c>
      <c r="C3436">
        <v>2025</v>
      </c>
      <c r="D3436">
        <v>2</v>
      </c>
      <c r="E3436">
        <v>84770</v>
      </c>
      <c r="F3436" t="s">
        <v>291</v>
      </c>
      <c r="G3436">
        <v>1</v>
      </c>
      <c r="H3436" t="str">
        <f>_xlfn.XLOOKUP(Table1[[#This Row],[ZIPCODE]],Table2[Zip Code],Table2[County])</f>
        <v>Washington</v>
      </c>
      <c r="I3436" t="str">
        <f>_xlfn.XLOOKUP(Table1[[#This Row],[ZIPCODE]],Table3[zip],Table3[county])</f>
        <v>Washington County</v>
      </c>
      <c r="J3436" t="str">
        <f>IFERROR(Table1[[#This Row],[County (Utah.gov)]], SUBSTITUTE(Table1[[#This Row],[County (WPR)]], " County", ""))</f>
        <v>Washington</v>
      </c>
    </row>
    <row r="3437" spans="1:10">
      <c r="A3437" t="s">
        <v>135</v>
      </c>
      <c r="B3437" t="s">
        <v>300</v>
      </c>
      <c r="C3437">
        <v>2025</v>
      </c>
      <c r="D3437">
        <v>2</v>
      </c>
      <c r="E3437">
        <v>84780</v>
      </c>
      <c r="F3437" t="s">
        <v>290</v>
      </c>
      <c r="G3437">
        <v>6</v>
      </c>
      <c r="H3437" t="str">
        <f>_xlfn.XLOOKUP(Table1[[#This Row],[ZIPCODE]],Table2[Zip Code],Table2[County])</f>
        <v>Washington</v>
      </c>
      <c r="I3437" t="str">
        <f>_xlfn.XLOOKUP(Table1[[#This Row],[ZIPCODE]],Table3[zip],Table3[county])</f>
        <v>Washington County</v>
      </c>
      <c r="J3437" t="str">
        <f>IFERROR(Table1[[#This Row],[County (Utah.gov)]], SUBSTITUTE(Table1[[#This Row],[County (WPR)]], " County", ""))</f>
        <v>Washington</v>
      </c>
    </row>
    <row r="3438" spans="1:10">
      <c r="A3438" t="s">
        <v>135</v>
      </c>
      <c r="B3438" t="s">
        <v>300</v>
      </c>
      <c r="C3438">
        <v>2025</v>
      </c>
      <c r="D3438">
        <v>2</v>
      </c>
      <c r="E3438">
        <v>84790</v>
      </c>
      <c r="F3438" t="s">
        <v>290</v>
      </c>
      <c r="G3438">
        <v>7</v>
      </c>
      <c r="H3438" t="str">
        <f>_xlfn.XLOOKUP(Table1[[#This Row],[ZIPCODE]],Table2[Zip Code],Table2[County])</f>
        <v>Washington</v>
      </c>
      <c r="I3438" t="str">
        <f>_xlfn.XLOOKUP(Table1[[#This Row],[ZIPCODE]],Table3[zip],Table3[county])</f>
        <v>Washington County</v>
      </c>
      <c r="J3438" t="str">
        <f>IFERROR(Table1[[#This Row],[County (Utah.gov)]], SUBSTITUTE(Table1[[#This Row],[County (WPR)]], " County", ""))</f>
        <v>Washington</v>
      </c>
    </row>
    <row r="3439" spans="1:10">
      <c r="A3439" t="s">
        <v>135</v>
      </c>
      <c r="B3439" t="s">
        <v>322</v>
      </c>
      <c r="C3439">
        <v>2025</v>
      </c>
      <c r="D3439">
        <v>2</v>
      </c>
      <c r="E3439">
        <v>84001</v>
      </c>
      <c r="F3439" t="s">
        <v>290</v>
      </c>
      <c r="G3439">
        <v>1</v>
      </c>
      <c r="H3439" t="str">
        <f>_xlfn.XLOOKUP(Table1[[#This Row],[ZIPCODE]],Table2[Zip Code],Table2[County])</f>
        <v>Duchesne</v>
      </c>
      <c r="I3439" t="str">
        <f>_xlfn.XLOOKUP(Table1[[#This Row],[ZIPCODE]],Table3[zip],Table3[county])</f>
        <v>Duchesne County</v>
      </c>
      <c r="J3439" t="str">
        <f>IFERROR(Table1[[#This Row],[County (Utah.gov)]], SUBSTITUTE(Table1[[#This Row],[County (WPR)]], " County", ""))</f>
        <v>Duchesne</v>
      </c>
    </row>
    <row r="3440" spans="1:10">
      <c r="A3440" t="s">
        <v>135</v>
      </c>
      <c r="B3440" t="s">
        <v>322</v>
      </c>
      <c r="C3440">
        <v>2025</v>
      </c>
      <c r="D3440">
        <v>2</v>
      </c>
      <c r="E3440">
        <v>84001</v>
      </c>
      <c r="F3440" t="s">
        <v>291</v>
      </c>
      <c r="G3440">
        <v>4</v>
      </c>
      <c r="H3440" t="str">
        <f>_xlfn.XLOOKUP(Table1[[#This Row],[ZIPCODE]],Table2[Zip Code],Table2[County])</f>
        <v>Duchesne</v>
      </c>
      <c r="I3440" t="str">
        <f>_xlfn.XLOOKUP(Table1[[#This Row],[ZIPCODE]],Table3[zip],Table3[county])</f>
        <v>Duchesne County</v>
      </c>
      <c r="J3440" t="str">
        <f>IFERROR(Table1[[#This Row],[County (Utah.gov)]], SUBSTITUTE(Table1[[#This Row],[County (WPR)]], " County", ""))</f>
        <v>Duchesne</v>
      </c>
    </row>
    <row r="3441" spans="1:10">
      <c r="A3441" t="s">
        <v>135</v>
      </c>
      <c r="B3441" t="s">
        <v>322</v>
      </c>
      <c r="C3441">
        <v>2025</v>
      </c>
      <c r="D3441">
        <v>2</v>
      </c>
      <c r="E3441">
        <v>84002</v>
      </c>
      <c r="F3441" t="s">
        <v>290</v>
      </c>
      <c r="G3441">
        <v>1</v>
      </c>
      <c r="H3441" t="str">
        <f>_xlfn.XLOOKUP(Table1[[#This Row],[ZIPCODE]],Table2[Zip Code],Table2[County])</f>
        <v>Duchesne</v>
      </c>
      <c r="I3441" t="str">
        <f>_xlfn.XLOOKUP(Table1[[#This Row],[ZIPCODE]],Table3[zip],Table3[county])</f>
        <v>Duchesne County</v>
      </c>
      <c r="J3441" t="str">
        <f>IFERROR(Table1[[#This Row],[County (Utah.gov)]], SUBSTITUTE(Table1[[#This Row],[County (WPR)]], " County", ""))</f>
        <v>Duchesne</v>
      </c>
    </row>
    <row r="3442" spans="1:10">
      <c r="A3442" t="s">
        <v>135</v>
      </c>
      <c r="B3442" t="s">
        <v>322</v>
      </c>
      <c r="C3442">
        <v>2025</v>
      </c>
      <c r="D3442">
        <v>2</v>
      </c>
      <c r="E3442">
        <v>84003</v>
      </c>
      <c r="F3442" t="s">
        <v>290</v>
      </c>
      <c r="G3442">
        <v>129</v>
      </c>
      <c r="H3442" t="str">
        <f>_xlfn.XLOOKUP(Table1[[#This Row],[ZIPCODE]],Table2[Zip Code],Table2[County])</f>
        <v>Utah</v>
      </c>
      <c r="I3442" t="str">
        <f>_xlfn.XLOOKUP(Table1[[#This Row],[ZIPCODE]],Table3[zip],Table3[county])</f>
        <v>Utah County</v>
      </c>
      <c r="J3442" t="str">
        <f>IFERROR(Table1[[#This Row],[County (Utah.gov)]], SUBSTITUTE(Table1[[#This Row],[County (WPR)]], " County", ""))</f>
        <v>Utah</v>
      </c>
    </row>
    <row r="3443" spans="1:10">
      <c r="A3443" t="s">
        <v>135</v>
      </c>
      <c r="B3443" t="s">
        <v>322</v>
      </c>
      <c r="C3443">
        <v>2025</v>
      </c>
      <c r="D3443">
        <v>2</v>
      </c>
      <c r="E3443">
        <v>84003</v>
      </c>
      <c r="F3443" t="s">
        <v>291</v>
      </c>
      <c r="G3443">
        <v>30</v>
      </c>
      <c r="H3443" t="str">
        <f>_xlfn.XLOOKUP(Table1[[#This Row],[ZIPCODE]],Table2[Zip Code],Table2[County])</f>
        <v>Utah</v>
      </c>
      <c r="I3443" t="str">
        <f>_xlfn.XLOOKUP(Table1[[#This Row],[ZIPCODE]],Table3[zip],Table3[county])</f>
        <v>Utah County</v>
      </c>
      <c r="J3443" t="str">
        <f>IFERROR(Table1[[#This Row],[County (Utah.gov)]], SUBSTITUTE(Table1[[#This Row],[County (WPR)]], " County", ""))</f>
        <v>Utah</v>
      </c>
    </row>
    <row r="3444" spans="1:10">
      <c r="A3444" t="s">
        <v>135</v>
      </c>
      <c r="B3444" t="s">
        <v>322</v>
      </c>
      <c r="C3444">
        <v>2025</v>
      </c>
      <c r="D3444">
        <v>2</v>
      </c>
      <c r="E3444">
        <v>84004</v>
      </c>
      <c r="F3444" t="s">
        <v>290</v>
      </c>
      <c r="G3444">
        <v>29</v>
      </c>
      <c r="H3444" t="str">
        <f>_xlfn.XLOOKUP(Table1[[#This Row],[ZIPCODE]],Table2[Zip Code],Table2[County])</f>
        <v>Utah</v>
      </c>
      <c r="I3444" t="str">
        <f>_xlfn.XLOOKUP(Table1[[#This Row],[ZIPCODE]],Table3[zip],Table3[county])</f>
        <v>Utah County</v>
      </c>
      <c r="J3444" t="str">
        <f>IFERROR(Table1[[#This Row],[County (Utah.gov)]], SUBSTITUTE(Table1[[#This Row],[County (WPR)]], " County", ""))</f>
        <v>Utah</v>
      </c>
    </row>
    <row r="3445" spans="1:10">
      <c r="A3445" t="s">
        <v>135</v>
      </c>
      <c r="B3445" t="s">
        <v>322</v>
      </c>
      <c r="C3445">
        <v>2025</v>
      </c>
      <c r="D3445">
        <v>2</v>
      </c>
      <c r="E3445">
        <v>84004</v>
      </c>
      <c r="F3445" t="s">
        <v>291</v>
      </c>
      <c r="G3445">
        <v>5</v>
      </c>
      <c r="H3445" t="str">
        <f>_xlfn.XLOOKUP(Table1[[#This Row],[ZIPCODE]],Table2[Zip Code],Table2[County])</f>
        <v>Utah</v>
      </c>
      <c r="I3445" t="str">
        <f>_xlfn.XLOOKUP(Table1[[#This Row],[ZIPCODE]],Table3[zip],Table3[county])</f>
        <v>Utah County</v>
      </c>
      <c r="J3445" t="str">
        <f>IFERROR(Table1[[#This Row],[County (Utah.gov)]], SUBSTITUTE(Table1[[#This Row],[County (WPR)]], " County", ""))</f>
        <v>Utah</v>
      </c>
    </row>
    <row r="3446" spans="1:10">
      <c r="A3446" t="s">
        <v>135</v>
      </c>
      <c r="B3446" t="s">
        <v>322</v>
      </c>
      <c r="C3446">
        <v>2025</v>
      </c>
      <c r="D3446">
        <v>2</v>
      </c>
      <c r="E3446">
        <v>84005</v>
      </c>
      <c r="F3446" t="s">
        <v>290</v>
      </c>
      <c r="G3446">
        <v>74</v>
      </c>
      <c r="H3446" t="e">
        <f>_xlfn.XLOOKUP(Table1[[#This Row],[ZIPCODE]],Table2[Zip Code],Table2[County])</f>
        <v>#N/A</v>
      </c>
      <c r="I3446" t="str">
        <f>_xlfn.XLOOKUP(Table1[[#This Row],[ZIPCODE]],Table3[zip],Table3[county])</f>
        <v>Utah County</v>
      </c>
      <c r="J3446" t="str">
        <f>IFERROR(Table1[[#This Row],[County (Utah.gov)]], SUBSTITUTE(Table1[[#This Row],[County (WPR)]], " County", ""))</f>
        <v>Utah</v>
      </c>
    </row>
    <row r="3447" spans="1:10">
      <c r="A3447" t="s">
        <v>135</v>
      </c>
      <c r="B3447" t="s">
        <v>322</v>
      </c>
      <c r="C3447">
        <v>2025</v>
      </c>
      <c r="D3447">
        <v>2</v>
      </c>
      <c r="E3447">
        <v>84005</v>
      </c>
      <c r="F3447" t="s">
        <v>291</v>
      </c>
      <c r="G3447">
        <v>17</v>
      </c>
      <c r="H3447" t="e">
        <f>_xlfn.XLOOKUP(Table1[[#This Row],[ZIPCODE]],Table2[Zip Code],Table2[County])</f>
        <v>#N/A</v>
      </c>
      <c r="I3447" t="str">
        <f>_xlfn.XLOOKUP(Table1[[#This Row],[ZIPCODE]],Table3[zip],Table3[county])</f>
        <v>Utah County</v>
      </c>
      <c r="J3447" t="str">
        <f>IFERROR(Table1[[#This Row],[County (Utah.gov)]], SUBSTITUTE(Table1[[#This Row],[County (WPR)]], " County", ""))</f>
        <v>Utah</v>
      </c>
    </row>
    <row r="3448" spans="1:10">
      <c r="A3448" t="s">
        <v>135</v>
      </c>
      <c r="B3448" t="s">
        <v>322</v>
      </c>
      <c r="C3448">
        <v>2025</v>
      </c>
      <c r="D3448">
        <v>2</v>
      </c>
      <c r="E3448">
        <v>84007</v>
      </c>
      <c r="F3448" t="s">
        <v>290</v>
      </c>
      <c r="G3448">
        <v>3</v>
      </c>
      <c r="H3448" t="str">
        <f>_xlfn.XLOOKUP(Table1[[#This Row],[ZIPCODE]],Table2[Zip Code],Table2[County])</f>
        <v>Duchesne</v>
      </c>
      <c r="I3448" t="str">
        <f>_xlfn.XLOOKUP(Table1[[#This Row],[ZIPCODE]],Table3[zip],Table3[county])</f>
        <v>Duchesne County</v>
      </c>
      <c r="J3448" t="str">
        <f>IFERROR(Table1[[#This Row],[County (Utah.gov)]], SUBSTITUTE(Table1[[#This Row],[County (WPR)]], " County", ""))</f>
        <v>Duchesne</v>
      </c>
    </row>
    <row r="3449" spans="1:10">
      <c r="A3449" t="s">
        <v>135</v>
      </c>
      <c r="B3449" t="s">
        <v>322</v>
      </c>
      <c r="C3449">
        <v>2025</v>
      </c>
      <c r="D3449">
        <v>2</v>
      </c>
      <c r="E3449">
        <v>84007</v>
      </c>
      <c r="F3449" t="s">
        <v>291</v>
      </c>
      <c r="G3449">
        <v>2</v>
      </c>
      <c r="H3449" t="str">
        <f>_xlfn.XLOOKUP(Table1[[#This Row],[ZIPCODE]],Table2[Zip Code],Table2[County])</f>
        <v>Duchesne</v>
      </c>
      <c r="I3449" t="str">
        <f>_xlfn.XLOOKUP(Table1[[#This Row],[ZIPCODE]],Table3[zip],Table3[county])</f>
        <v>Duchesne County</v>
      </c>
      <c r="J3449" t="str">
        <f>IFERROR(Table1[[#This Row],[County (Utah.gov)]], SUBSTITUTE(Table1[[#This Row],[County (WPR)]], " County", ""))</f>
        <v>Duchesne</v>
      </c>
    </row>
    <row r="3450" spans="1:10">
      <c r="A3450" t="s">
        <v>135</v>
      </c>
      <c r="B3450" t="s">
        <v>322</v>
      </c>
      <c r="C3450">
        <v>2025</v>
      </c>
      <c r="D3450">
        <v>2</v>
      </c>
      <c r="E3450">
        <v>84009</v>
      </c>
      <c r="F3450" t="s">
        <v>290</v>
      </c>
      <c r="G3450">
        <v>68</v>
      </c>
      <c r="H3450" t="e">
        <f>_xlfn.XLOOKUP(Table1[[#This Row],[ZIPCODE]],Table2[Zip Code],Table2[County])</f>
        <v>#N/A</v>
      </c>
      <c r="I3450" t="str">
        <f>_xlfn.XLOOKUP(Table1[[#This Row],[ZIPCODE]],Table3[zip],Table3[county])</f>
        <v>Salt Lake County</v>
      </c>
      <c r="J3450" t="str">
        <f>IFERROR(Table1[[#This Row],[County (Utah.gov)]], SUBSTITUTE(Table1[[#This Row],[County (WPR)]], " County", ""))</f>
        <v>Salt Lake</v>
      </c>
    </row>
    <row r="3451" spans="1:10">
      <c r="A3451" t="s">
        <v>135</v>
      </c>
      <c r="B3451" t="s">
        <v>322</v>
      </c>
      <c r="C3451">
        <v>2025</v>
      </c>
      <c r="D3451">
        <v>2</v>
      </c>
      <c r="E3451">
        <v>84009</v>
      </c>
      <c r="F3451" t="s">
        <v>291</v>
      </c>
      <c r="G3451">
        <v>19</v>
      </c>
      <c r="H3451" t="e">
        <f>_xlfn.XLOOKUP(Table1[[#This Row],[ZIPCODE]],Table2[Zip Code],Table2[County])</f>
        <v>#N/A</v>
      </c>
      <c r="I3451" t="str">
        <f>_xlfn.XLOOKUP(Table1[[#This Row],[ZIPCODE]],Table3[zip],Table3[county])</f>
        <v>Salt Lake County</v>
      </c>
      <c r="J3451" t="str">
        <f>IFERROR(Table1[[#This Row],[County (Utah.gov)]], SUBSTITUTE(Table1[[#This Row],[County (WPR)]], " County", ""))</f>
        <v>Salt Lake</v>
      </c>
    </row>
    <row r="3452" spans="1:10">
      <c r="A3452" t="s">
        <v>135</v>
      </c>
      <c r="B3452" t="s">
        <v>322</v>
      </c>
      <c r="C3452">
        <v>2025</v>
      </c>
      <c r="D3452">
        <v>2</v>
      </c>
      <c r="E3452">
        <v>84010</v>
      </c>
      <c r="F3452" t="s">
        <v>290</v>
      </c>
      <c r="G3452">
        <v>128</v>
      </c>
      <c r="H3452" t="str">
        <f>_xlfn.XLOOKUP(Table1[[#This Row],[ZIPCODE]],Table2[Zip Code],Table2[County])</f>
        <v>Davis</v>
      </c>
      <c r="I3452" t="str">
        <f>_xlfn.XLOOKUP(Table1[[#This Row],[ZIPCODE]],Table3[zip],Table3[county])</f>
        <v>Davis County</v>
      </c>
      <c r="J3452" t="str">
        <f>IFERROR(Table1[[#This Row],[County (Utah.gov)]], SUBSTITUTE(Table1[[#This Row],[County (WPR)]], " County", ""))</f>
        <v>Davis</v>
      </c>
    </row>
    <row r="3453" spans="1:10">
      <c r="A3453" t="s">
        <v>135</v>
      </c>
      <c r="B3453" t="s">
        <v>322</v>
      </c>
      <c r="C3453">
        <v>2025</v>
      </c>
      <c r="D3453">
        <v>2</v>
      </c>
      <c r="E3453">
        <v>84010</v>
      </c>
      <c r="F3453" t="s">
        <v>291</v>
      </c>
      <c r="G3453">
        <v>29</v>
      </c>
      <c r="H3453" t="str">
        <f>_xlfn.XLOOKUP(Table1[[#This Row],[ZIPCODE]],Table2[Zip Code],Table2[County])</f>
        <v>Davis</v>
      </c>
      <c r="I3453" t="str">
        <f>_xlfn.XLOOKUP(Table1[[#This Row],[ZIPCODE]],Table3[zip],Table3[county])</f>
        <v>Davis County</v>
      </c>
      <c r="J3453" t="str">
        <f>IFERROR(Table1[[#This Row],[County (Utah.gov)]], SUBSTITUTE(Table1[[#This Row],[County (WPR)]], " County", ""))</f>
        <v>Davis</v>
      </c>
    </row>
    <row r="3454" spans="1:10">
      <c r="A3454" t="s">
        <v>135</v>
      </c>
      <c r="B3454" t="s">
        <v>322</v>
      </c>
      <c r="C3454">
        <v>2025</v>
      </c>
      <c r="D3454">
        <v>2</v>
      </c>
      <c r="E3454">
        <v>84011</v>
      </c>
      <c r="F3454" t="s">
        <v>291</v>
      </c>
      <c r="G3454">
        <v>1</v>
      </c>
      <c r="H3454" t="str">
        <f>_xlfn.XLOOKUP(Table1[[#This Row],[ZIPCODE]],Table2[Zip Code],Table2[County])</f>
        <v>Davis</v>
      </c>
      <c r="I3454" t="e">
        <f>_xlfn.XLOOKUP(Table1[[#This Row],[ZIPCODE]],Table3[zip],Table3[county])</f>
        <v>#N/A</v>
      </c>
      <c r="J3454" t="str">
        <f>IFERROR(Table1[[#This Row],[County (Utah.gov)]], SUBSTITUTE(Table1[[#This Row],[County (WPR)]], " County", ""))</f>
        <v>Davis</v>
      </c>
    </row>
    <row r="3455" spans="1:10">
      <c r="A3455" t="s">
        <v>135</v>
      </c>
      <c r="B3455" t="s">
        <v>322</v>
      </c>
      <c r="C3455">
        <v>2025</v>
      </c>
      <c r="D3455">
        <v>2</v>
      </c>
      <c r="E3455">
        <v>84014</v>
      </c>
      <c r="F3455" t="s">
        <v>290</v>
      </c>
      <c r="G3455">
        <v>42</v>
      </c>
      <c r="H3455" t="str">
        <f>_xlfn.XLOOKUP(Table1[[#This Row],[ZIPCODE]],Table2[Zip Code],Table2[County])</f>
        <v>Davis</v>
      </c>
      <c r="I3455" t="str">
        <f>_xlfn.XLOOKUP(Table1[[#This Row],[ZIPCODE]],Table3[zip],Table3[county])</f>
        <v>Davis County</v>
      </c>
      <c r="J3455" t="str">
        <f>IFERROR(Table1[[#This Row],[County (Utah.gov)]], SUBSTITUTE(Table1[[#This Row],[County (WPR)]], " County", ""))</f>
        <v>Davis</v>
      </c>
    </row>
    <row r="3456" spans="1:10">
      <c r="A3456" t="s">
        <v>135</v>
      </c>
      <c r="B3456" t="s">
        <v>322</v>
      </c>
      <c r="C3456">
        <v>2025</v>
      </c>
      <c r="D3456">
        <v>2</v>
      </c>
      <c r="E3456">
        <v>84014</v>
      </c>
      <c r="F3456" t="s">
        <v>291</v>
      </c>
      <c r="G3456">
        <v>15</v>
      </c>
      <c r="H3456" t="str">
        <f>_xlfn.XLOOKUP(Table1[[#This Row],[ZIPCODE]],Table2[Zip Code],Table2[County])</f>
        <v>Davis</v>
      </c>
      <c r="I3456" t="str">
        <f>_xlfn.XLOOKUP(Table1[[#This Row],[ZIPCODE]],Table3[zip],Table3[county])</f>
        <v>Davis County</v>
      </c>
      <c r="J3456" t="str">
        <f>IFERROR(Table1[[#This Row],[County (Utah.gov)]], SUBSTITUTE(Table1[[#This Row],[County (WPR)]], " County", ""))</f>
        <v>Davis</v>
      </c>
    </row>
    <row r="3457" spans="1:10">
      <c r="A3457" t="s">
        <v>135</v>
      </c>
      <c r="B3457" t="s">
        <v>322</v>
      </c>
      <c r="C3457">
        <v>2025</v>
      </c>
      <c r="D3457">
        <v>2</v>
      </c>
      <c r="E3457">
        <v>84015</v>
      </c>
      <c r="F3457" t="s">
        <v>290</v>
      </c>
      <c r="G3457">
        <v>89</v>
      </c>
      <c r="H3457" t="str">
        <f>_xlfn.XLOOKUP(Table1[[#This Row],[ZIPCODE]],Table2[Zip Code],Table2[County])</f>
        <v>Davis</v>
      </c>
      <c r="I3457" t="str">
        <f>_xlfn.XLOOKUP(Table1[[#This Row],[ZIPCODE]],Table3[zip],Table3[county])</f>
        <v>Davis County</v>
      </c>
      <c r="J3457" t="str">
        <f>IFERROR(Table1[[#This Row],[County (Utah.gov)]], SUBSTITUTE(Table1[[#This Row],[County (WPR)]], " County", ""))</f>
        <v>Davis</v>
      </c>
    </row>
    <row r="3458" spans="1:10">
      <c r="A3458" t="s">
        <v>135</v>
      </c>
      <c r="B3458" t="s">
        <v>322</v>
      </c>
      <c r="C3458">
        <v>2025</v>
      </c>
      <c r="D3458">
        <v>2</v>
      </c>
      <c r="E3458">
        <v>84015</v>
      </c>
      <c r="F3458" t="s">
        <v>291</v>
      </c>
      <c r="G3458">
        <v>35</v>
      </c>
      <c r="H3458" t="str">
        <f>_xlfn.XLOOKUP(Table1[[#This Row],[ZIPCODE]],Table2[Zip Code],Table2[County])</f>
        <v>Davis</v>
      </c>
      <c r="I3458" t="str">
        <f>_xlfn.XLOOKUP(Table1[[#This Row],[ZIPCODE]],Table3[zip],Table3[county])</f>
        <v>Davis County</v>
      </c>
      <c r="J3458" t="str">
        <f>IFERROR(Table1[[#This Row],[County (Utah.gov)]], SUBSTITUTE(Table1[[#This Row],[County (WPR)]], " County", ""))</f>
        <v>Davis</v>
      </c>
    </row>
    <row r="3459" spans="1:10">
      <c r="A3459" t="s">
        <v>135</v>
      </c>
      <c r="B3459" t="s">
        <v>322</v>
      </c>
      <c r="C3459">
        <v>2025</v>
      </c>
      <c r="D3459">
        <v>2</v>
      </c>
      <c r="E3459">
        <v>84017</v>
      </c>
      <c r="F3459" t="s">
        <v>290</v>
      </c>
      <c r="G3459">
        <v>6</v>
      </c>
      <c r="H3459" t="str">
        <f>_xlfn.XLOOKUP(Table1[[#This Row],[ZIPCODE]],Table2[Zip Code],Table2[County])</f>
        <v>Summit</v>
      </c>
      <c r="I3459" t="str">
        <f>_xlfn.XLOOKUP(Table1[[#This Row],[ZIPCODE]],Table3[zip],Table3[county])</f>
        <v>Summit County</v>
      </c>
      <c r="J3459" t="str">
        <f>IFERROR(Table1[[#This Row],[County (Utah.gov)]], SUBSTITUTE(Table1[[#This Row],[County (WPR)]], " County", ""))</f>
        <v>Summit</v>
      </c>
    </row>
    <row r="3460" spans="1:10">
      <c r="A3460" t="s">
        <v>135</v>
      </c>
      <c r="B3460" t="s">
        <v>322</v>
      </c>
      <c r="C3460">
        <v>2025</v>
      </c>
      <c r="D3460">
        <v>2</v>
      </c>
      <c r="E3460">
        <v>84017</v>
      </c>
      <c r="F3460" t="s">
        <v>291</v>
      </c>
      <c r="G3460">
        <v>5</v>
      </c>
      <c r="H3460" t="str">
        <f>_xlfn.XLOOKUP(Table1[[#This Row],[ZIPCODE]],Table2[Zip Code],Table2[County])</f>
        <v>Summit</v>
      </c>
      <c r="I3460" t="str">
        <f>_xlfn.XLOOKUP(Table1[[#This Row],[ZIPCODE]],Table3[zip],Table3[county])</f>
        <v>Summit County</v>
      </c>
      <c r="J3460" t="str">
        <f>IFERROR(Table1[[#This Row],[County (Utah.gov)]], SUBSTITUTE(Table1[[#This Row],[County (WPR)]], " County", ""))</f>
        <v>Summit</v>
      </c>
    </row>
    <row r="3461" spans="1:10">
      <c r="A3461" t="s">
        <v>135</v>
      </c>
      <c r="B3461" t="s">
        <v>322</v>
      </c>
      <c r="C3461">
        <v>2025</v>
      </c>
      <c r="D3461">
        <v>2</v>
      </c>
      <c r="E3461">
        <v>84020</v>
      </c>
      <c r="F3461" t="s">
        <v>290</v>
      </c>
      <c r="G3461">
        <v>106</v>
      </c>
      <c r="H3461" t="str">
        <f>_xlfn.XLOOKUP(Table1[[#This Row],[ZIPCODE]],Table2[Zip Code],Table2[County])</f>
        <v>Salt Lake</v>
      </c>
      <c r="I3461" t="str">
        <f>_xlfn.XLOOKUP(Table1[[#This Row],[ZIPCODE]],Table3[zip],Table3[county])</f>
        <v>Salt Lake County</v>
      </c>
      <c r="J3461" t="str">
        <f>IFERROR(Table1[[#This Row],[County (Utah.gov)]], SUBSTITUTE(Table1[[#This Row],[County (WPR)]], " County", ""))</f>
        <v>Salt Lake</v>
      </c>
    </row>
    <row r="3462" spans="1:10">
      <c r="A3462" t="s">
        <v>135</v>
      </c>
      <c r="B3462" t="s">
        <v>322</v>
      </c>
      <c r="C3462">
        <v>2025</v>
      </c>
      <c r="D3462">
        <v>2</v>
      </c>
      <c r="E3462">
        <v>84020</v>
      </c>
      <c r="F3462" t="s">
        <v>291</v>
      </c>
      <c r="G3462">
        <v>20</v>
      </c>
      <c r="H3462" t="str">
        <f>_xlfn.XLOOKUP(Table1[[#This Row],[ZIPCODE]],Table2[Zip Code],Table2[County])</f>
        <v>Salt Lake</v>
      </c>
      <c r="I3462" t="str">
        <f>_xlfn.XLOOKUP(Table1[[#This Row],[ZIPCODE]],Table3[zip],Table3[county])</f>
        <v>Salt Lake County</v>
      </c>
      <c r="J3462" t="str">
        <f>IFERROR(Table1[[#This Row],[County (Utah.gov)]], SUBSTITUTE(Table1[[#This Row],[County (WPR)]], " County", ""))</f>
        <v>Salt Lake</v>
      </c>
    </row>
    <row r="3463" spans="1:10">
      <c r="A3463" t="s">
        <v>135</v>
      </c>
      <c r="B3463" t="s">
        <v>322</v>
      </c>
      <c r="C3463">
        <v>2025</v>
      </c>
      <c r="D3463">
        <v>2</v>
      </c>
      <c r="E3463">
        <v>84021</v>
      </c>
      <c r="F3463" t="s">
        <v>290</v>
      </c>
      <c r="G3463">
        <v>17</v>
      </c>
      <c r="H3463" t="str">
        <f>_xlfn.XLOOKUP(Table1[[#This Row],[ZIPCODE]],Table2[Zip Code],Table2[County])</f>
        <v>Duchesne</v>
      </c>
      <c r="I3463" t="str">
        <f>_xlfn.XLOOKUP(Table1[[#This Row],[ZIPCODE]],Table3[zip],Table3[county])</f>
        <v>Duchesne County</v>
      </c>
      <c r="J3463" t="str">
        <f>IFERROR(Table1[[#This Row],[County (Utah.gov)]], SUBSTITUTE(Table1[[#This Row],[County (WPR)]], " County", ""))</f>
        <v>Duchesne</v>
      </c>
    </row>
    <row r="3464" spans="1:10">
      <c r="A3464" t="s">
        <v>135</v>
      </c>
      <c r="B3464" t="s">
        <v>322</v>
      </c>
      <c r="C3464">
        <v>2025</v>
      </c>
      <c r="D3464">
        <v>2</v>
      </c>
      <c r="E3464">
        <v>84021</v>
      </c>
      <c r="F3464" t="s">
        <v>291</v>
      </c>
      <c r="G3464">
        <v>8</v>
      </c>
      <c r="H3464" t="str">
        <f>_xlfn.XLOOKUP(Table1[[#This Row],[ZIPCODE]],Table2[Zip Code],Table2[County])</f>
        <v>Duchesne</v>
      </c>
      <c r="I3464" t="str">
        <f>_xlfn.XLOOKUP(Table1[[#This Row],[ZIPCODE]],Table3[zip],Table3[county])</f>
        <v>Duchesne County</v>
      </c>
      <c r="J3464" t="str">
        <f>IFERROR(Table1[[#This Row],[County (Utah.gov)]], SUBSTITUTE(Table1[[#This Row],[County (WPR)]], " County", ""))</f>
        <v>Duchesne</v>
      </c>
    </row>
    <row r="3465" spans="1:10">
      <c r="A3465" t="s">
        <v>135</v>
      </c>
      <c r="B3465" t="s">
        <v>322</v>
      </c>
      <c r="C3465">
        <v>2025</v>
      </c>
      <c r="D3465">
        <v>2</v>
      </c>
      <c r="E3465">
        <v>84023</v>
      </c>
      <c r="F3465" t="s">
        <v>290</v>
      </c>
      <c r="G3465">
        <v>1</v>
      </c>
      <c r="H3465" t="str">
        <f>_xlfn.XLOOKUP(Table1[[#This Row],[ZIPCODE]],Table2[Zip Code],Table2[County])</f>
        <v>Daggett</v>
      </c>
      <c r="I3465" t="str">
        <f>_xlfn.XLOOKUP(Table1[[#This Row],[ZIPCODE]],Table3[zip],Table3[county])</f>
        <v>Daggett County</v>
      </c>
      <c r="J3465" t="str">
        <f>IFERROR(Table1[[#This Row],[County (Utah.gov)]], SUBSTITUTE(Table1[[#This Row],[County (WPR)]], " County", ""))</f>
        <v>Daggett</v>
      </c>
    </row>
    <row r="3466" spans="1:10">
      <c r="A3466" t="s">
        <v>135</v>
      </c>
      <c r="B3466" t="s">
        <v>322</v>
      </c>
      <c r="C3466">
        <v>2025</v>
      </c>
      <c r="D3466">
        <v>2</v>
      </c>
      <c r="E3466">
        <v>84023</v>
      </c>
      <c r="F3466" t="s">
        <v>291</v>
      </c>
      <c r="G3466">
        <v>1</v>
      </c>
      <c r="H3466" t="str">
        <f>_xlfn.XLOOKUP(Table1[[#This Row],[ZIPCODE]],Table2[Zip Code],Table2[County])</f>
        <v>Daggett</v>
      </c>
      <c r="I3466" t="str">
        <f>_xlfn.XLOOKUP(Table1[[#This Row],[ZIPCODE]],Table3[zip],Table3[county])</f>
        <v>Daggett County</v>
      </c>
      <c r="J3466" t="str">
        <f>IFERROR(Table1[[#This Row],[County (Utah.gov)]], SUBSTITUTE(Table1[[#This Row],[County (WPR)]], " County", ""))</f>
        <v>Daggett</v>
      </c>
    </row>
    <row r="3467" spans="1:10">
      <c r="A3467" t="s">
        <v>135</v>
      </c>
      <c r="B3467" t="s">
        <v>322</v>
      </c>
      <c r="C3467">
        <v>2025</v>
      </c>
      <c r="D3467">
        <v>2</v>
      </c>
      <c r="E3467">
        <v>84025</v>
      </c>
      <c r="F3467" t="s">
        <v>290</v>
      </c>
      <c r="G3467">
        <v>146</v>
      </c>
      <c r="H3467" t="str">
        <f>_xlfn.XLOOKUP(Table1[[#This Row],[ZIPCODE]],Table2[Zip Code],Table2[County])</f>
        <v>Davis</v>
      </c>
      <c r="I3467" t="str">
        <f>_xlfn.XLOOKUP(Table1[[#This Row],[ZIPCODE]],Table3[zip],Table3[county])</f>
        <v>Davis County</v>
      </c>
      <c r="J3467" t="str">
        <f>IFERROR(Table1[[#This Row],[County (Utah.gov)]], SUBSTITUTE(Table1[[#This Row],[County (WPR)]], " County", ""))</f>
        <v>Davis</v>
      </c>
    </row>
    <row r="3468" spans="1:10">
      <c r="A3468" t="s">
        <v>135</v>
      </c>
      <c r="B3468" t="s">
        <v>322</v>
      </c>
      <c r="C3468">
        <v>2025</v>
      </c>
      <c r="D3468">
        <v>2</v>
      </c>
      <c r="E3468">
        <v>84025</v>
      </c>
      <c r="F3468" t="s">
        <v>291</v>
      </c>
      <c r="G3468">
        <v>30</v>
      </c>
      <c r="H3468" t="str">
        <f>_xlfn.XLOOKUP(Table1[[#This Row],[ZIPCODE]],Table2[Zip Code],Table2[County])</f>
        <v>Davis</v>
      </c>
      <c r="I3468" t="str">
        <f>_xlfn.XLOOKUP(Table1[[#This Row],[ZIPCODE]],Table3[zip],Table3[county])</f>
        <v>Davis County</v>
      </c>
      <c r="J3468" t="str">
        <f>IFERROR(Table1[[#This Row],[County (Utah.gov)]], SUBSTITUTE(Table1[[#This Row],[County (WPR)]], " County", ""))</f>
        <v>Davis</v>
      </c>
    </row>
    <row r="3469" spans="1:10">
      <c r="A3469" t="s">
        <v>135</v>
      </c>
      <c r="B3469" t="s">
        <v>322</v>
      </c>
      <c r="C3469">
        <v>2025</v>
      </c>
      <c r="D3469">
        <v>2</v>
      </c>
      <c r="E3469">
        <v>84026</v>
      </c>
      <c r="F3469" t="s">
        <v>290</v>
      </c>
      <c r="G3469">
        <v>3</v>
      </c>
      <c r="H3469" t="str">
        <f>_xlfn.XLOOKUP(Table1[[#This Row],[ZIPCODE]],Table2[Zip Code],Table2[County])</f>
        <v>Uintah</v>
      </c>
      <c r="I3469" t="str">
        <f>_xlfn.XLOOKUP(Table1[[#This Row],[ZIPCODE]],Table3[zip],Table3[county])</f>
        <v>Uintah County</v>
      </c>
      <c r="J3469" t="str">
        <f>IFERROR(Table1[[#This Row],[County (Utah.gov)]], SUBSTITUTE(Table1[[#This Row],[County (WPR)]], " County", ""))</f>
        <v>Uintah</v>
      </c>
    </row>
    <row r="3470" spans="1:10">
      <c r="A3470" t="s">
        <v>135</v>
      </c>
      <c r="B3470" t="s">
        <v>322</v>
      </c>
      <c r="C3470">
        <v>2025</v>
      </c>
      <c r="D3470">
        <v>2</v>
      </c>
      <c r="E3470">
        <v>84026</v>
      </c>
      <c r="F3470" t="s">
        <v>291</v>
      </c>
      <c r="G3470">
        <v>5</v>
      </c>
      <c r="H3470" t="str">
        <f>_xlfn.XLOOKUP(Table1[[#This Row],[ZIPCODE]],Table2[Zip Code],Table2[County])</f>
        <v>Uintah</v>
      </c>
      <c r="I3470" t="str">
        <f>_xlfn.XLOOKUP(Table1[[#This Row],[ZIPCODE]],Table3[zip],Table3[county])</f>
        <v>Uintah County</v>
      </c>
      <c r="J3470" t="str">
        <f>IFERROR(Table1[[#This Row],[County (Utah.gov)]], SUBSTITUTE(Table1[[#This Row],[County (WPR)]], " County", ""))</f>
        <v>Uintah</v>
      </c>
    </row>
    <row r="3471" spans="1:10">
      <c r="A3471" t="s">
        <v>135</v>
      </c>
      <c r="B3471" t="s">
        <v>322</v>
      </c>
      <c r="C3471">
        <v>2025</v>
      </c>
      <c r="D3471">
        <v>2</v>
      </c>
      <c r="E3471">
        <v>84027</v>
      </c>
      <c r="F3471" t="s">
        <v>290</v>
      </c>
      <c r="G3471">
        <v>1</v>
      </c>
      <c r="H3471" t="str">
        <f>_xlfn.XLOOKUP(Table1[[#This Row],[ZIPCODE]],Table2[Zip Code],Table2[County])</f>
        <v>Duchesne</v>
      </c>
      <c r="I3471" t="str">
        <f>_xlfn.XLOOKUP(Table1[[#This Row],[ZIPCODE]],Table3[zip],Table3[county])</f>
        <v>Duchesne County</v>
      </c>
      <c r="J3471" t="str">
        <f>IFERROR(Table1[[#This Row],[County (Utah.gov)]], SUBSTITUTE(Table1[[#This Row],[County (WPR)]], " County", ""))</f>
        <v>Duchesne</v>
      </c>
    </row>
    <row r="3472" spans="1:10">
      <c r="A3472" t="s">
        <v>135</v>
      </c>
      <c r="B3472" t="s">
        <v>322</v>
      </c>
      <c r="C3472">
        <v>2025</v>
      </c>
      <c r="D3472">
        <v>2</v>
      </c>
      <c r="E3472">
        <v>84028</v>
      </c>
      <c r="F3472" t="s">
        <v>290</v>
      </c>
      <c r="G3472">
        <v>5</v>
      </c>
      <c r="H3472" t="str">
        <f>_xlfn.XLOOKUP(Table1[[#This Row],[ZIPCODE]],Table2[Zip Code],Table2[County])</f>
        <v>Rich</v>
      </c>
      <c r="I3472" t="str">
        <f>_xlfn.XLOOKUP(Table1[[#This Row],[ZIPCODE]],Table3[zip],Table3[county])</f>
        <v>Rich County</v>
      </c>
      <c r="J3472" t="str">
        <f>IFERROR(Table1[[#This Row],[County (Utah.gov)]], SUBSTITUTE(Table1[[#This Row],[County (WPR)]], " County", ""))</f>
        <v>Rich</v>
      </c>
    </row>
    <row r="3473" spans="1:10">
      <c r="A3473" t="s">
        <v>135</v>
      </c>
      <c r="B3473" t="s">
        <v>322</v>
      </c>
      <c r="C3473">
        <v>2025</v>
      </c>
      <c r="D3473">
        <v>2</v>
      </c>
      <c r="E3473">
        <v>84028</v>
      </c>
      <c r="F3473" t="s">
        <v>291</v>
      </c>
      <c r="G3473">
        <v>1</v>
      </c>
      <c r="H3473" t="str">
        <f>_xlfn.XLOOKUP(Table1[[#This Row],[ZIPCODE]],Table2[Zip Code],Table2[County])</f>
        <v>Rich</v>
      </c>
      <c r="I3473" t="str">
        <f>_xlfn.XLOOKUP(Table1[[#This Row],[ZIPCODE]],Table3[zip],Table3[county])</f>
        <v>Rich County</v>
      </c>
      <c r="J3473" t="str">
        <f>IFERROR(Table1[[#This Row],[County (Utah.gov)]], SUBSTITUTE(Table1[[#This Row],[County (WPR)]], " County", ""))</f>
        <v>Rich</v>
      </c>
    </row>
    <row r="3474" spans="1:10">
      <c r="A3474" t="s">
        <v>135</v>
      </c>
      <c r="B3474" t="s">
        <v>322</v>
      </c>
      <c r="C3474">
        <v>2025</v>
      </c>
      <c r="D3474">
        <v>2</v>
      </c>
      <c r="E3474">
        <v>84029</v>
      </c>
      <c r="F3474" t="s">
        <v>290</v>
      </c>
      <c r="G3474">
        <v>33</v>
      </c>
      <c r="H3474" t="str">
        <f>_xlfn.XLOOKUP(Table1[[#This Row],[ZIPCODE]],Table2[Zip Code],Table2[County])</f>
        <v>Tooele</v>
      </c>
      <c r="I3474" t="str">
        <f>_xlfn.XLOOKUP(Table1[[#This Row],[ZIPCODE]],Table3[zip],Table3[county])</f>
        <v>Tooele County</v>
      </c>
      <c r="J3474" t="str">
        <f>IFERROR(Table1[[#This Row],[County (Utah.gov)]], SUBSTITUTE(Table1[[#This Row],[County (WPR)]], " County", ""))</f>
        <v>Tooele</v>
      </c>
    </row>
    <row r="3475" spans="1:10">
      <c r="A3475" t="s">
        <v>135</v>
      </c>
      <c r="B3475" t="s">
        <v>322</v>
      </c>
      <c r="C3475">
        <v>2025</v>
      </c>
      <c r="D3475">
        <v>2</v>
      </c>
      <c r="E3475">
        <v>84029</v>
      </c>
      <c r="F3475" t="s">
        <v>291</v>
      </c>
      <c r="G3475">
        <v>23</v>
      </c>
      <c r="H3475" t="str">
        <f>_xlfn.XLOOKUP(Table1[[#This Row],[ZIPCODE]],Table2[Zip Code],Table2[County])</f>
        <v>Tooele</v>
      </c>
      <c r="I3475" t="str">
        <f>_xlfn.XLOOKUP(Table1[[#This Row],[ZIPCODE]],Table3[zip],Table3[county])</f>
        <v>Tooele County</v>
      </c>
      <c r="J3475" t="str">
        <f>IFERROR(Table1[[#This Row],[County (Utah.gov)]], SUBSTITUTE(Table1[[#This Row],[County (WPR)]], " County", ""))</f>
        <v>Tooele</v>
      </c>
    </row>
    <row r="3476" spans="1:10">
      <c r="A3476" t="s">
        <v>135</v>
      </c>
      <c r="B3476" t="s">
        <v>322</v>
      </c>
      <c r="C3476">
        <v>2025</v>
      </c>
      <c r="D3476">
        <v>2</v>
      </c>
      <c r="E3476">
        <v>84031</v>
      </c>
      <c r="F3476" t="s">
        <v>290</v>
      </c>
      <c r="G3476">
        <v>1</v>
      </c>
      <c r="H3476" t="str">
        <f>_xlfn.XLOOKUP(Table1[[#This Row],[ZIPCODE]],Table2[Zip Code],Table2[County])</f>
        <v>Duchesne</v>
      </c>
      <c r="I3476" t="str">
        <f>_xlfn.XLOOKUP(Table1[[#This Row],[ZIPCODE]],Table3[zip],Table3[county])</f>
        <v>Duchesne County</v>
      </c>
      <c r="J3476" t="str">
        <f>IFERROR(Table1[[#This Row],[County (Utah.gov)]], SUBSTITUTE(Table1[[#This Row],[County (WPR)]], " County", ""))</f>
        <v>Duchesne</v>
      </c>
    </row>
    <row r="3477" spans="1:10">
      <c r="A3477" t="s">
        <v>135</v>
      </c>
      <c r="B3477" t="s">
        <v>322</v>
      </c>
      <c r="C3477">
        <v>2025</v>
      </c>
      <c r="D3477">
        <v>2</v>
      </c>
      <c r="E3477">
        <v>84032</v>
      </c>
      <c r="F3477" t="s">
        <v>290</v>
      </c>
      <c r="G3477">
        <v>68</v>
      </c>
      <c r="H3477" t="str">
        <f>_xlfn.XLOOKUP(Table1[[#This Row],[ZIPCODE]],Table2[Zip Code],Table2[County])</f>
        <v>Wasatch</v>
      </c>
      <c r="I3477" t="str">
        <f>_xlfn.XLOOKUP(Table1[[#This Row],[ZIPCODE]],Table3[zip],Table3[county])</f>
        <v>Wasatch County</v>
      </c>
      <c r="J3477" t="str">
        <f>IFERROR(Table1[[#This Row],[County (Utah.gov)]], SUBSTITUTE(Table1[[#This Row],[County (WPR)]], " County", ""))</f>
        <v>Wasatch</v>
      </c>
    </row>
    <row r="3478" spans="1:10">
      <c r="A3478" t="s">
        <v>135</v>
      </c>
      <c r="B3478" t="s">
        <v>322</v>
      </c>
      <c r="C3478">
        <v>2025</v>
      </c>
      <c r="D3478">
        <v>2</v>
      </c>
      <c r="E3478">
        <v>84032</v>
      </c>
      <c r="F3478" t="s">
        <v>291</v>
      </c>
      <c r="G3478">
        <v>13</v>
      </c>
      <c r="H3478" t="str">
        <f>_xlfn.XLOOKUP(Table1[[#This Row],[ZIPCODE]],Table2[Zip Code],Table2[County])</f>
        <v>Wasatch</v>
      </c>
      <c r="I3478" t="str">
        <f>_xlfn.XLOOKUP(Table1[[#This Row],[ZIPCODE]],Table3[zip],Table3[county])</f>
        <v>Wasatch County</v>
      </c>
      <c r="J3478" t="str">
        <f>IFERROR(Table1[[#This Row],[County (Utah.gov)]], SUBSTITUTE(Table1[[#This Row],[County (WPR)]], " County", ""))</f>
        <v>Wasatch</v>
      </c>
    </row>
    <row r="3479" spans="1:10">
      <c r="A3479" t="s">
        <v>135</v>
      </c>
      <c r="B3479" t="s">
        <v>322</v>
      </c>
      <c r="C3479">
        <v>2025</v>
      </c>
      <c r="D3479">
        <v>2</v>
      </c>
      <c r="E3479">
        <v>84033</v>
      </c>
      <c r="F3479" t="s">
        <v>290</v>
      </c>
      <c r="G3479">
        <v>2</v>
      </c>
      <c r="H3479" t="str">
        <f>_xlfn.XLOOKUP(Table1[[#This Row],[ZIPCODE]],Table2[Zip Code],Table2[County])</f>
        <v>Summit</v>
      </c>
      <c r="I3479" t="str">
        <f>_xlfn.XLOOKUP(Table1[[#This Row],[ZIPCODE]],Table3[zip],Table3[county])</f>
        <v>Summit County</v>
      </c>
      <c r="J3479" t="str">
        <f>IFERROR(Table1[[#This Row],[County (Utah.gov)]], SUBSTITUTE(Table1[[#This Row],[County (WPR)]], " County", ""))</f>
        <v>Summit</v>
      </c>
    </row>
    <row r="3480" spans="1:10">
      <c r="A3480" t="s">
        <v>135</v>
      </c>
      <c r="B3480" t="s">
        <v>322</v>
      </c>
      <c r="C3480">
        <v>2025</v>
      </c>
      <c r="D3480">
        <v>2</v>
      </c>
      <c r="E3480">
        <v>84035</v>
      </c>
      <c r="F3480" t="s">
        <v>290</v>
      </c>
      <c r="G3480">
        <v>3</v>
      </c>
      <c r="H3480" t="str">
        <f>_xlfn.XLOOKUP(Table1[[#This Row],[ZIPCODE]],Table2[Zip Code],Table2[County])</f>
        <v>Uintah</v>
      </c>
      <c r="I3480" t="str">
        <f>_xlfn.XLOOKUP(Table1[[#This Row],[ZIPCODE]],Table3[zip],Table3[county])</f>
        <v>Uintah County</v>
      </c>
      <c r="J3480" t="str">
        <f>IFERROR(Table1[[#This Row],[County (Utah.gov)]], SUBSTITUTE(Table1[[#This Row],[County (WPR)]], " County", ""))</f>
        <v>Uintah</v>
      </c>
    </row>
    <row r="3481" spans="1:10">
      <c r="A3481" t="s">
        <v>135</v>
      </c>
      <c r="B3481" t="s">
        <v>322</v>
      </c>
      <c r="C3481">
        <v>2025</v>
      </c>
      <c r="D3481">
        <v>2</v>
      </c>
      <c r="E3481">
        <v>84035</v>
      </c>
      <c r="F3481" t="s">
        <v>291</v>
      </c>
      <c r="G3481">
        <v>1</v>
      </c>
      <c r="H3481" t="str">
        <f>_xlfn.XLOOKUP(Table1[[#This Row],[ZIPCODE]],Table2[Zip Code],Table2[County])</f>
        <v>Uintah</v>
      </c>
      <c r="I3481" t="str">
        <f>_xlfn.XLOOKUP(Table1[[#This Row],[ZIPCODE]],Table3[zip],Table3[county])</f>
        <v>Uintah County</v>
      </c>
      <c r="J3481" t="str">
        <f>IFERROR(Table1[[#This Row],[County (Utah.gov)]], SUBSTITUTE(Table1[[#This Row],[County (WPR)]], " County", ""))</f>
        <v>Uintah</v>
      </c>
    </row>
    <row r="3482" spans="1:10">
      <c r="A3482" t="s">
        <v>135</v>
      </c>
      <c r="B3482" t="s">
        <v>322</v>
      </c>
      <c r="C3482">
        <v>2025</v>
      </c>
      <c r="D3482">
        <v>2</v>
      </c>
      <c r="E3482">
        <v>84036</v>
      </c>
      <c r="F3482" t="s">
        <v>290</v>
      </c>
      <c r="G3482">
        <v>13</v>
      </c>
      <c r="H3482" t="str">
        <f>_xlfn.XLOOKUP(Table1[[#This Row],[ZIPCODE]],Table2[Zip Code],Table2[County])</f>
        <v>Summit</v>
      </c>
      <c r="I3482" t="str">
        <f>_xlfn.XLOOKUP(Table1[[#This Row],[ZIPCODE]],Table3[zip],Table3[county])</f>
        <v>Summit County</v>
      </c>
      <c r="J3482" t="str">
        <f>IFERROR(Table1[[#This Row],[County (Utah.gov)]], SUBSTITUTE(Table1[[#This Row],[County (WPR)]], " County", ""))</f>
        <v>Summit</v>
      </c>
    </row>
    <row r="3483" spans="1:10">
      <c r="A3483" t="s">
        <v>135</v>
      </c>
      <c r="B3483" t="s">
        <v>322</v>
      </c>
      <c r="C3483">
        <v>2025</v>
      </c>
      <c r="D3483">
        <v>2</v>
      </c>
      <c r="E3483">
        <v>84036</v>
      </c>
      <c r="F3483" t="s">
        <v>291</v>
      </c>
      <c r="G3483">
        <v>3</v>
      </c>
      <c r="H3483" t="str">
        <f>_xlfn.XLOOKUP(Table1[[#This Row],[ZIPCODE]],Table2[Zip Code],Table2[County])</f>
        <v>Summit</v>
      </c>
      <c r="I3483" t="str">
        <f>_xlfn.XLOOKUP(Table1[[#This Row],[ZIPCODE]],Table3[zip],Table3[county])</f>
        <v>Summit County</v>
      </c>
      <c r="J3483" t="str">
        <f>IFERROR(Table1[[#This Row],[County (Utah.gov)]], SUBSTITUTE(Table1[[#This Row],[County (WPR)]], " County", ""))</f>
        <v>Summit</v>
      </c>
    </row>
    <row r="3484" spans="1:10">
      <c r="A3484" t="s">
        <v>135</v>
      </c>
      <c r="B3484" t="s">
        <v>322</v>
      </c>
      <c r="C3484">
        <v>2025</v>
      </c>
      <c r="D3484">
        <v>2</v>
      </c>
      <c r="E3484">
        <v>84037</v>
      </c>
      <c r="F3484" t="s">
        <v>290</v>
      </c>
      <c r="G3484">
        <v>240</v>
      </c>
      <c r="H3484" t="str">
        <f>_xlfn.XLOOKUP(Table1[[#This Row],[ZIPCODE]],Table2[Zip Code],Table2[County])</f>
        <v>Davis</v>
      </c>
      <c r="I3484" t="str">
        <f>_xlfn.XLOOKUP(Table1[[#This Row],[ZIPCODE]],Table3[zip],Table3[county])</f>
        <v>Davis County</v>
      </c>
      <c r="J3484" t="str">
        <f>IFERROR(Table1[[#This Row],[County (Utah.gov)]], SUBSTITUTE(Table1[[#This Row],[County (WPR)]], " County", ""))</f>
        <v>Davis</v>
      </c>
    </row>
    <row r="3485" spans="1:10">
      <c r="A3485" t="s">
        <v>135</v>
      </c>
      <c r="B3485" t="s">
        <v>322</v>
      </c>
      <c r="C3485">
        <v>2025</v>
      </c>
      <c r="D3485">
        <v>2</v>
      </c>
      <c r="E3485">
        <v>84037</v>
      </c>
      <c r="F3485" t="s">
        <v>291</v>
      </c>
      <c r="G3485">
        <v>53</v>
      </c>
      <c r="H3485" t="str">
        <f>_xlfn.XLOOKUP(Table1[[#This Row],[ZIPCODE]],Table2[Zip Code],Table2[County])</f>
        <v>Davis</v>
      </c>
      <c r="I3485" t="str">
        <f>_xlfn.XLOOKUP(Table1[[#This Row],[ZIPCODE]],Table3[zip],Table3[county])</f>
        <v>Davis County</v>
      </c>
      <c r="J3485" t="str">
        <f>IFERROR(Table1[[#This Row],[County (Utah.gov)]], SUBSTITUTE(Table1[[#This Row],[County (WPR)]], " County", ""))</f>
        <v>Davis</v>
      </c>
    </row>
    <row r="3486" spans="1:10">
      <c r="A3486" t="s">
        <v>135</v>
      </c>
      <c r="B3486" t="s">
        <v>322</v>
      </c>
      <c r="C3486">
        <v>2025</v>
      </c>
      <c r="D3486">
        <v>2</v>
      </c>
      <c r="E3486">
        <v>84038</v>
      </c>
      <c r="F3486" t="s">
        <v>290</v>
      </c>
      <c r="G3486">
        <v>3</v>
      </c>
      <c r="H3486" t="str">
        <f>_xlfn.XLOOKUP(Table1[[#This Row],[ZIPCODE]],Table2[Zip Code],Table2[County])</f>
        <v>Rich</v>
      </c>
      <c r="I3486" t="str">
        <f>_xlfn.XLOOKUP(Table1[[#This Row],[ZIPCODE]],Table3[zip],Table3[county])</f>
        <v>Rich County</v>
      </c>
      <c r="J3486" t="str">
        <f>IFERROR(Table1[[#This Row],[County (Utah.gov)]], SUBSTITUTE(Table1[[#This Row],[County (WPR)]], " County", ""))</f>
        <v>Rich</v>
      </c>
    </row>
    <row r="3487" spans="1:10">
      <c r="A3487" t="s">
        <v>135</v>
      </c>
      <c r="B3487" t="s">
        <v>322</v>
      </c>
      <c r="C3487">
        <v>2025</v>
      </c>
      <c r="D3487">
        <v>2</v>
      </c>
      <c r="E3487">
        <v>84038</v>
      </c>
      <c r="F3487" t="s">
        <v>291</v>
      </c>
      <c r="G3487">
        <v>1</v>
      </c>
      <c r="H3487" t="str">
        <f>_xlfn.XLOOKUP(Table1[[#This Row],[ZIPCODE]],Table2[Zip Code],Table2[County])</f>
        <v>Rich</v>
      </c>
      <c r="I3487" t="str">
        <f>_xlfn.XLOOKUP(Table1[[#This Row],[ZIPCODE]],Table3[zip],Table3[county])</f>
        <v>Rich County</v>
      </c>
      <c r="J3487" t="str">
        <f>IFERROR(Table1[[#This Row],[County (Utah.gov)]], SUBSTITUTE(Table1[[#This Row],[County (WPR)]], " County", ""))</f>
        <v>Rich</v>
      </c>
    </row>
    <row r="3488" spans="1:10">
      <c r="A3488" t="s">
        <v>135</v>
      </c>
      <c r="B3488" t="s">
        <v>322</v>
      </c>
      <c r="C3488">
        <v>2025</v>
      </c>
      <c r="D3488">
        <v>2</v>
      </c>
      <c r="E3488">
        <v>84039</v>
      </c>
      <c r="F3488" t="s">
        <v>290</v>
      </c>
      <c r="G3488">
        <v>10</v>
      </c>
      <c r="H3488" t="str">
        <f>_xlfn.XLOOKUP(Table1[[#This Row],[ZIPCODE]],Table2[Zip Code],Table2[County])</f>
        <v>Uintah</v>
      </c>
      <c r="I3488" t="str">
        <f>_xlfn.XLOOKUP(Table1[[#This Row],[ZIPCODE]],Table3[zip],Table3[county])</f>
        <v>Uintah County</v>
      </c>
      <c r="J3488" t="str">
        <f>IFERROR(Table1[[#This Row],[County (Utah.gov)]], SUBSTITUTE(Table1[[#This Row],[County (WPR)]], " County", ""))</f>
        <v>Uintah</v>
      </c>
    </row>
    <row r="3489" spans="1:10">
      <c r="A3489" t="s">
        <v>135</v>
      </c>
      <c r="B3489" t="s">
        <v>322</v>
      </c>
      <c r="C3489">
        <v>2025</v>
      </c>
      <c r="D3489">
        <v>2</v>
      </c>
      <c r="E3489">
        <v>84039</v>
      </c>
      <c r="F3489" t="s">
        <v>291</v>
      </c>
      <c r="G3489">
        <v>4</v>
      </c>
      <c r="H3489" t="str">
        <f>_xlfn.XLOOKUP(Table1[[#This Row],[ZIPCODE]],Table2[Zip Code],Table2[County])</f>
        <v>Uintah</v>
      </c>
      <c r="I3489" t="str">
        <f>_xlfn.XLOOKUP(Table1[[#This Row],[ZIPCODE]],Table3[zip],Table3[county])</f>
        <v>Uintah County</v>
      </c>
      <c r="J3489" t="str">
        <f>IFERROR(Table1[[#This Row],[County (Utah.gov)]], SUBSTITUTE(Table1[[#This Row],[County (WPR)]], " County", ""))</f>
        <v>Uintah</v>
      </c>
    </row>
    <row r="3490" spans="1:10">
      <c r="A3490" t="s">
        <v>135</v>
      </c>
      <c r="B3490" t="s">
        <v>322</v>
      </c>
      <c r="C3490">
        <v>2025</v>
      </c>
      <c r="D3490">
        <v>2</v>
      </c>
      <c r="E3490">
        <v>84040</v>
      </c>
      <c r="F3490" t="s">
        <v>290</v>
      </c>
      <c r="G3490">
        <v>66</v>
      </c>
      <c r="H3490" t="str">
        <f>_xlfn.XLOOKUP(Table1[[#This Row],[ZIPCODE]],Table2[Zip Code],Table2[County])</f>
        <v>Davis</v>
      </c>
      <c r="I3490" t="str">
        <f>_xlfn.XLOOKUP(Table1[[#This Row],[ZIPCODE]],Table3[zip],Table3[county])</f>
        <v>Davis County</v>
      </c>
      <c r="J3490" t="str">
        <f>IFERROR(Table1[[#This Row],[County (Utah.gov)]], SUBSTITUTE(Table1[[#This Row],[County (WPR)]], " County", ""))</f>
        <v>Davis</v>
      </c>
    </row>
    <row r="3491" spans="1:10">
      <c r="A3491" t="s">
        <v>135</v>
      </c>
      <c r="B3491" t="s">
        <v>322</v>
      </c>
      <c r="C3491">
        <v>2025</v>
      </c>
      <c r="D3491">
        <v>2</v>
      </c>
      <c r="E3491">
        <v>84040</v>
      </c>
      <c r="F3491" t="s">
        <v>291</v>
      </c>
      <c r="G3491">
        <v>15</v>
      </c>
      <c r="H3491" t="str">
        <f>_xlfn.XLOOKUP(Table1[[#This Row],[ZIPCODE]],Table2[Zip Code],Table2[County])</f>
        <v>Davis</v>
      </c>
      <c r="I3491" t="str">
        <f>_xlfn.XLOOKUP(Table1[[#This Row],[ZIPCODE]],Table3[zip],Table3[county])</f>
        <v>Davis County</v>
      </c>
      <c r="J3491" t="str">
        <f>IFERROR(Table1[[#This Row],[County (Utah.gov)]], SUBSTITUTE(Table1[[#This Row],[County (WPR)]], " County", ""))</f>
        <v>Davis</v>
      </c>
    </row>
    <row r="3492" spans="1:10">
      <c r="A3492" t="s">
        <v>135</v>
      </c>
      <c r="B3492" t="s">
        <v>322</v>
      </c>
      <c r="C3492">
        <v>2025</v>
      </c>
      <c r="D3492">
        <v>2</v>
      </c>
      <c r="E3492">
        <v>84041</v>
      </c>
      <c r="F3492" t="s">
        <v>290</v>
      </c>
      <c r="G3492">
        <v>117</v>
      </c>
      <c r="H3492" t="str">
        <f>_xlfn.XLOOKUP(Table1[[#This Row],[ZIPCODE]],Table2[Zip Code],Table2[County])</f>
        <v>Davis</v>
      </c>
      <c r="I3492" t="str">
        <f>_xlfn.XLOOKUP(Table1[[#This Row],[ZIPCODE]],Table3[zip],Table3[county])</f>
        <v>Davis County</v>
      </c>
      <c r="J3492" t="str">
        <f>IFERROR(Table1[[#This Row],[County (Utah.gov)]], SUBSTITUTE(Table1[[#This Row],[County (WPR)]], " County", ""))</f>
        <v>Davis</v>
      </c>
    </row>
    <row r="3493" spans="1:10">
      <c r="A3493" t="s">
        <v>135</v>
      </c>
      <c r="B3493" t="s">
        <v>322</v>
      </c>
      <c r="C3493">
        <v>2025</v>
      </c>
      <c r="D3493">
        <v>2</v>
      </c>
      <c r="E3493">
        <v>84041</v>
      </c>
      <c r="F3493" t="s">
        <v>291</v>
      </c>
      <c r="G3493">
        <v>24</v>
      </c>
      <c r="H3493" t="str">
        <f>_xlfn.XLOOKUP(Table1[[#This Row],[ZIPCODE]],Table2[Zip Code],Table2[County])</f>
        <v>Davis</v>
      </c>
      <c r="I3493" t="str">
        <f>_xlfn.XLOOKUP(Table1[[#This Row],[ZIPCODE]],Table3[zip],Table3[county])</f>
        <v>Davis County</v>
      </c>
      <c r="J3493" t="str">
        <f>IFERROR(Table1[[#This Row],[County (Utah.gov)]], SUBSTITUTE(Table1[[#This Row],[County (WPR)]], " County", ""))</f>
        <v>Davis</v>
      </c>
    </row>
    <row r="3494" spans="1:10">
      <c r="A3494" t="s">
        <v>135</v>
      </c>
      <c r="B3494" t="s">
        <v>322</v>
      </c>
      <c r="C3494">
        <v>2025</v>
      </c>
      <c r="D3494">
        <v>2</v>
      </c>
      <c r="E3494">
        <v>84042</v>
      </c>
      <c r="F3494" t="s">
        <v>290</v>
      </c>
      <c r="G3494">
        <v>11</v>
      </c>
      <c r="H3494" t="str">
        <f>_xlfn.XLOOKUP(Table1[[#This Row],[ZIPCODE]],Table2[Zip Code],Table2[County])</f>
        <v>Utah</v>
      </c>
      <c r="I3494" t="str">
        <f>_xlfn.XLOOKUP(Table1[[#This Row],[ZIPCODE]],Table3[zip],Table3[county])</f>
        <v>Utah County</v>
      </c>
      <c r="J3494" t="str">
        <f>IFERROR(Table1[[#This Row],[County (Utah.gov)]], SUBSTITUTE(Table1[[#This Row],[County (WPR)]], " County", ""))</f>
        <v>Utah</v>
      </c>
    </row>
    <row r="3495" spans="1:10">
      <c r="A3495" t="s">
        <v>135</v>
      </c>
      <c r="B3495" t="s">
        <v>322</v>
      </c>
      <c r="C3495">
        <v>2025</v>
      </c>
      <c r="D3495">
        <v>2</v>
      </c>
      <c r="E3495">
        <v>84042</v>
      </c>
      <c r="F3495" t="s">
        <v>291</v>
      </c>
      <c r="G3495">
        <v>3</v>
      </c>
      <c r="H3495" t="str">
        <f>_xlfn.XLOOKUP(Table1[[#This Row],[ZIPCODE]],Table2[Zip Code],Table2[County])</f>
        <v>Utah</v>
      </c>
      <c r="I3495" t="str">
        <f>_xlfn.XLOOKUP(Table1[[#This Row],[ZIPCODE]],Table3[zip],Table3[county])</f>
        <v>Utah County</v>
      </c>
      <c r="J3495" t="str">
        <f>IFERROR(Table1[[#This Row],[County (Utah.gov)]], SUBSTITUTE(Table1[[#This Row],[County (WPR)]], " County", ""))</f>
        <v>Utah</v>
      </c>
    </row>
    <row r="3496" spans="1:10">
      <c r="A3496" t="s">
        <v>135</v>
      </c>
      <c r="B3496" t="s">
        <v>322</v>
      </c>
      <c r="C3496">
        <v>2025</v>
      </c>
      <c r="D3496">
        <v>2</v>
      </c>
      <c r="E3496">
        <v>84043</v>
      </c>
      <c r="F3496" t="s">
        <v>290</v>
      </c>
      <c r="G3496">
        <v>159</v>
      </c>
      <c r="H3496" t="str">
        <f>_xlfn.XLOOKUP(Table1[[#This Row],[ZIPCODE]],Table2[Zip Code],Table2[County])</f>
        <v>Utah</v>
      </c>
      <c r="I3496" t="str">
        <f>_xlfn.XLOOKUP(Table1[[#This Row],[ZIPCODE]],Table3[zip],Table3[county])</f>
        <v>Utah County</v>
      </c>
      <c r="J3496" t="str">
        <f>IFERROR(Table1[[#This Row],[County (Utah.gov)]], SUBSTITUTE(Table1[[#This Row],[County (WPR)]], " County", ""))</f>
        <v>Utah</v>
      </c>
    </row>
    <row r="3497" spans="1:10">
      <c r="A3497" t="s">
        <v>135</v>
      </c>
      <c r="B3497" t="s">
        <v>322</v>
      </c>
      <c r="C3497">
        <v>2025</v>
      </c>
      <c r="D3497">
        <v>2</v>
      </c>
      <c r="E3497">
        <v>84043</v>
      </c>
      <c r="F3497" t="s">
        <v>291</v>
      </c>
      <c r="G3497">
        <v>34</v>
      </c>
      <c r="H3497" t="str">
        <f>_xlfn.XLOOKUP(Table1[[#This Row],[ZIPCODE]],Table2[Zip Code],Table2[County])</f>
        <v>Utah</v>
      </c>
      <c r="I3497" t="str">
        <f>_xlfn.XLOOKUP(Table1[[#This Row],[ZIPCODE]],Table3[zip],Table3[county])</f>
        <v>Utah County</v>
      </c>
      <c r="J3497" t="str">
        <f>IFERROR(Table1[[#This Row],[County (Utah.gov)]], SUBSTITUTE(Table1[[#This Row],[County (WPR)]], " County", ""))</f>
        <v>Utah</v>
      </c>
    </row>
    <row r="3498" spans="1:10">
      <c r="A3498" t="s">
        <v>135</v>
      </c>
      <c r="B3498" t="s">
        <v>322</v>
      </c>
      <c r="C3498">
        <v>2025</v>
      </c>
      <c r="D3498">
        <v>2</v>
      </c>
      <c r="E3498">
        <v>84044</v>
      </c>
      <c r="F3498" t="s">
        <v>290</v>
      </c>
      <c r="G3498">
        <v>20</v>
      </c>
      <c r="H3498" t="str">
        <f>_xlfn.XLOOKUP(Table1[[#This Row],[ZIPCODE]],Table2[Zip Code],Table2[County])</f>
        <v>Salt Lake</v>
      </c>
      <c r="I3498" t="str">
        <f>_xlfn.XLOOKUP(Table1[[#This Row],[ZIPCODE]],Table3[zip],Table3[county])</f>
        <v>Salt Lake County</v>
      </c>
      <c r="J3498" t="str">
        <f>IFERROR(Table1[[#This Row],[County (Utah.gov)]], SUBSTITUTE(Table1[[#This Row],[County (WPR)]], " County", ""))</f>
        <v>Salt Lake</v>
      </c>
    </row>
    <row r="3499" spans="1:10">
      <c r="A3499" t="s">
        <v>135</v>
      </c>
      <c r="B3499" t="s">
        <v>322</v>
      </c>
      <c r="C3499">
        <v>2025</v>
      </c>
      <c r="D3499">
        <v>2</v>
      </c>
      <c r="E3499">
        <v>84044</v>
      </c>
      <c r="F3499" t="s">
        <v>291</v>
      </c>
      <c r="G3499">
        <v>12</v>
      </c>
      <c r="H3499" t="str">
        <f>_xlfn.XLOOKUP(Table1[[#This Row],[ZIPCODE]],Table2[Zip Code],Table2[County])</f>
        <v>Salt Lake</v>
      </c>
      <c r="I3499" t="str">
        <f>_xlfn.XLOOKUP(Table1[[#This Row],[ZIPCODE]],Table3[zip],Table3[county])</f>
        <v>Salt Lake County</v>
      </c>
      <c r="J3499" t="str">
        <f>IFERROR(Table1[[#This Row],[County (Utah.gov)]], SUBSTITUTE(Table1[[#This Row],[County (WPR)]], " County", ""))</f>
        <v>Salt Lake</v>
      </c>
    </row>
    <row r="3500" spans="1:10">
      <c r="A3500" t="s">
        <v>135</v>
      </c>
      <c r="B3500" t="s">
        <v>322</v>
      </c>
      <c r="C3500">
        <v>2025</v>
      </c>
      <c r="D3500">
        <v>2</v>
      </c>
      <c r="E3500">
        <v>84045</v>
      </c>
      <c r="F3500" t="s">
        <v>290</v>
      </c>
      <c r="G3500">
        <v>73</v>
      </c>
      <c r="H3500" t="e">
        <f>_xlfn.XLOOKUP(Table1[[#This Row],[ZIPCODE]],Table2[Zip Code],Table2[County])</f>
        <v>#N/A</v>
      </c>
      <c r="I3500" t="str">
        <f>_xlfn.XLOOKUP(Table1[[#This Row],[ZIPCODE]],Table3[zip],Table3[county])</f>
        <v>Utah County</v>
      </c>
      <c r="J3500" t="str">
        <f>IFERROR(Table1[[#This Row],[County (Utah.gov)]], SUBSTITUTE(Table1[[#This Row],[County (WPR)]], " County", ""))</f>
        <v>Utah</v>
      </c>
    </row>
    <row r="3501" spans="1:10">
      <c r="A3501" t="s">
        <v>135</v>
      </c>
      <c r="B3501" t="s">
        <v>322</v>
      </c>
      <c r="C3501">
        <v>2025</v>
      </c>
      <c r="D3501">
        <v>2</v>
      </c>
      <c r="E3501">
        <v>84045</v>
      </c>
      <c r="F3501" t="s">
        <v>291</v>
      </c>
      <c r="G3501">
        <v>20</v>
      </c>
      <c r="H3501" t="e">
        <f>_xlfn.XLOOKUP(Table1[[#This Row],[ZIPCODE]],Table2[Zip Code],Table2[County])</f>
        <v>#N/A</v>
      </c>
      <c r="I3501" t="str">
        <f>_xlfn.XLOOKUP(Table1[[#This Row],[ZIPCODE]],Table3[zip],Table3[county])</f>
        <v>Utah County</v>
      </c>
      <c r="J3501" t="str">
        <f>IFERROR(Table1[[#This Row],[County (Utah.gov)]], SUBSTITUTE(Table1[[#This Row],[County (WPR)]], " County", ""))</f>
        <v>Utah</v>
      </c>
    </row>
    <row r="3502" spans="1:10">
      <c r="A3502" t="s">
        <v>135</v>
      </c>
      <c r="B3502" t="s">
        <v>322</v>
      </c>
      <c r="C3502">
        <v>2025</v>
      </c>
      <c r="D3502">
        <v>2</v>
      </c>
      <c r="E3502">
        <v>84046</v>
      </c>
      <c r="F3502" t="s">
        <v>291</v>
      </c>
      <c r="G3502">
        <v>2</v>
      </c>
      <c r="H3502" t="str">
        <f>_xlfn.XLOOKUP(Table1[[#This Row],[ZIPCODE]],Table2[Zip Code],Table2[County])</f>
        <v>Daggett</v>
      </c>
      <c r="I3502" t="str">
        <f>_xlfn.XLOOKUP(Table1[[#This Row],[ZIPCODE]],Table3[zip],Table3[county])</f>
        <v>Daggett County</v>
      </c>
      <c r="J3502" t="str">
        <f>IFERROR(Table1[[#This Row],[County (Utah.gov)]], SUBSTITUTE(Table1[[#This Row],[County (WPR)]], " County", ""))</f>
        <v>Daggett</v>
      </c>
    </row>
    <row r="3503" spans="1:10">
      <c r="A3503" t="s">
        <v>135</v>
      </c>
      <c r="B3503" t="s">
        <v>322</v>
      </c>
      <c r="C3503">
        <v>2025</v>
      </c>
      <c r="D3503">
        <v>2</v>
      </c>
      <c r="E3503">
        <v>84047</v>
      </c>
      <c r="F3503" t="s">
        <v>290</v>
      </c>
      <c r="G3503">
        <v>10</v>
      </c>
      <c r="H3503" t="str">
        <f>_xlfn.XLOOKUP(Table1[[#This Row],[ZIPCODE]],Table2[Zip Code],Table2[County])</f>
        <v>Salt Lake</v>
      </c>
      <c r="I3503" t="str">
        <f>_xlfn.XLOOKUP(Table1[[#This Row],[ZIPCODE]],Table3[zip],Table3[county])</f>
        <v>Salt Lake County</v>
      </c>
      <c r="J3503" t="str">
        <f>IFERROR(Table1[[#This Row],[County (Utah.gov)]], SUBSTITUTE(Table1[[#This Row],[County (WPR)]], " County", ""))</f>
        <v>Salt Lake</v>
      </c>
    </row>
    <row r="3504" spans="1:10">
      <c r="A3504" t="s">
        <v>135</v>
      </c>
      <c r="B3504" t="s">
        <v>322</v>
      </c>
      <c r="C3504">
        <v>2025</v>
      </c>
      <c r="D3504">
        <v>2</v>
      </c>
      <c r="E3504">
        <v>84047</v>
      </c>
      <c r="F3504" t="s">
        <v>291</v>
      </c>
      <c r="G3504">
        <v>4</v>
      </c>
      <c r="H3504" t="str">
        <f>_xlfn.XLOOKUP(Table1[[#This Row],[ZIPCODE]],Table2[Zip Code],Table2[County])</f>
        <v>Salt Lake</v>
      </c>
      <c r="I3504" t="str">
        <f>_xlfn.XLOOKUP(Table1[[#This Row],[ZIPCODE]],Table3[zip],Table3[county])</f>
        <v>Salt Lake County</v>
      </c>
      <c r="J3504" t="str">
        <f>IFERROR(Table1[[#This Row],[County (Utah.gov)]], SUBSTITUTE(Table1[[#This Row],[County (WPR)]], " County", ""))</f>
        <v>Salt Lake</v>
      </c>
    </row>
    <row r="3505" spans="1:10">
      <c r="A3505" t="s">
        <v>135</v>
      </c>
      <c r="B3505" t="s">
        <v>322</v>
      </c>
      <c r="C3505">
        <v>2025</v>
      </c>
      <c r="D3505">
        <v>2</v>
      </c>
      <c r="E3505">
        <v>84049</v>
      </c>
      <c r="F3505" t="s">
        <v>290</v>
      </c>
      <c r="G3505">
        <v>29</v>
      </c>
      <c r="H3505" t="str">
        <f>_xlfn.XLOOKUP(Table1[[#This Row],[ZIPCODE]],Table2[Zip Code],Table2[County])</f>
        <v>Wasatch</v>
      </c>
      <c r="I3505" t="str">
        <f>_xlfn.XLOOKUP(Table1[[#This Row],[ZIPCODE]],Table3[zip],Table3[county])</f>
        <v>Wasatch County</v>
      </c>
      <c r="J3505" t="str">
        <f>IFERROR(Table1[[#This Row],[County (Utah.gov)]], SUBSTITUTE(Table1[[#This Row],[County (WPR)]], " County", ""))</f>
        <v>Wasatch</v>
      </c>
    </row>
    <row r="3506" spans="1:10">
      <c r="A3506" t="s">
        <v>135</v>
      </c>
      <c r="B3506" t="s">
        <v>322</v>
      </c>
      <c r="C3506">
        <v>2025</v>
      </c>
      <c r="D3506">
        <v>2</v>
      </c>
      <c r="E3506">
        <v>84049</v>
      </c>
      <c r="F3506" t="s">
        <v>291</v>
      </c>
      <c r="G3506">
        <v>3</v>
      </c>
      <c r="H3506" t="str">
        <f>_xlfn.XLOOKUP(Table1[[#This Row],[ZIPCODE]],Table2[Zip Code],Table2[County])</f>
        <v>Wasatch</v>
      </c>
      <c r="I3506" t="str">
        <f>_xlfn.XLOOKUP(Table1[[#This Row],[ZIPCODE]],Table3[zip],Table3[county])</f>
        <v>Wasatch County</v>
      </c>
      <c r="J3506" t="str">
        <f>IFERROR(Table1[[#This Row],[County (Utah.gov)]], SUBSTITUTE(Table1[[#This Row],[County (WPR)]], " County", ""))</f>
        <v>Wasatch</v>
      </c>
    </row>
    <row r="3507" spans="1:10">
      <c r="A3507" t="s">
        <v>135</v>
      </c>
      <c r="B3507" t="s">
        <v>322</v>
      </c>
      <c r="C3507">
        <v>2025</v>
      </c>
      <c r="D3507">
        <v>2</v>
      </c>
      <c r="E3507">
        <v>84050</v>
      </c>
      <c r="F3507" t="s">
        <v>290</v>
      </c>
      <c r="G3507">
        <v>51</v>
      </c>
      <c r="H3507" t="str">
        <f>_xlfn.XLOOKUP(Table1[[#This Row],[ZIPCODE]],Table2[Zip Code],Table2[County])</f>
        <v>Morgan</v>
      </c>
      <c r="I3507" t="str">
        <f>_xlfn.XLOOKUP(Table1[[#This Row],[ZIPCODE]],Table3[zip],Table3[county])</f>
        <v>Morgan County</v>
      </c>
      <c r="J3507" t="str">
        <f>IFERROR(Table1[[#This Row],[County (Utah.gov)]], SUBSTITUTE(Table1[[#This Row],[County (WPR)]], " County", ""))</f>
        <v>Morgan</v>
      </c>
    </row>
    <row r="3508" spans="1:10">
      <c r="A3508" t="s">
        <v>135</v>
      </c>
      <c r="B3508" t="s">
        <v>322</v>
      </c>
      <c r="C3508">
        <v>2025</v>
      </c>
      <c r="D3508">
        <v>2</v>
      </c>
      <c r="E3508">
        <v>84050</v>
      </c>
      <c r="F3508" t="s">
        <v>291</v>
      </c>
      <c r="G3508">
        <v>13</v>
      </c>
      <c r="H3508" t="str">
        <f>_xlfn.XLOOKUP(Table1[[#This Row],[ZIPCODE]],Table2[Zip Code],Table2[County])</f>
        <v>Morgan</v>
      </c>
      <c r="I3508" t="str">
        <f>_xlfn.XLOOKUP(Table1[[#This Row],[ZIPCODE]],Table3[zip],Table3[county])</f>
        <v>Morgan County</v>
      </c>
      <c r="J3508" t="str">
        <f>IFERROR(Table1[[#This Row],[County (Utah.gov)]], SUBSTITUTE(Table1[[#This Row],[County (WPR)]], " County", ""))</f>
        <v>Morgan</v>
      </c>
    </row>
    <row r="3509" spans="1:10">
      <c r="A3509" t="s">
        <v>135</v>
      </c>
      <c r="B3509" t="s">
        <v>322</v>
      </c>
      <c r="C3509">
        <v>2025</v>
      </c>
      <c r="D3509">
        <v>2</v>
      </c>
      <c r="E3509">
        <v>84051</v>
      </c>
      <c r="F3509" t="s">
        <v>290</v>
      </c>
      <c r="G3509">
        <v>1</v>
      </c>
      <c r="H3509" t="str">
        <f>_xlfn.XLOOKUP(Table1[[#This Row],[ZIPCODE]],Table2[Zip Code],Table2[County])</f>
        <v>Duchesne</v>
      </c>
      <c r="I3509" t="str">
        <f>_xlfn.XLOOKUP(Table1[[#This Row],[ZIPCODE]],Table3[zip],Table3[county])</f>
        <v>Duchesne County</v>
      </c>
      <c r="J3509" t="str">
        <f>IFERROR(Table1[[#This Row],[County (Utah.gov)]], SUBSTITUTE(Table1[[#This Row],[County (WPR)]], " County", ""))</f>
        <v>Duchesne</v>
      </c>
    </row>
    <row r="3510" spans="1:10">
      <c r="A3510" t="s">
        <v>135</v>
      </c>
      <c r="B3510" t="s">
        <v>322</v>
      </c>
      <c r="C3510">
        <v>2025</v>
      </c>
      <c r="D3510">
        <v>2</v>
      </c>
      <c r="E3510">
        <v>84051</v>
      </c>
      <c r="F3510" t="s">
        <v>291</v>
      </c>
      <c r="G3510">
        <v>1</v>
      </c>
      <c r="H3510" t="str">
        <f>_xlfn.XLOOKUP(Table1[[#This Row],[ZIPCODE]],Table2[Zip Code],Table2[County])</f>
        <v>Duchesne</v>
      </c>
      <c r="I3510" t="str">
        <f>_xlfn.XLOOKUP(Table1[[#This Row],[ZIPCODE]],Table3[zip],Table3[county])</f>
        <v>Duchesne County</v>
      </c>
      <c r="J3510" t="str">
        <f>IFERROR(Table1[[#This Row],[County (Utah.gov)]], SUBSTITUTE(Table1[[#This Row],[County (WPR)]], " County", ""))</f>
        <v>Duchesne</v>
      </c>
    </row>
    <row r="3511" spans="1:10">
      <c r="A3511" t="s">
        <v>135</v>
      </c>
      <c r="B3511" t="s">
        <v>322</v>
      </c>
      <c r="C3511">
        <v>2025</v>
      </c>
      <c r="D3511">
        <v>2</v>
      </c>
      <c r="E3511">
        <v>84052</v>
      </c>
      <c r="F3511" t="s">
        <v>290</v>
      </c>
      <c r="G3511">
        <v>5</v>
      </c>
      <c r="H3511" t="str">
        <f>_xlfn.XLOOKUP(Table1[[#This Row],[ZIPCODE]],Table2[Zip Code],Table2[County])</f>
        <v>Duchesne</v>
      </c>
      <c r="I3511" t="str">
        <f>_xlfn.XLOOKUP(Table1[[#This Row],[ZIPCODE]],Table3[zip],Table3[county])</f>
        <v>Duchesne County</v>
      </c>
      <c r="J3511" t="str">
        <f>IFERROR(Table1[[#This Row],[County (Utah.gov)]], SUBSTITUTE(Table1[[#This Row],[County (WPR)]], " County", ""))</f>
        <v>Duchesne</v>
      </c>
    </row>
    <row r="3512" spans="1:10">
      <c r="A3512" t="s">
        <v>135</v>
      </c>
      <c r="B3512" t="s">
        <v>322</v>
      </c>
      <c r="C3512">
        <v>2025</v>
      </c>
      <c r="D3512">
        <v>2</v>
      </c>
      <c r="E3512">
        <v>84052</v>
      </c>
      <c r="F3512" t="s">
        <v>291</v>
      </c>
      <c r="G3512">
        <v>6</v>
      </c>
      <c r="H3512" t="str">
        <f>_xlfn.XLOOKUP(Table1[[#This Row],[ZIPCODE]],Table2[Zip Code],Table2[County])</f>
        <v>Duchesne</v>
      </c>
      <c r="I3512" t="str">
        <f>_xlfn.XLOOKUP(Table1[[#This Row],[ZIPCODE]],Table3[zip],Table3[county])</f>
        <v>Duchesne County</v>
      </c>
      <c r="J3512" t="str">
        <f>IFERROR(Table1[[#This Row],[County (Utah.gov)]], SUBSTITUTE(Table1[[#This Row],[County (WPR)]], " County", ""))</f>
        <v>Duchesne</v>
      </c>
    </row>
    <row r="3513" spans="1:10">
      <c r="A3513" t="s">
        <v>135</v>
      </c>
      <c r="B3513" t="s">
        <v>322</v>
      </c>
      <c r="C3513">
        <v>2025</v>
      </c>
      <c r="D3513">
        <v>2</v>
      </c>
      <c r="E3513">
        <v>84053</v>
      </c>
      <c r="F3513" t="s">
        <v>290</v>
      </c>
      <c r="G3513">
        <v>2</v>
      </c>
      <c r="H3513" t="str">
        <f>_xlfn.XLOOKUP(Table1[[#This Row],[ZIPCODE]],Table2[Zip Code],Table2[County])</f>
        <v>Duchesne</v>
      </c>
      <c r="I3513" t="str">
        <f>_xlfn.XLOOKUP(Table1[[#This Row],[ZIPCODE]],Table3[zip],Table3[county])</f>
        <v>Duchesne County</v>
      </c>
      <c r="J3513" t="str">
        <f>IFERROR(Table1[[#This Row],[County (Utah.gov)]], SUBSTITUTE(Table1[[#This Row],[County (WPR)]], " County", ""))</f>
        <v>Duchesne</v>
      </c>
    </row>
    <row r="3514" spans="1:10">
      <c r="A3514" t="s">
        <v>135</v>
      </c>
      <c r="B3514" t="s">
        <v>322</v>
      </c>
      <c r="C3514">
        <v>2025</v>
      </c>
      <c r="D3514">
        <v>2</v>
      </c>
      <c r="E3514">
        <v>84053</v>
      </c>
      <c r="F3514" t="s">
        <v>291</v>
      </c>
      <c r="G3514">
        <v>2</v>
      </c>
      <c r="H3514" t="str">
        <f>_xlfn.XLOOKUP(Table1[[#This Row],[ZIPCODE]],Table2[Zip Code],Table2[County])</f>
        <v>Duchesne</v>
      </c>
      <c r="I3514" t="str">
        <f>_xlfn.XLOOKUP(Table1[[#This Row],[ZIPCODE]],Table3[zip],Table3[county])</f>
        <v>Duchesne County</v>
      </c>
      <c r="J3514" t="str">
        <f>IFERROR(Table1[[#This Row],[County (Utah.gov)]], SUBSTITUTE(Table1[[#This Row],[County (WPR)]], " County", ""))</f>
        <v>Duchesne</v>
      </c>
    </row>
    <row r="3515" spans="1:10">
      <c r="A3515" t="s">
        <v>135</v>
      </c>
      <c r="B3515" t="s">
        <v>322</v>
      </c>
      <c r="C3515">
        <v>2025</v>
      </c>
      <c r="D3515">
        <v>2</v>
      </c>
      <c r="E3515">
        <v>84054</v>
      </c>
      <c r="F3515" t="s">
        <v>290</v>
      </c>
      <c r="G3515">
        <v>51</v>
      </c>
      <c r="H3515" t="str">
        <f>_xlfn.XLOOKUP(Table1[[#This Row],[ZIPCODE]],Table2[Zip Code],Table2[County])</f>
        <v>Davis</v>
      </c>
      <c r="I3515" t="str">
        <f>_xlfn.XLOOKUP(Table1[[#This Row],[ZIPCODE]],Table3[zip],Table3[county])</f>
        <v>Davis County</v>
      </c>
      <c r="J3515" t="str">
        <f>IFERROR(Table1[[#This Row],[County (Utah.gov)]], SUBSTITUTE(Table1[[#This Row],[County (WPR)]], " County", ""))</f>
        <v>Davis</v>
      </c>
    </row>
    <row r="3516" spans="1:10">
      <c r="A3516" t="s">
        <v>135</v>
      </c>
      <c r="B3516" t="s">
        <v>322</v>
      </c>
      <c r="C3516">
        <v>2025</v>
      </c>
      <c r="D3516">
        <v>2</v>
      </c>
      <c r="E3516">
        <v>84054</v>
      </c>
      <c r="F3516" t="s">
        <v>291</v>
      </c>
      <c r="G3516">
        <v>18</v>
      </c>
      <c r="H3516" t="str">
        <f>_xlfn.XLOOKUP(Table1[[#This Row],[ZIPCODE]],Table2[Zip Code],Table2[County])</f>
        <v>Davis</v>
      </c>
      <c r="I3516" t="str">
        <f>_xlfn.XLOOKUP(Table1[[#This Row],[ZIPCODE]],Table3[zip],Table3[county])</f>
        <v>Davis County</v>
      </c>
      <c r="J3516" t="str">
        <f>IFERROR(Table1[[#This Row],[County (Utah.gov)]], SUBSTITUTE(Table1[[#This Row],[County (WPR)]], " County", ""))</f>
        <v>Davis</v>
      </c>
    </row>
    <row r="3517" spans="1:10">
      <c r="A3517" t="s">
        <v>135</v>
      </c>
      <c r="B3517" t="s">
        <v>322</v>
      </c>
      <c r="C3517">
        <v>2025</v>
      </c>
      <c r="D3517">
        <v>2</v>
      </c>
      <c r="E3517">
        <v>84055</v>
      </c>
      <c r="F3517" t="s">
        <v>290</v>
      </c>
      <c r="G3517">
        <v>2</v>
      </c>
      <c r="H3517" t="str">
        <f>_xlfn.XLOOKUP(Table1[[#This Row],[ZIPCODE]],Table2[Zip Code],Table2[County])</f>
        <v>Summit</v>
      </c>
      <c r="I3517" t="str">
        <f>_xlfn.XLOOKUP(Table1[[#This Row],[ZIPCODE]],Table3[zip],Table3[county])</f>
        <v>Summit County</v>
      </c>
      <c r="J3517" t="str">
        <f>IFERROR(Table1[[#This Row],[County (Utah.gov)]], SUBSTITUTE(Table1[[#This Row],[County (WPR)]], " County", ""))</f>
        <v>Summit</v>
      </c>
    </row>
    <row r="3518" spans="1:10">
      <c r="A3518" t="s">
        <v>135</v>
      </c>
      <c r="B3518" t="s">
        <v>322</v>
      </c>
      <c r="C3518">
        <v>2025</v>
      </c>
      <c r="D3518">
        <v>2</v>
      </c>
      <c r="E3518">
        <v>84056</v>
      </c>
      <c r="F3518" t="s">
        <v>290</v>
      </c>
      <c r="G3518">
        <v>2</v>
      </c>
      <c r="H3518" t="str">
        <f>_xlfn.XLOOKUP(Table1[[#This Row],[ZIPCODE]],Table2[Zip Code],Table2[County])</f>
        <v>Weber</v>
      </c>
      <c r="I3518" t="str">
        <f>_xlfn.XLOOKUP(Table1[[#This Row],[ZIPCODE]],Table3[zip],Table3[county])</f>
        <v>Davis County</v>
      </c>
      <c r="J3518" t="str">
        <f>IFERROR(Table1[[#This Row],[County (Utah.gov)]], SUBSTITUTE(Table1[[#This Row],[County (WPR)]], " County", ""))</f>
        <v>Weber</v>
      </c>
    </row>
    <row r="3519" spans="1:10">
      <c r="A3519" t="s">
        <v>135</v>
      </c>
      <c r="B3519" t="s">
        <v>322</v>
      </c>
      <c r="C3519">
        <v>2025</v>
      </c>
      <c r="D3519">
        <v>2</v>
      </c>
      <c r="E3519">
        <v>84056</v>
      </c>
      <c r="F3519" t="s">
        <v>291</v>
      </c>
      <c r="G3519">
        <v>1</v>
      </c>
      <c r="H3519" t="str">
        <f>_xlfn.XLOOKUP(Table1[[#This Row],[ZIPCODE]],Table2[Zip Code],Table2[County])</f>
        <v>Weber</v>
      </c>
      <c r="I3519" t="str">
        <f>_xlfn.XLOOKUP(Table1[[#This Row],[ZIPCODE]],Table3[zip],Table3[county])</f>
        <v>Davis County</v>
      </c>
      <c r="J3519" t="str">
        <f>IFERROR(Table1[[#This Row],[County (Utah.gov)]], SUBSTITUTE(Table1[[#This Row],[County (WPR)]], " County", ""))</f>
        <v>Weber</v>
      </c>
    </row>
    <row r="3520" spans="1:10">
      <c r="A3520" t="s">
        <v>135</v>
      </c>
      <c r="B3520" t="s">
        <v>322</v>
      </c>
      <c r="C3520">
        <v>2025</v>
      </c>
      <c r="D3520">
        <v>2</v>
      </c>
      <c r="E3520">
        <v>84057</v>
      </c>
      <c r="F3520" t="s">
        <v>290</v>
      </c>
      <c r="G3520">
        <v>29</v>
      </c>
      <c r="H3520" t="str">
        <f>_xlfn.XLOOKUP(Table1[[#This Row],[ZIPCODE]],Table2[Zip Code],Table2[County])</f>
        <v>Utah</v>
      </c>
      <c r="I3520" t="str">
        <f>_xlfn.XLOOKUP(Table1[[#This Row],[ZIPCODE]],Table3[zip],Table3[county])</f>
        <v>Utah County</v>
      </c>
      <c r="J3520" t="str">
        <f>IFERROR(Table1[[#This Row],[County (Utah.gov)]], SUBSTITUTE(Table1[[#This Row],[County (WPR)]], " County", ""))</f>
        <v>Utah</v>
      </c>
    </row>
    <row r="3521" spans="1:10">
      <c r="A3521" t="s">
        <v>135</v>
      </c>
      <c r="B3521" t="s">
        <v>322</v>
      </c>
      <c r="C3521">
        <v>2025</v>
      </c>
      <c r="D3521">
        <v>2</v>
      </c>
      <c r="E3521">
        <v>84057</v>
      </c>
      <c r="F3521" t="s">
        <v>291</v>
      </c>
      <c r="G3521">
        <v>11</v>
      </c>
      <c r="H3521" t="str">
        <f>_xlfn.XLOOKUP(Table1[[#This Row],[ZIPCODE]],Table2[Zip Code],Table2[County])</f>
        <v>Utah</v>
      </c>
      <c r="I3521" t="str">
        <f>_xlfn.XLOOKUP(Table1[[#This Row],[ZIPCODE]],Table3[zip],Table3[county])</f>
        <v>Utah County</v>
      </c>
      <c r="J3521" t="str">
        <f>IFERROR(Table1[[#This Row],[County (Utah.gov)]], SUBSTITUTE(Table1[[#This Row],[County (WPR)]], " County", ""))</f>
        <v>Utah</v>
      </c>
    </row>
    <row r="3522" spans="1:10">
      <c r="A3522" t="s">
        <v>135</v>
      </c>
      <c r="B3522" t="s">
        <v>322</v>
      </c>
      <c r="C3522">
        <v>2025</v>
      </c>
      <c r="D3522">
        <v>2</v>
      </c>
      <c r="E3522">
        <v>84058</v>
      </c>
      <c r="F3522" t="s">
        <v>290</v>
      </c>
      <c r="G3522">
        <v>18</v>
      </c>
      <c r="H3522" t="str">
        <f>_xlfn.XLOOKUP(Table1[[#This Row],[ZIPCODE]],Table2[Zip Code],Table2[County])</f>
        <v>Utah</v>
      </c>
      <c r="I3522" t="str">
        <f>_xlfn.XLOOKUP(Table1[[#This Row],[ZIPCODE]],Table3[zip],Table3[county])</f>
        <v>Utah County</v>
      </c>
      <c r="J3522" t="str">
        <f>IFERROR(Table1[[#This Row],[County (Utah.gov)]], SUBSTITUTE(Table1[[#This Row],[County (WPR)]], " County", ""))</f>
        <v>Utah</v>
      </c>
    </row>
    <row r="3523" spans="1:10">
      <c r="A3523" t="s">
        <v>135</v>
      </c>
      <c r="B3523" t="s">
        <v>322</v>
      </c>
      <c r="C3523">
        <v>2025</v>
      </c>
      <c r="D3523">
        <v>2</v>
      </c>
      <c r="E3523">
        <v>84058</v>
      </c>
      <c r="F3523" t="s">
        <v>291</v>
      </c>
      <c r="G3523">
        <v>10</v>
      </c>
      <c r="H3523" t="str">
        <f>_xlfn.XLOOKUP(Table1[[#This Row],[ZIPCODE]],Table2[Zip Code],Table2[County])</f>
        <v>Utah</v>
      </c>
      <c r="I3523" t="str">
        <f>_xlfn.XLOOKUP(Table1[[#This Row],[ZIPCODE]],Table3[zip],Table3[county])</f>
        <v>Utah County</v>
      </c>
      <c r="J3523" t="str">
        <f>IFERROR(Table1[[#This Row],[County (Utah.gov)]], SUBSTITUTE(Table1[[#This Row],[County (WPR)]], " County", ""))</f>
        <v>Utah</v>
      </c>
    </row>
    <row r="3524" spans="1:10">
      <c r="A3524" t="s">
        <v>135</v>
      </c>
      <c r="B3524" t="s">
        <v>322</v>
      </c>
      <c r="C3524">
        <v>2025</v>
      </c>
      <c r="D3524">
        <v>2</v>
      </c>
      <c r="E3524">
        <v>84059</v>
      </c>
      <c r="F3524" t="s">
        <v>290</v>
      </c>
      <c r="G3524">
        <v>8</v>
      </c>
      <c r="H3524" t="str">
        <f>_xlfn.XLOOKUP(Table1[[#This Row],[ZIPCODE]],Table2[Zip Code],Table2[County])</f>
        <v>Utah</v>
      </c>
      <c r="I3524" t="str">
        <f>_xlfn.XLOOKUP(Table1[[#This Row],[ZIPCODE]],Table3[zip],Table3[county])</f>
        <v>Utah County</v>
      </c>
      <c r="J3524" t="str">
        <f>IFERROR(Table1[[#This Row],[County (Utah.gov)]], SUBSTITUTE(Table1[[#This Row],[County (WPR)]], " County", ""))</f>
        <v>Utah</v>
      </c>
    </row>
    <row r="3525" spans="1:10">
      <c r="A3525" t="s">
        <v>135</v>
      </c>
      <c r="B3525" t="s">
        <v>322</v>
      </c>
      <c r="C3525">
        <v>2025</v>
      </c>
      <c r="D3525">
        <v>2</v>
      </c>
      <c r="E3525">
        <v>84059</v>
      </c>
      <c r="F3525" t="s">
        <v>291</v>
      </c>
      <c r="G3525">
        <v>10</v>
      </c>
      <c r="H3525" t="str">
        <f>_xlfn.XLOOKUP(Table1[[#This Row],[ZIPCODE]],Table2[Zip Code],Table2[County])</f>
        <v>Utah</v>
      </c>
      <c r="I3525" t="str">
        <f>_xlfn.XLOOKUP(Table1[[#This Row],[ZIPCODE]],Table3[zip],Table3[county])</f>
        <v>Utah County</v>
      </c>
      <c r="J3525" t="str">
        <f>IFERROR(Table1[[#This Row],[County (Utah.gov)]], SUBSTITUTE(Table1[[#This Row],[County (WPR)]], " County", ""))</f>
        <v>Utah</v>
      </c>
    </row>
    <row r="3526" spans="1:10">
      <c r="A3526" t="s">
        <v>135</v>
      </c>
      <c r="B3526" t="s">
        <v>322</v>
      </c>
      <c r="C3526">
        <v>2025</v>
      </c>
      <c r="D3526">
        <v>2</v>
      </c>
      <c r="E3526">
        <v>84060</v>
      </c>
      <c r="F3526" t="s">
        <v>290</v>
      </c>
      <c r="G3526">
        <v>2</v>
      </c>
      <c r="H3526" t="str">
        <f>_xlfn.XLOOKUP(Table1[[#This Row],[ZIPCODE]],Table2[Zip Code],Table2[County])</f>
        <v>Summit</v>
      </c>
      <c r="I3526" t="str">
        <f>_xlfn.XLOOKUP(Table1[[#This Row],[ZIPCODE]],Table3[zip],Table3[county])</f>
        <v>Summit County</v>
      </c>
      <c r="J3526" t="str">
        <f>IFERROR(Table1[[#This Row],[County (Utah.gov)]], SUBSTITUTE(Table1[[#This Row],[County (WPR)]], " County", ""))</f>
        <v>Summit</v>
      </c>
    </row>
    <row r="3527" spans="1:10">
      <c r="A3527" t="s">
        <v>135</v>
      </c>
      <c r="B3527" t="s">
        <v>322</v>
      </c>
      <c r="C3527">
        <v>2025</v>
      </c>
      <c r="D3527">
        <v>2</v>
      </c>
      <c r="E3527">
        <v>84061</v>
      </c>
      <c r="F3527" t="s">
        <v>290</v>
      </c>
      <c r="G3527">
        <v>3</v>
      </c>
      <c r="H3527" t="str">
        <f>_xlfn.XLOOKUP(Table1[[#This Row],[ZIPCODE]],Table2[Zip Code],Table2[County])</f>
        <v>Summit</v>
      </c>
      <c r="I3527" t="str">
        <f>_xlfn.XLOOKUP(Table1[[#This Row],[ZIPCODE]],Table3[zip],Table3[county])</f>
        <v>Summit County</v>
      </c>
      <c r="J3527" t="str">
        <f>IFERROR(Table1[[#This Row],[County (Utah.gov)]], SUBSTITUTE(Table1[[#This Row],[County (WPR)]], " County", ""))</f>
        <v>Summit</v>
      </c>
    </row>
    <row r="3528" spans="1:10">
      <c r="A3528" t="s">
        <v>135</v>
      </c>
      <c r="B3528" t="s">
        <v>322</v>
      </c>
      <c r="C3528">
        <v>2025</v>
      </c>
      <c r="D3528">
        <v>2</v>
      </c>
      <c r="E3528">
        <v>84062</v>
      </c>
      <c r="F3528" t="s">
        <v>290</v>
      </c>
      <c r="G3528">
        <v>72</v>
      </c>
      <c r="H3528" t="str">
        <f>_xlfn.XLOOKUP(Table1[[#This Row],[ZIPCODE]],Table2[Zip Code],Table2[County])</f>
        <v>Utah</v>
      </c>
      <c r="I3528" t="str">
        <f>_xlfn.XLOOKUP(Table1[[#This Row],[ZIPCODE]],Table3[zip],Table3[county])</f>
        <v>Utah County</v>
      </c>
      <c r="J3528" t="str">
        <f>IFERROR(Table1[[#This Row],[County (Utah.gov)]], SUBSTITUTE(Table1[[#This Row],[County (WPR)]], " County", ""))</f>
        <v>Utah</v>
      </c>
    </row>
    <row r="3529" spans="1:10">
      <c r="A3529" t="s">
        <v>135</v>
      </c>
      <c r="B3529" t="s">
        <v>322</v>
      </c>
      <c r="C3529">
        <v>2025</v>
      </c>
      <c r="D3529">
        <v>2</v>
      </c>
      <c r="E3529">
        <v>84062</v>
      </c>
      <c r="F3529" t="s">
        <v>291</v>
      </c>
      <c r="G3529">
        <v>15</v>
      </c>
      <c r="H3529" t="str">
        <f>_xlfn.XLOOKUP(Table1[[#This Row],[ZIPCODE]],Table2[Zip Code],Table2[County])</f>
        <v>Utah</v>
      </c>
      <c r="I3529" t="str">
        <f>_xlfn.XLOOKUP(Table1[[#This Row],[ZIPCODE]],Table3[zip],Table3[county])</f>
        <v>Utah County</v>
      </c>
      <c r="J3529" t="str">
        <f>IFERROR(Table1[[#This Row],[County (Utah.gov)]], SUBSTITUTE(Table1[[#This Row],[County (WPR)]], " County", ""))</f>
        <v>Utah</v>
      </c>
    </row>
    <row r="3530" spans="1:10">
      <c r="A3530" t="s">
        <v>135</v>
      </c>
      <c r="B3530" t="s">
        <v>322</v>
      </c>
      <c r="C3530">
        <v>2025</v>
      </c>
      <c r="D3530">
        <v>2</v>
      </c>
      <c r="E3530">
        <v>84064</v>
      </c>
      <c r="F3530" t="s">
        <v>290</v>
      </c>
      <c r="G3530">
        <v>4</v>
      </c>
      <c r="H3530" t="str">
        <f>_xlfn.XLOOKUP(Table1[[#This Row],[ZIPCODE]],Table2[Zip Code],Table2[County])</f>
        <v>Rich</v>
      </c>
      <c r="I3530" t="str">
        <f>_xlfn.XLOOKUP(Table1[[#This Row],[ZIPCODE]],Table3[zip],Table3[county])</f>
        <v>Rich County</v>
      </c>
      <c r="J3530" t="str">
        <f>IFERROR(Table1[[#This Row],[County (Utah.gov)]], SUBSTITUTE(Table1[[#This Row],[County (WPR)]], " County", ""))</f>
        <v>Rich</v>
      </c>
    </row>
    <row r="3531" spans="1:10">
      <c r="A3531" t="s">
        <v>135</v>
      </c>
      <c r="B3531" t="s">
        <v>322</v>
      </c>
      <c r="C3531">
        <v>2025</v>
      </c>
      <c r="D3531">
        <v>2</v>
      </c>
      <c r="E3531">
        <v>84064</v>
      </c>
      <c r="F3531" t="s">
        <v>291</v>
      </c>
      <c r="G3531">
        <v>1</v>
      </c>
      <c r="H3531" t="str">
        <f>_xlfn.XLOOKUP(Table1[[#This Row],[ZIPCODE]],Table2[Zip Code],Table2[County])</f>
        <v>Rich</v>
      </c>
      <c r="I3531" t="str">
        <f>_xlfn.XLOOKUP(Table1[[#This Row],[ZIPCODE]],Table3[zip],Table3[county])</f>
        <v>Rich County</v>
      </c>
      <c r="J3531" t="str">
        <f>IFERROR(Table1[[#This Row],[County (Utah.gov)]], SUBSTITUTE(Table1[[#This Row],[County (WPR)]], " County", ""))</f>
        <v>Rich</v>
      </c>
    </row>
    <row r="3532" spans="1:10">
      <c r="A3532" t="s">
        <v>135</v>
      </c>
      <c r="B3532" t="s">
        <v>322</v>
      </c>
      <c r="C3532">
        <v>2025</v>
      </c>
      <c r="D3532">
        <v>2</v>
      </c>
      <c r="E3532">
        <v>84065</v>
      </c>
      <c r="F3532" t="s">
        <v>290</v>
      </c>
      <c r="G3532">
        <v>95</v>
      </c>
      <c r="H3532" t="str">
        <f>_xlfn.XLOOKUP(Table1[[#This Row],[ZIPCODE]],Table2[Zip Code],Table2[County])</f>
        <v>Salt Lake</v>
      </c>
      <c r="I3532" t="str">
        <f>_xlfn.XLOOKUP(Table1[[#This Row],[ZIPCODE]],Table3[zip],Table3[county])</f>
        <v>Salt Lake County</v>
      </c>
      <c r="J3532" t="str">
        <f>IFERROR(Table1[[#This Row],[County (Utah.gov)]], SUBSTITUTE(Table1[[#This Row],[County (WPR)]], " County", ""))</f>
        <v>Salt Lake</v>
      </c>
    </row>
    <row r="3533" spans="1:10">
      <c r="A3533" t="s">
        <v>135</v>
      </c>
      <c r="B3533" t="s">
        <v>322</v>
      </c>
      <c r="C3533">
        <v>2025</v>
      </c>
      <c r="D3533">
        <v>2</v>
      </c>
      <c r="E3533">
        <v>84065</v>
      </c>
      <c r="F3533" t="s">
        <v>291</v>
      </c>
      <c r="G3533">
        <v>35</v>
      </c>
      <c r="H3533" t="str">
        <f>_xlfn.XLOOKUP(Table1[[#This Row],[ZIPCODE]],Table2[Zip Code],Table2[County])</f>
        <v>Salt Lake</v>
      </c>
      <c r="I3533" t="str">
        <f>_xlfn.XLOOKUP(Table1[[#This Row],[ZIPCODE]],Table3[zip],Table3[county])</f>
        <v>Salt Lake County</v>
      </c>
      <c r="J3533" t="str">
        <f>IFERROR(Table1[[#This Row],[County (Utah.gov)]], SUBSTITUTE(Table1[[#This Row],[County (WPR)]], " County", ""))</f>
        <v>Salt Lake</v>
      </c>
    </row>
    <row r="3534" spans="1:10">
      <c r="A3534" t="s">
        <v>135</v>
      </c>
      <c r="B3534" t="s">
        <v>322</v>
      </c>
      <c r="C3534">
        <v>2025</v>
      </c>
      <c r="D3534">
        <v>2</v>
      </c>
      <c r="E3534">
        <v>84066</v>
      </c>
      <c r="F3534" t="s">
        <v>290</v>
      </c>
      <c r="G3534">
        <v>44</v>
      </c>
      <c r="H3534" t="str">
        <f>_xlfn.XLOOKUP(Table1[[#This Row],[ZIPCODE]],Table2[Zip Code],Table2[County])</f>
        <v>Duchesne</v>
      </c>
      <c r="I3534" t="str">
        <f>_xlfn.XLOOKUP(Table1[[#This Row],[ZIPCODE]],Table3[zip],Table3[county])</f>
        <v>Duchesne County</v>
      </c>
      <c r="J3534" t="str">
        <f>IFERROR(Table1[[#This Row],[County (Utah.gov)]], SUBSTITUTE(Table1[[#This Row],[County (WPR)]], " County", ""))</f>
        <v>Duchesne</v>
      </c>
    </row>
    <row r="3535" spans="1:10">
      <c r="A3535" t="s">
        <v>135</v>
      </c>
      <c r="B3535" t="s">
        <v>322</v>
      </c>
      <c r="C3535">
        <v>2025</v>
      </c>
      <c r="D3535">
        <v>2</v>
      </c>
      <c r="E3535">
        <v>84066</v>
      </c>
      <c r="F3535" t="s">
        <v>291</v>
      </c>
      <c r="G3535">
        <v>43</v>
      </c>
      <c r="H3535" t="str">
        <f>_xlfn.XLOOKUP(Table1[[#This Row],[ZIPCODE]],Table2[Zip Code],Table2[County])</f>
        <v>Duchesne</v>
      </c>
      <c r="I3535" t="str">
        <f>_xlfn.XLOOKUP(Table1[[#This Row],[ZIPCODE]],Table3[zip],Table3[county])</f>
        <v>Duchesne County</v>
      </c>
      <c r="J3535" t="str">
        <f>IFERROR(Table1[[#This Row],[County (Utah.gov)]], SUBSTITUTE(Table1[[#This Row],[County (WPR)]], " County", ""))</f>
        <v>Duchesne</v>
      </c>
    </row>
    <row r="3536" spans="1:10">
      <c r="A3536" t="s">
        <v>135</v>
      </c>
      <c r="B3536" t="s">
        <v>322</v>
      </c>
      <c r="C3536">
        <v>2025</v>
      </c>
      <c r="D3536">
        <v>2</v>
      </c>
      <c r="E3536">
        <v>84067</v>
      </c>
      <c r="F3536" t="s">
        <v>290</v>
      </c>
      <c r="G3536">
        <v>31</v>
      </c>
      <c r="H3536" t="str">
        <f>_xlfn.XLOOKUP(Table1[[#This Row],[ZIPCODE]],Table2[Zip Code],Table2[County])</f>
        <v>Weber</v>
      </c>
      <c r="I3536" t="str">
        <f>_xlfn.XLOOKUP(Table1[[#This Row],[ZIPCODE]],Table3[zip],Table3[county])</f>
        <v>Weber County</v>
      </c>
      <c r="J3536" t="str">
        <f>IFERROR(Table1[[#This Row],[County (Utah.gov)]], SUBSTITUTE(Table1[[#This Row],[County (WPR)]], " County", ""))</f>
        <v>Weber</v>
      </c>
    </row>
    <row r="3537" spans="1:10">
      <c r="A3537" t="s">
        <v>135</v>
      </c>
      <c r="B3537" t="s">
        <v>322</v>
      </c>
      <c r="C3537">
        <v>2025</v>
      </c>
      <c r="D3537">
        <v>2</v>
      </c>
      <c r="E3537">
        <v>84067</v>
      </c>
      <c r="F3537" t="s">
        <v>291</v>
      </c>
      <c r="G3537">
        <v>12</v>
      </c>
      <c r="H3537" t="str">
        <f>_xlfn.XLOOKUP(Table1[[#This Row],[ZIPCODE]],Table2[Zip Code],Table2[County])</f>
        <v>Weber</v>
      </c>
      <c r="I3537" t="str">
        <f>_xlfn.XLOOKUP(Table1[[#This Row],[ZIPCODE]],Table3[zip],Table3[county])</f>
        <v>Weber County</v>
      </c>
      <c r="J3537" t="str">
        <f>IFERROR(Table1[[#This Row],[County (Utah.gov)]], SUBSTITUTE(Table1[[#This Row],[County (WPR)]], " County", ""))</f>
        <v>Weber</v>
      </c>
    </row>
    <row r="3538" spans="1:10">
      <c r="A3538" t="s">
        <v>135</v>
      </c>
      <c r="B3538" t="s">
        <v>322</v>
      </c>
      <c r="C3538">
        <v>2025</v>
      </c>
      <c r="D3538">
        <v>2</v>
      </c>
      <c r="E3538">
        <v>84069</v>
      </c>
      <c r="F3538" t="s">
        <v>290</v>
      </c>
      <c r="G3538">
        <v>1</v>
      </c>
      <c r="H3538" t="str">
        <f>_xlfn.XLOOKUP(Table1[[#This Row],[ZIPCODE]],Table2[Zip Code],Table2[County])</f>
        <v>Tooele</v>
      </c>
      <c r="I3538" t="str">
        <f>_xlfn.XLOOKUP(Table1[[#This Row],[ZIPCODE]],Table3[zip],Table3[county])</f>
        <v>Tooele County</v>
      </c>
      <c r="J3538" t="str">
        <f>IFERROR(Table1[[#This Row],[County (Utah.gov)]], SUBSTITUTE(Table1[[#This Row],[County (WPR)]], " County", ""))</f>
        <v>Tooele</v>
      </c>
    </row>
    <row r="3539" spans="1:10">
      <c r="A3539" t="s">
        <v>135</v>
      </c>
      <c r="B3539" t="s">
        <v>322</v>
      </c>
      <c r="C3539">
        <v>2025</v>
      </c>
      <c r="D3539">
        <v>2</v>
      </c>
      <c r="E3539">
        <v>84069</v>
      </c>
      <c r="F3539" t="s">
        <v>291</v>
      </c>
      <c r="G3539">
        <v>1</v>
      </c>
      <c r="H3539" t="str">
        <f>_xlfn.XLOOKUP(Table1[[#This Row],[ZIPCODE]],Table2[Zip Code],Table2[County])</f>
        <v>Tooele</v>
      </c>
      <c r="I3539" t="str">
        <f>_xlfn.XLOOKUP(Table1[[#This Row],[ZIPCODE]],Table3[zip],Table3[county])</f>
        <v>Tooele County</v>
      </c>
      <c r="J3539" t="str">
        <f>IFERROR(Table1[[#This Row],[County (Utah.gov)]], SUBSTITUTE(Table1[[#This Row],[County (WPR)]], " County", ""))</f>
        <v>Tooele</v>
      </c>
    </row>
    <row r="3540" spans="1:10">
      <c r="A3540" t="s">
        <v>135</v>
      </c>
      <c r="B3540" t="s">
        <v>322</v>
      </c>
      <c r="C3540">
        <v>2025</v>
      </c>
      <c r="D3540">
        <v>2</v>
      </c>
      <c r="E3540">
        <v>84070</v>
      </c>
      <c r="F3540" t="s">
        <v>290</v>
      </c>
      <c r="G3540">
        <v>15</v>
      </c>
      <c r="H3540" t="str">
        <f>_xlfn.XLOOKUP(Table1[[#This Row],[ZIPCODE]],Table2[Zip Code],Table2[County])</f>
        <v>Salt Lake</v>
      </c>
      <c r="I3540" t="str">
        <f>_xlfn.XLOOKUP(Table1[[#This Row],[ZIPCODE]],Table3[zip],Table3[county])</f>
        <v>Salt Lake County</v>
      </c>
      <c r="J3540" t="str">
        <f>IFERROR(Table1[[#This Row],[County (Utah.gov)]], SUBSTITUTE(Table1[[#This Row],[County (WPR)]], " County", ""))</f>
        <v>Salt Lake</v>
      </c>
    </row>
    <row r="3541" spans="1:10">
      <c r="A3541" t="s">
        <v>135</v>
      </c>
      <c r="B3541" t="s">
        <v>322</v>
      </c>
      <c r="C3541">
        <v>2025</v>
      </c>
      <c r="D3541">
        <v>2</v>
      </c>
      <c r="E3541">
        <v>84070</v>
      </c>
      <c r="F3541" t="s">
        <v>291</v>
      </c>
      <c r="G3541">
        <v>9</v>
      </c>
      <c r="H3541" t="str">
        <f>_xlfn.XLOOKUP(Table1[[#This Row],[ZIPCODE]],Table2[Zip Code],Table2[County])</f>
        <v>Salt Lake</v>
      </c>
      <c r="I3541" t="str">
        <f>_xlfn.XLOOKUP(Table1[[#This Row],[ZIPCODE]],Table3[zip],Table3[county])</f>
        <v>Salt Lake County</v>
      </c>
      <c r="J3541" t="str">
        <f>IFERROR(Table1[[#This Row],[County (Utah.gov)]], SUBSTITUTE(Table1[[#This Row],[County (WPR)]], " County", ""))</f>
        <v>Salt Lake</v>
      </c>
    </row>
    <row r="3542" spans="1:10">
      <c r="A3542" t="s">
        <v>135</v>
      </c>
      <c r="B3542" t="s">
        <v>322</v>
      </c>
      <c r="C3542">
        <v>2025</v>
      </c>
      <c r="D3542">
        <v>2</v>
      </c>
      <c r="E3542">
        <v>84071</v>
      </c>
      <c r="F3542" t="s">
        <v>290</v>
      </c>
      <c r="G3542">
        <v>5</v>
      </c>
      <c r="H3542" t="str">
        <f>_xlfn.XLOOKUP(Table1[[#This Row],[ZIPCODE]],Table2[Zip Code],Table2[County])</f>
        <v>Tooele</v>
      </c>
      <c r="I3542" t="str">
        <f>_xlfn.XLOOKUP(Table1[[#This Row],[ZIPCODE]],Table3[zip],Table3[county])</f>
        <v>Tooele County</v>
      </c>
      <c r="J3542" t="str">
        <f>IFERROR(Table1[[#This Row],[County (Utah.gov)]], SUBSTITUTE(Table1[[#This Row],[County (WPR)]], " County", ""))</f>
        <v>Tooele</v>
      </c>
    </row>
    <row r="3543" spans="1:10">
      <c r="A3543" t="s">
        <v>135</v>
      </c>
      <c r="B3543" t="s">
        <v>322</v>
      </c>
      <c r="C3543">
        <v>2025</v>
      </c>
      <c r="D3543">
        <v>2</v>
      </c>
      <c r="E3543">
        <v>84071</v>
      </c>
      <c r="F3543" t="s">
        <v>291</v>
      </c>
      <c r="G3543">
        <v>6</v>
      </c>
      <c r="H3543" t="str">
        <f>_xlfn.XLOOKUP(Table1[[#This Row],[ZIPCODE]],Table2[Zip Code],Table2[County])</f>
        <v>Tooele</v>
      </c>
      <c r="I3543" t="str">
        <f>_xlfn.XLOOKUP(Table1[[#This Row],[ZIPCODE]],Table3[zip],Table3[county])</f>
        <v>Tooele County</v>
      </c>
      <c r="J3543" t="str">
        <f>IFERROR(Table1[[#This Row],[County (Utah.gov)]], SUBSTITUTE(Table1[[#This Row],[County (WPR)]], " County", ""))</f>
        <v>Tooele</v>
      </c>
    </row>
    <row r="3544" spans="1:10">
      <c r="A3544" t="s">
        <v>135</v>
      </c>
      <c r="B3544" t="s">
        <v>322</v>
      </c>
      <c r="C3544">
        <v>2025</v>
      </c>
      <c r="D3544">
        <v>2</v>
      </c>
      <c r="E3544">
        <v>84073</v>
      </c>
      <c r="F3544" t="s">
        <v>290</v>
      </c>
      <c r="G3544">
        <v>1</v>
      </c>
      <c r="H3544" t="str">
        <f>_xlfn.XLOOKUP(Table1[[#This Row],[ZIPCODE]],Table2[Zip Code],Table2[County])</f>
        <v>Duchesne</v>
      </c>
      <c r="I3544" t="str">
        <f>_xlfn.XLOOKUP(Table1[[#This Row],[ZIPCODE]],Table3[zip],Table3[county])</f>
        <v>Duchesne County</v>
      </c>
      <c r="J3544" t="str">
        <f>IFERROR(Table1[[#This Row],[County (Utah.gov)]], SUBSTITUTE(Table1[[#This Row],[County (WPR)]], " County", ""))</f>
        <v>Duchesne</v>
      </c>
    </row>
    <row r="3545" spans="1:10">
      <c r="A3545" t="s">
        <v>135</v>
      </c>
      <c r="B3545" t="s">
        <v>322</v>
      </c>
      <c r="C3545">
        <v>2025</v>
      </c>
      <c r="D3545">
        <v>2</v>
      </c>
      <c r="E3545">
        <v>84074</v>
      </c>
      <c r="F3545" t="s">
        <v>290</v>
      </c>
      <c r="G3545">
        <v>146</v>
      </c>
      <c r="H3545" t="str">
        <f>_xlfn.XLOOKUP(Table1[[#This Row],[ZIPCODE]],Table2[Zip Code],Table2[County])</f>
        <v>Tooele</v>
      </c>
      <c r="I3545" t="str">
        <f>_xlfn.XLOOKUP(Table1[[#This Row],[ZIPCODE]],Table3[zip],Table3[county])</f>
        <v>Tooele County</v>
      </c>
      <c r="J3545" t="str">
        <f>IFERROR(Table1[[#This Row],[County (Utah.gov)]], SUBSTITUTE(Table1[[#This Row],[County (WPR)]], " County", ""))</f>
        <v>Tooele</v>
      </c>
    </row>
    <row r="3546" spans="1:10">
      <c r="A3546" t="s">
        <v>135</v>
      </c>
      <c r="B3546" t="s">
        <v>322</v>
      </c>
      <c r="C3546">
        <v>2025</v>
      </c>
      <c r="D3546">
        <v>2</v>
      </c>
      <c r="E3546">
        <v>84074</v>
      </c>
      <c r="F3546" t="s">
        <v>291</v>
      </c>
      <c r="G3546">
        <v>78</v>
      </c>
      <c r="H3546" t="str">
        <f>_xlfn.XLOOKUP(Table1[[#This Row],[ZIPCODE]],Table2[Zip Code],Table2[County])</f>
        <v>Tooele</v>
      </c>
      <c r="I3546" t="str">
        <f>_xlfn.XLOOKUP(Table1[[#This Row],[ZIPCODE]],Table3[zip],Table3[county])</f>
        <v>Tooele County</v>
      </c>
      <c r="J3546" t="str">
        <f>IFERROR(Table1[[#This Row],[County (Utah.gov)]], SUBSTITUTE(Table1[[#This Row],[County (WPR)]], " County", ""))</f>
        <v>Tooele</v>
      </c>
    </row>
    <row r="3547" spans="1:10">
      <c r="A3547" t="s">
        <v>135</v>
      </c>
      <c r="B3547" t="s">
        <v>322</v>
      </c>
      <c r="C3547">
        <v>2025</v>
      </c>
      <c r="D3547">
        <v>2</v>
      </c>
      <c r="E3547">
        <v>84075</v>
      </c>
      <c r="F3547" t="s">
        <v>290</v>
      </c>
      <c r="G3547">
        <v>92</v>
      </c>
      <c r="H3547" t="str">
        <f>_xlfn.XLOOKUP(Table1[[#This Row],[ZIPCODE]],Table2[Zip Code],Table2[County])</f>
        <v>Davis</v>
      </c>
      <c r="I3547" t="str">
        <f>_xlfn.XLOOKUP(Table1[[#This Row],[ZIPCODE]],Table3[zip],Table3[county])</f>
        <v>Davis County</v>
      </c>
      <c r="J3547" t="str">
        <f>IFERROR(Table1[[#This Row],[County (Utah.gov)]], SUBSTITUTE(Table1[[#This Row],[County (WPR)]], " County", ""))</f>
        <v>Davis</v>
      </c>
    </row>
    <row r="3548" spans="1:10">
      <c r="A3548" t="s">
        <v>135</v>
      </c>
      <c r="B3548" t="s">
        <v>322</v>
      </c>
      <c r="C3548">
        <v>2025</v>
      </c>
      <c r="D3548">
        <v>2</v>
      </c>
      <c r="E3548">
        <v>84075</v>
      </c>
      <c r="F3548" t="s">
        <v>291</v>
      </c>
      <c r="G3548">
        <v>28</v>
      </c>
      <c r="H3548" t="str">
        <f>_xlfn.XLOOKUP(Table1[[#This Row],[ZIPCODE]],Table2[Zip Code],Table2[County])</f>
        <v>Davis</v>
      </c>
      <c r="I3548" t="str">
        <f>_xlfn.XLOOKUP(Table1[[#This Row],[ZIPCODE]],Table3[zip],Table3[county])</f>
        <v>Davis County</v>
      </c>
      <c r="J3548" t="str">
        <f>IFERROR(Table1[[#This Row],[County (Utah.gov)]], SUBSTITUTE(Table1[[#This Row],[County (WPR)]], " County", ""))</f>
        <v>Davis</v>
      </c>
    </row>
    <row r="3549" spans="1:10">
      <c r="A3549" t="s">
        <v>135</v>
      </c>
      <c r="B3549" t="s">
        <v>322</v>
      </c>
      <c r="C3549">
        <v>2025</v>
      </c>
      <c r="D3549">
        <v>2</v>
      </c>
      <c r="E3549">
        <v>84076</v>
      </c>
      <c r="F3549" t="s">
        <v>290</v>
      </c>
      <c r="G3549">
        <v>2</v>
      </c>
      <c r="H3549" t="str">
        <f>_xlfn.XLOOKUP(Table1[[#This Row],[ZIPCODE]],Table2[Zip Code],Table2[County])</f>
        <v>Uintah</v>
      </c>
      <c r="I3549" t="str">
        <f>_xlfn.XLOOKUP(Table1[[#This Row],[ZIPCODE]],Table3[zip],Table3[county])</f>
        <v>Uintah County</v>
      </c>
      <c r="J3549" t="str">
        <f>IFERROR(Table1[[#This Row],[County (Utah.gov)]], SUBSTITUTE(Table1[[#This Row],[County (WPR)]], " County", ""))</f>
        <v>Uintah</v>
      </c>
    </row>
    <row r="3550" spans="1:10">
      <c r="A3550" t="s">
        <v>135</v>
      </c>
      <c r="B3550" t="s">
        <v>322</v>
      </c>
      <c r="C3550">
        <v>2025</v>
      </c>
      <c r="D3550">
        <v>2</v>
      </c>
      <c r="E3550">
        <v>84076</v>
      </c>
      <c r="F3550" t="s">
        <v>291</v>
      </c>
      <c r="G3550">
        <v>4</v>
      </c>
      <c r="H3550" t="str">
        <f>_xlfn.XLOOKUP(Table1[[#This Row],[ZIPCODE]],Table2[Zip Code],Table2[County])</f>
        <v>Uintah</v>
      </c>
      <c r="I3550" t="str">
        <f>_xlfn.XLOOKUP(Table1[[#This Row],[ZIPCODE]],Table3[zip],Table3[county])</f>
        <v>Uintah County</v>
      </c>
      <c r="J3550" t="str">
        <f>IFERROR(Table1[[#This Row],[County (Utah.gov)]], SUBSTITUTE(Table1[[#This Row],[County (WPR)]], " County", ""))</f>
        <v>Uintah</v>
      </c>
    </row>
    <row r="3551" spans="1:10">
      <c r="A3551" t="s">
        <v>135</v>
      </c>
      <c r="B3551" t="s">
        <v>322</v>
      </c>
      <c r="C3551">
        <v>2025</v>
      </c>
      <c r="D3551">
        <v>2</v>
      </c>
      <c r="E3551">
        <v>84078</v>
      </c>
      <c r="F3551" t="s">
        <v>290</v>
      </c>
      <c r="G3551">
        <v>108</v>
      </c>
      <c r="H3551" t="str">
        <f>_xlfn.XLOOKUP(Table1[[#This Row],[ZIPCODE]],Table2[Zip Code],Table2[County])</f>
        <v>Uintah</v>
      </c>
      <c r="I3551" t="str">
        <f>_xlfn.XLOOKUP(Table1[[#This Row],[ZIPCODE]],Table3[zip],Table3[county])</f>
        <v>Uintah County</v>
      </c>
      <c r="J3551" t="str">
        <f>IFERROR(Table1[[#This Row],[County (Utah.gov)]], SUBSTITUTE(Table1[[#This Row],[County (WPR)]], " County", ""))</f>
        <v>Uintah</v>
      </c>
    </row>
    <row r="3552" spans="1:10">
      <c r="A3552" t="s">
        <v>135</v>
      </c>
      <c r="B3552" t="s">
        <v>322</v>
      </c>
      <c r="C3552">
        <v>2025</v>
      </c>
      <c r="D3552">
        <v>2</v>
      </c>
      <c r="E3552">
        <v>84078</v>
      </c>
      <c r="F3552" t="s">
        <v>291</v>
      </c>
      <c r="G3552">
        <v>153</v>
      </c>
      <c r="H3552" t="str">
        <f>_xlfn.XLOOKUP(Table1[[#This Row],[ZIPCODE]],Table2[Zip Code],Table2[County])</f>
        <v>Uintah</v>
      </c>
      <c r="I3552" t="str">
        <f>_xlfn.XLOOKUP(Table1[[#This Row],[ZIPCODE]],Table3[zip],Table3[county])</f>
        <v>Uintah County</v>
      </c>
      <c r="J3552" t="str">
        <f>IFERROR(Table1[[#This Row],[County (Utah.gov)]], SUBSTITUTE(Table1[[#This Row],[County (WPR)]], " County", ""))</f>
        <v>Uintah</v>
      </c>
    </row>
    <row r="3553" spans="1:10">
      <c r="A3553" t="s">
        <v>135</v>
      </c>
      <c r="B3553" t="s">
        <v>322</v>
      </c>
      <c r="C3553">
        <v>2025</v>
      </c>
      <c r="D3553">
        <v>2</v>
      </c>
      <c r="E3553">
        <v>84080</v>
      </c>
      <c r="F3553" t="s">
        <v>290</v>
      </c>
      <c r="G3553">
        <v>1</v>
      </c>
      <c r="H3553" t="str">
        <f>_xlfn.XLOOKUP(Table1[[#This Row],[ZIPCODE]],Table2[Zip Code],Table2[County])</f>
        <v>Tooele</v>
      </c>
      <c r="I3553" t="str">
        <f>_xlfn.XLOOKUP(Table1[[#This Row],[ZIPCODE]],Table3[zip],Table3[county])</f>
        <v>Tooele County</v>
      </c>
      <c r="J3553" t="str">
        <f>IFERROR(Table1[[#This Row],[County (Utah.gov)]], SUBSTITUTE(Table1[[#This Row],[County (WPR)]], " County", ""))</f>
        <v>Tooele</v>
      </c>
    </row>
    <row r="3554" spans="1:10">
      <c r="A3554" t="s">
        <v>135</v>
      </c>
      <c r="B3554" t="s">
        <v>322</v>
      </c>
      <c r="C3554">
        <v>2025</v>
      </c>
      <c r="D3554">
        <v>2</v>
      </c>
      <c r="E3554">
        <v>84081</v>
      </c>
      <c r="F3554" t="s">
        <v>290</v>
      </c>
      <c r="G3554">
        <v>78</v>
      </c>
      <c r="H3554" t="e">
        <f>_xlfn.XLOOKUP(Table1[[#This Row],[ZIPCODE]],Table2[Zip Code],Table2[County])</f>
        <v>#N/A</v>
      </c>
      <c r="I3554" t="str">
        <f>_xlfn.XLOOKUP(Table1[[#This Row],[ZIPCODE]],Table3[zip],Table3[county])</f>
        <v>Salt Lake County</v>
      </c>
      <c r="J3554" t="str">
        <f>IFERROR(Table1[[#This Row],[County (Utah.gov)]], SUBSTITUTE(Table1[[#This Row],[County (WPR)]], " County", ""))</f>
        <v>Salt Lake</v>
      </c>
    </row>
    <row r="3555" spans="1:10">
      <c r="A3555" t="s">
        <v>135</v>
      </c>
      <c r="B3555" t="s">
        <v>322</v>
      </c>
      <c r="C3555">
        <v>2025</v>
      </c>
      <c r="D3555">
        <v>2</v>
      </c>
      <c r="E3555">
        <v>84081</v>
      </c>
      <c r="F3555" t="s">
        <v>291</v>
      </c>
      <c r="G3555">
        <v>25</v>
      </c>
      <c r="H3555" t="e">
        <f>_xlfn.XLOOKUP(Table1[[#This Row],[ZIPCODE]],Table2[Zip Code],Table2[County])</f>
        <v>#N/A</v>
      </c>
      <c r="I3555" t="str">
        <f>_xlfn.XLOOKUP(Table1[[#This Row],[ZIPCODE]],Table3[zip],Table3[county])</f>
        <v>Salt Lake County</v>
      </c>
      <c r="J3555" t="str">
        <f>IFERROR(Table1[[#This Row],[County (Utah.gov)]], SUBSTITUTE(Table1[[#This Row],[County (WPR)]], " County", ""))</f>
        <v>Salt Lake</v>
      </c>
    </row>
    <row r="3556" spans="1:10">
      <c r="A3556" t="s">
        <v>135</v>
      </c>
      <c r="B3556" t="s">
        <v>322</v>
      </c>
      <c r="C3556">
        <v>2025</v>
      </c>
      <c r="D3556">
        <v>2</v>
      </c>
      <c r="E3556">
        <v>84082</v>
      </c>
      <c r="F3556" t="s">
        <v>290</v>
      </c>
      <c r="G3556">
        <v>1</v>
      </c>
      <c r="H3556" t="str">
        <f>_xlfn.XLOOKUP(Table1[[#This Row],[ZIPCODE]],Table2[Zip Code],Table2[County])</f>
        <v>Wasatch</v>
      </c>
      <c r="I3556" t="str">
        <f>_xlfn.XLOOKUP(Table1[[#This Row],[ZIPCODE]],Table3[zip],Table3[county])</f>
        <v>Wasatch County</v>
      </c>
      <c r="J3556" t="str">
        <f>IFERROR(Table1[[#This Row],[County (Utah.gov)]], SUBSTITUTE(Table1[[#This Row],[County (WPR)]], " County", ""))</f>
        <v>Wasatch</v>
      </c>
    </row>
    <row r="3557" spans="1:10">
      <c r="A3557" t="s">
        <v>135</v>
      </c>
      <c r="B3557" t="s">
        <v>322</v>
      </c>
      <c r="C3557">
        <v>2025</v>
      </c>
      <c r="D3557">
        <v>2</v>
      </c>
      <c r="E3557">
        <v>84083</v>
      </c>
      <c r="F3557" t="s">
        <v>290</v>
      </c>
      <c r="G3557">
        <v>2</v>
      </c>
      <c r="H3557" t="str">
        <f>_xlfn.XLOOKUP(Table1[[#This Row],[ZIPCODE]],Table2[Zip Code],Table2[County])</f>
        <v>Tooele</v>
      </c>
      <c r="I3557" t="str">
        <f>_xlfn.XLOOKUP(Table1[[#This Row],[ZIPCODE]],Table3[zip],Table3[county])</f>
        <v>Tooele County</v>
      </c>
      <c r="J3557" t="str">
        <f>IFERROR(Table1[[#This Row],[County (Utah.gov)]], SUBSTITUTE(Table1[[#This Row],[County (WPR)]], " County", ""))</f>
        <v>Tooele</v>
      </c>
    </row>
    <row r="3558" spans="1:10">
      <c r="A3558" t="s">
        <v>135</v>
      </c>
      <c r="B3558" t="s">
        <v>322</v>
      </c>
      <c r="C3558">
        <v>2025</v>
      </c>
      <c r="D3558">
        <v>2</v>
      </c>
      <c r="E3558">
        <v>84084</v>
      </c>
      <c r="F3558" t="s">
        <v>290</v>
      </c>
      <c r="G3558">
        <v>31</v>
      </c>
      <c r="H3558" t="str">
        <f>_xlfn.XLOOKUP(Table1[[#This Row],[ZIPCODE]],Table2[Zip Code],Table2[County])</f>
        <v>Salt Lake</v>
      </c>
      <c r="I3558" t="str">
        <f>_xlfn.XLOOKUP(Table1[[#This Row],[ZIPCODE]],Table3[zip],Table3[county])</f>
        <v>Salt Lake County</v>
      </c>
      <c r="J3558" t="str">
        <f>IFERROR(Table1[[#This Row],[County (Utah.gov)]], SUBSTITUTE(Table1[[#This Row],[County (WPR)]], " County", ""))</f>
        <v>Salt Lake</v>
      </c>
    </row>
    <row r="3559" spans="1:10">
      <c r="A3559" t="s">
        <v>135</v>
      </c>
      <c r="B3559" t="s">
        <v>322</v>
      </c>
      <c r="C3559">
        <v>2025</v>
      </c>
      <c r="D3559">
        <v>2</v>
      </c>
      <c r="E3559">
        <v>84084</v>
      </c>
      <c r="F3559" t="s">
        <v>291</v>
      </c>
      <c r="G3559">
        <v>14</v>
      </c>
      <c r="H3559" t="str">
        <f>_xlfn.XLOOKUP(Table1[[#This Row],[ZIPCODE]],Table2[Zip Code],Table2[County])</f>
        <v>Salt Lake</v>
      </c>
      <c r="I3559" t="str">
        <f>_xlfn.XLOOKUP(Table1[[#This Row],[ZIPCODE]],Table3[zip],Table3[county])</f>
        <v>Salt Lake County</v>
      </c>
      <c r="J3559" t="str">
        <f>IFERROR(Table1[[#This Row],[County (Utah.gov)]], SUBSTITUTE(Table1[[#This Row],[County (WPR)]], " County", ""))</f>
        <v>Salt Lake</v>
      </c>
    </row>
    <row r="3560" spans="1:10">
      <c r="A3560" t="s">
        <v>135</v>
      </c>
      <c r="B3560" t="s">
        <v>322</v>
      </c>
      <c r="C3560">
        <v>2025</v>
      </c>
      <c r="D3560">
        <v>2</v>
      </c>
      <c r="E3560">
        <v>84085</v>
      </c>
      <c r="F3560" t="s">
        <v>291</v>
      </c>
      <c r="G3560">
        <v>1</v>
      </c>
      <c r="H3560" t="str">
        <f>_xlfn.XLOOKUP(Table1[[#This Row],[ZIPCODE]],Table2[Zip Code],Table2[County])</f>
        <v>Uintah</v>
      </c>
      <c r="I3560" t="str">
        <f>_xlfn.XLOOKUP(Table1[[#This Row],[ZIPCODE]],Table3[zip],Table3[county])</f>
        <v>Uintah County</v>
      </c>
      <c r="J3560" t="str">
        <f>IFERROR(Table1[[#This Row],[County (Utah.gov)]], SUBSTITUTE(Table1[[#This Row],[County (WPR)]], " County", ""))</f>
        <v>Uintah</v>
      </c>
    </row>
    <row r="3561" spans="1:10">
      <c r="A3561" t="s">
        <v>135</v>
      </c>
      <c r="B3561" t="s">
        <v>322</v>
      </c>
      <c r="C3561">
        <v>2025</v>
      </c>
      <c r="D3561">
        <v>2</v>
      </c>
      <c r="E3561">
        <v>84086</v>
      </c>
      <c r="F3561" t="s">
        <v>290</v>
      </c>
      <c r="G3561">
        <v>4</v>
      </c>
      <c r="H3561" t="str">
        <f>_xlfn.XLOOKUP(Table1[[#This Row],[ZIPCODE]],Table2[Zip Code],Table2[County])</f>
        <v>Rich</v>
      </c>
      <c r="I3561" t="str">
        <f>_xlfn.XLOOKUP(Table1[[#This Row],[ZIPCODE]],Table3[zip],Table3[county])</f>
        <v>Rich County</v>
      </c>
      <c r="J3561" t="str">
        <f>IFERROR(Table1[[#This Row],[County (Utah.gov)]], SUBSTITUTE(Table1[[#This Row],[County (WPR)]], " County", ""))</f>
        <v>Rich</v>
      </c>
    </row>
    <row r="3562" spans="1:10">
      <c r="A3562" t="s">
        <v>135</v>
      </c>
      <c r="B3562" t="s">
        <v>322</v>
      </c>
      <c r="C3562">
        <v>2025</v>
      </c>
      <c r="D3562">
        <v>2</v>
      </c>
      <c r="E3562">
        <v>84087</v>
      </c>
      <c r="F3562" t="s">
        <v>290</v>
      </c>
      <c r="G3562">
        <v>38</v>
      </c>
      <c r="H3562" t="str">
        <f>_xlfn.XLOOKUP(Table1[[#This Row],[ZIPCODE]],Table2[Zip Code],Table2[County])</f>
        <v>Davis</v>
      </c>
      <c r="I3562" t="str">
        <f>_xlfn.XLOOKUP(Table1[[#This Row],[ZIPCODE]],Table3[zip],Table3[county])</f>
        <v>Davis County</v>
      </c>
      <c r="J3562" t="str">
        <f>IFERROR(Table1[[#This Row],[County (Utah.gov)]], SUBSTITUTE(Table1[[#This Row],[County (WPR)]], " County", ""))</f>
        <v>Davis</v>
      </c>
    </row>
    <row r="3563" spans="1:10">
      <c r="A3563" t="s">
        <v>135</v>
      </c>
      <c r="B3563" t="s">
        <v>322</v>
      </c>
      <c r="C3563">
        <v>2025</v>
      </c>
      <c r="D3563">
        <v>2</v>
      </c>
      <c r="E3563">
        <v>84087</v>
      </c>
      <c r="F3563" t="s">
        <v>291</v>
      </c>
      <c r="G3563">
        <v>11</v>
      </c>
      <c r="H3563" t="str">
        <f>_xlfn.XLOOKUP(Table1[[#This Row],[ZIPCODE]],Table2[Zip Code],Table2[County])</f>
        <v>Davis</v>
      </c>
      <c r="I3563" t="str">
        <f>_xlfn.XLOOKUP(Table1[[#This Row],[ZIPCODE]],Table3[zip],Table3[county])</f>
        <v>Davis County</v>
      </c>
      <c r="J3563" t="str">
        <f>IFERROR(Table1[[#This Row],[County (Utah.gov)]], SUBSTITUTE(Table1[[#This Row],[County (WPR)]], " County", ""))</f>
        <v>Davis</v>
      </c>
    </row>
    <row r="3564" spans="1:10">
      <c r="A3564" t="s">
        <v>135</v>
      </c>
      <c r="B3564" t="s">
        <v>322</v>
      </c>
      <c r="C3564">
        <v>2025</v>
      </c>
      <c r="D3564">
        <v>2</v>
      </c>
      <c r="E3564">
        <v>84088</v>
      </c>
      <c r="F3564" t="s">
        <v>290</v>
      </c>
      <c r="G3564">
        <v>52</v>
      </c>
      <c r="H3564" t="str">
        <f>_xlfn.XLOOKUP(Table1[[#This Row],[ZIPCODE]],Table2[Zip Code],Table2[County])</f>
        <v>Salt Lake</v>
      </c>
      <c r="I3564" t="str">
        <f>_xlfn.XLOOKUP(Table1[[#This Row],[ZIPCODE]],Table3[zip],Table3[county])</f>
        <v>Salt Lake County</v>
      </c>
      <c r="J3564" t="str">
        <f>IFERROR(Table1[[#This Row],[County (Utah.gov)]], SUBSTITUTE(Table1[[#This Row],[County (WPR)]], " County", ""))</f>
        <v>Salt Lake</v>
      </c>
    </row>
    <row r="3565" spans="1:10">
      <c r="A3565" t="s">
        <v>135</v>
      </c>
      <c r="B3565" t="s">
        <v>322</v>
      </c>
      <c r="C3565">
        <v>2025</v>
      </c>
      <c r="D3565">
        <v>2</v>
      </c>
      <c r="E3565">
        <v>84088</v>
      </c>
      <c r="F3565" t="s">
        <v>291</v>
      </c>
      <c r="G3565">
        <v>9</v>
      </c>
      <c r="H3565" t="str">
        <f>_xlfn.XLOOKUP(Table1[[#This Row],[ZIPCODE]],Table2[Zip Code],Table2[County])</f>
        <v>Salt Lake</v>
      </c>
      <c r="I3565" t="str">
        <f>_xlfn.XLOOKUP(Table1[[#This Row],[ZIPCODE]],Table3[zip],Table3[county])</f>
        <v>Salt Lake County</v>
      </c>
      <c r="J3565" t="str">
        <f>IFERROR(Table1[[#This Row],[County (Utah.gov)]], SUBSTITUTE(Table1[[#This Row],[County (WPR)]], " County", ""))</f>
        <v>Salt Lake</v>
      </c>
    </row>
    <row r="3566" spans="1:10">
      <c r="A3566" t="s">
        <v>135</v>
      </c>
      <c r="B3566" t="s">
        <v>322</v>
      </c>
      <c r="C3566">
        <v>2025</v>
      </c>
      <c r="D3566">
        <v>2</v>
      </c>
      <c r="E3566">
        <v>84092</v>
      </c>
      <c r="F3566" t="s">
        <v>290</v>
      </c>
      <c r="G3566">
        <v>53</v>
      </c>
      <c r="H3566" t="str">
        <f>_xlfn.XLOOKUP(Table1[[#This Row],[ZIPCODE]],Table2[Zip Code],Table2[County])</f>
        <v>Salt Lake</v>
      </c>
      <c r="I3566" t="str">
        <f>_xlfn.XLOOKUP(Table1[[#This Row],[ZIPCODE]],Table3[zip],Table3[county])</f>
        <v>Salt Lake County</v>
      </c>
      <c r="J3566" t="str">
        <f>IFERROR(Table1[[#This Row],[County (Utah.gov)]], SUBSTITUTE(Table1[[#This Row],[County (WPR)]], " County", ""))</f>
        <v>Salt Lake</v>
      </c>
    </row>
    <row r="3567" spans="1:10">
      <c r="A3567" t="s">
        <v>135</v>
      </c>
      <c r="B3567" t="s">
        <v>322</v>
      </c>
      <c r="C3567">
        <v>2025</v>
      </c>
      <c r="D3567">
        <v>2</v>
      </c>
      <c r="E3567">
        <v>84092</v>
      </c>
      <c r="F3567" t="s">
        <v>291</v>
      </c>
      <c r="G3567">
        <v>5</v>
      </c>
      <c r="H3567" t="str">
        <f>_xlfn.XLOOKUP(Table1[[#This Row],[ZIPCODE]],Table2[Zip Code],Table2[County])</f>
        <v>Salt Lake</v>
      </c>
      <c r="I3567" t="str">
        <f>_xlfn.XLOOKUP(Table1[[#This Row],[ZIPCODE]],Table3[zip],Table3[county])</f>
        <v>Salt Lake County</v>
      </c>
      <c r="J3567" t="str">
        <f>IFERROR(Table1[[#This Row],[County (Utah.gov)]], SUBSTITUTE(Table1[[#This Row],[County (WPR)]], " County", ""))</f>
        <v>Salt Lake</v>
      </c>
    </row>
    <row r="3568" spans="1:10">
      <c r="A3568" t="s">
        <v>135</v>
      </c>
      <c r="B3568" t="s">
        <v>322</v>
      </c>
      <c r="C3568">
        <v>2025</v>
      </c>
      <c r="D3568">
        <v>2</v>
      </c>
      <c r="E3568">
        <v>84093</v>
      </c>
      <c r="F3568" t="s">
        <v>290</v>
      </c>
      <c r="G3568">
        <v>29</v>
      </c>
      <c r="H3568" t="str">
        <f>_xlfn.XLOOKUP(Table1[[#This Row],[ZIPCODE]],Table2[Zip Code],Table2[County])</f>
        <v>Salt Lake</v>
      </c>
      <c r="I3568" t="str">
        <f>_xlfn.XLOOKUP(Table1[[#This Row],[ZIPCODE]],Table3[zip],Table3[county])</f>
        <v>Salt Lake County</v>
      </c>
      <c r="J3568" t="str">
        <f>IFERROR(Table1[[#This Row],[County (Utah.gov)]], SUBSTITUTE(Table1[[#This Row],[County (WPR)]], " County", ""))</f>
        <v>Salt Lake</v>
      </c>
    </row>
    <row r="3569" spans="1:10">
      <c r="A3569" t="s">
        <v>135</v>
      </c>
      <c r="B3569" t="s">
        <v>322</v>
      </c>
      <c r="C3569">
        <v>2025</v>
      </c>
      <c r="D3569">
        <v>2</v>
      </c>
      <c r="E3569">
        <v>84093</v>
      </c>
      <c r="F3569" t="s">
        <v>291</v>
      </c>
      <c r="G3569">
        <v>8</v>
      </c>
      <c r="H3569" t="str">
        <f>_xlfn.XLOOKUP(Table1[[#This Row],[ZIPCODE]],Table2[Zip Code],Table2[County])</f>
        <v>Salt Lake</v>
      </c>
      <c r="I3569" t="str">
        <f>_xlfn.XLOOKUP(Table1[[#This Row],[ZIPCODE]],Table3[zip],Table3[county])</f>
        <v>Salt Lake County</v>
      </c>
      <c r="J3569" t="str">
        <f>IFERROR(Table1[[#This Row],[County (Utah.gov)]], SUBSTITUTE(Table1[[#This Row],[County (WPR)]], " County", ""))</f>
        <v>Salt Lake</v>
      </c>
    </row>
    <row r="3570" spans="1:10">
      <c r="A3570" t="s">
        <v>135</v>
      </c>
      <c r="B3570" t="s">
        <v>322</v>
      </c>
      <c r="C3570">
        <v>2025</v>
      </c>
      <c r="D3570">
        <v>2</v>
      </c>
      <c r="E3570">
        <v>84094</v>
      </c>
      <c r="F3570" t="s">
        <v>290</v>
      </c>
      <c r="G3570">
        <v>42</v>
      </c>
      <c r="H3570" t="str">
        <f>_xlfn.XLOOKUP(Table1[[#This Row],[ZIPCODE]],Table2[Zip Code],Table2[County])</f>
        <v>Salt Lake</v>
      </c>
      <c r="I3570" t="str">
        <f>_xlfn.XLOOKUP(Table1[[#This Row],[ZIPCODE]],Table3[zip],Table3[county])</f>
        <v>Salt Lake County</v>
      </c>
      <c r="J3570" t="str">
        <f>IFERROR(Table1[[#This Row],[County (Utah.gov)]], SUBSTITUTE(Table1[[#This Row],[County (WPR)]], " County", ""))</f>
        <v>Salt Lake</v>
      </c>
    </row>
    <row r="3571" spans="1:10">
      <c r="A3571" t="s">
        <v>135</v>
      </c>
      <c r="B3571" t="s">
        <v>322</v>
      </c>
      <c r="C3571">
        <v>2025</v>
      </c>
      <c r="D3571">
        <v>2</v>
      </c>
      <c r="E3571">
        <v>84094</v>
      </c>
      <c r="F3571" t="s">
        <v>291</v>
      </c>
      <c r="G3571">
        <v>17</v>
      </c>
      <c r="H3571" t="str">
        <f>_xlfn.XLOOKUP(Table1[[#This Row],[ZIPCODE]],Table2[Zip Code],Table2[County])</f>
        <v>Salt Lake</v>
      </c>
      <c r="I3571" t="str">
        <f>_xlfn.XLOOKUP(Table1[[#This Row],[ZIPCODE]],Table3[zip],Table3[county])</f>
        <v>Salt Lake County</v>
      </c>
      <c r="J3571" t="str">
        <f>IFERROR(Table1[[#This Row],[County (Utah.gov)]], SUBSTITUTE(Table1[[#This Row],[County (WPR)]], " County", ""))</f>
        <v>Salt Lake</v>
      </c>
    </row>
    <row r="3572" spans="1:10">
      <c r="A3572" t="s">
        <v>135</v>
      </c>
      <c r="B3572" t="s">
        <v>322</v>
      </c>
      <c r="C3572">
        <v>2025</v>
      </c>
      <c r="D3572">
        <v>2</v>
      </c>
      <c r="E3572">
        <v>84095</v>
      </c>
      <c r="F3572" t="s">
        <v>290</v>
      </c>
      <c r="G3572">
        <v>107</v>
      </c>
      <c r="H3572" t="str">
        <f>_xlfn.XLOOKUP(Table1[[#This Row],[ZIPCODE]],Table2[Zip Code],Table2[County])</f>
        <v>Salt Lake</v>
      </c>
      <c r="I3572" t="str">
        <f>_xlfn.XLOOKUP(Table1[[#This Row],[ZIPCODE]],Table3[zip],Table3[county])</f>
        <v>Salt Lake County</v>
      </c>
      <c r="J3572" t="str">
        <f>IFERROR(Table1[[#This Row],[County (Utah.gov)]], SUBSTITUTE(Table1[[#This Row],[County (WPR)]], " County", ""))</f>
        <v>Salt Lake</v>
      </c>
    </row>
    <row r="3573" spans="1:10">
      <c r="A3573" t="s">
        <v>135</v>
      </c>
      <c r="B3573" t="s">
        <v>322</v>
      </c>
      <c r="C3573">
        <v>2025</v>
      </c>
      <c r="D3573">
        <v>2</v>
      </c>
      <c r="E3573">
        <v>84095</v>
      </c>
      <c r="F3573" t="s">
        <v>291</v>
      </c>
      <c r="G3573">
        <v>23</v>
      </c>
      <c r="H3573" t="str">
        <f>_xlfn.XLOOKUP(Table1[[#This Row],[ZIPCODE]],Table2[Zip Code],Table2[County])</f>
        <v>Salt Lake</v>
      </c>
      <c r="I3573" t="str">
        <f>_xlfn.XLOOKUP(Table1[[#This Row],[ZIPCODE]],Table3[zip],Table3[county])</f>
        <v>Salt Lake County</v>
      </c>
      <c r="J3573" t="str">
        <f>IFERROR(Table1[[#This Row],[County (Utah.gov)]], SUBSTITUTE(Table1[[#This Row],[County (WPR)]], " County", ""))</f>
        <v>Salt Lake</v>
      </c>
    </row>
    <row r="3574" spans="1:10">
      <c r="A3574" t="s">
        <v>135</v>
      </c>
      <c r="B3574" t="s">
        <v>322</v>
      </c>
      <c r="C3574">
        <v>2025</v>
      </c>
      <c r="D3574">
        <v>2</v>
      </c>
      <c r="E3574">
        <v>84096</v>
      </c>
      <c r="F3574" t="s">
        <v>290</v>
      </c>
      <c r="G3574">
        <v>125</v>
      </c>
      <c r="H3574" t="e">
        <f>_xlfn.XLOOKUP(Table1[[#This Row],[ZIPCODE]],Table2[Zip Code],Table2[County])</f>
        <v>#N/A</v>
      </c>
      <c r="I3574" t="str">
        <f>_xlfn.XLOOKUP(Table1[[#This Row],[ZIPCODE]],Table3[zip],Table3[county])</f>
        <v>Salt Lake County</v>
      </c>
      <c r="J3574" t="str">
        <f>IFERROR(Table1[[#This Row],[County (Utah.gov)]], SUBSTITUTE(Table1[[#This Row],[County (WPR)]], " County", ""))</f>
        <v>Salt Lake</v>
      </c>
    </row>
    <row r="3575" spans="1:10">
      <c r="A3575" t="s">
        <v>135</v>
      </c>
      <c r="B3575" t="s">
        <v>322</v>
      </c>
      <c r="C3575">
        <v>2025</v>
      </c>
      <c r="D3575">
        <v>2</v>
      </c>
      <c r="E3575">
        <v>84096</v>
      </c>
      <c r="F3575" t="s">
        <v>291</v>
      </c>
      <c r="G3575">
        <v>29</v>
      </c>
      <c r="H3575" t="e">
        <f>_xlfn.XLOOKUP(Table1[[#This Row],[ZIPCODE]],Table2[Zip Code],Table2[County])</f>
        <v>#N/A</v>
      </c>
      <c r="I3575" t="str">
        <f>_xlfn.XLOOKUP(Table1[[#This Row],[ZIPCODE]],Table3[zip],Table3[county])</f>
        <v>Salt Lake County</v>
      </c>
      <c r="J3575" t="str">
        <f>IFERROR(Table1[[#This Row],[County (Utah.gov)]], SUBSTITUTE(Table1[[#This Row],[County (WPR)]], " County", ""))</f>
        <v>Salt Lake</v>
      </c>
    </row>
    <row r="3576" spans="1:10">
      <c r="A3576" t="s">
        <v>135</v>
      </c>
      <c r="B3576" t="s">
        <v>322</v>
      </c>
      <c r="C3576">
        <v>2025</v>
      </c>
      <c r="D3576">
        <v>2</v>
      </c>
      <c r="E3576">
        <v>84097</v>
      </c>
      <c r="F3576" t="s">
        <v>290</v>
      </c>
      <c r="G3576">
        <v>21</v>
      </c>
      <c r="H3576" t="str">
        <f>_xlfn.XLOOKUP(Table1[[#This Row],[ZIPCODE]],Table2[Zip Code],Table2[County])</f>
        <v>Utah</v>
      </c>
      <c r="I3576" t="str">
        <f>_xlfn.XLOOKUP(Table1[[#This Row],[ZIPCODE]],Table3[zip],Table3[county])</f>
        <v>Utah County</v>
      </c>
      <c r="J3576" t="str">
        <f>IFERROR(Table1[[#This Row],[County (Utah.gov)]], SUBSTITUTE(Table1[[#This Row],[County (WPR)]], " County", ""))</f>
        <v>Utah</v>
      </c>
    </row>
    <row r="3577" spans="1:10">
      <c r="A3577" t="s">
        <v>135</v>
      </c>
      <c r="B3577" t="s">
        <v>322</v>
      </c>
      <c r="C3577">
        <v>2025</v>
      </c>
      <c r="D3577">
        <v>2</v>
      </c>
      <c r="E3577">
        <v>84097</v>
      </c>
      <c r="F3577" t="s">
        <v>291</v>
      </c>
      <c r="G3577">
        <v>3</v>
      </c>
      <c r="H3577" t="str">
        <f>_xlfn.XLOOKUP(Table1[[#This Row],[ZIPCODE]],Table2[Zip Code],Table2[County])</f>
        <v>Utah</v>
      </c>
      <c r="I3577" t="str">
        <f>_xlfn.XLOOKUP(Table1[[#This Row],[ZIPCODE]],Table3[zip],Table3[county])</f>
        <v>Utah County</v>
      </c>
      <c r="J3577" t="str">
        <f>IFERROR(Table1[[#This Row],[County (Utah.gov)]], SUBSTITUTE(Table1[[#This Row],[County (WPR)]], " County", ""))</f>
        <v>Utah</v>
      </c>
    </row>
    <row r="3578" spans="1:10">
      <c r="A3578" t="s">
        <v>135</v>
      </c>
      <c r="B3578" t="s">
        <v>322</v>
      </c>
      <c r="C3578">
        <v>2025</v>
      </c>
      <c r="D3578">
        <v>2</v>
      </c>
      <c r="E3578">
        <v>84098</v>
      </c>
      <c r="F3578" t="s">
        <v>290</v>
      </c>
      <c r="G3578">
        <v>22</v>
      </c>
      <c r="H3578" t="str">
        <f>_xlfn.XLOOKUP(Table1[[#This Row],[ZIPCODE]],Table2[Zip Code],Table2[County])</f>
        <v>Summit</v>
      </c>
      <c r="I3578" t="str">
        <f>_xlfn.XLOOKUP(Table1[[#This Row],[ZIPCODE]],Table3[zip],Table3[county])</f>
        <v>Summit County</v>
      </c>
      <c r="J3578" t="str">
        <f>IFERROR(Table1[[#This Row],[County (Utah.gov)]], SUBSTITUTE(Table1[[#This Row],[County (WPR)]], " County", ""))</f>
        <v>Summit</v>
      </c>
    </row>
    <row r="3579" spans="1:10">
      <c r="A3579" t="s">
        <v>135</v>
      </c>
      <c r="B3579" t="s">
        <v>322</v>
      </c>
      <c r="C3579">
        <v>2025</v>
      </c>
      <c r="D3579">
        <v>2</v>
      </c>
      <c r="E3579">
        <v>84098</v>
      </c>
      <c r="F3579" t="s">
        <v>291</v>
      </c>
      <c r="G3579">
        <v>7</v>
      </c>
      <c r="H3579" t="str">
        <f>_xlfn.XLOOKUP(Table1[[#This Row],[ZIPCODE]],Table2[Zip Code],Table2[County])</f>
        <v>Summit</v>
      </c>
      <c r="I3579" t="str">
        <f>_xlfn.XLOOKUP(Table1[[#This Row],[ZIPCODE]],Table3[zip],Table3[county])</f>
        <v>Summit County</v>
      </c>
      <c r="J3579" t="str">
        <f>IFERROR(Table1[[#This Row],[County (Utah.gov)]], SUBSTITUTE(Table1[[#This Row],[County (WPR)]], " County", ""))</f>
        <v>Summit</v>
      </c>
    </row>
    <row r="3580" spans="1:10">
      <c r="A3580" t="s">
        <v>135</v>
      </c>
      <c r="B3580" t="s">
        <v>322</v>
      </c>
      <c r="C3580">
        <v>2025</v>
      </c>
      <c r="D3580">
        <v>2</v>
      </c>
      <c r="E3580">
        <v>84101</v>
      </c>
      <c r="F3580" t="s">
        <v>290</v>
      </c>
      <c r="G3580">
        <v>1</v>
      </c>
      <c r="H3580" t="str">
        <f>_xlfn.XLOOKUP(Table1[[#This Row],[ZIPCODE]],Table2[Zip Code],Table2[County])</f>
        <v>Salt Lake</v>
      </c>
      <c r="I3580" t="str">
        <f>_xlfn.XLOOKUP(Table1[[#This Row],[ZIPCODE]],Table3[zip],Table3[county])</f>
        <v>Salt Lake County</v>
      </c>
      <c r="J3580" t="str">
        <f>IFERROR(Table1[[#This Row],[County (Utah.gov)]], SUBSTITUTE(Table1[[#This Row],[County (WPR)]], " County", ""))</f>
        <v>Salt Lake</v>
      </c>
    </row>
    <row r="3581" spans="1:10">
      <c r="A3581" t="s">
        <v>135</v>
      </c>
      <c r="B3581" t="s">
        <v>322</v>
      </c>
      <c r="C3581">
        <v>2025</v>
      </c>
      <c r="D3581">
        <v>2</v>
      </c>
      <c r="E3581">
        <v>84101</v>
      </c>
      <c r="F3581" t="s">
        <v>291</v>
      </c>
      <c r="G3581">
        <v>4</v>
      </c>
      <c r="H3581" t="str">
        <f>_xlfn.XLOOKUP(Table1[[#This Row],[ZIPCODE]],Table2[Zip Code],Table2[County])</f>
        <v>Salt Lake</v>
      </c>
      <c r="I3581" t="str">
        <f>_xlfn.XLOOKUP(Table1[[#This Row],[ZIPCODE]],Table3[zip],Table3[county])</f>
        <v>Salt Lake County</v>
      </c>
      <c r="J3581" t="str">
        <f>IFERROR(Table1[[#This Row],[County (Utah.gov)]], SUBSTITUTE(Table1[[#This Row],[County (WPR)]], " County", ""))</f>
        <v>Salt Lake</v>
      </c>
    </row>
    <row r="3582" spans="1:10">
      <c r="A3582" t="s">
        <v>135</v>
      </c>
      <c r="B3582" t="s">
        <v>322</v>
      </c>
      <c r="C3582">
        <v>2025</v>
      </c>
      <c r="D3582">
        <v>2</v>
      </c>
      <c r="E3582">
        <v>84102</v>
      </c>
      <c r="F3582" t="s">
        <v>290</v>
      </c>
      <c r="G3582">
        <v>4</v>
      </c>
      <c r="H3582" t="str">
        <f>_xlfn.XLOOKUP(Table1[[#This Row],[ZIPCODE]],Table2[Zip Code],Table2[County])</f>
        <v>Salt Lake</v>
      </c>
      <c r="I3582" t="str">
        <f>_xlfn.XLOOKUP(Table1[[#This Row],[ZIPCODE]],Table3[zip],Table3[county])</f>
        <v>Salt Lake County</v>
      </c>
      <c r="J3582" t="str">
        <f>IFERROR(Table1[[#This Row],[County (Utah.gov)]], SUBSTITUTE(Table1[[#This Row],[County (WPR)]], " County", ""))</f>
        <v>Salt Lake</v>
      </c>
    </row>
    <row r="3583" spans="1:10">
      <c r="A3583" t="s">
        <v>135</v>
      </c>
      <c r="B3583" t="s">
        <v>322</v>
      </c>
      <c r="C3583">
        <v>2025</v>
      </c>
      <c r="D3583">
        <v>2</v>
      </c>
      <c r="E3583">
        <v>84102</v>
      </c>
      <c r="F3583" t="s">
        <v>291</v>
      </c>
      <c r="G3583">
        <v>3</v>
      </c>
      <c r="H3583" t="str">
        <f>_xlfn.XLOOKUP(Table1[[#This Row],[ZIPCODE]],Table2[Zip Code],Table2[County])</f>
        <v>Salt Lake</v>
      </c>
      <c r="I3583" t="str">
        <f>_xlfn.XLOOKUP(Table1[[#This Row],[ZIPCODE]],Table3[zip],Table3[county])</f>
        <v>Salt Lake County</v>
      </c>
      <c r="J3583" t="str">
        <f>IFERROR(Table1[[#This Row],[County (Utah.gov)]], SUBSTITUTE(Table1[[#This Row],[County (WPR)]], " County", ""))</f>
        <v>Salt Lake</v>
      </c>
    </row>
    <row r="3584" spans="1:10">
      <c r="A3584" t="s">
        <v>135</v>
      </c>
      <c r="B3584" t="s">
        <v>322</v>
      </c>
      <c r="C3584">
        <v>2025</v>
      </c>
      <c r="D3584">
        <v>2</v>
      </c>
      <c r="E3584">
        <v>84103</v>
      </c>
      <c r="F3584" t="s">
        <v>290</v>
      </c>
      <c r="G3584">
        <v>11</v>
      </c>
      <c r="H3584" t="str">
        <f>_xlfn.XLOOKUP(Table1[[#This Row],[ZIPCODE]],Table2[Zip Code],Table2[County])</f>
        <v>Salt Lake</v>
      </c>
      <c r="I3584" t="str">
        <f>_xlfn.XLOOKUP(Table1[[#This Row],[ZIPCODE]],Table3[zip],Table3[county])</f>
        <v>Salt Lake County</v>
      </c>
      <c r="J3584" t="str">
        <f>IFERROR(Table1[[#This Row],[County (Utah.gov)]], SUBSTITUTE(Table1[[#This Row],[County (WPR)]], " County", ""))</f>
        <v>Salt Lake</v>
      </c>
    </row>
    <row r="3585" spans="1:10">
      <c r="A3585" t="s">
        <v>135</v>
      </c>
      <c r="B3585" t="s">
        <v>322</v>
      </c>
      <c r="C3585">
        <v>2025</v>
      </c>
      <c r="D3585">
        <v>2</v>
      </c>
      <c r="E3585">
        <v>84103</v>
      </c>
      <c r="F3585" t="s">
        <v>291</v>
      </c>
      <c r="G3585">
        <v>13</v>
      </c>
      <c r="H3585" t="str">
        <f>_xlfn.XLOOKUP(Table1[[#This Row],[ZIPCODE]],Table2[Zip Code],Table2[County])</f>
        <v>Salt Lake</v>
      </c>
      <c r="I3585" t="str">
        <f>_xlfn.XLOOKUP(Table1[[#This Row],[ZIPCODE]],Table3[zip],Table3[county])</f>
        <v>Salt Lake County</v>
      </c>
      <c r="J3585" t="str">
        <f>IFERROR(Table1[[#This Row],[County (Utah.gov)]], SUBSTITUTE(Table1[[#This Row],[County (WPR)]], " County", ""))</f>
        <v>Salt Lake</v>
      </c>
    </row>
    <row r="3586" spans="1:10">
      <c r="A3586" t="s">
        <v>135</v>
      </c>
      <c r="B3586" t="s">
        <v>322</v>
      </c>
      <c r="C3586">
        <v>2025</v>
      </c>
      <c r="D3586">
        <v>2</v>
      </c>
      <c r="E3586">
        <v>84104</v>
      </c>
      <c r="F3586" t="s">
        <v>290</v>
      </c>
      <c r="G3586">
        <v>8</v>
      </c>
      <c r="H3586" t="str">
        <f>_xlfn.XLOOKUP(Table1[[#This Row],[ZIPCODE]],Table2[Zip Code],Table2[County])</f>
        <v>Salt Lake</v>
      </c>
      <c r="I3586" t="str">
        <f>_xlfn.XLOOKUP(Table1[[#This Row],[ZIPCODE]],Table3[zip],Table3[county])</f>
        <v>Salt Lake County</v>
      </c>
      <c r="J3586" t="str">
        <f>IFERROR(Table1[[#This Row],[County (Utah.gov)]], SUBSTITUTE(Table1[[#This Row],[County (WPR)]], " County", ""))</f>
        <v>Salt Lake</v>
      </c>
    </row>
    <row r="3587" spans="1:10">
      <c r="A3587" t="s">
        <v>135</v>
      </c>
      <c r="B3587" t="s">
        <v>322</v>
      </c>
      <c r="C3587">
        <v>2025</v>
      </c>
      <c r="D3587">
        <v>2</v>
      </c>
      <c r="E3587">
        <v>84104</v>
      </c>
      <c r="F3587" t="s">
        <v>291</v>
      </c>
      <c r="G3587">
        <v>2</v>
      </c>
      <c r="H3587" t="str">
        <f>_xlfn.XLOOKUP(Table1[[#This Row],[ZIPCODE]],Table2[Zip Code],Table2[County])</f>
        <v>Salt Lake</v>
      </c>
      <c r="I3587" t="str">
        <f>_xlfn.XLOOKUP(Table1[[#This Row],[ZIPCODE]],Table3[zip],Table3[county])</f>
        <v>Salt Lake County</v>
      </c>
      <c r="J3587" t="str">
        <f>IFERROR(Table1[[#This Row],[County (Utah.gov)]], SUBSTITUTE(Table1[[#This Row],[County (WPR)]], " County", ""))</f>
        <v>Salt Lake</v>
      </c>
    </row>
    <row r="3588" spans="1:10">
      <c r="A3588" t="s">
        <v>135</v>
      </c>
      <c r="B3588" t="s">
        <v>322</v>
      </c>
      <c r="C3588">
        <v>2025</v>
      </c>
      <c r="D3588">
        <v>2</v>
      </c>
      <c r="E3588">
        <v>84105</v>
      </c>
      <c r="F3588" t="s">
        <v>290</v>
      </c>
      <c r="G3588">
        <v>16</v>
      </c>
      <c r="H3588" t="str">
        <f>_xlfn.XLOOKUP(Table1[[#This Row],[ZIPCODE]],Table2[Zip Code],Table2[County])</f>
        <v>Salt Lake</v>
      </c>
      <c r="I3588" t="str">
        <f>_xlfn.XLOOKUP(Table1[[#This Row],[ZIPCODE]],Table3[zip],Table3[county])</f>
        <v>Salt Lake County</v>
      </c>
      <c r="J3588" t="str">
        <f>IFERROR(Table1[[#This Row],[County (Utah.gov)]], SUBSTITUTE(Table1[[#This Row],[County (WPR)]], " County", ""))</f>
        <v>Salt Lake</v>
      </c>
    </row>
    <row r="3589" spans="1:10">
      <c r="A3589" t="s">
        <v>135</v>
      </c>
      <c r="B3589" t="s">
        <v>322</v>
      </c>
      <c r="C3589">
        <v>2025</v>
      </c>
      <c r="D3589">
        <v>2</v>
      </c>
      <c r="E3589">
        <v>84105</v>
      </c>
      <c r="F3589" t="s">
        <v>291</v>
      </c>
      <c r="G3589">
        <v>11</v>
      </c>
      <c r="H3589" t="str">
        <f>_xlfn.XLOOKUP(Table1[[#This Row],[ZIPCODE]],Table2[Zip Code],Table2[County])</f>
        <v>Salt Lake</v>
      </c>
      <c r="I3589" t="str">
        <f>_xlfn.XLOOKUP(Table1[[#This Row],[ZIPCODE]],Table3[zip],Table3[county])</f>
        <v>Salt Lake County</v>
      </c>
      <c r="J3589" t="str">
        <f>IFERROR(Table1[[#This Row],[County (Utah.gov)]], SUBSTITUTE(Table1[[#This Row],[County (WPR)]], " County", ""))</f>
        <v>Salt Lake</v>
      </c>
    </row>
    <row r="3590" spans="1:10">
      <c r="A3590" t="s">
        <v>135</v>
      </c>
      <c r="B3590" t="s">
        <v>322</v>
      </c>
      <c r="C3590">
        <v>2025</v>
      </c>
      <c r="D3590">
        <v>2</v>
      </c>
      <c r="E3590">
        <v>84106</v>
      </c>
      <c r="F3590" t="s">
        <v>290</v>
      </c>
      <c r="G3590">
        <v>29</v>
      </c>
      <c r="H3590" t="str">
        <f>_xlfn.XLOOKUP(Table1[[#This Row],[ZIPCODE]],Table2[Zip Code],Table2[County])</f>
        <v>Salt Lake</v>
      </c>
      <c r="I3590" t="str">
        <f>_xlfn.XLOOKUP(Table1[[#This Row],[ZIPCODE]],Table3[zip],Table3[county])</f>
        <v>Salt Lake County</v>
      </c>
      <c r="J3590" t="str">
        <f>IFERROR(Table1[[#This Row],[County (Utah.gov)]], SUBSTITUTE(Table1[[#This Row],[County (WPR)]], " County", ""))</f>
        <v>Salt Lake</v>
      </c>
    </row>
    <row r="3591" spans="1:10">
      <c r="A3591" t="s">
        <v>135</v>
      </c>
      <c r="B3591" t="s">
        <v>322</v>
      </c>
      <c r="C3591">
        <v>2025</v>
      </c>
      <c r="D3591">
        <v>2</v>
      </c>
      <c r="E3591">
        <v>84106</v>
      </c>
      <c r="F3591" t="s">
        <v>291</v>
      </c>
      <c r="G3591">
        <v>12</v>
      </c>
      <c r="H3591" t="str">
        <f>_xlfn.XLOOKUP(Table1[[#This Row],[ZIPCODE]],Table2[Zip Code],Table2[County])</f>
        <v>Salt Lake</v>
      </c>
      <c r="I3591" t="str">
        <f>_xlfn.XLOOKUP(Table1[[#This Row],[ZIPCODE]],Table3[zip],Table3[county])</f>
        <v>Salt Lake County</v>
      </c>
      <c r="J3591" t="str">
        <f>IFERROR(Table1[[#This Row],[County (Utah.gov)]], SUBSTITUTE(Table1[[#This Row],[County (WPR)]], " County", ""))</f>
        <v>Salt Lake</v>
      </c>
    </row>
    <row r="3592" spans="1:10">
      <c r="A3592" t="s">
        <v>135</v>
      </c>
      <c r="B3592" t="s">
        <v>322</v>
      </c>
      <c r="C3592">
        <v>2025</v>
      </c>
      <c r="D3592">
        <v>2</v>
      </c>
      <c r="E3592">
        <v>84107</v>
      </c>
      <c r="F3592" t="s">
        <v>290</v>
      </c>
      <c r="G3592">
        <v>22</v>
      </c>
      <c r="H3592" t="str">
        <f>_xlfn.XLOOKUP(Table1[[#This Row],[ZIPCODE]],Table2[Zip Code],Table2[County])</f>
        <v>Salt Lake</v>
      </c>
      <c r="I3592" t="str">
        <f>_xlfn.XLOOKUP(Table1[[#This Row],[ZIPCODE]],Table3[zip],Table3[county])</f>
        <v>Salt Lake County</v>
      </c>
      <c r="J3592" t="str">
        <f>IFERROR(Table1[[#This Row],[County (Utah.gov)]], SUBSTITUTE(Table1[[#This Row],[County (WPR)]], " County", ""))</f>
        <v>Salt Lake</v>
      </c>
    </row>
    <row r="3593" spans="1:10">
      <c r="A3593" t="s">
        <v>135</v>
      </c>
      <c r="B3593" t="s">
        <v>322</v>
      </c>
      <c r="C3593">
        <v>2025</v>
      </c>
      <c r="D3593">
        <v>2</v>
      </c>
      <c r="E3593">
        <v>84107</v>
      </c>
      <c r="F3593" t="s">
        <v>291</v>
      </c>
      <c r="G3593">
        <v>12</v>
      </c>
      <c r="H3593" t="str">
        <f>_xlfn.XLOOKUP(Table1[[#This Row],[ZIPCODE]],Table2[Zip Code],Table2[County])</f>
        <v>Salt Lake</v>
      </c>
      <c r="I3593" t="str">
        <f>_xlfn.XLOOKUP(Table1[[#This Row],[ZIPCODE]],Table3[zip],Table3[county])</f>
        <v>Salt Lake County</v>
      </c>
      <c r="J3593" t="str">
        <f>IFERROR(Table1[[#This Row],[County (Utah.gov)]], SUBSTITUTE(Table1[[#This Row],[County (WPR)]], " County", ""))</f>
        <v>Salt Lake</v>
      </c>
    </row>
    <row r="3594" spans="1:10">
      <c r="A3594" t="s">
        <v>135</v>
      </c>
      <c r="B3594" t="s">
        <v>322</v>
      </c>
      <c r="C3594">
        <v>2025</v>
      </c>
      <c r="D3594">
        <v>2</v>
      </c>
      <c r="E3594">
        <v>84108</v>
      </c>
      <c r="F3594" t="s">
        <v>290</v>
      </c>
      <c r="G3594">
        <v>23</v>
      </c>
      <c r="H3594" t="str">
        <f>_xlfn.XLOOKUP(Table1[[#This Row],[ZIPCODE]],Table2[Zip Code],Table2[County])</f>
        <v>Salt Lake</v>
      </c>
      <c r="I3594" t="str">
        <f>_xlfn.XLOOKUP(Table1[[#This Row],[ZIPCODE]],Table3[zip],Table3[county])</f>
        <v>Salt Lake County</v>
      </c>
      <c r="J3594" t="str">
        <f>IFERROR(Table1[[#This Row],[County (Utah.gov)]], SUBSTITUTE(Table1[[#This Row],[County (WPR)]], " County", ""))</f>
        <v>Salt Lake</v>
      </c>
    </row>
    <row r="3595" spans="1:10">
      <c r="A3595" t="s">
        <v>135</v>
      </c>
      <c r="B3595" t="s">
        <v>322</v>
      </c>
      <c r="C3595">
        <v>2025</v>
      </c>
      <c r="D3595">
        <v>2</v>
      </c>
      <c r="E3595">
        <v>84108</v>
      </c>
      <c r="F3595" t="s">
        <v>291</v>
      </c>
      <c r="G3595">
        <v>6</v>
      </c>
      <c r="H3595" t="str">
        <f>_xlfn.XLOOKUP(Table1[[#This Row],[ZIPCODE]],Table2[Zip Code],Table2[County])</f>
        <v>Salt Lake</v>
      </c>
      <c r="I3595" t="str">
        <f>_xlfn.XLOOKUP(Table1[[#This Row],[ZIPCODE]],Table3[zip],Table3[county])</f>
        <v>Salt Lake County</v>
      </c>
      <c r="J3595" t="str">
        <f>IFERROR(Table1[[#This Row],[County (Utah.gov)]], SUBSTITUTE(Table1[[#This Row],[County (WPR)]], " County", ""))</f>
        <v>Salt Lake</v>
      </c>
    </row>
    <row r="3596" spans="1:10">
      <c r="A3596" t="s">
        <v>135</v>
      </c>
      <c r="B3596" t="s">
        <v>322</v>
      </c>
      <c r="C3596">
        <v>2025</v>
      </c>
      <c r="D3596">
        <v>2</v>
      </c>
      <c r="E3596">
        <v>84109</v>
      </c>
      <c r="F3596" t="s">
        <v>290</v>
      </c>
      <c r="G3596">
        <v>44</v>
      </c>
      <c r="H3596" t="str">
        <f>_xlfn.XLOOKUP(Table1[[#This Row],[ZIPCODE]],Table2[Zip Code],Table2[County])</f>
        <v>Salt Lake</v>
      </c>
      <c r="I3596" t="str">
        <f>_xlfn.XLOOKUP(Table1[[#This Row],[ZIPCODE]],Table3[zip],Table3[county])</f>
        <v>Salt Lake County</v>
      </c>
      <c r="J3596" t="str">
        <f>IFERROR(Table1[[#This Row],[County (Utah.gov)]], SUBSTITUTE(Table1[[#This Row],[County (WPR)]], " County", ""))</f>
        <v>Salt Lake</v>
      </c>
    </row>
    <row r="3597" spans="1:10">
      <c r="A3597" t="s">
        <v>135</v>
      </c>
      <c r="B3597" t="s">
        <v>322</v>
      </c>
      <c r="C3597">
        <v>2025</v>
      </c>
      <c r="D3597">
        <v>2</v>
      </c>
      <c r="E3597">
        <v>84109</v>
      </c>
      <c r="F3597" t="s">
        <v>291</v>
      </c>
      <c r="G3597">
        <v>7</v>
      </c>
      <c r="H3597" t="str">
        <f>_xlfn.XLOOKUP(Table1[[#This Row],[ZIPCODE]],Table2[Zip Code],Table2[County])</f>
        <v>Salt Lake</v>
      </c>
      <c r="I3597" t="str">
        <f>_xlfn.XLOOKUP(Table1[[#This Row],[ZIPCODE]],Table3[zip],Table3[county])</f>
        <v>Salt Lake County</v>
      </c>
      <c r="J3597" t="str">
        <f>IFERROR(Table1[[#This Row],[County (Utah.gov)]], SUBSTITUTE(Table1[[#This Row],[County (WPR)]], " County", ""))</f>
        <v>Salt Lake</v>
      </c>
    </row>
    <row r="3598" spans="1:10">
      <c r="A3598" t="s">
        <v>135</v>
      </c>
      <c r="B3598" t="s">
        <v>322</v>
      </c>
      <c r="C3598">
        <v>2025</v>
      </c>
      <c r="D3598">
        <v>2</v>
      </c>
      <c r="E3598">
        <v>84111</v>
      </c>
      <c r="F3598" t="s">
        <v>290</v>
      </c>
      <c r="G3598">
        <v>3</v>
      </c>
      <c r="H3598" t="str">
        <f>_xlfn.XLOOKUP(Table1[[#This Row],[ZIPCODE]],Table2[Zip Code],Table2[County])</f>
        <v>Salt Lake</v>
      </c>
      <c r="I3598" t="str">
        <f>_xlfn.XLOOKUP(Table1[[#This Row],[ZIPCODE]],Table3[zip],Table3[county])</f>
        <v>Salt Lake County</v>
      </c>
      <c r="J3598" t="str">
        <f>IFERROR(Table1[[#This Row],[County (Utah.gov)]], SUBSTITUTE(Table1[[#This Row],[County (WPR)]], " County", ""))</f>
        <v>Salt Lake</v>
      </c>
    </row>
    <row r="3599" spans="1:10">
      <c r="A3599" t="s">
        <v>135</v>
      </c>
      <c r="B3599" t="s">
        <v>322</v>
      </c>
      <c r="C3599">
        <v>2025</v>
      </c>
      <c r="D3599">
        <v>2</v>
      </c>
      <c r="E3599">
        <v>84111</v>
      </c>
      <c r="F3599" t="s">
        <v>291</v>
      </c>
      <c r="G3599">
        <v>2</v>
      </c>
      <c r="H3599" t="str">
        <f>_xlfn.XLOOKUP(Table1[[#This Row],[ZIPCODE]],Table2[Zip Code],Table2[County])</f>
        <v>Salt Lake</v>
      </c>
      <c r="I3599" t="str">
        <f>_xlfn.XLOOKUP(Table1[[#This Row],[ZIPCODE]],Table3[zip],Table3[county])</f>
        <v>Salt Lake County</v>
      </c>
      <c r="J3599" t="str">
        <f>IFERROR(Table1[[#This Row],[County (Utah.gov)]], SUBSTITUTE(Table1[[#This Row],[County (WPR)]], " County", ""))</f>
        <v>Salt Lake</v>
      </c>
    </row>
    <row r="3600" spans="1:10">
      <c r="A3600" t="s">
        <v>135</v>
      </c>
      <c r="B3600" t="s">
        <v>322</v>
      </c>
      <c r="C3600">
        <v>2025</v>
      </c>
      <c r="D3600">
        <v>2</v>
      </c>
      <c r="E3600">
        <v>84115</v>
      </c>
      <c r="F3600" t="s">
        <v>290</v>
      </c>
      <c r="G3600">
        <v>8</v>
      </c>
      <c r="H3600" t="str">
        <f>_xlfn.XLOOKUP(Table1[[#This Row],[ZIPCODE]],Table2[Zip Code],Table2[County])</f>
        <v>Salt Lake</v>
      </c>
      <c r="I3600" t="str">
        <f>_xlfn.XLOOKUP(Table1[[#This Row],[ZIPCODE]],Table3[zip],Table3[county])</f>
        <v>Salt Lake County</v>
      </c>
      <c r="J3600" t="str">
        <f>IFERROR(Table1[[#This Row],[County (Utah.gov)]], SUBSTITUTE(Table1[[#This Row],[County (WPR)]], " County", ""))</f>
        <v>Salt Lake</v>
      </c>
    </row>
    <row r="3601" spans="1:10">
      <c r="A3601" t="s">
        <v>135</v>
      </c>
      <c r="B3601" t="s">
        <v>322</v>
      </c>
      <c r="C3601">
        <v>2025</v>
      </c>
      <c r="D3601">
        <v>2</v>
      </c>
      <c r="E3601">
        <v>84115</v>
      </c>
      <c r="F3601" t="s">
        <v>291</v>
      </c>
      <c r="G3601">
        <v>4</v>
      </c>
      <c r="H3601" t="str">
        <f>_xlfn.XLOOKUP(Table1[[#This Row],[ZIPCODE]],Table2[Zip Code],Table2[County])</f>
        <v>Salt Lake</v>
      </c>
      <c r="I3601" t="str">
        <f>_xlfn.XLOOKUP(Table1[[#This Row],[ZIPCODE]],Table3[zip],Table3[county])</f>
        <v>Salt Lake County</v>
      </c>
      <c r="J3601" t="str">
        <f>IFERROR(Table1[[#This Row],[County (Utah.gov)]], SUBSTITUTE(Table1[[#This Row],[County (WPR)]], " County", ""))</f>
        <v>Salt Lake</v>
      </c>
    </row>
    <row r="3602" spans="1:10">
      <c r="A3602" t="s">
        <v>135</v>
      </c>
      <c r="B3602" t="s">
        <v>322</v>
      </c>
      <c r="C3602">
        <v>2025</v>
      </c>
      <c r="D3602">
        <v>2</v>
      </c>
      <c r="E3602">
        <v>84116</v>
      </c>
      <c r="F3602" t="s">
        <v>290</v>
      </c>
      <c r="G3602">
        <v>14</v>
      </c>
      <c r="H3602" t="str">
        <f>_xlfn.XLOOKUP(Table1[[#This Row],[ZIPCODE]],Table2[Zip Code],Table2[County])</f>
        <v>Salt Lake</v>
      </c>
      <c r="I3602" t="str">
        <f>_xlfn.XLOOKUP(Table1[[#This Row],[ZIPCODE]],Table3[zip],Table3[county])</f>
        <v>Salt Lake County</v>
      </c>
      <c r="J3602" t="str">
        <f>IFERROR(Table1[[#This Row],[County (Utah.gov)]], SUBSTITUTE(Table1[[#This Row],[County (WPR)]], " County", ""))</f>
        <v>Salt Lake</v>
      </c>
    </row>
    <row r="3603" spans="1:10">
      <c r="A3603" t="s">
        <v>135</v>
      </c>
      <c r="B3603" t="s">
        <v>322</v>
      </c>
      <c r="C3603">
        <v>2025</v>
      </c>
      <c r="D3603">
        <v>2</v>
      </c>
      <c r="E3603">
        <v>84116</v>
      </c>
      <c r="F3603" t="s">
        <v>291</v>
      </c>
      <c r="G3603">
        <v>8</v>
      </c>
      <c r="H3603" t="str">
        <f>_xlfn.XLOOKUP(Table1[[#This Row],[ZIPCODE]],Table2[Zip Code],Table2[County])</f>
        <v>Salt Lake</v>
      </c>
      <c r="I3603" t="str">
        <f>_xlfn.XLOOKUP(Table1[[#This Row],[ZIPCODE]],Table3[zip],Table3[county])</f>
        <v>Salt Lake County</v>
      </c>
      <c r="J3603" t="str">
        <f>IFERROR(Table1[[#This Row],[County (Utah.gov)]], SUBSTITUTE(Table1[[#This Row],[County (WPR)]], " County", ""))</f>
        <v>Salt Lake</v>
      </c>
    </row>
    <row r="3604" spans="1:10">
      <c r="A3604" t="s">
        <v>135</v>
      </c>
      <c r="B3604" t="s">
        <v>322</v>
      </c>
      <c r="C3604">
        <v>2025</v>
      </c>
      <c r="D3604">
        <v>2</v>
      </c>
      <c r="E3604">
        <v>84117</v>
      </c>
      <c r="F3604" t="s">
        <v>290</v>
      </c>
      <c r="G3604">
        <v>33</v>
      </c>
      <c r="H3604" t="str">
        <f>_xlfn.XLOOKUP(Table1[[#This Row],[ZIPCODE]],Table2[Zip Code],Table2[County])</f>
        <v>Salt Lake</v>
      </c>
      <c r="I3604" t="str">
        <f>_xlfn.XLOOKUP(Table1[[#This Row],[ZIPCODE]],Table3[zip],Table3[county])</f>
        <v>Salt Lake County</v>
      </c>
      <c r="J3604" t="str">
        <f>IFERROR(Table1[[#This Row],[County (Utah.gov)]], SUBSTITUTE(Table1[[#This Row],[County (WPR)]], " County", ""))</f>
        <v>Salt Lake</v>
      </c>
    </row>
    <row r="3605" spans="1:10">
      <c r="A3605" t="s">
        <v>135</v>
      </c>
      <c r="B3605" t="s">
        <v>322</v>
      </c>
      <c r="C3605">
        <v>2025</v>
      </c>
      <c r="D3605">
        <v>2</v>
      </c>
      <c r="E3605">
        <v>84117</v>
      </c>
      <c r="F3605" t="s">
        <v>291</v>
      </c>
      <c r="G3605">
        <v>10</v>
      </c>
      <c r="H3605" t="str">
        <f>_xlfn.XLOOKUP(Table1[[#This Row],[ZIPCODE]],Table2[Zip Code],Table2[County])</f>
        <v>Salt Lake</v>
      </c>
      <c r="I3605" t="str">
        <f>_xlfn.XLOOKUP(Table1[[#This Row],[ZIPCODE]],Table3[zip],Table3[county])</f>
        <v>Salt Lake County</v>
      </c>
      <c r="J3605" t="str">
        <f>IFERROR(Table1[[#This Row],[County (Utah.gov)]], SUBSTITUTE(Table1[[#This Row],[County (WPR)]], " County", ""))</f>
        <v>Salt Lake</v>
      </c>
    </row>
    <row r="3606" spans="1:10">
      <c r="A3606" t="s">
        <v>135</v>
      </c>
      <c r="B3606" t="s">
        <v>322</v>
      </c>
      <c r="C3606">
        <v>2025</v>
      </c>
      <c r="D3606">
        <v>2</v>
      </c>
      <c r="E3606">
        <v>84118</v>
      </c>
      <c r="F3606" t="s">
        <v>290</v>
      </c>
      <c r="G3606">
        <v>18</v>
      </c>
      <c r="H3606" t="str">
        <f>_xlfn.XLOOKUP(Table1[[#This Row],[ZIPCODE]],Table2[Zip Code],Table2[County])</f>
        <v>Salt Lake</v>
      </c>
      <c r="I3606" t="str">
        <f>_xlfn.XLOOKUP(Table1[[#This Row],[ZIPCODE]],Table3[zip],Table3[county])</f>
        <v>Salt Lake County</v>
      </c>
      <c r="J3606" t="str">
        <f>IFERROR(Table1[[#This Row],[County (Utah.gov)]], SUBSTITUTE(Table1[[#This Row],[County (WPR)]], " County", ""))</f>
        <v>Salt Lake</v>
      </c>
    </row>
    <row r="3607" spans="1:10">
      <c r="A3607" t="s">
        <v>135</v>
      </c>
      <c r="B3607" t="s">
        <v>322</v>
      </c>
      <c r="C3607">
        <v>2025</v>
      </c>
      <c r="D3607">
        <v>2</v>
      </c>
      <c r="E3607">
        <v>84118</v>
      </c>
      <c r="F3607" t="s">
        <v>291</v>
      </c>
      <c r="G3607">
        <v>12</v>
      </c>
      <c r="H3607" t="str">
        <f>_xlfn.XLOOKUP(Table1[[#This Row],[ZIPCODE]],Table2[Zip Code],Table2[County])</f>
        <v>Salt Lake</v>
      </c>
      <c r="I3607" t="str">
        <f>_xlfn.XLOOKUP(Table1[[#This Row],[ZIPCODE]],Table3[zip],Table3[county])</f>
        <v>Salt Lake County</v>
      </c>
      <c r="J3607" t="str">
        <f>IFERROR(Table1[[#This Row],[County (Utah.gov)]], SUBSTITUTE(Table1[[#This Row],[County (WPR)]], " County", ""))</f>
        <v>Salt Lake</v>
      </c>
    </row>
    <row r="3608" spans="1:10">
      <c r="A3608" t="s">
        <v>135</v>
      </c>
      <c r="B3608" t="s">
        <v>322</v>
      </c>
      <c r="C3608">
        <v>2025</v>
      </c>
      <c r="D3608">
        <v>2</v>
      </c>
      <c r="E3608">
        <v>84119</v>
      </c>
      <c r="F3608" t="s">
        <v>290</v>
      </c>
      <c r="G3608">
        <v>15</v>
      </c>
      <c r="H3608" t="str">
        <f>_xlfn.XLOOKUP(Table1[[#This Row],[ZIPCODE]],Table2[Zip Code],Table2[County])</f>
        <v>Salt Lake</v>
      </c>
      <c r="I3608" t="str">
        <f>_xlfn.XLOOKUP(Table1[[#This Row],[ZIPCODE]],Table3[zip],Table3[county])</f>
        <v>Salt Lake County</v>
      </c>
      <c r="J3608" t="str">
        <f>IFERROR(Table1[[#This Row],[County (Utah.gov)]], SUBSTITUTE(Table1[[#This Row],[County (WPR)]], " County", ""))</f>
        <v>Salt Lake</v>
      </c>
    </row>
    <row r="3609" spans="1:10">
      <c r="A3609" t="s">
        <v>135</v>
      </c>
      <c r="B3609" t="s">
        <v>322</v>
      </c>
      <c r="C3609">
        <v>2025</v>
      </c>
      <c r="D3609">
        <v>2</v>
      </c>
      <c r="E3609">
        <v>84119</v>
      </c>
      <c r="F3609" t="s">
        <v>291</v>
      </c>
      <c r="G3609">
        <v>3</v>
      </c>
      <c r="H3609" t="str">
        <f>_xlfn.XLOOKUP(Table1[[#This Row],[ZIPCODE]],Table2[Zip Code],Table2[County])</f>
        <v>Salt Lake</v>
      </c>
      <c r="I3609" t="str">
        <f>_xlfn.XLOOKUP(Table1[[#This Row],[ZIPCODE]],Table3[zip],Table3[county])</f>
        <v>Salt Lake County</v>
      </c>
      <c r="J3609" t="str">
        <f>IFERROR(Table1[[#This Row],[County (Utah.gov)]], SUBSTITUTE(Table1[[#This Row],[County (WPR)]], " County", ""))</f>
        <v>Salt Lake</v>
      </c>
    </row>
    <row r="3610" spans="1:10">
      <c r="A3610" t="s">
        <v>135</v>
      </c>
      <c r="B3610" t="s">
        <v>322</v>
      </c>
      <c r="C3610">
        <v>2025</v>
      </c>
      <c r="D3610">
        <v>2</v>
      </c>
      <c r="E3610">
        <v>84120</v>
      </c>
      <c r="F3610" t="s">
        <v>290</v>
      </c>
      <c r="G3610">
        <v>22</v>
      </c>
      <c r="H3610" t="str">
        <f>_xlfn.XLOOKUP(Table1[[#This Row],[ZIPCODE]],Table2[Zip Code],Table2[County])</f>
        <v>Salt Lake</v>
      </c>
      <c r="I3610" t="str">
        <f>_xlfn.XLOOKUP(Table1[[#This Row],[ZIPCODE]],Table3[zip],Table3[county])</f>
        <v>Salt Lake County</v>
      </c>
      <c r="J3610" t="str">
        <f>IFERROR(Table1[[#This Row],[County (Utah.gov)]], SUBSTITUTE(Table1[[#This Row],[County (WPR)]], " County", ""))</f>
        <v>Salt Lake</v>
      </c>
    </row>
    <row r="3611" spans="1:10">
      <c r="A3611" t="s">
        <v>135</v>
      </c>
      <c r="B3611" t="s">
        <v>322</v>
      </c>
      <c r="C3611">
        <v>2025</v>
      </c>
      <c r="D3611">
        <v>2</v>
      </c>
      <c r="E3611">
        <v>84120</v>
      </c>
      <c r="F3611" t="s">
        <v>291</v>
      </c>
      <c r="G3611">
        <v>6</v>
      </c>
      <c r="H3611" t="str">
        <f>_xlfn.XLOOKUP(Table1[[#This Row],[ZIPCODE]],Table2[Zip Code],Table2[County])</f>
        <v>Salt Lake</v>
      </c>
      <c r="I3611" t="str">
        <f>_xlfn.XLOOKUP(Table1[[#This Row],[ZIPCODE]],Table3[zip],Table3[county])</f>
        <v>Salt Lake County</v>
      </c>
      <c r="J3611" t="str">
        <f>IFERROR(Table1[[#This Row],[County (Utah.gov)]], SUBSTITUTE(Table1[[#This Row],[County (WPR)]], " County", ""))</f>
        <v>Salt Lake</v>
      </c>
    </row>
    <row r="3612" spans="1:10">
      <c r="A3612" t="s">
        <v>135</v>
      </c>
      <c r="B3612" t="s">
        <v>322</v>
      </c>
      <c r="C3612">
        <v>2025</v>
      </c>
      <c r="D3612">
        <v>2</v>
      </c>
      <c r="E3612">
        <v>84121</v>
      </c>
      <c r="F3612" t="s">
        <v>290</v>
      </c>
      <c r="G3612">
        <v>35</v>
      </c>
      <c r="H3612" t="str">
        <f>_xlfn.XLOOKUP(Table1[[#This Row],[ZIPCODE]],Table2[Zip Code],Table2[County])</f>
        <v>Salt Lake</v>
      </c>
      <c r="I3612" t="str">
        <f>_xlfn.XLOOKUP(Table1[[#This Row],[ZIPCODE]],Table3[zip],Table3[county])</f>
        <v>Salt Lake County</v>
      </c>
      <c r="J3612" t="str">
        <f>IFERROR(Table1[[#This Row],[County (Utah.gov)]], SUBSTITUTE(Table1[[#This Row],[County (WPR)]], " County", ""))</f>
        <v>Salt Lake</v>
      </c>
    </row>
    <row r="3613" spans="1:10">
      <c r="A3613" t="s">
        <v>135</v>
      </c>
      <c r="B3613" t="s">
        <v>322</v>
      </c>
      <c r="C3613">
        <v>2025</v>
      </c>
      <c r="D3613">
        <v>2</v>
      </c>
      <c r="E3613">
        <v>84121</v>
      </c>
      <c r="F3613" t="s">
        <v>291</v>
      </c>
      <c r="G3613">
        <v>17</v>
      </c>
      <c r="H3613" t="str">
        <f>_xlfn.XLOOKUP(Table1[[#This Row],[ZIPCODE]],Table2[Zip Code],Table2[County])</f>
        <v>Salt Lake</v>
      </c>
      <c r="I3613" t="str">
        <f>_xlfn.XLOOKUP(Table1[[#This Row],[ZIPCODE]],Table3[zip],Table3[county])</f>
        <v>Salt Lake County</v>
      </c>
      <c r="J3613" t="str">
        <f>IFERROR(Table1[[#This Row],[County (Utah.gov)]], SUBSTITUTE(Table1[[#This Row],[County (WPR)]], " County", ""))</f>
        <v>Salt Lake</v>
      </c>
    </row>
    <row r="3614" spans="1:10">
      <c r="A3614" t="s">
        <v>135</v>
      </c>
      <c r="B3614" t="s">
        <v>322</v>
      </c>
      <c r="C3614">
        <v>2025</v>
      </c>
      <c r="D3614">
        <v>2</v>
      </c>
      <c r="E3614">
        <v>84123</v>
      </c>
      <c r="F3614" t="s">
        <v>290</v>
      </c>
      <c r="G3614">
        <v>35</v>
      </c>
      <c r="H3614" t="str">
        <f>_xlfn.XLOOKUP(Table1[[#This Row],[ZIPCODE]],Table2[Zip Code],Table2[County])</f>
        <v>Salt Lake</v>
      </c>
      <c r="I3614" t="str">
        <f>_xlfn.XLOOKUP(Table1[[#This Row],[ZIPCODE]],Table3[zip],Table3[county])</f>
        <v>Salt Lake County</v>
      </c>
      <c r="J3614" t="str">
        <f>IFERROR(Table1[[#This Row],[County (Utah.gov)]], SUBSTITUTE(Table1[[#This Row],[County (WPR)]], " County", ""))</f>
        <v>Salt Lake</v>
      </c>
    </row>
    <row r="3615" spans="1:10">
      <c r="A3615" t="s">
        <v>135</v>
      </c>
      <c r="B3615" t="s">
        <v>322</v>
      </c>
      <c r="C3615">
        <v>2025</v>
      </c>
      <c r="D3615">
        <v>2</v>
      </c>
      <c r="E3615">
        <v>84123</v>
      </c>
      <c r="F3615" t="s">
        <v>291</v>
      </c>
      <c r="G3615">
        <v>13</v>
      </c>
      <c r="H3615" t="str">
        <f>_xlfn.XLOOKUP(Table1[[#This Row],[ZIPCODE]],Table2[Zip Code],Table2[County])</f>
        <v>Salt Lake</v>
      </c>
      <c r="I3615" t="str">
        <f>_xlfn.XLOOKUP(Table1[[#This Row],[ZIPCODE]],Table3[zip],Table3[county])</f>
        <v>Salt Lake County</v>
      </c>
      <c r="J3615" t="str">
        <f>IFERROR(Table1[[#This Row],[County (Utah.gov)]], SUBSTITUTE(Table1[[#This Row],[County (WPR)]], " County", ""))</f>
        <v>Salt Lake</v>
      </c>
    </row>
    <row r="3616" spans="1:10">
      <c r="A3616" t="s">
        <v>135</v>
      </c>
      <c r="B3616" t="s">
        <v>322</v>
      </c>
      <c r="C3616">
        <v>2025</v>
      </c>
      <c r="D3616">
        <v>2</v>
      </c>
      <c r="E3616">
        <v>84124</v>
      </c>
      <c r="F3616" t="s">
        <v>290</v>
      </c>
      <c r="G3616">
        <v>38</v>
      </c>
      <c r="H3616" t="str">
        <f>_xlfn.XLOOKUP(Table1[[#This Row],[ZIPCODE]],Table2[Zip Code],Table2[County])</f>
        <v>Salt Lake</v>
      </c>
      <c r="I3616" t="str">
        <f>_xlfn.XLOOKUP(Table1[[#This Row],[ZIPCODE]],Table3[zip],Table3[county])</f>
        <v>Salt Lake County</v>
      </c>
      <c r="J3616" t="str">
        <f>IFERROR(Table1[[#This Row],[County (Utah.gov)]], SUBSTITUTE(Table1[[#This Row],[County (WPR)]], " County", ""))</f>
        <v>Salt Lake</v>
      </c>
    </row>
    <row r="3617" spans="1:10">
      <c r="A3617" t="s">
        <v>135</v>
      </c>
      <c r="B3617" t="s">
        <v>322</v>
      </c>
      <c r="C3617">
        <v>2025</v>
      </c>
      <c r="D3617">
        <v>2</v>
      </c>
      <c r="E3617">
        <v>84124</v>
      </c>
      <c r="F3617" t="s">
        <v>291</v>
      </c>
      <c r="G3617">
        <v>5</v>
      </c>
      <c r="H3617" t="str">
        <f>_xlfn.XLOOKUP(Table1[[#This Row],[ZIPCODE]],Table2[Zip Code],Table2[County])</f>
        <v>Salt Lake</v>
      </c>
      <c r="I3617" t="str">
        <f>_xlfn.XLOOKUP(Table1[[#This Row],[ZIPCODE]],Table3[zip],Table3[county])</f>
        <v>Salt Lake County</v>
      </c>
      <c r="J3617" t="str">
        <f>IFERROR(Table1[[#This Row],[County (Utah.gov)]], SUBSTITUTE(Table1[[#This Row],[County (WPR)]], " County", ""))</f>
        <v>Salt Lake</v>
      </c>
    </row>
    <row r="3618" spans="1:10">
      <c r="A3618" t="s">
        <v>135</v>
      </c>
      <c r="B3618" t="s">
        <v>322</v>
      </c>
      <c r="C3618">
        <v>2025</v>
      </c>
      <c r="D3618">
        <v>2</v>
      </c>
      <c r="E3618">
        <v>84126</v>
      </c>
      <c r="F3618" t="s">
        <v>290</v>
      </c>
      <c r="G3618">
        <v>1</v>
      </c>
      <c r="H3618" t="str">
        <f>_xlfn.XLOOKUP(Table1[[#This Row],[ZIPCODE]],Table2[Zip Code],Table2[County])</f>
        <v>Salt Lake</v>
      </c>
      <c r="I3618" t="e">
        <f>_xlfn.XLOOKUP(Table1[[#This Row],[ZIPCODE]],Table3[zip],Table3[county])</f>
        <v>#N/A</v>
      </c>
      <c r="J3618" t="str">
        <f>IFERROR(Table1[[#This Row],[County (Utah.gov)]], SUBSTITUTE(Table1[[#This Row],[County (WPR)]], " County", ""))</f>
        <v>Salt Lake</v>
      </c>
    </row>
    <row r="3619" spans="1:10">
      <c r="A3619" t="s">
        <v>135</v>
      </c>
      <c r="B3619" t="s">
        <v>322</v>
      </c>
      <c r="C3619">
        <v>2025</v>
      </c>
      <c r="D3619">
        <v>2</v>
      </c>
      <c r="E3619">
        <v>84127</v>
      </c>
      <c r="F3619" t="s">
        <v>291</v>
      </c>
      <c r="G3619">
        <v>1</v>
      </c>
      <c r="H3619" t="str">
        <f>_xlfn.XLOOKUP(Table1[[#This Row],[ZIPCODE]],Table2[Zip Code],Table2[County])</f>
        <v>Salt Lake</v>
      </c>
      <c r="I3619" t="e">
        <f>_xlfn.XLOOKUP(Table1[[#This Row],[ZIPCODE]],Table3[zip],Table3[county])</f>
        <v>#N/A</v>
      </c>
      <c r="J3619" t="str">
        <f>IFERROR(Table1[[#This Row],[County (Utah.gov)]], SUBSTITUTE(Table1[[#This Row],[County (WPR)]], " County", ""))</f>
        <v>Salt Lake</v>
      </c>
    </row>
    <row r="3620" spans="1:10">
      <c r="A3620" t="s">
        <v>135</v>
      </c>
      <c r="B3620" t="s">
        <v>322</v>
      </c>
      <c r="C3620">
        <v>2025</v>
      </c>
      <c r="D3620">
        <v>2</v>
      </c>
      <c r="E3620">
        <v>84128</v>
      </c>
      <c r="F3620" t="s">
        <v>290</v>
      </c>
      <c r="G3620">
        <v>17</v>
      </c>
      <c r="H3620" t="str">
        <f>_xlfn.XLOOKUP(Table1[[#This Row],[ZIPCODE]],Table2[Zip Code],Table2[County])</f>
        <v>Salt Lake</v>
      </c>
      <c r="I3620" t="str">
        <f>_xlfn.XLOOKUP(Table1[[#This Row],[ZIPCODE]],Table3[zip],Table3[county])</f>
        <v>Salt Lake County</v>
      </c>
      <c r="J3620" t="str">
        <f>IFERROR(Table1[[#This Row],[County (Utah.gov)]], SUBSTITUTE(Table1[[#This Row],[County (WPR)]], " County", ""))</f>
        <v>Salt Lake</v>
      </c>
    </row>
    <row r="3621" spans="1:10">
      <c r="A3621" t="s">
        <v>135</v>
      </c>
      <c r="B3621" t="s">
        <v>322</v>
      </c>
      <c r="C3621">
        <v>2025</v>
      </c>
      <c r="D3621">
        <v>2</v>
      </c>
      <c r="E3621">
        <v>84128</v>
      </c>
      <c r="F3621" t="s">
        <v>291</v>
      </c>
      <c r="G3621">
        <v>5</v>
      </c>
      <c r="H3621" t="str">
        <f>_xlfn.XLOOKUP(Table1[[#This Row],[ZIPCODE]],Table2[Zip Code],Table2[County])</f>
        <v>Salt Lake</v>
      </c>
      <c r="I3621" t="str">
        <f>_xlfn.XLOOKUP(Table1[[#This Row],[ZIPCODE]],Table3[zip],Table3[county])</f>
        <v>Salt Lake County</v>
      </c>
      <c r="J3621" t="str">
        <f>IFERROR(Table1[[#This Row],[County (Utah.gov)]], SUBSTITUTE(Table1[[#This Row],[County (WPR)]], " County", ""))</f>
        <v>Salt Lake</v>
      </c>
    </row>
    <row r="3622" spans="1:10">
      <c r="A3622" t="s">
        <v>135</v>
      </c>
      <c r="B3622" t="s">
        <v>322</v>
      </c>
      <c r="C3622">
        <v>2025</v>
      </c>
      <c r="D3622">
        <v>2</v>
      </c>
      <c r="E3622">
        <v>84129</v>
      </c>
      <c r="F3622" t="s">
        <v>290</v>
      </c>
      <c r="G3622">
        <v>34</v>
      </c>
      <c r="H3622" t="e">
        <f>_xlfn.XLOOKUP(Table1[[#This Row],[ZIPCODE]],Table2[Zip Code],Table2[County])</f>
        <v>#N/A</v>
      </c>
      <c r="I3622" t="str">
        <f>_xlfn.XLOOKUP(Table1[[#This Row],[ZIPCODE]],Table3[zip],Table3[county])</f>
        <v>Salt Lake County</v>
      </c>
      <c r="J3622" t="str">
        <f>IFERROR(Table1[[#This Row],[County (Utah.gov)]], SUBSTITUTE(Table1[[#This Row],[County (WPR)]], " County", ""))</f>
        <v>Salt Lake</v>
      </c>
    </row>
    <row r="3623" spans="1:10">
      <c r="A3623" t="s">
        <v>135</v>
      </c>
      <c r="B3623" t="s">
        <v>322</v>
      </c>
      <c r="C3623">
        <v>2025</v>
      </c>
      <c r="D3623">
        <v>2</v>
      </c>
      <c r="E3623">
        <v>84129</v>
      </c>
      <c r="F3623" t="s">
        <v>291</v>
      </c>
      <c r="G3623">
        <v>16</v>
      </c>
      <c r="H3623" t="e">
        <f>_xlfn.XLOOKUP(Table1[[#This Row],[ZIPCODE]],Table2[Zip Code],Table2[County])</f>
        <v>#N/A</v>
      </c>
      <c r="I3623" t="str">
        <f>_xlfn.XLOOKUP(Table1[[#This Row],[ZIPCODE]],Table3[zip],Table3[county])</f>
        <v>Salt Lake County</v>
      </c>
      <c r="J3623" t="str">
        <f>IFERROR(Table1[[#This Row],[County (Utah.gov)]], SUBSTITUTE(Table1[[#This Row],[County (WPR)]], " County", ""))</f>
        <v>Salt Lake</v>
      </c>
    </row>
    <row r="3624" spans="1:10">
      <c r="A3624" t="s">
        <v>135</v>
      </c>
      <c r="B3624" t="s">
        <v>322</v>
      </c>
      <c r="C3624">
        <v>2025</v>
      </c>
      <c r="D3624">
        <v>2</v>
      </c>
      <c r="E3624">
        <v>84152</v>
      </c>
      <c r="F3624" t="s">
        <v>291</v>
      </c>
      <c r="G3624">
        <v>1</v>
      </c>
      <c r="H3624" t="str">
        <f>_xlfn.XLOOKUP(Table1[[#This Row],[ZIPCODE]],Table2[Zip Code],Table2[County])</f>
        <v>Salt Lake</v>
      </c>
      <c r="I3624" t="e">
        <f>_xlfn.XLOOKUP(Table1[[#This Row],[ZIPCODE]],Table3[zip],Table3[county])</f>
        <v>#N/A</v>
      </c>
      <c r="J3624" t="str">
        <f>IFERROR(Table1[[#This Row],[County (Utah.gov)]], SUBSTITUTE(Table1[[#This Row],[County (WPR)]], " County", ""))</f>
        <v>Salt Lake</v>
      </c>
    </row>
    <row r="3625" spans="1:10">
      <c r="A3625" t="s">
        <v>135</v>
      </c>
      <c r="B3625" t="s">
        <v>322</v>
      </c>
      <c r="C3625">
        <v>2025</v>
      </c>
      <c r="D3625">
        <v>2</v>
      </c>
      <c r="E3625">
        <v>84301</v>
      </c>
      <c r="F3625" t="s">
        <v>290</v>
      </c>
      <c r="G3625">
        <v>9</v>
      </c>
      <c r="H3625" t="str">
        <f>_xlfn.XLOOKUP(Table1[[#This Row],[ZIPCODE]],Table2[Zip Code],Table2[County])</f>
        <v>Box Elder</v>
      </c>
      <c r="I3625" t="str">
        <f>_xlfn.XLOOKUP(Table1[[#This Row],[ZIPCODE]],Table3[zip],Table3[county])</f>
        <v>Box Elder County</v>
      </c>
      <c r="J3625" t="str">
        <f>IFERROR(Table1[[#This Row],[County (Utah.gov)]], SUBSTITUTE(Table1[[#This Row],[County (WPR)]], " County", ""))</f>
        <v>Box Elder</v>
      </c>
    </row>
    <row r="3626" spans="1:10">
      <c r="A3626" t="s">
        <v>135</v>
      </c>
      <c r="B3626" t="s">
        <v>322</v>
      </c>
      <c r="C3626">
        <v>2025</v>
      </c>
      <c r="D3626">
        <v>2</v>
      </c>
      <c r="E3626">
        <v>84301</v>
      </c>
      <c r="F3626" t="s">
        <v>291</v>
      </c>
      <c r="G3626">
        <v>3</v>
      </c>
      <c r="H3626" t="str">
        <f>_xlfn.XLOOKUP(Table1[[#This Row],[ZIPCODE]],Table2[Zip Code],Table2[County])</f>
        <v>Box Elder</v>
      </c>
      <c r="I3626" t="str">
        <f>_xlfn.XLOOKUP(Table1[[#This Row],[ZIPCODE]],Table3[zip],Table3[county])</f>
        <v>Box Elder County</v>
      </c>
      <c r="J3626" t="str">
        <f>IFERROR(Table1[[#This Row],[County (Utah.gov)]], SUBSTITUTE(Table1[[#This Row],[County (WPR)]], " County", ""))</f>
        <v>Box Elder</v>
      </c>
    </row>
    <row r="3627" spans="1:10">
      <c r="A3627" t="s">
        <v>135</v>
      </c>
      <c r="B3627" t="s">
        <v>322</v>
      </c>
      <c r="C3627">
        <v>2025</v>
      </c>
      <c r="D3627">
        <v>2</v>
      </c>
      <c r="E3627">
        <v>84302</v>
      </c>
      <c r="F3627" t="s">
        <v>290</v>
      </c>
      <c r="G3627">
        <v>148</v>
      </c>
      <c r="H3627" t="str">
        <f>_xlfn.XLOOKUP(Table1[[#This Row],[ZIPCODE]],Table2[Zip Code],Table2[County])</f>
        <v>Box Elder</v>
      </c>
      <c r="I3627" t="str">
        <f>_xlfn.XLOOKUP(Table1[[#This Row],[ZIPCODE]],Table3[zip],Table3[county])</f>
        <v>Box Elder County</v>
      </c>
      <c r="J3627" t="str">
        <f>IFERROR(Table1[[#This Row],[County (Utah.gov)]], SUBSTITUTE(Table1[[#This Row],[County (WPR)]], " County", ""))</f>
        <v>Box Elder</v>
      </c>
    </row>
    <row r="3628" spans="1:10">
      <c r="A3628" t="s">
        <v>135</v>
      </c>
      <c r="B3628" t="s">
        <v>322</v>
      </c>
      <c r="C3628">
        <v>2025</v>
      </c>
      <c r="D3628">
        <v>2</v>
      </c>
      <c r="E3628">
        <v>84302</v>
      </c>
      <c r="F3628" t="s">
        <v>291</v>
      </c>
      <c r="G3628">
        <v>58</v>
      </c>
      <c r="H3628" t="str">
        <f>_xlfn.XLOOKUP(Table1[[#This Row],[ZIPCODE]],Table2[Zip Code],Table2[County])</f>
        <v>Box Elder</v>
      </c>
      <c r="I3628" t="str">
        <f>_xlfn.XLOOKUP(Table1[[#This Row],[ZIPCODE]],Table3[zip],Table3[county])</f>
        <v>Box Elder County</v>
      </c>
      <c r="J3628" t="str">
        <f>IFERROR(Table1[[#This Row],[County (Utah.gov)]], SUBSTITUTE(Table1[[#This Row],[County (WPR)]], " County", ""))</f>
        <v>Box Elder</v>
      </c>
    </row>
    <row r="3629" spans="1:10">
      <c r="A3629" t="s">
        <v>135</v>
      </c>
      <c r="B3629" t="s">
        <v>322</v>
      </c>
      <c r="C3629">
        <v>2025</v>
      </c>
      <c r="D3629">
        <v>2</v>
      </c>
      <c r="E3629">
        <v>84305</v>
      </c>
      <c r="F3629" t="s">
        <v>290</v>
      </c>
      <c r="G3629">
        <v>12</v>
      </c>
      <c r="H3629" t="str">
        <f>_xlfn.XLOOKUP(Table1[[#This Row],[ZIPCODE]],Table2[Zip Code],Table2[County])</f>
        <v>Cache</v>
      </c>
      <c r="I3629" t="str">
        <f>_xlfn.XLOOKUP(Table1[[#This Row],[ZIPCODE]],Table3[zip],Table3[county])</f>
        <v>Cache County</v>
      </c>
      <c r="J3629" t="str">
        <f>IFERROR(Table1[[#This Row],[County (Utah.gov)]], SUBSTITUTE(Table1[[#This Row],[County (WPR)]], " County", ""))</f>
        <v>Cache</v>
      </c>
    </row>
    <row r="3630" spans="1:10">
      <c r="A3630" t="s">
        <v>135</v>
      </c>
      <c r="B3630" t="s">
        <v>322</v>
      </c>
      <c r="C3630">
        <v>2025</v>
      </c>
      <c r="D3630">
        <v>2</v>
      </c>
      <c r="E3630">
        <v>84305</v>
      </c>
      <c r="F3630" t="s">
        <v>291</v>
      </c>
      <c r="G3630">
        <v>3</v>
      </c>
      <c r="H3630" t="str">
        <f>_xlfn.XLOOKUP(Table1[[#This Row],[ZIPCODE]],Table2[Zip Code],Table2[County])</f>
        <v>Cache</v>
      </c>
      <c r="I3630" t="str">
        <f>_xlfn.XLOOKUP(Table1[[#This Row],[ZIPCODE]],Table3[zip],Table3[county])</f>
        <v>Cache County</v>
      </c>
      <c r="J3630" t="str">
        <f>IFERROR(Table1[[#This Row],[County (Utah.gov)]], SUBSTITUTE(Table1[[#This Row],[County (WPR)]], " County", ""))</f>
        <v>Cache</v>
      </c>
    </row>
    <row r="3631" spans="1:10">
      <c r="A3631" t="s">
        <v>135</v>
      </c>
      <c r="B3631" t="s">
        <v>322</v>
      </c>
      <c r="C3631">
        <v>2025</v>
      </c>
      <c r="D3631">
        <v>2</v>
      </c>
      <c r="E3631">
        <v>84306</v>
      </c>
      <c r="F3631" t="s">
        <v>290</v>
      </c>
      <c r="G3631">
        <v>5</v>
      </c>
      <c r="H3631" t="str">
        <f>_xlfn.XLOOKUP(Table1[[#This Row],[ZIPCODE]],Table2[Zip Code],Table2[County])</f>
        <v>Box Elder</v>
      </c>
      <c r="I3631" t="str">
        <f>_xlfn.XLOOKUP(Table1[[#This Row],[ZIPCODE]],Table3[zip],Table3[county])</f>
        <v>Box Elder County</v>
      </c>
      <c r="J3631" t="str">
        <f>IFERROR(Table1[[#This Row],[County (Utah.gov)]], SUBSTITUTE(Table1[[#This Row],[County (WPR)]], " County", ""))</f>
        <v>Box Elder</v>
      </c>
    </row>
    <row r="3632" spans="1:10">
      <c r="A3632" t="s">
        <v>135</v>
      </c>
      <c r="B3632" t="s">
        <v>322</v>
      </c>
      <c r="C3632">
        <v>2025</v>
      </c>
      <c r="D3632">
        <v>2</v>
      </c>
      <c r="E3632">
        <v>84306</v>
      </c>
      <c r="F3632" t="s">
        <v>291</v>
      </c>
      <c r="G3632">
        <v>2</v>
      </c>
      <c r="H3632" t="str">
        <f>_xlfn.XLOOKUP(Table1[[#This Row],[ZIPCODE]],Table2[Zip Code],Table2[County])</f>
        <v>Box Elder</v>
      </c>
      <c r="I3632" t="str">
        <f>_xlfn.XLOOKUP(Table1[[#This Row],[ZIPCODE]],Table3[zip],Table3[county])</f>
        <v>Box Elder County</v>
      </c>
      <c r="J3632" t="str">
        <f>IFERROR(Table1[[#This Row],[County (Utah.gov)]], SUBSTITUTE(Table1[[#This Row],[County (WPR)]], " County", ""))</f>
        <v>Box Elder</v>
      </c>
    </row>
    <row r="3633" spans="1:10">
      <c r="A3633" t="s">
        <v>135</v>
      </c>
      <c r="B3633" t="s">
        <v>322</v>
      </c>
      <c r="C3633">
        <v>2025</v>
      </c>
      <c r="D3633">
        <v>2</v>
      </c>
      <c r="E3633">
        <v>84307</v>
      </c>
      <c r="F3633" t="s">
        <v>290</v>
      </c>
      <c r="G3633">
        <v>8</v>
      </c>
      <c r="H3633" t="str">
        <f>_xlfn.XLOOKUP(Table1[[#This Row],[ZIPCODE]],Table2[Zip Code],Table2[County])</f>
        <v>Box Elder</v>
      </c>
      <c r="I3633" t="str">
        <f>_xlfn.XLOOKUP(Table1[[#This Row],[ZIPCODE]],Table3[zip],Table3[county])</f>
        <v>Box Elder County</v>
      </c>
      <c r="J3633" t="str">
        <f>IFERROR(Table1[[#This Row],[County (Utah.gov)]], SUBSTITUTE(Table1[[#This Row],[County (WPR)]], " County", ""))</f>
        <v>Box Elder</v>
      </c>
    </row>
    <row r="3634" spans="1:10">
      <c r="A3634" t="s">
        <v>135</v>
      </c>
      <c r="B3634" t="s">
        <v>322</v>
      </c>
      <c r="C3634">
        <v>2025</v>
      </c>
      <c r="D3634">
        <v>2</v>
      </c>
      <c r="E3634">
        <v>84307</v>
      </c>
      <c r="F3634" t="s">
        <v>291</v>
      </c>
      <c r="G3634">
        <v>2</v>
      </c>
      <c r="H3634" t="str">
        <f>_xlfn.XLOOKUP(Table1[[#This Row],[ZIPCODE]],Table2[Zip Code],Table2[County])</f>
        <v>Box Elder</v>
      </c>
      <c r="I3634" t="str">
        <f>_xlfn.XLOOKUP(Table1[[#This Row],[ZIPCODE]],Table3[zip],Table3[county])</f>
        <v>Box Elder County</v>
      </c>
      <c r="J3634" t="str">
        <f>IFERROR(Table1[[#This Row],[County (Utah.gov)]], SUBSTITUTE(Table1[[#This Row],[County (WPR)]], " County", ""))</f>
        <v>Box Elder</v>
      </c>
    </row>
    <row r="3635" spans="1:10">
      <c r="A3635" t="s">
        <v>135</v>
      </c>
      <c r="B3635" t="s">
        <v>322</v>
      </c>
      <c r="C3635">
        <v>2025</v>
      </c>
      <c r="D3635">
        <v>2</v>
      </c>
      <c r="E3635">
        <v>84308</v>
      </c>
      <c r="F3635" t="s">
        <v>290</v>
      </c>
      <c r="G3635">
        <v>4</v>
      </c>
      <c r="H3635" t="str">
        <f>_xlfn.XLOOKUP(Table1[[#This Row],[ZIPCODE]],Table2[Zip Code],Table2[County])</f>
        <v>Cache</v>
      </c>
      <c r="I3635" t="str">
        <f>_xlfn.XLOOKUP(Table1[[#This Row],[ZIPCODE]],Table3[zip],Table3[county])</f>
        <v>Cache County</v>
      </c>
      <c r="J3635" t="str">
        <f>IFERROR(Table1[[#This Row],[County (Utah.gov)]], SUBSTITUTE(Table1[[#This Row],[County (WPR)]], " County", ""))</f>
        <v>Cache</v>
      </c>
    </row>
    <row r="3636" spans="1:10">
      <c r="A3636" t="s">
        <v>135</v>
      </c>
      <c r="B3636" t="s">
        <v>322</v>
      </c>
      <c r="C3636">
        <v>2025</v>
      </c>
      <c r="D3636">
        <v>2</v>
      </c>
      <c r="E3636">
        <v>84308</v>
      </c>
      <c r="F3636" t="s">
        <v>291</v>
      </c>
      <c r="G3636">
        <v>2</v>
      </c>
      <c r="H3636" t="str">
        <f>_xlfn.XLOOKUP(Table1[[#This Row],[ZIPCODE]],Table2[Zip Code],Table2[County])</f>
        <v>Cache</v>
      </c>
      <c r="I3636" t="str">
        <f>_xlfn.XLOOKUP(Table1[[#This Row],[ZIPCODE]],Table3[zip],Table3[county])</f>
        <v>Cache County</v>
      </c>
      <c r="J3636" t="str">
        <f>IFERROR(Table1[[#This Row],[County (Utah.gov)]], SUBSTITUTE(Table1[[#This Row],[County (WPR)]], " County", ""))</f>
        <v>Cache</v>
      </c>
    </row>
    <row r="3637" spans="1:10">
      <c r="A3637" t="s">
        <v>135</v>
      </c>
      <c r="B3637" t="s">
        <v>322</v>
      </c>
      <c r="C3637">
        <v>2025</v>
      </c>
      <c r="D3637">
        <v>2</v>
      </c>
      <c r="E3637">
        <v>84309</v>
      </c>
      <c r="F3637" t="s">
        <v>290</v>
      </c>
      <c r="G3637">
        <v>8</v>
      </c>
      <c r="H3637" t="str">
        <f>_xlfn.XLOOKUP(Table1[[#This Row],[ZIPCODE]],Table2[Zip Code],Table2[County])</f>
        <v>Box Elder</v>
      </c>
      <c r="I3637" t="str">
        <f>_xlfn.XLOOKUP(Table1[[#This Row],[ZIPCODE]],Table3[zip],Table3[county])</f>
        <v>Box Elder County</v>
      </c>
      <c r="J3637" t="str">
        <f>IFERROR(Table1[[#This Row],[County (Utah.gov)]], SUBSTITUTE(Table1[[#This Row],[County (WPR)]], " County", ""))</f>
        <v>Box Elder</v>
      </c>
    </row>
    <row r="3638" spans="1:10">
      <c r="A3638" t="s">
        <v>135</v>
      </c>
      <c r="B3638" t="s">
        <v>322</v>
      </c>
      <c r="C3638">
        <v>2025</v>
      </c>
      <c r="D3638">
        <v>2</v>
      </c>
      <c r="E3638">
        <v>84309</v>
      </c>
      <c r="F3638" t="s">
        <v>291</v>
      </c>
      <c r="G3638">
        <v>4</v>
      </c>
      <c r="H3638" t="str">
        <f>_xlfn.XLOOKUP(Table1[[#This Row],[ZIPCODE]],Table2[Zip Code],Table2[County])</f>
        <v>Box Elder</v>
      </c>
      <c r="I3638" t="str">
        <f>_xlfn.XLOOKUP(Table1[[#This Row],[ZIPCODE]],Table3[zip],Table3[county])</f>
        <v>Box Elder County</v>
      </c>
      <c r="J3638" t="str">
        <f>IFERROR(Table1[[#This Row],[County (Utah.gov)]], SUBSTITUTE(Table1[[#This Row],[County (WPR)]], " County", ""))</f>
        <v>Box Elder</v>
      </c>
    </row>
    <row r="3639" spans="1:10">
      <c r="A3639" t="s">
        <v>135</v>
      </c>
      <c r="B3639" t="s">
        <v>322</v>
      </c>
      <c r="C3639">
        <v>2025</v>
      </c>
      <c r="D3639">
        <v>2</v>
      </c>
      <c r="E3639">
        <v>84310</v>
      </c>
      <c r="F3639" t="s">
        <v>290</v>
      </c>
      <c r="G3639">
        <v>13</v>
      </c>
      <c r="H3639" t="str">
        <f>_xlfn.XLOOKUP(Table1[[#This Row],[ZIPCODE]],Table2[Zip Code],Table2[County])</f>
        <v>Weber</v>
      </c>
      <c r="I3639" t="str">
        <f>_xlfn.XLOOKUP(Table1[[#This Row],[ZIPCODE]],Table3[zip],Table3[county])</f>
        <v>Weber County</v>
      </c>
      <c r="J3639" t="str">
        <f>IFERROR(Table1[[#This Row],[County (Utah.gov)]], SUBSTITUTE(Table1[[#This Row],[County (WPR)]], " County", ""))</f>
        <v>Weber</v>
      </c>
    </row>
    <row r="3640" spans="1:10">
      <c r="A3640" t="s">
        <v>135</v>
      </c>
      <c r="B3640" t="s">
        <v>322</v>
      </c>
      <c r="C3640">
        <v>2025</v>
      </c>
      <c r="D3640">
        <v>2</v>
      </c>
      <c r="E3640">
        <v>84310</v>
      </c>
      <c r="F3640" t="s">
        <v>291</v>
      </c>
      <c r="G3640">
        <v>8</v>
      </c>
      <c r="H3640" t="str">
        <f>_xlfn.XLOOKUP(Table1[[#This Row],[ZIPCODE]],Table2[Zip Code],Table2[County])</f>
        <v>Weber</v>
      </c>
      <c r="I3640" t="str">
        <f>_xlfn.XLOOKUP(Table1[[#This Row],[ZIPCODE]],Table3[zip],Table3[county])</f>
        <v>Weber County</v>
      </c>
      <c r="J3640" t="str">
        <f>IFERROR(Table1[[#This Row],[County (Utah.gov)]], SUBSTITUTE(Table1[[#This Row],[County (WPR)]], " County", ""))</f>
        <v>Weber</v>
      </c>
    </row>
    <row r="3641" spans="1:10">
      <c r="A3641" t="s">
        <v>135</v>
      </c>
      <c r="B3641" t="s">
        <v>322</v>
      </c>
      <c r="C3641">
        <v>2025</v>
      </c>
      <c r="D3641">
        <v>2</v>
      </c>
      <c r="E3641">
        <v>84311</v>
      </c>
      <c r="F3641" t="s">
        <v>290</v>
      </c>
      <c r="G3641">
        <v>6</v>
      </c>
      <c r="H3641" t="str">
        <f>_xlfn.XLOOKUP(Table1[[#This Row],[ZIPCODE]],Table2[Zip Code],Table2[County])</f>
        <v>Box Elder</v>
      </c>
      <c r="I3641" t="str">
        <f>_xlfn.XLOOKUP(Table1[[#This Row],[ZIPCODE]],Table3[zip],Table3[county])</f>
        <v>Box Elder County</v>
      </c>
      <c r="J3641" t="str">
        <f>IFERROR(Table1[[#This Row],[County (Utah.gov)]], SUBSTITUTE(Table1[[#This Row],[County (WPR)]], " County", ""))</f>
        <v>Box Elder</v>
      </c>
    </row>
    <row r="3642" spans="1:10">
      <c r="A3642" t="s">
        <v>135</v>
      </c>
      <c r="B3642" t="s">
        <v>322</v>
      </c>
      <c r="C3642">
        <v>2025</v>
      </c>
      <c r="D3642">
        <v>2</v>
      </c>
      <c r="E3642">
        <v>84311</v>
      </c>
      <c r="F3642" t="s">
        <v>291</v>
      </c>
      <c r="G3642">
        <v>3</v>
      </c>
      <c r="H3642" t="str">
        <f>_xlfn.XLOOKUP(Table1[[#This Row],[ZIPCODE]],Table2[Zip Code],Table2[County])</f>
        <v>Box Elder</v>
      </c>
      <c r="I3642" t="str">
        <f>_xlfn.XLOOKUP(Table1[[#This Row],[ZIPCODE]],Table3[zip],Table3[county])</f>
        <v>Box Elder County</v>
      </c>
      <c r="J3642" t="str">
        <f>IFERROR(Table1[[#This Row],[County (Utah.gov)]], SUBSTITUTE(Table1[[#This Row],[County (WPR)]], " County", ""))</f>
        <v>Box Elder</v>
      </c>
    </row>
    <row r="3643" spans="1:10">
      <c r="A3643" t="s">
        <v>135</v>
      </c>
      <c r="B3643" t="s">
        <v>322</v>
      </c>
      <c r="C3643">
        <v>2025</v>
      </c>
      <c r="D3643">
        <v>2</v>
      </c>
      <c r="E3643">
        <v>84312</v>
      </c>
      <c r="F3643" t="s">
        <v>290</v>
      </c>
      <c r="G3643">
        <v>39</v>
      </c>
      <c r="H3643" t="str">
        <f>_xlfn.XLOOKUP(Table1[[#This Row],[ZIPCODE]],Table2[Zip Code],Table2[County])</f>
        <v>Box Elder</v>
      </c>
      <c r="I3643" t="str">
        <f>_xlfn.XLOOKUP(Table1[[#This Row],[ZIPCODE]],Table3[zip],Table3[county])</f>
        <v>Box Elder County</v>
      </c>
      <c r="J3643" t="str">
        <f>IFERROR(Table1[[#This Row],[County (Utah.gov)]], SUBSTITUTE(Table1[[#This Row],[County (WPR)]], " County", ""))</f>
        <v>Box Elder</v>
      </c>
    </row>
    <row r="3644" spans="1:10">
      <c r="A3644" t="s">
        <v>135</v>
      </c>
      <c r="B3644" t="s">
        <v>322</v>
      </c>
      <c r="C3644">
        <v>2025</v>
      </c>
      <c r="D3644">
        <v>2</v>
      </c>
      <c r="E3644">
        <v>84312</v>
      </c>
      <c r="F3644" t="s">
        <v>291</v>
      </c>
      <c r="G3644">
        <v>10</v>
      </c>
      <c r="H3644" t="str">
        <f>_xlfn.XLOOKUP(Table1[[#This Row],[ZIPCODE]],Table2[Zip Code],Table2[County])</f>
        <v>Box Elder</v>
      </c>
      <c r="I3644" t="str">
        <f>_xlfn.XLOOKUP(Table1[[#This Row],[ZIPCODE]],Table3[zip],Table3[county])</f>
        <v>Box Elder County</v>
      </c>
      <c r="J3644" t="str">
        <f>IFERROR(Table1[[#This Row],[County (Utah.gov)]], SUBSTITUTE(Table1[[#This Row],[County (WPR)]], " County", ""))</f>
        <v>Box Elder</v>
      </c>
    </row>
    <row r="3645" spans="1:10">
      <c r="A3645" t="s">
        <v>135</v>
      </c>
      <c r="B3645" t="s">
        <v>322</v>
      </c>
      <c r="C3645">
        <v>2025</v>
      </c>
      <c r="D3645">
        <v>2</v>
      </c>
      <c r="E3645">
        <v>84314</v>
      </c>
      <c r="F3645" t="s">
        <v>290</v>
      </c>
      <c r="G3645">
        <v>7</v>
      </c>
      <c r="H3645" t="str">
        <f>_xlfn.XLOOKUP(Table1[[#This Row],[ZIPCODE]],Table2[Zip Code],Table2[County])</f>
        <v>Box Elder</v>
      </c>
      <c r="I3645" t="str">
        <f>_xlfn.XLOOKUP(Table1[[#This Row],[ZIPCODE]],Table3[zip],Table3[county])</f>
        <v>Box Elder County</v>
      </c>
      <c r="J3645" t="str">
        <f>IFERROR(Table1[[#This Row],[County (Utah.gov)]], SUBSTITUTE(Table1[[#This Row],[County (WPR)]], " County", ""))</f>
        <v>Box Elder</v>
      </c>
    </row>
    <row r="3646" spans="1:10">
      <c r="A3646" t="s">
        <v>135</v>
      </c>
      <c r="B3646" t="s">
        <v>322</v>
      </c>
      <c r="C3646">
        <v>2025</v>
      </c>
      <c r="D3646">
        <v>2</v>
      </c>
      <c r="E3646">
        <v>84314</v>
      </c>
      <c r="F3646" t="s">
        <v>291</v>
      </c>
      <c r="G3646">
        <v>7</v>
      </c>
      <c r="H3646" t="str">
        <f>_xlfn.XLOOKUP(Table1[[#This Row],[ZIPCODE]],Table2[Zip Code],Table2[County])</f>
        <v>Box Elder</v>
      </c>
      <c r="I3646" t="str">
        <f>_xlfn.XLOOKUP(Table1[[#This Row],[ZIPCODE]],Table3[zip],Table3[county])</f>
        <v>Box Elder County</v>
      </c>
      <c r="J3646" t="str">
        <f>IFERROR(Table1[[#This Row],[County (Utah.gov)]], SUBSTITUTE(Table1[[#This Row],[County (WPR)]], " County", ""))</f>
        <v>Box Elder</v>
      </c>
    </row>
    <row r="3647" spans="1:10">
      <c r="A3647" t="s">
        <v>135</v>
      </c>
      <c r="B3647" t="s">
        <v>322</v>
      </c>
      <c r="C3647">
        <v>2025</v>
      </c>
      <c r="D3647">
        <v>2</v>
      </c>
      <c r="E3647">
        <v>84315</v>
      </c>
      <c r="F3647" t="s">
        <v>290</v>
      </c>
      <c r="G3647">
        <v>32</v>
      </c>
      <c r="H3647" t="str">
        <f>_xlfn.XLOOKUP(Table1[[#This Row],[ZIPCODE]],Table2[Zip Code],Table2[County])</f>
        <v>Weber</v>
      </c>
      <c r="I3647" t="str">
        <f>_xlfn.XLOOKUP(Table1[[#This Row],[ZIPCODE]],Table3[zip],Table3[county])</f>
        <v>Weber County</v>
      </c>
      <c r="J3647" t="str">
        <f>IFERROR(Table1[[#This Row],[County (Utah.gov)]], SUBSTITUTE(Table1[[#This Row],[County (WPR)]], " County", ""))</f>
        <v>Weber</v>
      </c>
    </row>
    <row r="3648" spans="1:10">
      <c r="A3648" t="s">
        <v>135</v>
      </c>
      <c r="B3648" t="s">
        <v>322</v>
      </c>
      <c r="C3648">
        <v>2025</v>
      </c>
      <c r="D3648">
        <v>2</v>
      </c>
      <c r="E3648">
        <v>84315</v>
      </c>
      <c r="F3648" t="s">
        <v>291</v>
      </c>
      <c r="G3648">
        <v>6</v>
      </c>
      <c r="H3648" t="str">
        <f>_xlfn.XLOOKUP(Table1[[#This Row],[ZIPCODE]],Table2[Zip Code],Table2[County])</f>
        <v>Weber</v>
      </c>
      <c r="I3648" t="str">
        <f>_xlfn.XLOOKUP(Table1[[#This Row],[ZIPCODE]],Table3[zip],Table3[county])</f>
        <v>Weber County</v>
      </c>
      <c r="J3648" t="str">
        <f>IFERROR(Table1[[#This Row],[County (Utah.gov)]], SUBSTITUTE(Table1[[#This Row],[County (WPR)]], " County", ""))</f>
        <v>Weber</v>
      </c>
    </row>
    <row r="3649" spans="1:10">
      <c r="A3649" t="s">
        <v>135</v>
      </c>
      <c r="B3649" t="s">
        <v>322</v>
      </c>
      <c r="C3649">
        <v>2025</v>
      </c>
      <c r="D3649">
        <v>2</v>
      </c>
      <c r="E3649">
        <v>84316</v>
      </c>
      <c r="F3649" t="s">
        <v>291</v>
      </c>
      <c r="G3649">
        <v>1</v>
      </c>
      <c r="H3649" t="str">
        <f>_xlfn.XLOOKUP(Table1[[#This Row],[ZIPCODE]],Table2[Zip Code],Table2[County])</f>
        <v>Box Elder</v>
      </c>
      <c r="I3649" t="str">
        <f>_xlfn.XLOOKUP(Table1[[#This Row],[ZIPCODE]],Table3[zip],Table3[county])</f>
        <v>Box Elder County</v>
      </c>
      <c r="J3649" t="str">
        <f>IFERROR(Table1[[#This Row],[County (Utah.gov)]], SUBSTITUTE(Table1[[#This Row],[County (WPR)]], " County", ""))</f>
        <v>Box Elder</v>
      </c>
    </row>
    <row r="3650" spans="1:10">
      <c r="A3650" t="s">
        <v>135</v>
      </c>
      <c r="B3650" t="s">
        <v>322</v>
      </c>
      <c r="C3650">
        <v>2025</v>
      </c>
      <c r="D3650">
        <v>2</v>
      </c>
      <c r="E3650">
        <v>84317</v>
      </c>
      <c r="F3650" t="s">
        <v>290</v>
      </c>
      <c r="G3650">
        <v>4</v>
      </c>
      <c r="H3650" t="str">
        <f>_xlfn.XLOOKUP(Table1[[#This Row],[ZIPCODE]],Table2[Zip Code],Table2[County])</f>
        <v>Weber</v>
      </c>
      <c r="I3650" t="str">
        <f>_xlfn.XLOOKUP(Table1[[#This Row],[ZIPCODE]],Table3[zip],Table3[county])</f>
        <v>Weber County</v>
      </c>
      <c r="J3650" t="str">
        <f>IFERROR(Table1[[#This Row],[County (Utah.gov)]], SUBSTITUTE(Table1[[#This Row],[County (WPR)]], " County", ""))</f>
        <v>Weber</v>
      </c>
    </row>
    <row r="3651" spans="1:10">
      <c r="A3651" t="s">
        <v>135</v>
      </c>
      <c r="B3651" t="s">
        <v>322</v>
      </c>
      <c r="C3651">
        <v>2025</v>
      </c>
      <c r="D3651">
        <v>2</v>
      </c>
      <c r="E3651">
        <v>84317</v>
      </c>
      <c r="F3651" t="s">
        <v>291</v>
      </c>
      <c r="G3651">
        <v>2</v>
      </c>
      <c r="H3651" t="str">
        <f>_xlfn.XLOOKUP(Table1[[#This Row],[ZIPCODE]],Table2[Zip Code],Table2[County])</f>
        <v>Weber</v>
      </c>
      <c r="I3651" t="str">
        <f>_xlfn.XLOOKUP(Table1[[#This Row],[ZIPCODE]],Table3[zip],Table3[county])</f>
        <v>Weber County</v>
      </c>
      <c r="J3651" t="str">
        <f>IFERROR(Table1[[#This Row],[County (Utah.gov)]], SUBSTITUTE(Table1[[#This Row],[County (WPR)]], " County", ""))</f>
        <v>Weber</v>
      </c>
    </row>
    <row r="3652" spans="1:10">
      <c r="A3652" t="s">
        <v>135</v>
      </c>
      <c r="B3652" t="s">
        <v>322</v>
      </c>
      <c r="C3652">
        <v>2025</v>
      </c>
      <c r="D3652">
        <v>2</v>
      </c>
      <c r="E3652">
        <v>84318</v>
      </c>
      <c r="F3652" t="s">
        <v>290</v>
      </c>
      <c r="G3652">
        <v>136</v>
      </c>
      <c r="H3652" t="str">
        <f>_xlfn.XLOOKUP(Table1[[#This Row],[ZIPCODE]],Table2[Zip Code],Table2[County])</f>
        <v>Cache</v>
      </c>
      <c r="I3652" t="str">
        <f>_xlfn.XLOOKUP(Table1[[#This Row],[ZIPCODE]],Table3[zip],Table3[county])</f>
        <v>Cache County</v>
      </c>
      <c r="J3652" t="str">
        <f>IFERROR(Table1[[#This Row],[County (Utah.gov)]], SUBSTITUTE(Table1[[#This Row],[County (WPR)]], " County", ""))</f>
        <v>Cache</v>
      </c>
    </row>
    <row r="3653" spans="1:10">
      <c r="A3653" t="s">
        <v>135</v>
      </c>
      <c r="B3653" t="s">
        <v>322</v>
      </c>
      <c r="C3653">
        <v>2025</v>
      </c>
      <c r="D3653">
        <v>2</v>
      </c>
      <c r="E3653">
        <v>84318</v>
      </c>
      <c r="F3653" t="s">
        <v>291</v>
      </c>
      <c r="G3653">
        <v>44</v>
      </c>
      <c r="H3653" t="str">
        <f>_xlfn.XLOOKUP(Table1[[#This Row],[ZIPCODE]],Table2[Zip Code],Table2[County])</f>
        <v>Cache</v>
      </c>
      <c r="I3653" t="str">
        <f>_xlfn.XLOOKUP(Table1[[#This Row],[ZIPCODE]],Table3[zip],Table3[county])</f>
        <v>Cache County</v>
      </c>
      <c r="J3653" t="str">
        <f>IFERROR(Table1[[#This Row],[County (Utah.gov)]], SUBSTITUTE(Table1[[#This Row],[County (WPR)]], " County", ""))</f>
        <v>Cache</v>
      </c>
    </row>
    <row r="3654" spans="1:10">
      <c r="A3654" t="s">
        <v>135</v>
      </c>
      <c r="B3654" t="s">
        <v>322</v>
      </c>
      <c r="C3654">
        <v>2025</v>
      </c>
      <c r="D3654">
        <v>2</v>
      </c>
      <c r="E3654">
        <v>84319</v>
      </c>
      <c r="F3654" t="s">
        <v>290</v>
      </c>
      <c r="G3654">
        <v>111</v>
      </c>
      <c r="H3654" t="str">
        <f>_xlfn.XLOOKUP(Table1[[#This Row],[ZIPCODE]],Table2[Zip Code],Table2[County])</f>
        <v>Cache</v>
      </c>
      <c r="I3654" t="str">
        <f>_xlfn.XLOOKUP(Table1[[#This Row],[ZIPCODE]],Table3[zip],Table3[county])</f>
        <v>Cache County</v>
      </c>
      <c r="J3654" t="str">
        <f>IFERROR(Table1[[#This Row],[County (Utah.gov)]], SUBSTITUTE(Table1[[#This Row],[County (WPR)]], " County", ""))</f>
        <v>Cache</v>
      </c>
    </row>
    <row r="3655" spans="1:10">
      <c r="A3655" t="s">
        <v>135</v>
      </c>
      <c r="B3655" t="s">
        <v>322</v>
      </c>
      <c r="C3655">
        <v>2025</v>
      </c>
      <c r="D3655">
        <v>2</v>
      </c>
      <c r="E3655">
        <v>84319</v>
      </c>
      <c r="F3655" t="s">
        <v>291</v>
      </c>
      <c r="G3655">
        <v>33</v>
      </c>
      <c r="H3655" t="str">
        <f>_xlfn.XLOOKUP(Table1[[#This Row],[ZIPCODE]],Table2[Zip Code],Table2[County])</f>
        <v>Cache</v>
      </c>
      <c r="I3655" t="str">
        <f>_xlfn.XLOOKUP(Table1[[#This Row],[ZIPCODE]],Table3[zip],Table3[county])</f>
        <v>Cache County</v>
      </c>
      <c r="J3655" t="str">
        <f>IFERROR(Table1[[#This Row],[County (Utah.gov)]], SUBSTITUTE(Table1[[#This Row],[County (WPR)]], " County", ""))</f>
        <v>Cache</v>
      </c>
    </row>
    <row r="3656" spans="1:10">
      <c r="A3656" t="s">
        <v>135</v>
      </c>
      <c r="B3656" t="s">
        <v>322</v>
      </c>
      <c r="C3656">
        <v>2025</v>
      </c>
      <c r="D3656">
        <v>2</v>
      </c>
      <c r="E3656">
        <v>84320</v>
      </c>
      <c r="F3656" t="s">
        <v>290</v>
      </c>
      <c r="G3656">
        <v>27</v>
      </c>
      <c r="H3656" t="str">
        <f>_xlfn.XLOOKUP(Table1[[#This Row],[ZIPCODE]],Table2[Zip Code],Table2[County])</f>
        <v>Cache</v>
      </c>
      <c r="I3656" t="str">
        <f>_xlfn.XLOOKUP(Table1[[#This Row],[ZIPCODE]],Table3[zip],Table3[county])</f>
        <v>Cache County</v>
      </c>
      <c r="J3656" t="str">
        <f>IFERROR(Table1[[#This Row],[County (Utah.gov)]], SUBSTITUTE(Table1[[#This Row],[County (WPR)]], " County", ""))</f>
        <v>Cache</v>
      </c>
    </row>
    <row r="3657" spans="1:10">
      <c r="A3657" t="s">
        <v>135</v>
      </c>
      <c r="B3657" t="s">
        <v>322</v>
      </c>
      <c r="C3657">
        <v>2025</v>
      </c>
      <c r="D3657">
        <v>2</v>
      </c>
      <c r="E3657">
        <v>84320</v>
      </c>
      <c r="F3657" t="s">
        <v>291</v>
      </c>
      <c r="G3657">
        <v>11</v>
      </c>
      <c r="H3657" t="str">
        <f>_xlfn.XLOOKUP(Table1[[#This Row],[ZIPCODE]],Table2[Zip Code],Table2[County])</f>
        <v>Cache</v>
      </c>
      <c r="I3657" t="str">
        <f>_xlfn.XLOOKUP(Table1[[#This Row],[ZIPCODE]],Table3[zip],Table3[county])</f>
        <v>Cache County</v>
      </c>
      <c r="J3657" t="str">
        <f>IFERROR(Table1[[#This Row],[County (Utah.gov)]], SUBSTITUTE(Table1[[#This Row],[County (WPR)]], " County", ""))</f>
        <v>Cache</v>
      </c>
    </row>
    <row r="3658" spans="1:10">
      <c r="A3658" t="s">
        <v>135</v>
      </c>
      <c r="B3658" t="s">
        <v>322</v>
      </c>
      <c r="C3658">
        <v>2025</v>
      </c>
      <c r="D3658">
        <v>2</v>
      </c>
      <c r="E3658">
        <v>84321</v>
      </c>
      <c r="F3658" t="s">
        <v>290</v>
      </c>
      <c r="G3658">
        <v>2411</v>
      </c>
      <c r="H3658" t="str">
        <f>_xlfn.XLOOKUP(Table1[[#This Row],[ZIPCODE]],Table2[Zip Code],Table2[County])</f>
        <v>Cache</v>
      </c>
      <c r="I3658" t="str">
        <f>_xlfn.XLOOKUP(Table1[[#This Row],[ZIPCODE]],Table3[zip],Table3[county])</f>
        <v>Cache County</v>
      </c>
      <c r="J3658" t="str">
        <f>IFERROR(Table1[[#This Row],[County (Utah.gov)]], SUBSTITUTE(Table1[[#This Row],[County (WPR)]], " County", ""))</f>
        <v>Cache</v>
      </c>
    </row>
    <row r="3659" spans="1:10">
      <c r="A3659" t="s">
        <v>135</v>
      </c>
      <c r="B3659" t="s">
        <v>322</v>
      </c>
      <c r="C3659">
        <v>2025</v>
      </c>
      <c r="D3659">
        <v>2</v>
      </c>
      <c r="E3659">
        <v>84321</v>
      </c>
      <c r="F3659" t="s">
        <v>291</v>
      </c>
      <c r="G3659">
        <v>527</v>
      </c>
      <c r="H3659" t="str">
        <f>_xlfn.XLOOKUP(Table1[[#This Row],[ZIPCODE]],Table2[Zip Code],Table2[County])</f>
        <v>Cache</v>
      </c>
      <c r="I3659" t="str">
        <f>_xlfn.XLOOKUP(Table1[[#This Row],[ZIPCODE]],Table3[zip],Table3[county])</f>
        <v>Cache County</v>
      </c>
      <c r="J3659" t="str">
        <f>IFERROR(Table1[[#This Row],[County (Utah.gov)]], SUBSTITUTE(Table1[[#This Row],[County (WPR)]], " County", ""))</f>
        <v>Cache</v>
      </c>
    </row>
    <row r="3660" spans="1:10">
      <c r="A3660" t="s">
        <v>135</v>
      </c>
      <c r="B3660" t="s">
        <v>322</v>
      </c>
      <c r="C3660">
        <v>2025</v>
      </c>
      <c r="D3660">
        <v>2</v>
      </c>
      <c r="E3660">
        <v>84322</v>
      </c>
      <c r="F3660" t="s">
        <v>290</v>
      </c>
      <c r="G3660">
        <v>90</v>
      </c>
      <c r="H3660" t="str">
        <f>_xlfn.XLOOKUP(Table1[[#This Row],[ZIPCODE]],Table2[Zip Code],Table2[County])</f>
        <v>Cache</v>
      </c>
      <c r="I3660" t="str">
        <f>_xlfn.XLOOKUP(Table1[[#This Row],[ZIPCODE]],Table3[zip],Table3[county])</f>
        <v>Cache County</v>
      </c>
      <c r="J3660" t="str">
        <f>IFERROR(Table1[[#This Row],[County (Utah.gov)]], SUBSTITUTE(Table1[[#This Row],[County (WPR)]], " County", ""))</f>
        <v>Cache</v>
      </c>
    </row>
    <row r="3661" spans="1:10">
      <c r="A3661" t="s">
        <v>135</v>
      </c>
      <c r="B3661" t="s">
        <v>322</v>
      </c>
      <c r="C3661">
        <v>2025</v>
      </c>
      <c r="D3661">
        <v>2</v>
      </c>
      <c r="E3661">
        <v>84322</v>
      </c>
      <c r="F3661" t="s">
        <v>291</v>
      </c>
      <c r="G3661">
        <v>12</v>
      </c>
      <c r="H3661" t="str">
        <f>_xlfn.XLOOKUP(Table1[[#This Row],[ZIPCODE]],Table2[Zip Code],Table2[County])</f>
        <v>Cache</v>
      </c>
      <c r="I3661" t="str">
        <f>_xlfn.XLOOKUP(Table1[[#This Row],[ZIPCODE]],Table3[zip],Table3[county])</f>
        <v>Cache County</v>
      </c>
      <c r="J3661" t="str">
        <f>IFERROR(Table1[[#This Row],[County (Utah.gov)]], SUBSTITUTE(Table1[[#This Row],[County (WPR)]], " County", ""))</f>
        <v>Cache</v>
      </c>
    </row>
    <row r="3662" spans="1:10">
      <c r="A3662" t="s">
        <v>135</v>
      </c>
      <c r="B3662" t="s">
        <v>322</v>
      </c>
      <c r="C3662">
        <v>2025</v>
      </c>
      <c r="D3662">
        <v>2</v>
      </c>
      <c r="E3662">
        <v>84323</v>
      </c>
      <c r="F3662" t="s">
        <v>290</v>
      </c>
      <c r="G3662">
        <v>4</v>
      </c>
      <c r="H3662" t="str">
        <f>_xlfn.XLOOKUP(Table1[[#This Row],[ZIPCODE]],Table2[Zip Code],Table2[County])</f>
        <v>Cache</v>
      </c>
      <c r="I3662" t="e">
        <f>_xlfn.XLOOKUP(Table1[[#This Row],[ZIPCODE]],Table3[zip],Table3[county])</f>
        <v>#N/A</v>
      </c>
      <c r="J3662" t="str">
        <f>IFERROR(Table1[[#This Row],[County (Utah.gov)]], SUBSTITUTE(Table1[[#This Row],[County (WPR)]], " County", ""))</f>
        <v>Cache</v>
      </c>
    </row>
    <row r="3663" spans="1:10">
      <c r="A3663" t="s">
        <v>135</v>
      </c>
      <c r="B3663" t="s">
        <v>322</v>
      </c>
      <c r="C3663">
        <v>2025</v>
      </c>
      <c r="D3663">
        <v>2</v>
      </c>
      <c r="E3663">
        <v>84323</v>
      </c>
      <c r="F3663" t="s">
        <v>291</v>
      </c>
      <c r="G3663">
        <v>3</v>
      </c>
      <c r="H3663" t="str">
        <f>_xlfn.XLOOKUP(Table1[[#This Row],[ZIPCODE]],Table2[Zip Code],Table2[County])</f>
        <v>Cache</v>
      </c>
      <c r="I3663" t="e">
        <f>_xlfn.XLOOKUP(Table1[[#This Row],[ZIPCODE]],Table3[zip],Table3[county])</f>
        <v>#N/A</v>
      </c>
      <c r="J3663" t="str">
        <f>IFERROR(Table1[[#This Row],[County (Utah.gov)]], SUBSTITUTE(Table1[[#This Row],[County (WPR)]], " County", ""))</f>
        <v>Cache</v>
      </c>
    </row>
    <row r="3664" spans="1:10">
      <c r="A3664" t="s">
        <v>135</v>
      </c>
      <c r="B3664" t="s">
        <v>322</v>
      </c>
      <c r="C3664">
        <v>2025</v>
      </c>
      <c r="D3664">
        <v>2</v>
      </c>
      <c r="E3664">
        <v>84324</v>
      </c>
      <c r="F3664" t="s">
        <v>290</v>
      </c>
      <c r="G3664">
        <v>14</v>
      </c>
      <c r="H3664" t="str">
        <f>_xlfn.XLOOKUP(Table1[[#This Row],[ZIPCODE]],Table2[Zip Code],Table2[County])</f>
        <v>Box Elder</v>
      </c>
      <c r="I3664" t="str">
        <f>_xlfn.XLOOKUP(Table1[[#This Row],[ZIPCODE]],Table3[zip],Table3[county])</f>
        <v>Box Elder County</v>
      </c>
      <c r="J3664" t="str">
        <f>IFERROR(Table1[[#This Row],[County (Utah.gov)]], SUBSTITUTE(Table1[[#This Row],[County (WPR)]], " County", ""))</f>
        <v>Box Elder</v>
      </c>
    </row>
    <row r="3665" spans="1:10">
      <c r="A3665" t="s">
        <v>135</v>
      </c>
      <c r="B3665" t="s">
        <v>322</v>
      </c>
      <c r="C3665">
        <v>2025</v>
      </c>
      <c r="D3665">
        <v>2</v>
      </c>
      <c r="E3665">
        <v>84324</v>
      </c>
      <c r="F3665" t="s">
        <v>291</v>
      </c>
      <c r="G3665">
        <v>7</v>
      </c>
      <c r="H3665" t="str">
        <f>_xlfn.XLOOKUP(Table1[[#This Row],[ZIPCODE]],Table2[Zip Code],Table2[County])</f>
        <v>Box Elder</v>
      </c>
      <c r="I3665" t="str">
        <f>_xlfn.XLOOKUP(Table1[[#This Row],[ZIPCODE]],Table3[zip],Table3[county])</f>
        <v>Box Elder County</v>
      </c>
      <c r="J3665" t="str">
        <f>IFERROR(Table1[[#This Row],[County (Utah.gov)]], SUBSTITUTE(Table1[[#This Row],[County (WPR)]], " County", ""))</f>
        <v>Box Elder</v>
      </c>
    </row>
    <row r="3666" spans="1:10">
      <c r="A3666" t="s">
        <v>135</v>
      </c>
      <c r="B3666" t="s">
        <v>322</v>
      </c>
      <c r="C3666">
        <v>2025</v>
      </c>
      <c r="D3666">
        <v>2</v>
      </c>
      <c r="E3666">
        <v>84325</v>
      </c>
      <c r="F3666" t="s">
        <v>290</v>
      </c>
      <c r="G3666">
        <v>62</v>
      </c>
      <c r="H3666" t="str">
        <f>_xlfn.XLOOKUP(Table1[[#This Row],[ZIPCODE]],Table2[Zip Code],Table2[County])</f>
        <v>Cache</v>
      </c>
      <c r="I3666" t="str">
        <f>_xlfn.XLOOKUP(Table1[[#This Row],[ZIPCODE]],Table3[zip],Table3[county])</f>
        <v>Cache County</v>
      </c>
      <c r="J3666" t="str">
        <f>IFERROR(Table1[[#This Row],[County (Utah.gov)]], SUBSTITUTE(Table1[[#This Row],[County (WPR)]], " County", ""))</f>
        <v>Cache</v>
      </c>
    </row>
    <row r="3667" spans="1:10">
      <c r="A3667" t="s">
        <v>135</v>
      </c>
      <c r="B3667" t="s">
        <v>322</v>
      </c>
      <c r="C3667">
        <v>2025</v>
      </c>
      <c r="D3667">
        <v>2</v>
      </c>
      <c r="E3667">
        <v>84325</v>
      </c>
      <c r="F3667" t="s">
        <v>291</v>
      </c>
      <c r="G3667">
        <v>7</v>
      </c>
      <c r="H3667" t="str">
        <f>_xlfn.XLOOKUP(Table1[[#This Row],[ZIPCODE]],Table2[Zip Code],Table2[County])</f>
        <v>Cache</v>
      </c>
      <c r="I3667" t="str">
        <f>_xlfn.XLOOKUP(Table1[[#This Row],[ZIPCODE]],Table3[zip],Table3[county])</f>
        <v>Cache County</v>
      </c>
      <c r="J3667" t="str">
        <f>IFERROR(Table1[[#This Row],[County (Utah.gov)]], SUBSTITUTE(Table1[[#This Row],[County (WPR)]], " County", ""))</f>
        <v>Cache</v>
      </c>
    </row>
    <row r="3668" spans="1:10">
      <c r="A3668" t="s">
        <v>135</v>
      </c>
      <c r="B3668" t="s">
        <v>322</v>
      </c>
      <c r="C3668">
        <v>2025</v>
      </c>
      <c r="D3668">
        <v>2</v>
      </c>
      <c r="E3668">
        <v>84326</v>
      </c>
      <c r="F3668" t="s">
        <v>290</v>
      </c>
      <c r="G3668">
        <v>58</v>
      </c>
      <c r="H3668" t="str">
        <f>_xlfn.XLOOKUP(Table1[[#This Row],[ZIPCODE]],Table2[Zip Code],Table2[County])</f>
        <v>Cache</v>
      </c>
      <c r="I3668" t="str">
        <f>_xlfn.XLOOKUP(Table1[[#This Row],[ZIPCODE]],Table3[zip],Table3[county])</f>
        <v>Cache County</v>
      </c>
      <c r="J3668" t="str">
        <f>IFERROR(Table1[[#This Row],[County (Utah.gov)]], SUBSTITUTE(Table1[[#This Row],[County (WPR)]], " County", ""))</f>
        <v>Cache</v>
      </c>
    </row>
    <row r="3669" spans="1:10">
      <c r="A3669" t="s">
        <v>135</v>
      </c>
      <c r="B3669" t="s">
        <v>322</v>
      </c>
      <c r="C3669">
        <v>2025</v>
      </c>
      <c r="D3669">
        <v>2</v>
      </c>
      <c r="E3669">
        <v>84326</v>
      </c>
      <c r="F3669" t="s">
        <v>291</v>
      </c>
      <c r="G3669">
        <v>12</v>
      </c>
      <c r="H3669" t="str">
        <f>_xlfn.XLOOKUP(Table1[[#This Row],[ZIPCODE]],Table2[Zip Code],Table2[County])</f>
        <v>Cache</v>
      </c>
      <c r="I3669" t="str">
        <f>_xlfn.XLOOKUP(Table1[[#This Row],[ZIPCODE]],Table3[zip],Table3[county])</f>
        <v>Cache County</v>
      </c>
      <c r="J3669" t="str">
        <f>IFERROR(Table1[[#This Row],[County (Utah.gov)]], SUBSTITUTE(Table1[[#This Row],[County (WPR)]], " County", ""))</f>
        <v>Cache</v>
      </c>
    </row>
    <row r="3670" spans="1:10">
      <c r="A3670" t="s">
        <v>135</v>
      </c>
      <c r="B3670" t="s">
        <v>322</v>
      </c>
      <c r="C3670">
        <v>2025</v>
      </c>
      <c r="D3670">
        <v>2</v>
      </c>
      <c r="E3670">
        <v>84327</v>
      </c>
      <c r="F3670" t="s">
        <v>290</v>
      </c>
      <c r="G3670">
        <v>17</v>
      </c>
      <c r="H3670" t="str">
        <f>_xlfn.XLOOKUP(Table1[[#This Row],[ZIPCODE]],Table2[Zip Code],Table2[County])</f>
        <v>Cache</v>
      </c>
      <c r="I3670" t="str">
        <f>_xlfn.XLOOKUP(Table1[[#This Row],[ZIPCODE]],Table3[zip],Table3[county])</f>
        <v>Cache County</v>
      </c>
      <c r="J3670" t="str">
        <f>IFERROR(Table1[[#This Row],[County (Utah.gov)]], SUBSTITUTE(Table1[[#This Row],[County (WPR)]], " County", ""))</f>
        <v>Cache</v>
      </c>
    </row>
    <row r="3671" spans="1:10">
      <c r="A3671" t="s">
        <v>135</v>
      </c>
      <c r="B3671" t="s">
        <v>322</v>
      </c>
      <c r="C3671">
        <v>2025</v>
      </c>
      <c r="D3671">
        <v>2</v>
      </c>
      <c r="E3671">
        <v>84327</v>
      </c>
      <c r="F3671" t="s">
        <v>291</v>
      </c>
      <c r="G3671">
        <v>7</v>
      </c>
      <c r="H3671" t="str">
        <f>_xlfn.XLOOKUP(Table1[[#This Row],[ZIPCODE]],Table2[Zip Code],Table2[County])</f>
        <v>Cache</v>
      </c>
      <c r="I3671" t="str">
        <f>_xlfn.XLOOKUP(Table1[[#This Row],[ZIPCODE]],Table3[zip],Table3[county])</f>
        <v>Cache County</v>
      </c>
      <c r="J3671" t="str">
        <f>IFERROR(Table1[[#This Row],[County (Utah.gov)]], SUBSTITUTE(Table1[[#This Row],[County (WPR)]], " County", ""))</f>
        <v>Cache</v>
      </c>
    </row>
    <row r="3672" spans="1:10">
      <c r="A3672" t="s">
        <v>135</v>
      </c>
      <c r="B3672" t="s">
        <v>322</v>
      </c>
      <c r="C3672">
        <v>2025</v>
      </c>
      <c r="D3672">
        <v>2</v>
      </c>
      <c r="E3672">
        <v>84328</v>
      </c>
      <c r="F3672" t="s">
        <v>290</v>
      </c>
      <c r="G3672">
        <v>25</v>
      </c>
      <c r="H3672" t="str">
        <f>_xlfn.XLOOKUP(Table1[[#This Row],[ZIPCODE]],Table2[Zip Code],Table2[County])</f>
        <v>Cache</v>
      </c>
      <c r="I3672" t="str">
        <f>_xlfn.XLOOKUP(Table1[[#This Row],[ZIPCODE]],Table3[zip],Table3[county])</f>
        <v>Cache County</v>
      </c>
      <c r="J3672" t="str">
        <f>IFERROR(Table1[[#This Row],[County (Utah.gov)]], SUBSTITUTE(Table1[[#This Row],[County (WPR)]], " County", ""))</f>
        <v>Cache</v>
      </c>
    </row>
    <row r="3673" spans="1:10">
      <c r="A3673" t="s">
        <v>135</v>
      </c>
      <c r="B3673" t="s">
        <v>322</v>
      </c>
      <c r="C3673">
        <v>2025</v>
      </c>
      <c r="D3673">
        <v>2</v>
      </c>
      <c r="E3673">
        <v>84328</v>
      </c>
      <c r="F3673" t="s">
        <v>291</v>
      </c>
      <c r="G3673">
        <v>11</v>
      </c>
      <c r="H3673" t="str">
        <f>_xlfn.XLOOKUP(Table1[[#This Row],[ZIPCODE]],Table2[Zip Code],Table2[County])</f>
        <v>Cache</v>
      </c>
      <c r="I3673" t="str">
        <f>_xlfn.XLOOKUP(Table1[[#This Row],[ZIPCODE]],Table3[zip],Table3[county])</f>
        <v>Cache County</v>
      </c>
      <c r="J3673" t="str">
        <f>IFERROR(Table1[[#This Row],[County (Utah.gov)]], SUBSTITUTE(Table1[[#This Row],[County (WPR)]], " County", ""))</f>
        <v>Cache</v>
      </c>
    </row>
    <row r="3674" spans="1:10">
      <c r="A3674" t="s">
        <v>135</v>
      </c>
      <c r="B3674" t="s">
        <v>322</v>
      </c>
      <c r="C3674">
        <v>2025</v>
      </c>
      <c r="D3674">
        <v>2</v>
      </c>
      <c r="E3674">
        <v>84329</v>
      </c>
      <c r="F3674" t="s">
        <v>290</v>
      </c>
      <c r="G3674">
        <v>3</v>
      </c>
      <c r="H3674" t="str">
        <f>_xlfn.XLOOKUP(Table1[[#This Row],[ZIPCODE]],Table2[Zip Code],Table2[County])</f>
        <v>Box Elder</v>
      </c>
      <c r="I3674" t="str">
        <f>_xlfn.XLOOKUP(Table1[[#This Row],[ZIPCODE]],Table3[zip],Table3[county])</f>
        <v>Box Elder County</v>
      </c>
      <c r="J3674" t="str">
        <f>IFERROR(Table1[[#This Row],[County (Utah.gov)]], SUBSTITUTE(Table1[[#This Row],[County (WPR)]], " County", ""))</f>
        <v>Box Elder</v>
      </c>
    </row>
    <row r="3675" spans="1:10">
      <c r="A3675" t="s">
        <v>135</v>
      </c>
      <c r="B3675" t="s">
        <v>322</v>
      </c>
      <c r="C3675">
        <v>2025</v>
      </c>
      <c r="D3675">
        <v>2</v>
      </c>
      <c r="E3675">
        <v>84329</v>
      </c>
      <c r="F3675" t="s">
        <v>291</v>
      </c>
      <c r="G3675">
        <v>1</v>
      </c>
      <c r="H3675" t="str">
        <f>_xlfn.XLOOKUP(Table1[[#This Row],[ZIPCODE]],Table2[Zip Code],Table2[County])</f>
        <v>Box Elder</v>
      </c>
      <c r="I3675" t="str">
        <f>_xlfn.XLOOKUP(Table1[[#This Row],[ZIPCODE]],Table3[zip],Table3[county])</f>
        <v>Box Elder County</v>
      </c>
      <c r="J3675" t="str">
        <f>IFERROR(Table1[[#This Row],[County (Utah.gov)]], SUBSTITUTE(Table1[[#This Row],[County (WPR)]], " County", ""))</f>
        <v>Box Elder</v>
      </c>
    </row>
    <row r="3676" spans="1:10">
      <c r="A3676" t="s">
        <v>135</v>
      </c>
      <c r="B3676" t="s">
        <v>322</v>
      </c>
      <c r="C3676">
        <v>2025</v>
      </c>
      <c r="D3676">
        <v>2</v>
      </c>
      <c r="E3676">
        <v>84330</v>
      </c>
      <c r="F3676" t="s">
        <v>290</v>
      </c>
      <c r="G3676">
        <v>1</v>
      </c>
      <c r="H3676" t="str">
        <f>_xlfn.XLOOKUP(Table1[[#This Row],[ZIPCODE]],Table2[Zip Code],Table2[County])</f>
        <v>Box Elder</v>
      </c>
      <c r="I3676" t="str">
        <f>_xlfn.XLOOKUP(Table1[[#This Row],[ZIPCODE]],Table3[zip],Table3[county])</f>
        <v>Box Elder County</v>
      </c>
      <c r="J3676" t="str">
        <f>IFERROR(Table1[[#This Row],[County (Utah.gov)]], SUBSTITUTE(Table1[[#This Row],[County (WPR)]], " County", ""))</f>
        <v>Box Elder</v>
      </c>
    </row>
    <row r="3677" spans="1:10">
      <c r="A3677" t="s">
        <v>135</v>
      </c>
      <c r="B3677" t="s">
        <v>322</v>
      </c>
      <c r="C3677">
        <v>2025</v>
      </c>
      <c r="D3677">
        <v>2</v>
      </c>
      <c r="E3677">
        <v>84330</v>
      </c>
      <c r="F3677" t="s">
        <v>291</v>
      </c>
      <c r="G3677">
        <v>1</v>
      </c>
      <c r="H3677" t="str">
        <f>_xlfn.XLOOKUP(Table1[[#This Row],[ZIPCODE]],Table2[Zip Code],Table2[County])</f>
        <v>Box Elder</v>
      </c>
      <c r="I3677" t="str">
        <f>_xlfn.XLOOKUP(Table1[[#This Row],[ZIPCODE]],Table3[zip],Table3[county])</f>
        <v>Box Elder County</v>
      </c>
      <c r="J3677" t="str">
        <f>IFERROR(Table1[[#This Row],[County (Utah.gov)]], SUBSTITUTE(Table1[[#This Row],[County (WPR)]], " County", ""))</f>
        <v>Box Elder</v>
      </c>
    </row>
    <row r="3678" spans="1:10">
      <c r="A3678" t="s">
        <v>135</v>
      </c>
      <c r="B3678" t="s">
        <v>322</v>
      </c>
      <c r="C3678">
        <v>2025</v>
      </c>
      <c r="D3678">
        <v>2</v>
      </c>
      <c r="E3678">
        <v>84331</v>
      </c>
      <c r="F3678" t="s">
        <v>290</v>
      </c>
      <c r="G3678">
        <v>1</v>
      </c>
      <c r="H3678" t="str">
        <f>_xlfn.XLOOKUP(Table1[[#This Row],[ZIPCODE]],Table2[Zip Code],Table2[County])</f>
        <v>Box Elder</v>
      </c>
      <c r="I3678" t="str">
        <f>_xlfn.XLOOKUP(Table1[[#This Row],[ZIPCODE]],Table3[zip],Table3[county])</f>
        <v>Box Elder County</v>
      </c>
      <c r="J3678" t="str">
        <f>IFERROR(Table1[[#This Row],[County (Utah.gov)]], SUBSTITUTE(Table1[[#This Row],[County (WPR)]], " County", ""))</f>
        <v>Box Elder</v>
      </c>
    </row>
    <row r="3679" spans="1:10">
      <c r="A3679" t="s">
        <v>135</v>
      </c>
      <c r="B3679" t="s">
        <v>322</v>
      </c>
      <c r="C3679">
        <v>2025</v>
      </c>
      <c r="D3679">
        <v>2</v>
      </c>
      <c r="E3679">
        <v>84331</v>
      </c>
      <c r="F3679" t="s">
        <v>291</v>
      </c>
      <c r="G3679">
        <v>1</v>
      </c>
      <c r="H3679" t="str">
        <f>_xlfn.XLOOKUP(Table1[[#This Row],[ZIPCODE]],Table2[Zip Code],Table2[County])</f>
        <v>Box Elder</v>
      </c>
      <c r="I3679" t="str">
        <f>_xlfn.XLOOKUP(Table1[[#This Row],[ZIPCODE]],Table3[zip],Table3[county])</f>
        <v>Box Elder County</v>
      </c>
      <c r="J3679" t="str">
        <f>IFERROR(Table1[[#This Row],[County (Utah.gov)]], SUBSTITUTE(Table1[[#This Row],[County (WPR)]], " County", ""))</f>
        <v>Box Elder</v>
      </c>
    </row>
    <row r="3680" spans="1:10">
      <c r="A3680" t="s">
        <v>135</v>
      </c>
      <c r="B3680" t="s">
        <v>322</v>
      </c>
      <c r="C3680">
        <v>2025</v>
      </c>
      <c r="D3680">
        <v>2</v>
      </c>
      <c r="E3680">
        <v>84332</v>
      </c>
      <c r="F3680" t="s">
        <v>290</v>
      </c>
      <c r="G3680">
        <v>236</v>
      </c>
      <c r="H3680" t="str">
        <f>_xlfn.XLOOKUP(Table1[[#This Row],[ZIPCODE]],Table2[Zip Code],Table2[County])</f>
        <v>Cache</v>
      </c>
      <c r="I3680" t="str">
        <f>_xlfn.XLOOKUP(Table1[[#This Row],[ZIPCODE]],Table3[zip],Table3[county])</f>
        <v>Cache County</v>
      </c>
      <c r="J3680" t="str">
        <f>IFERROR(Table1[[#This Row],[County (Utah.gov)]], SUBSTITUTE(Table1[[#This Row],[County (WPR)]], " County", ""))</f>
        <v>Cache</v>
      </c>
    </row>
    <row r="3681" spans="1:10">
      <c r="A3681" t="s">
        <v>135</v>
      </c>
      <c r="B3681" t="s">
        <v>322</v>
      </c>
      <c r="C3681">
        <v>2025</v>
      </c>
      <c r="D3681">
        <v>2</v>
      </c>
      <c r="E3681">
        <v>84332</v>
      </c>
      <c r="F3681" t="s">
        <v>291</v>
      </c>
      <c r="G3681">
        <v>76</v>
      </c>
      <c r="H3681" t="str">
        <f>_xlfn.XLOOKUP(Table1[[#This Row],[ZIPCODE]],Table2[Zip Code],Table2[County])</f>
        <v>Cache</v>
      </c>
      <c r="I3681" t="str">
        <f>_xlfn.XLOOKUP(Table1[[#This Row],[ZIPCODE]],Table3[zip],Table3[county])</f>
        <v>Cache County</v>
      </c>
      <c r="J3681" t="str">
        <f>IFERROR(Table1[[#This Row],[County (Utah.gov)]], SUBSTITUTE(Table1[[#This Row],[County (WPR)]], " County", ""))</f>
        <v>Cache</v>
      </c>
    </row>
    <row r="3682" spans="1:10">
      <c r="A3682" t="s">
        <v>135</v>
      </c>
      <c r="B3682" t="s">
        <v>322</v>
      </c>
      <c r="C3682">
        <v>2025</v>
      </c>
      <c r="D3682">
        <v>2</v>
      </c>
      <c r="E3682">
        <v>84333</v>
      </c>
      <c r="F3682" t="s">
        <v>290</v>
      </c>
      <c r="G3682">
        <v>41</v>
      </c>
      <c r="H3682" t="str">
        <f>_xlfn.XLOOKUP(Table1[[#This Row],[ZIPCODE]],Table2[Zip Code],Table2[County])</f>
        <v>Cache</v>
      </c>
      <c r="I3682" t="str">
        <f>_xlfn.XLOOKUP(Table1[[#This Row],[ZIPCODE]],Table3[zip],Table3[county])</f>
        <v>Cache County</v>
      </c>
      <c r="J3682" t="str">
        <f>IFERROR(Table1[[#This Row],[County (Utah.gov)]], SUBSTITUTE(Table1[[#This Row],[County (WPR)]], " County", ""))</f>
        <v>Cache</v>
      </c>
    </row>
    <row r="3683" spans="1:10">
      <c r="A3683" t="s">
        <v>135</v>
      </c>
      <c r="B3683" t="s">
        <v>322</v>
      </c>
      <c r="C3683">
        <v>2025</v>
      </c>
      <c r="D3683">
        <v>2</v>
      </c>
      <c r="E3683">
        <v>84333</v>
      </c>
      <c r="F3683" t="s">
        <v>291</v>
      </c>
      <c r="G3683">
        <v>15</v>
      </c>
      <c r="H3683" t="str">
        <f>_xlfn.XLOOKUP(Table1[[#This Row],[ZIPCODE]],Table2[Zip Code],Table2[County])</f>
        <v>Cache</v>
      </c>
      <c r="I3683" t="str">
        <f>_xlfn.XLOOKUP(Table1[[#This Row],[ZIPCODE]],Table3[zip],Table3[county])</f>
        <v>Cache County</v>
      </c>
      <c r="J3683" t="str">
        <f>IFERROR(Table1[[#This Row],[County (Utah.gov)]], SUBSTITUTE(Table1[[#This Row],[County (WPR)]], " County", ""))</f>
        <v>Cache</v>
      </c>
    </row>
    <row r="3684" spans="1:10">
      <c r="A3684" t="s">
        <v>135</v>
      </c>
      <c r="B3684" t="s">
        <v>322</v>
      </c>
      <c r="C3684">
        <v>2025</v>
      </c>
      <c r="D3684">
        <v>2</v>
      </c>
      <c r="E3684">
        <v>84334</v>
      </c>
      <c r="F3684" t="s">
        <v>290</v>
      </c>
      <c r="G3684">
        <v>5</v>
      </c>
      <c r="H3684" t="str">
        <f>_xlfn.XLOOKUP(Table1[[#This Row],[ZIPCODE]],Table2[Zip Code],Table2[County])</f>
        <v>Cache</v>
      </c>
      <c r="I3684" t="str">
        <f>_xlfn.XLOOKUP(Table1[[#This Row],[ZIPCODE]],Table3[zip],Table3[county])</f>
        <v>Box Elder County</v>
      </c>
      <c r="J3684" t="str">
        <f>IFERROR(Table1[[#This Row],[County (Utah.gov)]], SUBSTITUTE(Table1[[#This Row],[County (WPR)]], " County", ""))</f>
        <v>Cache</v>
      </c>
    </row>
    <row r="3685" spans="1:10">
      <c r="A3685" t="s">
        <v>135</v>
      </c>
      <c r="B3685" t="s">
        <v>322</v>
      </c>
      <c r="C3685">
        <v>2025</v>
      </c>
      <c r="D3685">
        <v>2</v>
      </c>
      <c r="E3685">
        <v>84334</v>
      </c>
      <c r="F3685" t="s">
        <v>291</v>
      </c>
      <c r="G3685">
        <v>2</v>
      </c>
      <c r="H3685" t="str">
        <f>_xlfn.XLOOKUP(Table1[[#This Row],[ZIPCODE]],Table2[Zip Code],Table2[County])</f>
        <v>Cache</v>
      </c>
      <c r="I3685" t="str">
        <f>_xlfn.XLOOKUP(Table1[[#This Row],[ZIPCODE]],Table3[zip],Table3[county])</f>
        <v>Box Elder County</v>
      </c>
      <c r="J3685" t="str">
        <f>IFERROR(Table1[[#This Row],[County (Utah.gov)]], SUBSTITUTE(Table1[[#This Row],[County (WPR)]], " County", ""))</f>
        <v>Cache</v>
      </c>
    </row>
    <row r="3686" spans="1:10">
      <c r="A3686" t="s">
        <v>135</v>
      </c>
      <c r="B3686" t="s">
        <v>322</v>
      </c>
      <c r="C3686">
        <v>2025</v>
      </c>
      <c r="D3686">
        <v>2</v>
      </c>
      <c r="E3686">
        <v>84335</v>
      </c>
      <c r="F3686" t="s">
        <v>290</v>
      </c>
      <c r="G3686">
        <v>260</v>
      </c>
      <c r="H3686" t="str">
        <f>_xlfn.XLOOKUP(Table1[[#This Row],[ZIPCODE]],Table2[Zip Code],Table2[County])</f>
        <v>Cache</v>
      </c>
      <c r="I3686" t="str">
        <f>_xlfn.XLOOKUP(Table1[[#This Row],[ZIPCODE]],Table3[zip],Table3[county])</f>
        <v>Cache County</v>
      </c>
      <c r="J3686" t="str">
        <f>IFERROR(Table1[[#This Row],[County (Utah.gov)]], SUBSTITUTE(Table1[[#This Row],[County (WPR)]], " County", ""))</f>
        <v>Cache</v>
      </c>
    </row>
    <row r="3687" spans="1:10">
      <c r="A3687" t="s">
        <v>135</v>
      </c>
      <c r="B3687" t="s">
        <v>322</v>
      </c>
      <c r="C3687">
        <v>2025</v>
      </c>
      <c r="D3687">
        <v>2</v>
      </c>
      <c r="E3687">
        <v>84335</v>
      </c>
      <c r="F3687" t="s">
        <v>291</v>
      </c>
      <c r="G3687">
        <v>84</v>
      </c>
      <c r="H3687" t="str">
        <f>_xlfn.XLOOKUP(Table1[[#This Row],[ZIPCODE]],Table2[Zip Code],Table2[County])</f>
        <v>Cache</v>
      </c>
      <c r="I3687" t="str">
        <f>_xlfn.XLOOKUP(Table1[[#This Row],[ZIPCODE]],Table3[zip],Table3[county])</f>
        <v>Cache County</v>
      </c>
      <c r="J3687" t="str">
        <f>IFERROR(Table1[[#This Row],[County (Utah.gov)]], SUBSTITUTE(Table1[[#This Row],[County (WPR)]], " County", ""))</f>
        <v>Cache</v>
      </c>
    </row>
    <row r="3688" spans="1:10">
      <c r="A3688" t="s">
        <v>135</v>
      </c>
      <c r="B3688" t="s">
        <v>322</v>
      </c>
      <c r="C3688">
        <v>2025</v>
      </c>
      <c r="D3688">
        <v>2</v>
      </c>
      <c r="E3688">
        <v>84337</v>
      </c>
      <c r="F3688" t="s">
        <v>290</v>
      </c>
      <c r="G3688">
        <v>80</v>
      </c>
      <c r="H3688" t="str">
        <f>_xlfn.XLOOKUP(Table1[[#This Row],[ZIPCODE]],Table2[Zip Code],Table2[County])</f>
        <v>Box Elder</v>
      </c>
      <c r="I3688" t="str">
        <f>_xlfn.XLOOKUP(Table1[[#This Row],[ZIPCODE]],Table3[zip],Table3[county])</f>
        <v>Box Elder County</v>
      </c>
      <c r="J3688" t="str">
        <f>IFERROR(Table1[[#This Row],[County (Utah.gov)]], SUBSTITUTE(Table1[[#This Row],[County (WPR)]], " County", ""))</f>
        <v>Box Elder</v>
      </c>
    </row>
    <row r="3689" spans="1:10">
      <c r="A3689" t="s">
        <v>135</v>
      </c>
      <c r="B3689" t="s">
        <v>322</v>
      </c>
      <c r="C3689">
        <v>2025</v>
      </c>
      <c r="D3689">
        <v>2</v>
      </c>
      <c r="E3689">
        <v>84337</v>
      </c>
      <c r="F3689" t="s">
        <v>291</v>
      </c>
      <c r="G3689">
        <v>37</v>
      </c>
      <c r="H3689" t="str">
        <f>_xlfn.XLOOKUP(Table1[[#This Row],[ZIPCODE]],Table2[Zip Code],Table2[County])</f>
        <v>Box Elder</v>
      </c>
      <c r="I3689" t="str">
        <f>_xlfn.XLOOKUP(Table1[[#This Row],[ZIPCODE]],Table3[zip],Table3[county])</f>
        <v>Box Elder County</v>
      </c>
      <c r="J3689" t="str">
        <f>IFERROR(Table1[[#This Row],[County (Utah.gov)]], SUBSTITUTE(Table1[[#This Row],[County (WPR)]], " County", ""))</f>
        <v>Box Elder</v>
      </c>
    </row>
    <row r="3690" spans="1:10">
      <c r="A3690" t="s">
        <v>135</v>
      </c>
      <c r="B3690" t="s">
        <v>322</v>
      </c>
      <c r="C3690">
        <v>2025</v>
      </c>
      <c r="D3690">
        <v>2</v>
      </c>
      <c r="E3690">
        <v>84338</v>
      </c>
      <c r="F3690" t="s">
        <v>290</v>
      </c>
      <c r="G3690">
        <v>4</v>
      </c>
      <c r="H3690" t="str">
        <f>_xlfn.XLOOKUP(Table1[[#This Row],[ZIPCODE]],Table2[Zip Code],Table2[County])</f>
        <v>Cache</v>
      </c>
      <c r="I3690" t="str">
        <f>_xlfn.XLOOKUP(Table1[[#This Row],[ZIPCODE]],Table3[zip],Table3[county])</f>
        <v>Cache County</v>
      </c>
      <c r="J3690" t="str">
        <f>IFERROR(Table1[[#This Row],[County (Utah.gov)]], SUBSTITUTE(Table1[[#This Row],[County (WPR)]], " County", ""))</f>
        <v>Cache</v>
      </c>
    </row>
    <row r="3691" spans="1:10">
      <c r="A3691" t="s">
        <v>135</v>
      </c>
      <c r="B3691" t="s">
        <v>322</v>
      </c>
      <c r="C3691">
        <v>2025</v>
      </c>
      <c r="D3691">
        <v>2</v>
      </c>
      <c r="E3691">
        <v>84338</v>
      </c>
      <c r="F3691" t="s">
        <v>291</v>
      </c>
      <c r="G3691">
        <v>3</v>
      </c>
      <c r="H3691" t="str">
        <f>_xlfn.XLOOKUP(Table1[[#This Row],[ZIPCODE]],Table2[Zip Code],Table2[County])</f>
        <v>Cache</v>
      </c>
      <c r="I3691" t="str">
        <f>_xlfn.XLOOKUP(Table1[[#This Row],[ZIPCODE]],Table3[zip],Table3[county])</f>
        <v>Cache County</v>
      </c>
      <c r="J3691" t="str">
        <f>IFERROR(Table1[[#This Row],[County (Utah.gov)]], SUBSTITUTE(Table1[[#This Row],[County (WPR)]], " County", ""))</f>
        <v>Cache</v>
      </c>
    </row>
    <row r="3692" spans="1:10">
      <c r="A3692" t="s">
        <v>135</v>
      </c>
      <c r="B3692" t="s">
        <v>322</v>
      </c>
      <c r="C3692">
        <v>2025</v>
      </c>
      <c r="D3692">
        <v>2</v>
      </c>
      <c r="E3692">
        <v>84339</v>
      </c>
      <c r="F3692" t="s">
        <v>290</v>
      </c>
      <c r="G3692">
        <v>98</v>
      </c>
      <c r="H3692" t="str">
        <f>_xlfn.XLOOKUP(Table1[[#This Row],[ZIPCODE]],Table2[Zip Code],Table2[County])</f>
        <v>Cache</v>
      </c>
      <c r="I3692" t="str">
        <f>_xlfn.XLOOKUP(Table1[[#This Row],[ZIPCODE]],Table3[zip],Table3[county])</f>
        <v>Cache County</v>
      </c>
      <c r="J3692" t="str">
        <f>IFERROR(Table1[[#This Row],[County (Utah.gov)]], SUBSTITUTE(Table1[[#This Row],[County (WPR)]], " County", ""))</f>
        <v>Cache</v>
      </c>
    </row>
    <row r="3693" spans="1:10">
      <c r="A3693" t="s">
        <v>135</v>
      </c>
      <c r="B3693" t="s">
        <v>322</v>
      </c>
      <c r="C3693">
        <v>2025</v>
      </c>
      <c r="D3693">
        <v>2</v>
      </c>
      <c r="E3693">
        <v>84339</v>
      </c>
      <c r="F3693" t="s">
        <v>291</v>
      </c>
      <c r="G3693">
        <v>27</v>
      </c>
      <c r="H3693" t="str">
        <f>_xlfn.XLOOKUP(Table1[[#This Row],[ZIPCODE]],Table2[Zip Code],Table2[County])</f>
        <v>Cache</v>
      </c>
      <c r="I3693" t="str">
        <f>_xlfn.XLOOKUP(Table1[[#This Row],[ZIPCODE]],Table3[zip],Table3[county])</f>
        <v>Cache County</v>
      </c>
      <c r="J3693" t="str">
        <f>IFERROR(Table1[[#This Row],[County (Utah.gov)]], SUBSTITUTE(Table1[[#This Row],[County (WPR)]], " County", ""))</f>
        <v>Cache</v>
      </c>
    </row>
    <row r="3694" spans="1:10">
      <c r="A3694" t="s">
        <v>135</v>
      </c>
      <c r="B3694" t="s">
        <v>322</v>
      </c>
      <c r="C3694">
        <v>2025</v>
      </c>
      <c r="D3694">
        <v>2</v>
      </c>
      <c r="E3694">
        <v>84340</v>
      </c>
      <c r="F3694" t="s">
        <v>290</v>
      </c>
      <c r="G3694">
        <v>13</v>
      </c>
      <c r="H3694" t="str">
        <f>_xlfn.XLOOKUP(Table1[[#This Row],[ZIPCODE]],Table2[Zip Code],Table2[County])</f>
        <v>Box Elder</v>
      </c>
      <c r="I3694" t="str">
        <f>_xlfn.XLOOKUP(Table1[[#This Row],[ZIPCODE]],Table3[zip],Table3[county])</f>
        <v>Box Elder County</v>
      </c>
      <c r="J3694" t="str">
        <f>IFERROR(Table1[[#This Row],[County (Utah.gov)]], SUBSTITUTE(Table1[[#This Row],[County (WPR)]], " County", ""))</f>
        <v>Box Elder</v>
      </c>
    </row>
    <row r="3695" spans="1:10">
      <c r="A3695" t="s">
        <v>135</v>
      </c>
      <c r="B3695" t="s">
        <v>322</v>
      </c>
      <c r="C3695">
        <v>2025</v>
      </c>
      <c r="D3695">
        <v>2</v>
      </c>
      <c r="E3695">
        <v>84340</v>
      </c>
      <c r="F3695" t="s">
        <v>291</v>
      </c>
      <c r="G3695">
        <v>7</v>
      </c>
      <c r="H3695" t="str">
        <f>_xlfn.XLOOKUP(Table1[[#This Row],[ZIPCODE]],Table2[Zip Code],Table2[County])</f>
        <v>Box Elder</v>
      </c>
      <c r="I3695" t="str">
        <f>_xlfn.XLOOKUP(Table1[[#This Row],[ZIPCODE]],Table3[zip],Table3[county])</f>
        <v>Box Elder County</v>
      </c>
      <c r="J3695" t="str">
        <f>IFERROR(Table1[[#This Row],[County (Utah.gov)]], SUBSTITUTE(Table1[[#This Row],[County (WPR)]], " County", ""))</f>
        <v>Box Elder</v>
      </c>
    </row>
    <row r="3696" spans="1:10">
      <c r="A3696" t="s">
        <v>135</v>
      </c>
      <c r="B3696" t="s">
        <v>322</v>
      </c>
      <c r="C3696">
        <v>2025</v>
      </c>
      <c r="D3696">
        <v>2</v>
      </c>
      <c r="E3696">
        <v>84341</v>
      </c>
      <c r="F3696" t="s">
        <v>290</v>
      </c>
      <c r="G3696">
        <v>1185</v>
      </c>
      <c r="H3696" t="str">
        <f>_xlfn.XLOOKUP(Table1[[#This Row],[ZIPCODE]],Table2[Zip Code],Table2[County])</f>
        <v>Cache</v>
      </c>
      <c r="I3696" t="str">
        <f>_xlfn.XLOOKUP(Table1[[#This Row],[ZIPCODE]],Table3[zip],Table3[county])</f>
        <v>Cache County</v>
      </c>
      <c r="J3696" t="str">
        <f>IFERROR(Table1[[#This Row],[County (Utah.gov)]], SUBSTITUTE(Table1[[#This Row],[County (WPR)]], " County", ""))</f>
        <v>Cache</v>
      </c>
    </row>
    <row r="3697" spans="1:10">
      <c r="A3697" t="s">
        <v>135</v>
      </c>
      <c r="B3697" t="s">
        <v>322</v>
      </c>
      <c r="C3697">
        <v>2025</v>
      </c>
      <c r="D3697">
        <v>2</v>
      </c>
      <c r="E3697">
        <v>84341</v>
      </c>
      <c r="F3697" t="s">
        <v>291</v>
      </c>
      <c r="G3697">
        <v>330</v>
      </c>
      <c r="H3697" t="str">
        <f>_xlfn.XLOOKUP(Table1[[#This Row],[ZIPCODE]],Table2[Zip Code],Table2[County])</f>
        <v>Cache</v>
      </c>
      <c r="I3697" t="str">
        <f>_xlfn.XLOOKUP(Table1[[#This Row],[ZIPCODE]],Table3[zip],Table3[county])</f>
        <v>Cache County</v>
      </c>
      <c r="J3697" t="str">
        <f>IFERROR(Table1[[#This Row],[County (Utah.gov)]], SUBSTITUTE(Table1[[#This Row],[County (WPR)]], " County", ""))</f>
        <v>Cache</v>
      </c>
    </row>
    <row r="3698" spans="1:10">
      <c r="A3698" t="s">
        <v>135</v>
      </c>
      <c r="B3698" t="s">
        <v>322</v>
      </c>
      <c r="C3698">
        <v>2025</v>
      </c>
      <c r="D3698">
        <v>2</v>
      </c>
      <c r="E3698">
        <v>84401</v>
      </c>
      <c r="F3698" t="s">
        <v>290</v>
      </c>
      <c r="G3698">
        <v>47</v>
      </c>
      <c r="H3698" t="str">
        <f>_xlfn.XLOOKUP(Table1[[#This Row],[ZIPCODE]],Table2[Zip Code],Table2[County])</f>
        <v>Weber</v>
      </c>
      <c r="I3698" t="str">
        <f>_xlfn.XLOOKUP(Table1[[#This Row],[ZIPCODE]],Table3[zip],Table3[county])</f>
        <v>Weber County</v>
      </c>
      <c r="J3698" t="str">
        <f>IFERROR(Table1[[#This Row],[County (Utah.gov)]], SUBSTITUTE(Table1[[#This Row],[County (WPR)]], " County", ""))</f>
        <v>Weber</v>
      </c>
    </row>
    <row r="3699" spans="1:10">
      <c r="A3699" t="s">
        <v>135</v>
      </c>
      <c r="B3699" t="s">
        <v>322</v>
      </c>
      <c r="C3699">
        <v>2025</v>
      </c>
      <c r="D3699">
        <v>2</v>
      </c>
      <c r="E3699">
        <v>84401</v>
      </c>
      <c r="F3699" t="s">
        <v>291</v>
      </c>
      <c r="G3699">
        <v>21</v>
      </c>
      <c r="H3699" t="str">
        <f>_xlfn.XLOOKUP(Table1[[#This Row],[ZIPCODE]],Table2[Zip Code],Table2[County])</f>
        <v>Weber</v>
      </c>
      <c r="I3699" t="str">
        <f>_xlfn.XLOOKUP(Table1[[#This Row],[ZIPCODE]],Table3[zip],Table3[county])</f>
        <v>Weber County</v>
      </c>
      <c r="J3699" t="str">
        <f>IFERROR(Table1[[#This Row],[County (Utah.gov)]], SUBSTITUTE(Table1[[#This Row],[County (WPR)]], " County", ""))</f>
        <v>Weber</v>
      </c>
    </row>
    <row r="3700" spans="1:10">
      <c r="A3700" t="s">
        <v>135</v>
      </c>
      <c r="B3700" t="s">
        <v>322</v>
      </c>
      <c r="C3700">
        <v>2025</v>
      </c>
      <c r="D3700">
        <v>2</v>
      </c>
      <c r="E3700">
        <v>84403</v>
      </c>
      <c r="F3700" t="s">
        <v>290</v>
      </c>
      <c r="G3700">
        <v>45</v>
      </c>
      <c r="H3700" t="str">
        <f>_xlfn.XLOOKUP(Table1[[#This Row],[ZIPCODE]],Table2[Zip Code],Table2[County])</f>
        <v>Weber</v>
      </c>
      <c r="I3700" t="str">
        <f>_xlfn.XLOOKUP(Table1[[#This Row],[ZIPCODE]],Table3[zip],Table3[county])</f>
        <v>Weber County</v>
      </c>
      <c r="J3700" t="str">
        <f>IFERROR(Table1[[#This Row],[County (Utah.gov)]], SUBSTITUTE(Table1[[#This Row],[County (WPR)]], " County", ""))</f>
        <v>Weber</v>
      </c>
    </row>
    <row r="3701" spans="1:10">
      <c r="A3701" t="s">
        <v>135</v>
      </c>
      <c r="B3701" t="s">
        <v>322</v>
      </c>
      <c r="C3701">
        <v>2025</v>
      </c>
      <c r="D3701">
        <v>2</v>
      </c>
      <c r="E3701">
        <v>84403</v>
      </c>
      <c r="F3701" t="s">
        <v>291</v>
      </c>
      <c r="G3701">
        <v>12</v>
      </c>
      <c r="H3701" t="str">
        <f>_xlfn.XLOOKUP(Table1[[#This Row],[ZIPCODE]],Table2[Zip Code],Table2[County])</f>
        <v>Weber</v>
      </c>
      <c r="I3701" t="str">
        <f>_xlfn.XLOOKUP(Table1[[#This Row],[ZIPCODE]],Table3[zip],Table3[county])</f>
        <v>Weber County</v>
      </c>
      <c r="J3701" t="str">
        <f>IFERROR(Table1[[#This Row],[County (Utah.gov)]], SUBSTITUTE(Table1[[#This Row],[County (WPR)]], " County", ""))</f>
        <v>Weber</v>
      </c>
    </row>
    <row r="3702" spans="1:10">
      <c r="A3702" t="s">
        <v>135</v>
      </c>
      <c r="B3702" t="s">
        <v>322</v>
      </c>
      <c r="C3702">
        <v>2025</v>
      </c>
      <c r="D3702">
        <v>2</v>
      </c>
      <c r="E3702">
        <v>84404</v>
      </c>
      <c r="F3702" t="s">
        <v>290</v>
      </c>
      <c r="G3702">
        <v>106</v>
      </c>
      <c r="H3702" t="str">
        <f>_xlfn.XLOOKUP(Table1[[#This Row],[ZIPCODE]],Table2[Zip Code],Table2[County])</f>
        <v>Weber</v>
      </c>
      <c r="I3702" t="str">
        <f>_xlfn.XLOOKUP(Table1[[#This Row],[ZIPCODE]],Table3[zip],Table3[county])</f>
        <v>Weber County</v>
      </c>
      <c r="J3702" t="str">
        <f>IFERROR(Table1[[#This Row],[County (Utah.gov)]], SUBSTITUTE(Table1[[#This Row],[County (WPR)]], " County", ""))</f>
        <v>Weber</v>
      </c>
    </row>
    <row r="3703" spans="1:10">
      <c r="A3703" t="s">
        <v>135</v>
      </c>
      <c r="B3703" t="s">
        <v>322</v>
      </c>
      <c r="C3703">
        <v>2025</v>
      </c>
      <c r="D3703">
        <v>2</v>
      </c>
      <c r="E3703">
        <v>84404</v>
      </c>
      <c r="F3703" t="s">
        <v>291</v>
      </c>
      <c r="G3703">
        <v>22</v>
      </c>
      <c r="H3703" t="str">
        <f>_xlfn.XLOOKUP(Table1[[#This Row],[ZIPCODE]],Table2[Zip Code],Table2[County])</f>
        <v>Weber</v>
      </c>
      <c r="I3703" t="str">
        <f>_xlfn.XLOOKUP(Table1[[#This Row],[ZIPCODE]],Table3[zip],Table3[county])</f>
        <v>Weber County</v>
      </c>
      <c r="J3703" t="str">
        <f>IFERROR(Table1[[#This Row],[County (Utah.gov)]], SUBSTITUTE(Table1[[#This Row],[County (WPR)]], " County", ""))</f>
        <v>Weber</v>
      </c>
    </row>
    <row r="3704" spans="1:10">
      <c r="A3704" t="s">
        <v>135</v>
      </c>
      <c r="B3704" t="s">
        <v>322</v>
      </c>
      <c r="C3704">
        <v>2025</v>
      </c>
      <c r="D3704">
        <v>2</v>
      </c>
      <c r="E3704">
        <v>84405</v>
      </c>
      <c r="F3704" t="s">
        <v>290</v>
      </c>
      <c r="G3704">
        <v>40</v>
      </c>
      <c r="H3704" t="str">
        <f>_xlfn.XLOOKUP(Table1[[#This Row],[ZIPCODE]],Table2[Zip Code],Table2[County])</f>
        <v>Weber</v>
      </c>
      <c r="I3704" t="str">
        <f>_xlfn.XLOOKUP(Table1[[#This Row],[ZIPCODE]],Table3[zip],Table3[county])</f>
        <v>Weber County</v>
      </c>
      <c r="J3704" t="str">
        <f>IFERROR(Table1[[#This Row],[County (Utah.gov)]], SUBSTITUTE(Table1[[#This Row],[County (WPR)]], " County", ""))</f>
        <v>Weber</v>
      </c>
    </row>
    <row r="3705" spans="1:10">
      <c r="A3705" t="s">
        <v>135</v>
      </c>
      <c r="B3705" t="s">
        <v>322</v>
      </c>
      <c r="C3705">
        <v>2025</v>
      </c>
      <c r="D3705">
        <v>2</v>
      </c>
      <c r="E3705">
        <v>84405</v>
      </c>
      <c r="F3705" t="s">
        <v>291</v>
      </c>
      <c r="G3705">
        <v>9</v>
      </c>
      <c r="H3705" t="str">
        <f>_xlfn.XLOOKUP(Table1[[#This Row],[ZIPCODE]],Table2[Zip Code],Table2[County])</f>
        <v>Weber</v>
      </c>
      <c r="I3705" t="str">
        <f>_xlfn.XLOOKUP(Table1[[#This Row],[ZIPCODE]],Table3[zip],Table3[county])</f>
        <v>Weber County</v>
      </c>
      <c r="J3705" t="str">
        <f>IFERROR(Table1[[#This Row],[County (Utah.gov)]], SUBSTITUTE(Table1[[#This Row],[County (WPR)]], " County", ""))</f>
        <v>Weber</v>
      </c>
    </row>
    <row r="3706" spans="1:10">
      <c r="A3706" t="s">
        <v>135</v>
      </c>
      <c r="B3706" t="s">
        <v>322</v>
      </c>
      <c r="C3706">
        <v>2025</v>
      </c>
      <c r="D3706">
        <v>2</v>
      </c>
      <c r="E3706">
        <v>84414</v>
      </c>
      <c r="F3706" t="s">
        <v>290</v>
      </c>
      <c r="G3706">
        <v>91</v>
      </c>
      <c r="H3706" t="str">
        <f>_xlfn.XLOOKUP(Table1[[#This Row],[ZIPCODE]],Table2[Zip Code],Table2[County])</f>
        <v>Weber</v>
      </c>
      <c r="I3706" t="str">
        <f>_xlfn.XLOOKUP(Table1[[#This Row],[ZIPCODE]],Table3[zip],Table3[county])</f>
        <v>Weber County</v>
      </c>
      <c r="J3706" t="str">
        <f>IFERROR(Table1[[#This Row],[County (Utah.gov)]], SUBSTITUTE(Table1[[#This Row],[County (WPR)]], " County", ""))</f>
        <v>Weber</v>
      </c>
    </row>
    <row r="3707" spans="1:10">
      <c r="A3707" t="s">
        <v>135</v>
      </c>
      <c r="B3707" t="s">
        <v>322</v>
      </c>
      <c r="C3707">
        <v>2025</v>
      </c>
      <c r="D3707">
        <v>2</v>
      </c>
      <c r="E3707">
        <v>84414</v>
      </c>
      <c r="F3707" t="s">
        <v>291</v>
      </c>
      <c r="G3707">
        <v>30</v>
      </c>
      <c r="H3707" t="str">
        <f>_xlfn.XLOOKUP(Table1[[#This Row],[ZIPCODE]],Table2[Zip Code],Table2[County])</f>
        <v>Weber</v>
      </c>
      <c r="I3707" t="str">
        <f>_xlfn.XLOOKUP(Table1[[#This Row],[ZIPCODE]],Table3[zip],Table3[county])</f>
        <v>Weber County</v>
      </c>
      <c r="J3707" t="str">
        <f>IFERROR(Table1[[#This Row],[County (Utah.gov)]], SUBSTITUTE(Table1[[#This Row],[County (WPR)]], " County", ""))</f>
        <v>Weber</v>
      </c>
    </row>
    <row r="3708" spans="1:10">
      <c r="A3708" t="s">
        <v>135</v>
      </c>
      <c r="B3708" t="s">
        <v>322</v>
      </c>
      <c r="C3708">
        <v>2025</v>
      </c>
      <c r="D3708">
        <v>2</v>
      </c>
      <c r="E3708">
        <v>84493</v>
      </c>
      <c r="F3708" t="s">
        <v>291</v>
      </c>
      <c r="G3708">
        <v>1</v>
      </c>
      <c r="H3708" t="e">
        <f>_xlfn.XLOOKUP(Table1[[#This Row],[ZIPCODE]],Table2[Zip Code],Table2[County])</f>
        <v>#N/A</v>
      </c>
      <c r="I3708" t="e">
        <f>_xlfn.XLOOKUP(Table1[[#This Row],[ZIPCODE]],Table3[zip],Table3[county])</f>
        <v>#N/A</v>
      </c>
      <c r="J3708" t="e">
        <f>IFERROR(Table1[[#This Row],[County (Utah.gov)]], SUBSTITUTE(Table1[[#This Row],[County (WPR)]], " County", ""))</f>
        <v>#N/A</v>
      </c>
    </row>
    <row r="3709" spans="1:10">
      <c r="A3709" t="s">
        <v>135</v>
      </c>
      <c r="B3709" t="s">
        <v>322</v>
      </c>
      <c r="C3709">
        <v>2025</v>
      </c>
      <c r="D3709">
        <v>2</v>
      </c>
      <c r="E3709">
        <v>84501</v>
      </c>
      <c r="F3709" t="s">
        <v>290</v>
      </c>
      <c r="G3709">
        <v>161</v>
      </c>
      <c r="H3709" t="str">
        <f>_xlfn.XLOOKUP(Table1[[#This Row],[ZIPCODE]],Table2[Zip Code],Table2[County])</f>
        <v>Carbon</v>
      </c>
      <c r="I3709" t="str">
        <f>_xlfn.XLOOKUP(Table1[[#This Row],[ZIPCODE]],Table3[zip],Table3[county])</f>
        <v>Carbon County</v>
      </c>
      <c r="J3709" t="str">
        <f>IFERROR(Table1[[#This Row],[County (Utah.gov)]], SUBSTITUTE(Table1[[#This Row],[County (WPR)]], " County", ""))</f>
        <v>Carbon</v>
      </c>
    </row>
    <row r="3710" spans="1:10">
      <c r="A3710" t="s">
        <v>135</v>
      </c>
      <c r="B3710" t="s">
        <v>322</v>
      </c>
      <c r="C3710">
        <v>2025</v>
      </c>
      <c r="D3710">
        <v>2</v>
      </c>
      <c r="E3710">
        <v>84501</v>
      </c>
      <c r="F3710" t="s">
        <v>291</v>
      </c>
      <c r="G3710">
        <v>70</v>
      </c>
      <c r="H3710" t="str">
        <f>_xlfn.XLOOKUP(Table1[[#This Row],[ZIPCODE]],Table2[Zip Code],Table2[County])</f>
        <v>Carbon</v>
      </c>
      <c r="I3710" t="str">
        <f>_xlfn.XLOOKUP(Table1[[#This Row],[ZIPCODE]],Table3[zip],Table3[county])</f>
        <v>Carbon County</v>
      </c>
      <c r="J3710" t="str">
        <f>IFERROR(Table1[[#This Row],[County (Utah.gov)]], SUBSTITUTE(Table1[[#This Row],[County (WPR)]], " County", ""))</f>
        <v>Carbon</v>
      </c>
    </row>
    <row r="3711" spans="1:10">
      <c r="A3711" t="s">
        <v>135</v>
      </c>
      <c r="B3711" t="s">
        <v>322</v>
      </c>
      <c r="C3711">
        <v>2025</v>
      </c>
      <c r="D3711">
        <v>2</v>
      </c>
      <c r="E3711">
        <v>84510</v>
      </c>
      <c r="F3711" t="s">
        <v>290</v>
      </c>
      <c r="G3711">
        <v>9</v>
      </c>
      <c r="H3711" t="str">
        <f>_xlfn.XLOOKUP(Table1[[#This Row],[ZIPCODE]],Table2[Zip Code],Table2[County])</f>
        <v>San Juan</v>
      </c>
      <c r="I3711" t="e">
        <f>_xlfn.XLOOKUP(Table1[[#This Row],[ZIPCODE]],Table3[zip],Table3[county])</f>
        <v>#N/A</v>
      </c>
      <c r="J3711" t="str">
        <f>IFERROR(Table1[[#This Row],[County (Utah.gov)]], SUBSTITUTE(Table1[[#This Row],[County (WPR)]], " County", ""))</f>
        <v>San Juan</v>
      </c>
    </row>
    <row r="3712" spans="1:10">
      <c r="A3712" t="s">
        <v>135</v>
      </c>
      <c r="B3712" t="s">
        <v>322</v>
      </c>
      <c r="C3712">
        <v>2025</v>
      </c>
      <c r="D3712">
        <v>2</v>
      </c>
      <c r="E3712">
        <v>84510</v>
      </c>
      <c r="F3712" t="s">
        <v>291</v>
      </c>
      <c r="G3712">
        <v>3</v>
      </c>
      <c r="H3712" t="str">
        <f>_xlfn.XLOOKUP(Table1[[#This Row],[ZIPCODE]],Table2[Zip Code],Table2[County])</f>
        <v>San Juan</v>
      </c>
      <c r="I3712" t="e">
        <f>_xlfn.XLOOKUP(Table1[[#This Row],[ZIPCODE]],Table3[zip],Table3[county])</f>
        <v>#N/A</v>
      </c>
      <c r="J3712" t="str">
        <f>IFERROR(Table1[[#This Row],[County (Utah.gov)]], SUBSTITUTE(Table1[[#This Row],[County (WPR)]], " County", ""))</f>
        <v>San Juan</v>
      </c>
    </row>
    <row r="3713" spans="1:10">
      <c r="A3713" t="s">
        <v>135</v>
      </c>
      <c r="B3713" t="s">
        <v>322</v>
      </c>
      <c r="C3713">
        <v>2025</v>
      </c>
      <c r="D3713">
        <v>2</v>
      </c>
      <c r="E3713">
        <v>84511</v>
      </c>
      <c r="F3713" t="s">
        <v>290</v>
      </c>
      <c r="G3713">
        <v>44</v>
      </c>
      <c r="H3713" t="str">
        <f>_xlfn.XLOOKUP(Table1[[#This Row],[ZIPCODE]],Table2[Zip Code],Table2[County])</f>
        <v>San Juan</v>
      </c>
      <c r="I3713" t="str">
        <f>_xlfn.XLOOKUP(Table1[[#This Row],[ZIPCODE]],Table3[zip],Table3[county])</f>
        <v>San Juan County</v>
      </c>
      <c r="J3713" t="str">
        <f>IFERROR(Table1[[#This Row],[County (Utah.gov)]], SUBSTITUTE(Table1[[#This Row],[County (WPR)]], " County", ""))</f>
        <v>San Juan</v>
      </c>
    </row>
    <row r="3714" spans="1:10">
      <c r="A3714" t="s">
        <v>135</v>
      </c>
      <c r="B3714" t="s">
        <v>322</v>
      </c>
      <c r="C3714">
        <v>2025</v>
      </c>
      <c r="D3714">
        <v>2</v>
      </c>
      <c r="E3714">
        <v>84511</v>
      </c>
      <c r="F3714" t="s">
        <v>291</v>
      </c>
      <c r="G3714">
        <v>27</v>
      </c>
      <c r="H3714" t="str">
        <f>_xlfn.XLOOKUP(Table1[[#This Row],[ZIPCODE]],Table2[Zip Code],Table2[County])</f>
        <v>San Juan</v>
      </c>
      <c r="I3714" t="str">
        <f>_xlfn.XLOOKUP(Table1[[#This Row],[ZIPCODE]],Table3[zip],Table3[county])</f>
        <v>San Juan County</v>
      </c>
      <c r="J3714" t="str">
        <f>IFERROR(Table1[[#This Row],[County (Utah.gov)]], SUBSTITUTE(Table1[[#This Row],[County (WPR)]], " County", ""))</f>
        <v>San Juan</v>
      </c>
    </row>
    <row r="3715" spans="1:10">
      <c r="A3715" t="s">
        <v>135</v>
      </c>
      <c r="B3715" t="s">
        <v>322</v>
      </c>
      <c r="C3715">
        <v>2025</v>
      </c>
      <c r="D3715">
        <v>2</v>
      </c>
      <c r="E3715">
        <v>84512</v>
      </c>
      <c r="F3715" t="s">
        <v>290</v>
      </c>
      <c r="G3715">
        <v>4</v>
      </c>
      <c r="H3715" t="str">
        <f>_xlfn.XLOOKUP(Table1[[#This Row],[ZIPCODE]],Table2[Zip Code],Table2[County])</f>
        <v>San Juan</v>
      </c>
      <c r="I3715" t="str">
        <f>_xlfn.XLOOKUP(Table1[[#This Row],[ZIPCODE]],Table3[zip],Table3[county])</f>
        <v>San Juan County</v>
      </c>
      <c r="J3715" t="str">
        <f>IFERROR(Table1[[#This Row],[County (Utah.gov)]], SUBSTITUTE(Table1[[#This Row],[County (WPR)]], " County", ""))</f>
        <v>San Juan</v>
      </c>
    </row>
    <row r="3716" spans="1:10">
      <c r="A3716" t="s">
        <v>135</v>
      </c>
      <c r="B3716" t="s">
        <v>322</v>
      </c>
      <c r="C3716">
        <v>2025</v>
      </c>
      <c r="D3716">
        <v>2</v>
      </c>
      <c r="E3716">
        <v>84512</v>
      </c>
      <c r="F3716" t="s">
        <v>291</v>
      </c>
      <c r="G3716">
        <v>2</v>
      </c>
      <c r="H3716" t="str">
        <f>_xlfn.XLOOKUP(Table1[[#This Row],[ZIPCODE]],Table2[Zip Code],Table2[County])</f>
        <v>San Juan</v>
      </c>
      <c r="I3716" t="str">
        <f>_xlfn.XLOOKUP(Table1[[#This Row],[ZIPCODE]],Table3[zip],Table3[county])</f>
        <v>San Juan County</v>
      </c>
      <c r="J3716" t="str">
        <f>IFERROR(Table1[[#This Row],[County (Utah.gov)]], SUBSTITUTE(Table1[[#This Row],[County (WPR)]], " County", ""))</f>
        <v>San Juan</v>
      </c>
    </row>
    <row r="3717" spans="1:10">
      <c r="A3717" t="s">
        <v>135</v>
      </c>
      <c r="B3717" t="s">
        <v>322</v>
      </c>
      <c r="C3717">
        <v>2025</v>
      </c>
      <c r="D3717">
        <v>2</v>
      </c>
      <c r="E3717">
        <v>84513</v>
      </c>
      <c r="F3717" t="s">
        <v>290</v>
      </c>
      <c r="G3717">
        <v>12</v>
      </c>
      <c r="H3717" t="str">
        <f>_xlfn.XLOOKUP(Table1[[#This Row],[ZIPCODE]],Table2[Zip Code],Table2[County])</f>
        <v>Emery</v>
      </c>
      <c r="I3717" t="str">
        <f>_xlfn.XLOOKUP(Table1[[#This Row],[ZIPCODE]],Table3[zip],Table3[county])</f>
        <v>Emery County</v>
      </c>
      <c r="J3717" t="str">
        <f>IFERROR(Table1[[#This Row],[County (Utah.gov)]], SUBSTITUTE(Table1[[#This Row],[County (WPR)]], " County", ""))</f>
        <v>Emery</v>
      </c>
    </row>
    <row r="3718" spans="1:10">
      <c r="A3718" t="s">
        <v>135</v>
      </c>
      <c r="B3718" t="s">
        <v>322</v>
      </c>
      <c r="C3718">
        <v>2025</v>
      </c>
      <c r="D3718">
        <v>2</v>
      </c>
      <c r="E3718">
        <v>84513</v>
      </c>
      <c r="F3718" t="s">
        <v>291</v>
      </c>
      <c r="G3718">
        <v>2</v>
      </c>
      <c r="H3718" t="str">
        <f>_xlfn.XLOOKUP(Table1[[#This Row],[ZIPCODE]],Table2[Zip Code],Table2[County])</f>
        <v>Emery</v>
      </c>
      <c r="I3718" t="str">
        <f>_xlfn.XLOOKUP(Table1[[#This Row],[ZIPCODE]],Table3[zip],Table3[county])</f>
        <v>Emery County</v>
      </c>
      <c r="J3718" t="str">
        <f>IFERROR(Table1[[#This Row],[County (Utah.gov)]], SUBSTITUTE(Table1[[#This Row],[County (WPR)]], " County", ""))</f>
        <v>Emery</v>
      </c>
    </row>
    <row r="3719" spans="1:10">
      <c r="A3719" t="s">
        <v>135</v>
      </c>
      <c r="B3719" t="s">
        <v>322</v>
      </c>
      <c r="C3719">
        <v>2025</v>
      </c>
      <c r="D3719">
        <v>2</v>
      </c>
      <c r="E3719">
        <v>84516</v>
      </c>
      <c r="F3719" t="s">
        <v>290</v>
      </c>
      <c r="G3719">
        <v>1</v>
      </c>
      <c r="H3719" t="str">
        <f>_xlfn.XLOOKUP(Table1[[#This Row],[ZIPCODE]],Table2[Zip Code],Table2[County])</f>
        <v>Emery</v>
      </c>
      <c r="I3719" t="str">
        <f>_xlfn.XLOOKUP(Table1[[#This Row],[ZIPCODE]],Table3[zip],Table3[county])</f>
        <v>Emery County</v>
      </c>
      <c r="J3719" t="str">
        <f>IFERROR(Table1[[#This Row],[County (Utah.gov)]], SUBSTITUTE(Table1[[#This Row],[County (WPR)]], " County", ""))</f>
        <v>Emery</v>
      </c>
    </row>
    <row r="3720" spans="1:10">
      <c r="A3720" t="s">
        <v>135</v>
      </c>
      <c r="B3720" t="s">
        <v>322</v>
      </c>
      <c r="C3720">
        <v>2025</v>
      </c>
      <c r="D3720">
        <v>2</v>
      </c>
      <c r="E3720">
        <v>84516</v>
      </c>
      <c r="F3720" t="s">
        <v>291</v>
      </c>
      <c r="G3720">
        <v>2</v>
      </c>
      <c r="H3720" t="str">
        <f>_xlfn.XLOOKUP(Table1[[#This Row],[ZIPCODE]],Table2[Zip Code],Table2[County])</f>
        <v>Emery</v>
      </c>
      <c r="I3720" t="str">
        <f>_xlfn.XLOOKUP(Table1[[#This Row],[ZIPCODE]],Table3[zip],Table3[county])</f>
        <v>Emery County</v>
      </c>
      <c r="J3720" t="str">
        <f>IFERROR(Table1[[#This Row],[County (Utah.gov)]], SUBSTITUTE(Table1[[#This Row],[County (WPR)]], " County", ""))</f>
        <v>Emery</v>
      </c>
    </row>
    <row r="3721" spans="1:10">
      <c r="A3721" t="s">
        <v>135</v>
      </c>
      <c r="B3721" t="s">
        <v>322</v>
      </c>
      <c r="C3721">
        <v>2025</v>
      </c>
      <c r="D3721">
        <v>2</v>
      </c>
      <c r="E3721">
        <v>84518</v>
      </c>
      <c r="F3721" t="s">
        <v>290</v>
      </c>
      <c r="G3721">
        <v>8</v>
      </c>
      <c r="H3721" t="str">
        <f>_xlfn.XLOOKUP(Table1[[#This Row],[ZIPCODE]],Table2[Zip Code],Table2[County])</f>
        <v>Emery</v>
      </c>
      <c r="I3721" t="str">
        <f>_xlfn.XLOOKUP(Table1[[#This Row],[ZIPCODE]],Table3[zip],Table3[county])</f>
        <v>Emery County</v>
      </c>
      <c r="J3721" t="str">
        <f>IFERROR(Table1[[#This Row],[County (Utah.gov)]], SUBSTITUTE(Table1[[#This Row],[County (WPR)]], " County", ""))</f>
        <v>Emery</v>
      </c>
    </row>
    <row r="3722" spans="1:10">
      <c r="A3722" t="s">
        <v>135</v>
      </c>
      <c r="B3722" t="s">
        <v>322</v>
      </c>
      <c r="C3722">
        <v>2025</v>
      </c>
      <c r="D3722">
        <v>2</v>
      </c>
      <c r="E3722">
        <v>84518</v>
      </c>
      <c r="F3722" t="s">
        <v>291</v>
      </c>
      <c r="G3722">
        <v>10</v>
      </c>
      <c r="H3722" t="str">
        <f>_xlfn.XLOOKUP(Table1[[#This Row],[ZIPCODE]],Table2[Zip Code],Table2[County])</f>
        <v>Emery</v>
      </c>
      <c r="I3722" t="str">
        <f>_xlfn.XLOOKUP(Table1[[#This Row],[ZIPCODE]],Table3[zip],Table3[county])</f>
        <v>Emery County</v>
      </c>
      <c r="J3722" t="str">
        <f>IFERROR(Table1[[#This Row],[County (Utah.gov)]], SUBSTITUTE(Table1[[#This Row],[County (WPR)]], " County", ""))</f>
        <v>Emery</v>
      </c>
    </row>
    <row r="3723" spans="1:10">
      <c r="A3723" t="s">
        <v>135</v>
      </c>
      <c r="B3723" t="s">
        <v>322</v>
      </c>
      <c r="C3723">
        <v>2025</v>
      </c>
      <c r="D3723">
        <v>2</v>
      </c>
      <c r="E3723">
        <v>84520</v>
      </c>
      <c r="F3723" t="s">
        <v>290</v>
      </c>
      <c r="G3723">
        <v>5</v>
      </c>
      <c r="H3723" t="str">
        <f>_xlfn.XLOOKUP(Table1[[#This Row],[ZIPCODE]],Table2[Zip Code],Table2[County])</f>
        <v>Carbon</v>
      </c>
      <c r="I3723" t="str">
        <f>_xlfn.XLOOKUP(Table1[[#This Row],[ZIPCODE]],Table3[zip],Table3[county])</f>
        <v>Carbon County</v>
      </c>
      <c r="J3723" t="str">
        <f>IFERROR(Table1[[#This Row],[County (Utah.gov)]], SUBSTITUTE(Table1[[#This Row],[County (WPR)]], " County", ""))</f>
        <v>Carbon</v>
      </c>
    </row>
    <row r="3724" spans="1:10">
      <c r="A3724" t="s">
        <v>135</v>
      </c>
      <c r="B3724" t="s">
        <v>322</v>
      </c>
      <c r="C3724">
        <v>2025</v>
      </c>
      <c r="D3724">
        <v>2</v>
      </c>
      <c r="E3724">
        <v>84520</v>
      </c>
      <c r="F3724" t="s">
        <v>291</v>
      </c>
      <c r="G3724">
        <v>3</v>
      </c>
      <c r="H3724" t="str">
        <f>_xlfn.XLOOKUP(Table1[[#This Row],[ZIPCODE]],Table2[Zip Code],Table2[County])</f>
        <v>Carbon</v>
      </c>
      <c r="I3724" t="str">
        <f>_xlfn.XLOOKUP(Table1[[#This Row],[ZIPCODE]],Table3[zip],Table3[county])</f>
        <v>Carbon County</v>
      </c>
      <c r="J3724" t="str">
        <f>IFERROR(Table1[[#This Row],[County (Utah.gov)]], SUBSTITUTE(Table1[[#This Row],[County (WPR)]], " County", ""))</f>
        <v>Carbon</v>
      </c>
    </row>
    <row r="3725" spans="1:10">
      <c r="A3725" t="s">
        <v>135</v>
      </c>
      <c r="B3725" t="s">
        <v>322</v>
      </c>
      <c r="C3725">
        <v>2025</v>
      </c>
      <c r="D3725">
        <v>2</v>
      </c>
      <c r="E3725">
        <v>84521</v>
      </c>
      <c r="F3725" t="s">
        <v>290</v>
      </c>
      <c r="G3725">
        <v>11</v>
      </c>
      <c r="H3725" t="str">
        <f>_xlfn.XLOOKUP(Table1[[#This Row],[ZIPCODE]],Table2[Zip Code],Table2[County])</f>
        <v>Emery</v>
      </c>
      <c r="I3725" t="str">
        <f>_xlfn.XLOOKUP(Table1[[#This Row],[ZIPCODE]],Table3[zip],Table3[county])</f>
        <v>Emery County</v>
      </c>
      <c r="J3725" t="str">
        <f>IFERROR(Table1[[#This Row],[County (Utah.gov)]], SUBSTITUTE(Table1[[#This Row],[County (WPR)]], " County", ""))</f>
        <v>Emery</v>
      </c>
    </row>
    <row r="3726" spans="1:10">
      <c r="A3726" t="s">
        <v>135</v>
      </c>
      <c r="B3726" t="s">
        <v>322</v>
      </c>
      <c r="C3726">
        <v>2025</v>
      </c>
      <c r="D3726">
        <v>2</v>
      </c>
      <c r="E3726">
        <v>84521</v>
      </c>
      <c r="F3726" t="s">
        <v>291</v>
      </c>
      <c r="G3726">
        <v>3</v>
      </c>
      <c r="H3726" t="str">
        <f>_xlfn.XLOOKUP(Table1[[#This Row],[ZIPCODE]],Table2[Zip Code],Table2[County])</f>
        <v>Emery</v>
      </c>
      <c r="I3726" t="str">
        <f>_xlfn.XLOOKUP(Table1[[#This Row],[ZIPCODE]],Table3[zip],Table3[county])</f>
        <v>Emery County</v>
      </c>
      <c r="J3726" t="str">
        <f>IFERROR(Table1[[#This Row],[County (Utah.gov)]], SUBSTITUTE(Table1[[#This Row],[County (WPR)]], " County", ""))</f>
        <v>Emery</v>
      </c>
    </row>
    <row r="3727" spans="1:10">
      <c r="A3727" t="s">
        <v>135</v>
      </c>
      <c r="B3727" t="s">
        <v>322</v>
      </c>
      <c r="C3727">
        <v>2025</v>
      </c>
      <c r="D3727">
        <v>2</v>
      </c>
      <c r="E3727">
        <v>84522</v>
      </c>
      <c r="F3727" t="s">
        <v>290</v>
      </c>
      <c r="G3727">
        <v>2</v>
      </c>
      <c r="H3727" t="str">
        <f>_xlfn.XLOOKUP(Table1[[#This Row],[ZIPCODE]],Table2[Zip Code],Table2[County])</f>
        <v>Emery</v>
      </c>
      <c r="I3727" t="str">
        <f>_xlfn.XLOOKUP(Table1[[#This Row],[ZIPCODE]],Table3[zip],Table3[county])</f>
        <v>Emery County</v>
      </c>
      <c r="J3727" t="str">
        <f>IFERROR(Table1[[#This Row],[County (Utah.gov)]], SUBSTITUTE(Table1[[#This Row],[County (WPR)]], " County", ""))</f>
        <v>Emery</v>
      </c>
    </row>
    <row r="3728" spans="1:10">
      <c r="A3728" t="s">
        <v>135</v>
      </c>
      <c r="B3728" t="s">
        <v>322</v>
      </c>
      <c r="C3728">
        <v>2025</v>
      </c>
      <c r="D3728">
        <v>2</v>
      </c>
      <c r="E3728">
        <v>84523</v>
      </c>
      <c r="F3728" t="s">
        <v>290</v>
      </c>
      <c r="G3728">
        <v>14</v>
      </c>
      <c r="H3728" t="str">
        <f>_xlfn.XLOOKUP(Table1[[#This Row],[ZIPCODE]],Table2[Zip Code],Table2[County])</f>
        <v>Emery</v>
      </c>
      <c r="I3728" t="str">
        <f>_xlfn.XLOOKUP(Table1[[#This Row],[ZIPCODE]],Table3[zip],Table3[county])</f>
        <v>Emery County</v>
      </c>
      <c r="J3728" t="str">
        <f>IFERROR(Table1[[#This Row],[County (Utah.gov)]], SUBSTITUTE(Table1[[#This Row],[County (WPR)]], " County", ""))</f>
        <v>Emery</v>
      </c>
    </row>
    <row r="3729" spans="1:10">
      <c r="A3729" t="s">
        <v>135</v>
      </c>
      <c r="B3729" t="s">
        <v>322</v>
      </c>
      <c r="C3729">
        <v>2025</v>
      </c>
      <c r="D3729">
        <v>2</v>
      </c>
      <c r="E3729">
        <v>84523</v>
      </c>
      <c r="F3729" t="s">
        <v>291</v>
      </c>
      <c r="G3729">
        <v>3</v>
      </c>
      <c r="H3729" t="str">
        <f>_xlfn.XLOOKUP(Table1[[#This Row],[ZIPCODE]],Table2[Zip Code],Table2[County])</f>
        <v>Emery</v>
      </c>
      <c r="I3729" t="str">
        <f>_xlfn.XLOOKUP(Table1[[#This Row],[ZIPCODE]],Table3[zip],Table3[county])</f>
        <v>Emery County</v>
      </c>
      <c r="J3729" t="str">
        <f>IFERROR(Table1[[#This Row],[County (Utah.gov)]], SUBSTITUTE(Table1[[#This Row],[County (WPR)]], " County", ""))</f>
        <v>Emery</v>
      </c>
    </row>
    <row r="3730" spans="1:10">
      <c r="A3730" t="s">
        <v>135</v>
      </c>
      <c r="B3730" t="s">
        <v>322</v>
      </c>
      <c r="C3730">
        <v>2025</v>
      </c>
      <c r="D3730">
        <v>2</v>
      </c>
      <c r="E3730">
        <v>84525</v>
      </c>
      <c r="F3730" t="s">
        <v>290</v>
      </c>
      <c r="G3730">
        <v>4</v>
      </c>
      <c r="H3730" t="str">
        <f>_xlfn.XLOOKUP(Table1[[#This Row],[ZIPCODE]],Table2[Zip Code],Table2[County])</f>
        <v>Emery</v>
      </c>
      <c r="I3730" t="str">
        <f>_xlfn.XLOOKUP(Table1[[#This Row],[ZIPCODE]],Table3[zip],Table3[county])</f>
        <v>Emery County</v>
      </c>
      <c r="J3730" t="str">
        <f>IFERROR(Table1[[#This Row],[County (Utah.gov)]], SUBSTITUTE(Table1[[#This Row],[County (WPR)]], " County", ""))</f>
        <v>Emery</v>
      </c>
    </row>
    <row r="3731" spans="1:10">
      <c r="A3731" t="s">
        <v>135</v>
      </c>
      <c r="B3731" t="s">
        <v>322</v>
      </c>
      <c r="C3731">
        <v>2025</v>
      </c>
      <c r="D3731">
        <v>2</v>
      </c>
      <c r="E3731">
        <v>84525</v>
      </c>
      <c r="F3731" t="s">
        <v>291</v>
      </c>
      <c r="G3731">
        <v>2</v>
      </c>
      <c r="H3731" t="str">
        <f>_xlfn.XLOOKUP(Table1[[#This Row],[ZIPCODE]],Table2[Zip Code],Table2[County])</f>
        <v>Emery</v>
      </c>
      <c r="I3731" t="str">
        <f>_xlfn.XLOOKUP(Table1[[#This Row],[ZIPCODE]],Table3[zip],Table3[county])</f>
        <v>Emery County</v>
      </c>
      <c r="J3731" t="str">
        <f>IFERROR(Table1[[#This Row],[County (Utah.gov)]], SUBSTITUTE(Table1[[#This Row],[County (WPR)]], " County", ""))</f>
        <v>Emery</v>
      </c>
    </row>
    <row r="3732" spans="1:10">
      <c r="A3732" t="s">
        <v>135</v>
      </c>
      <c r="B3732" t="s">
        <v>322</v>
      </c>
      <c r="C3732">
        <v>2025</v>
      </c>
      <c r="D3732">
        <v>2</v>
      </c>
      <c r="E3732">
        <v>84526</v>
      </c>
      <c r="F3732" t="s">
        <v>290</v>
      </c>
      <c r="G3732">
        <v>35</v>
      </c>
      <c r="H3732" t="str">
        <f>_xlfn.XLOOKUP(Table1[[#This Row],[ZIPCODE]],Table2[Zip Code],Table2[County])</f>
        <v>Carbon</v>
      </c>
      <c r="I3732" t="str">
        <f>_xlfn.XLOOKUP(Table1[[#This Row],[ZIPCODE]],Table3[zip],Table3[county])</f>
        <v>Carbon County</v>
      </c>
      <c r="J3732" t="str">
        <f>IFERROR(Table1[[#This Row],[County (Utah.gov)]], SUBSTITUTE(Table1[[#This Row],[County (WPR)]], " County", ""))</f>
        <v>Carbon</v>
      </c>
    </row>
    <row r="3733" spans="1:10">
      <c r="A3733" t="s">
        <v>135</v>
      </c>
      <c r="B3733" t="s">
        <v>322</v>
      </c>
      <c r="C3733">
        <v>2025</v>
      </c>
      <c r="D3733">
        <v>2</v>
      </c>
      <c r="E3733">
        <v>84526</v>
      </c>
      <c r="F3733" t="s">
        <v>291</v>
      </c>
      <c r="G3733">
        <v>20</v>
      </c>
      <c r="H3733" t="str">
        <f>_xlfn.XLOOKUP(Table1[[#This Row],[ZIPCODE]],Table2[Zip Code],Table2[County])</f>
        <v>Carbon</v>
      </c>
      <c r="I3733" t="str">
        <f>_xlfn.XLOOKUP(Table1[[#This Row],[ZIPCODE]],Table3[zip],Table3[county])</f>
        <v>Carbon County</v>
      </c>
      <c r="J3733" t="str">
        <f>IFERROR(Table1[[#This Row],[County (Utah.gov)]], SUBSTITUTE(Table1[[#This Row],[County (WPR)]], " County", ""))</f>
        <v>Carbon</v>
      </c>
    </row>
    <row r="3734" spans="1:10">
      <c r="A3734" t="s">
        <v>135</v>
      </c>
      <c r="B3734" t="s">
        <v>322</v>
      </c>
      <c r="C3734">
        <v>2025</v>
      </c>
      <c r="D3734">
        <v>2</v>
      </c>
      <c r="E3734">
        <v>84528</v>
      </c>
      <c r="F3734" t="s">
        <v>290</v>
      </c>
      <c r="G3734">
        <v>24</v>
      </c>
      <c r="H3734" t="str">
        <f>_xlfn.XLOOKUP(Table1[[#This Row],[ZIPCODE]],Table2[Zip Code],Table2[County])</f>
        <v>Emery</v>
      </c>
      <c r="I3734" t="str">
        <f>_xlfn.XLOOKUP(Table1[[#This Row],[ZIPCODE]],Table3[zip],Table3[county])</f>
        <v>Emery County</v>
      </c>
      <c r="J3734" t="str">
        <f>IFERROR(Table1[[#This Row],[County (Utah.gov)]], SUBSTITUTE(Table1[[#This Row],[County (WPR)]], " County", ""))</f>
        <v>Emery</v>
      </c>
    </row>
    <row r="3735" spans="1:10">
      <c r="A3735" t="s">
        <v>135</v>
      </c>
      <c r="B3735" t="s">
        <v>322</v>
      </c>
      <c r="C3735">
        <v>2025</v>
      </c>
      <c r="D3735">
        <v>2</v>
      </c>
      <c r="E3735">
        <v>84528</v>
      </c>
      <c r="F3735" t="s">
        <v>291</v>
      </c>
      <c r="G3735">
        <v>6</v>
      </c>
      <c r="H3735" t="str">
        <f>_xlfn.XLOOKUP(Table1[[#This Row],[ZIPCODE]],Table2[Zip Code],Table2[County])</f>
        <v>Emery</v>
      </c>
      <c r="I3735" t="str">
        <f>_xlfn.XLOOKUP(Table1[[#This Row],[ZIPCODE]],Table3[zip],Table3[county])</f>
        <v>Emery County</v>
      </c>
      <c r="J3735" t="str">
        <f>IFERROR(Table1[[#This Row],[County (Utah.gov)]], SUBSTITUTE(Table1[[#This Row],[County (WPR)]], " County", ""))</f>
        <v>Emery</v>
      </c>
    </row>
    <row r="3736" spans="1:10">
      <c r="A3736" t="s">
        <v>135</v>
      </c>
      <c r="B3736" t="s">
        <v>322</v>
      </c>
      <c r="C3736">
        <v>2025</v>
      </c>
      <c r="D3736">
        <v>2</v>
      </c>
      <c r="E3736">
        <v>84529</v>
      </c>
      <c r="F3736" t="s">
        <v>291</v>
      </c>
      <c r="G3736">
        <v>1</v>
      </c>
      <c r="H3736" t="str">
        <f>_xlfn.XLOOKUP(Table1[[#This Row],[ZIPCODE]],Table2[Zip Code],Table2[County])</f>
        <v>Carbon</v>
      </c>
      <c r="I3736" t="str">
        <f>_xlfn.XLOOKUP(Table1[[#This Row],[ZIPCODE]],Table3[zip],Table3[county])</f>
        <v>Carbon County</v>
      </c>
      <c r="J3736" t="str">
        <f>IFERROR(Table1[[#This Row],[County (Utah.gov)]], SUBSTITUTE(Table1[[#This Row],[County (WPR)]], " County", ""))</f>
        <v>Carbon</v>
      </c>
    </row>
    <row r="3737" spans="1:10">
      <c r="A3737" t="s">
        <v>135</v>
      </c>
      <c r="B3737" t="s">
        <v>322</v>
      </c>
      <c r="C3737">
        <v>2025</v>
      </c>
      <c r="D3737">
        <v>2</v>
      </c>
      <c r="E3737">
        <v>84530</v>
      </c>
      <c r="F3737" t="s">
        <v>291</v>
      </c>
      <c r="G3737">
        <v>1</v>
      </c>
      <c r="H3737" t="str">
        <f>_xlfn.XLOOKUP(Table1[[#This Row],[ZIPCODE]],Table2[Zip Code],Table2[County])</f>
        <v>San Juan</v>
      </c>
      <c r="I3737" t="str">
        <f>_xlfn.XLOOKUP(Table1[[#This Row],[ZIPCODE]],Table3[zip],Table3[county])</f>
        <v>San Juan County</v>
      </c>
      <c r="J3737" t="str">
        <f>IFERROR(Table1[[#This Row],[County (Utah.gov)]], SUBSTITUTE(Table1[[#This Row],[County (WPR)]], " County", ""))</f>
        <v>San Juan</v>
      </c>
    </row>
    <row r="3738" spans="1:10">
      <c r="A3738" t="s">
        <v>135</v>
      </c>
      <c r="B3738" t="s">
        <v>322</v>
      </c>
      <c r="C3738">
        <v>2025</v>
      </c>
      <c r="D3738">
        <v>2</v>
      </c>
      <c r="E3738">
        <v>84531</v>
      </c>
      <c r="F3738" t="s">
        <v>290</v>
      </c>
      <c r="G3738">
        <v>1</v>
      </c>
      <c r="H3738" t="str">
        <f>_xlfn.XLOOKUP(Table1[[#This Row],[ZIPCODE]],Table2[Zip Code],Table2[County])</f>
        <v>San Juan</v>
      </c>
      <c r="I3738" t="str">
        <f>_xlfn.XLOOKUP(Table1[[#This Row],[ZIPCODE]],Table3[zip],Table3[county])</f>
        <v>San Juan County</v>
      </c>
      <c r="J3738" t="str">
        <f>IFERROR(Table1[[#This Row],[County (Utah.gov)]], SUBSTITUTE(Table1[[#This Row],[County (WPR)]], " County", ""))</f>
        <v>San Juan</v>
      </c>
    </row>
    <row r="3739" spans="1:10">
      <c r="A3739" t="s">
        <v>135</v>
      </c>
      <c r="B3739" t="s">
        <v>322</v>
      </c>
      <c r="C3739">
        <v>2025</v>
      </c>
      <c r="D3739">
        <v>2</v>
      </c>
      <c r="E3739">
        <v>84531</v>
      </c>
      <c r="F3739" t="s">
        <v>291</v>
      </c>
      <c r="G3739">
        <v>4</v>
      </c>
      <c r="H3739" t="str">
        <f>_xlfn.XLOOKUP(Table1[[#This Row],[ZIPCODE]],Table2[Zip Code],Table2[County])</f>
        <v>San Juan</v>
      </c>
      <c r="I3739" t="str">
        <f>_xlfn.XLOOKUP(Table1[[#This Row],[ZIPCODE]],Table3[zip],Table3[county])</f>
        <v>San Juan County</v>
      </c>
      <c r="J3739" t="str">
        <f>IFERROR(Table1[[#This Row],[County (Utah.gov)]], SUBSTITUTE(Table1[[#This Row],[County (WPR)]], " County", ""))</f>
        <v>San Juan</v>
      </c>
    </row>
    <row r="3740" spans="1:10">
      <c r="A3740" t="s">
        <v>135</v>
      </c>
      <c r="B3740" t="s">
        <v>322</v>
      </c>
      <c r="C3740">
        <v>2025</v>
      </c>
      <c r="D3740">
        <v>2</v>
      </c>
      <c r="E3740">
        <v>84532</v>
      </c>
      <c r="F3740" t="s">
        <v>290</v>
      </c>
      <c r="G3740">
        <v>25</v>
      </c>
      <c r="H3740" t="str">
        <f>_xlfn.XLOOKUP(Table1[[#This Row],[ZIPCODE]],Table2[Zip Code],Table2[County])</f>
        <v>Grand</v>
      </c>
      <c r="I3740" t="str">
        <f>_xlfn.XLOOKUP(Table1[[#This Row],[ZIPCODE]],Table3[zip],Table3[county])</f>
        <v>Grand County</v>
      </c>
      <c r="J3740" t="str">
        <f>IFERROR(Table1[[#This Row],[County (Utah.gov)]], SUBSTITUTE(Table1[[#This Row],[County (WPR)]], " County", ""))</f>
        <v>Grand</v>
      </c>
    </row>
    <row r="3741" spans="1:10">
      <c r="A3741" t="s">
        <v>135</v>
      </c>
      <c r="B3741" t="s">
        <v>322</v>
      </c>
      <c r="C3741">
        <v>2025</v>
      </c>
      <c r="D3741">
        <v>2</v>
      </c>
      <c r="E3741">
        <v>84532</v>
      </c>
      <c r="F3741" t="s">
        <v>291</v>
      </c>
      <c r="G3741">
        <v>31</v>
      </c>
      <c r="H3741" t="str">
        <f>_xlfn.XLOOKUP(Table1[[#This Row],[ZIPCODE]],Table2[Zip Code],Table2[County])</f>
        <v>Grand</v>
      </c>
      <c r="I3741" t="str">
        <f>_xlfn.XLOOKUP(Table1[[#This Row],[ZIPCODE]],Table3[zip],Table3[county])</f>
        <v>Grand County</v>
      </c>
      <c r="J3741" t="str">
        <f>IFERROR(Table1[[#This Row],[County (Utah.gov)]], SUBSTITUTE(Table1[[#This Row],[County (WPR)]], " County", ""))</f>
        <v>Grand</v>
      </c>
    </row>
    <row r="3742" spans="1:10">
      <c r="A3742" t="s">
        <v>135</v>
      </c>
      <c r="B3742" t="s">
        <v>322</v>
      </c>
      <c r="C3742">
        <v>2025</v>
      </c>
      <c r="D3742">
        <v>2</v>
      </c>
      <c r="E3742">
        <v>84534</v>
      </c>
      <c r="F3742" t="s">
        <v>290</v>
      </c>
      <c r="G3742">
        <v>12</v>
      </c>
      <c r="H3742" t="str">
        <f>_xlfn.XLOOKUP(Table1[[#This Row],[ZIPCODE]],Table2[Zip Code],Table2[County])</f>
        <v>San Juan</v>
      </c>
      <c r="I3742" t="str">
        <f>_xlfn.XLOOKUP(Table1[[#This Row],[ZIPCODE]],Table3[zip],Table3[county])</f>
        <v>San Juan County</v>
      </c>
      <c r="J3742" t="str">
        <f>IFERROR(Table1[[#This Row],[County (Utah.gov)]], SUBSTITUTE(Table1[[#This Row],[County (WPR)]], " County", ""))</f>
        <v>San Juan</v>
      </c>
    </row>
    <row r="3743" spans="1:10">
      <c r="A3743" t="s">
        <v>135</v>
      </c>
      <c r="B3743" t="s">
        <v>322</v>
      </c>
      <c r="C3743">
        <v>2025</v>
      </c>
      <c r="D3743">
        <v>2</v>
      </c>
      <c r="E3743">
        <v>84534</v>
      </c>
      <c r="F3743" t="s">
        <v>291</v>
      </c>
      <c r="G3743">
        <v>9</v>
      </c>
      <c r="H3743" t="str">
        <f>_xlfn.XLOOKUP(Table1[[#This Row],[ZIPCODE]],Table2[Zip Code],Table2[County])</f>
        <v>San Juan</v>
      </c>
      <c r="I3743" t="str">
        <f>_xlfn.XLOOKUP(Table1[[#This Row],[ZIPCODE]],Table3[zip],Table3[county])</f>
        <v>San Juan County</v>
      </c>
      <c r="J3743" t="str">
        <f>IFERROR(Table1[[#This Row],[County (Utah.gov)]], SUBSTITUTE(Table1[[#This Row],[County (WPR)]], " County", ""))</f>
        <v>San Juan</v>
      </c>
    </row>
    <row r="3744" spans="1:10">
      <c r="A3744" t="s">
        <v>135</v>
      </c>
      <c r="B3744" t="s">
        <v>322</v>
      </c>
      <c r="C3744">
        <v>2025</v>
      </c>
      <c r="D3744">
        <v>2</v>
      </c>
      <c r="E3744">
        <v>84535</v>
      </c>
      <c r="F3744" t="s">
        <v>290</v>
      </c>
      <c r="G3744">
        <v>12</v>
      </c>
      <c r="H3744" t="str">
        <f>_xlfn.XLOOKUP(Table1[[#This Row],[ZIPCODE]],Table2[Zip Code],Table2[County])</f>
        <v>San Juan</v>
      </c>
      <c r="I3744" t="str">
        <f>_xlfn.XLOOKUP(Table1[[#This Row],[ZIPCODE]],Table3[zip],Table3[county])</f>
        <v>San Juan County</v>
      </c>
      <c r="J3744" t="str">
        <f>IFERROR(Table1[[#This Row],[County (Utah.gov)]], SUBSTITUTE(Table1[[#This Row],[County (WPR)]], " County", ""))</f>
        <v>San Juan</v>
      </c>
    </row>
    <row r="3745" spans="1:10">
      <c r="A3745" t="s">
        <v>135</v>
      </c>
      <c r="B3745" t="s">
        <v>322</v>
      </c>
      <c r="C3745">
        <v>2025</v>
      </c>
      <c r="D3745">
        <v>2</v>
      </c>
      <c r="E3745">
        <v>84535</v>
      </c>
      <c r="F3745" t="s">
        <v>291</v>
      </c>
      <c r="G3745">
        <v>7</v>
      </c>
      <c r="H3745" t="str">
        <f>_xlfn.XLOOKUP(Table1[[#This Row],[ZIPCODE]],Table2[Zip Code],Table2[County])</f>
        <v>San Juan</v>
      </c>
      <c r="I3745" t="str">
        <f>_xlfn.XLOOKUP(Table1[[#This Row],[ZIPCODE]],Table3[zip],Table3[county])</f>
        <v>San Juan County</v>
      </c>
      <c r="J3745" t="str">
        <f>IFERROR(Table1[[#This Row],[County (Utah.gov)]], SUBSTITUTE(Table1[[#This Row],[County (WPR)]], " County", ""))</f>
        <v>San Juan</v>
      </c>
    </row>
    <row r="3746" spans="1:10">
      <c r="A3746" t="s">
        <v>135</v>
      </c>
      <c r="B3746" t="s">
        <v>322</v>
      </c>
      <c r="C3746">
        <v>2025</v>
      </c>
      <c r="D3746">
        <v>2</v>
      </c>
      <c r="E3746">
        <v>84536</v>
      </c>
      <c r="F3746" t="s">
        <v>290</v>
      </c>
      <c r="G3746">
        <v>19</v>
      </c>
      <c r="H3746" t="str">
        <f>_xlfn.XLOOKUP(Table1[[#This Row],[ZIPCODE]],Table2[Zip Code],Table2[County])</f>
        <v>San Juan</v>
      </c>
      <c r="I3746" t="str">
        <f>_xlfn.XLOOKUP(Table1[[#This Row],[ZIPCODE]],Table3[zip],Table3[county])</f>
        <v>San Juan County</v>
      </c>
      <c r="J3746" t="str">
        <f>IFERROR(Table1[[#This Row],[County (Utah.gov)]], SUBSTITUTE(Table1[[#This Row],[County (WPR)]], " County", ""))</f>
        <v>San Juan</v>
      </c>
    </row>
    <row r="3747" spans="1:10">
      <c r="A3747" t="s">
        <v>135</v>
      </c>
      <c r="B3747" t="s">
        <v>322</v>
      </c>
      <c r="C3747">
        <v>2025</v>
      </c>
      <c r="D3747">
        <v>2</v>
      </c>
      <c r="E3747">
        <v>84536</v>
      </c>
      <c r="F3747" t="s">
        <v>291</v>
      </c>
      <c r="G3747">
        <v>8</v>
      </c>
      <c r="H3747" t="str">
        <f>_xlfn.XLOOKUP(Table1[[#This Row],[ZIPCODE]],Table2[Zip Code],Table2[County])</f>
        <v>San Juan</v>
      </c>
      <c r="I3747" t="str">
        <f>_xlfn.XLOOKUP(Table1[[#This Row],[ZIPCODE]],Table3[zip],Table3[county])</f>
        <v>San Juan County</v>
      </c>
      <c r="J3747" t="str">
        <f>IFERROR(Table1[[#This Row],[County (Utah.gov)]], SUBSTITUTE(Table1[[#This Row],[County (WPR)]], " County", ""))</f>
        <v>San Juan</v>
      </c>
    </row>
    <row r="3748" spans="1:10">
      <c r="A3748" t="s">
        <v>135</v>
      </c>
      <c r="B3748" t="s">
        <v>322</v>
      </c>
      <c r="C3748">
        <v>2025</v>
      </c>
      <c r="D3748">
        <v>2</v>
      </c>
      <c r="E3748">
        <v>84537</v>
      </c>
      <c r="F3748" t="s">
        <v>290</v>
      </c>
      <c r="G3748">
        <v>5</v>
      </c>
      <c r="H3748" t="str">
        <f>_xlfn.XLOOKUP(Table1[[#This Row],[ZIPCODE]],Table2[Zip Code],Table2[County])</f>
        <v>Emery</v>
      </c>
      <c r="I3748" t="str">
        <f>_xlfn.XLOOKUP(Table1[[#This Row],[ZIPCODE]],Table3[zip],Table3[county])</f>
        <v>Emery County</v>
      </c>
      <c r="J3748" t="str">
        <f>IFERROR(Table1[[#This Row],[County (Utah.gov)]], SUBSTITUTE(Table1[[#This Row],[County (WPR)]], " County", ""))</f>
        <v>Emery</v>
      </c>
    </row>
    <row r="3749" spans="1:10">
      <c r="A3749" t="s">
        <v>135</v>
      </c>
      <c r="B3749" t="s">
        <v>322</v>
      </c>
      <c r="C3749">
        <v>2025</v>
      </c>
      <c r="D3749">
        <v>2</v>
      </c>
      <c r="E3749">
        <v>84537</v>
      </c>
      <c r="F3749" t="s">
        <v>291</v>
      </c>
      <c r="G3749">
        <v>5</v>
      </c>
      <c r="H3749" t="str">
        <f>_xlfn.XLOOKUP(Table1[[#This Row],[ZIPCODE]],Table2[Zip Code],Table2[County])</f>
        <v>Emery</v>
      </c>
      <c r="I3749" t="str">
        <f>_xlfn.XLOOKUP(Table1[[#This Row],[ZIPCODE]],Table3[zip],Table3[county])</f>
        <v>Emery County</v>
      </c>
      <c r="J3749" t="str">
        <f>IFERROR(Table1[[#This Row],[County (Utah.gov)]], SUBSTITUTE(Table1[[#This Row],[County (WPR)]], " County", ""))</f>
        <v>Emery</v>
      </c>
    </row>
    <row r="3750" spans="1:10">
      <c r="A3750" t="s">
        <v>135</v>
      </c>
      <c r="B3750" t="s">
        <v>322</v>
      </c>
      <c r="C3750">
        <v>2025</v>
      </c>
      <c r="D3750">
        <v>2</v>
      </c>
      <c r="E3750">
        <v>84539</v>
      </c>
      <c r="F3750" t="s">
        <v>290</v>
      </c>
      <c r="G3750">
        <v>1</v>
      </c>
      <c r="H3750" t="str">
        <f>_xlfn.XLOOKUP(Table1[[#This Row],[ZIPCODE]],Table2[Zip Code],Table2[County])</f>
        <v>Carbon</v>
      </c>
      <c r="I3750" t="str">
        <f>_xlfn.XLOOKUP(Table1[[#This Row],[ZIPCODE]],Table3[zip],Table3[county])</f>
        <v>Carbon County</v>
      </c>
      <c r="J3750" t="str">
        <f>IFERROR(Table1[[#This Row],[County (Utah.gov)]], SUBSTITUTE(Table1[[#This Row],[County (WPR)]], " County", ""))</f>
        <v>Carbon</v>
      </c>
    </row>
    <row r="3751" spans="1:10">
      <c r="A3751" t="s">
        <v>135</v>
      </c>
      <c r="B3751" t="s">
        <v>322</v>
      </c>
      <c r="C3751">
        <v>2025</v>
      </c>
      <c r="D3751">
        <v>2</v>
      </c>
      <c r="E3751">
        <v>84542</v>
      </c>
      <c r="F3751" t="s">
        <v>290</v>
      </c>
      <c r="G3751">
        <v>15</v>
      </c>
      <c r="H3751" t="str">
        <f>_xlfn.XLOOKUP(Table1[[#This Row],[ZIPCODE]],Table2[Zip Code],Table2[County])</f>
        <v>Carbon</v>
      </c>
      <c r="I3751" t="str">
        <f>_xlfn.XLOOKUP(Table1[[#This Row],[ZIPCODE]],Table3[zip],Table3[county])</f>
        <v>Carbon County</v>
      </c>
      <c r="J3751" t="str">
        <f>IFERROR(Table1[[#This Row],[County (Utah.gov)]], SUBSTITUTE(Table1[[#This Row],[County (WPR)]], " County", ""))</f>
        <v>Carbon</v>
      </c>
    </row>
    <row r="3752" spans="1:10">
      <c r="A3752" t="s">
        <v>135</v>
      </c>
      <c r="B3752" t="s">
        <v>322</v>
      </c>
      <c r="C3752">
        <v>2025</v>
      </c>
      <c r="D3752">
        <v>2</v>
      </c>
      <c r="E3752">
        <v>84542</v>
      </c>
      <c r="F3752" t="s">
        <v>291</v>
      </c>
      <c r="G3752">
        <v>9</v>
      </c>
      <c r="H3752" t="str">
        <f>_xlfn.XLOOKUP(Table1[[#This Row],[ZIPCODE]],Table2[Zip Code],Table2[County])</f>
        <v>Carbon</v>
      </c>
      <c r="I3752" t="str">
        <f>_xlfn.XLOOKUP(Table1[[#This Row],[ZIPCODE]],Table3[zip],Table3[county])</f>
        <v>Carbon County</v>
      </c>
      <c r="J3752" t="str">
        <f>IFERROR(Table1[[#This Row],[County (Utah.gov)]], SUBSTITUTE(Table1[[#This Row],[County (WPR)]], " County", ""))</f>
        <v>Carbon</v>
      </c>
    </row>
    <row r="3753" spans="1:10">
      <c r="A3753" t="s">
        <v>135</v>
      </c>
      <c r="B3753" t="s">
        <v>322</v>
      </c>
      <c r="C3753">
        <v>2025</v>
      </c>
      <c r="D3753">
        <v>2</v>
      </c>
      <c r="E3753">
        <v>84601</v>
      </c>
      <c r="F3753" t="s">
        <v>290</v>
      </c>
      <c r="G3753">
        <v>14</v>
      </c>
      <c r="H3753" t="str">
        <f>_xlfn.XLOOKUP(Table1[[#This Row],[ZIPCODE]],Table2[Zip Code],Table2[County])</f>
        <v>Utah</v>
      </c>
      <c r="I3753" t="str">
        <f>_xlfn.XLOOKUP(Table1[[#This Row],[ZIPCODE]],Table3[zip],Table3[county])</f>
        <v>Utah County</v>
      </c>
      <c r="J3753" t="str">
        <f>IFERROR(Table1[[#This Row],[County (Utah.gov)]], SUBSTITUTE(Table1[[#This Row],[County (WPR)]], " County", ""))</f>
        <v>Utah</v>
      </c>
    </row>
    <row r="3754" spans="1:10">
      <c r="A3754" t="s">
        <v>135</v>
      </c>
      <c r="B3754" t="s">
        <v>322</v>
      </c>
      <c r="C3754">
        <v>2025</v>
      </c>
      <c r="D3754">
        <v>2</v>
      </c>
      <c r="E3754">
        <v>84601</v>
      </c>
      <c r="F3754" t="s">
        <v>291</v>
      </c>
      <c r="G3754">
        <v>14</v>
      </c>
      <c r="H3754" t="str">
        <f>_xlfn.XLOOKUP(Table1[[#This Row],[ZIPCODE]],Table2[Zip Code],Table2[County])</f>
        <v>Utah</v>
      </c>
      <c r="I3754" t="str">
        <f>_xlfn.XLOOKUP(Table1[[#This Row],[ZIPCODE]],Table3[zip],Table3[county])</f>
        <v>Utah County</v>
      </c>
      <c r="J3754" t="str">
        <f>IFERROR(Table1[[#This Row],[County (Utah.gov)]], SUBSTITUTE(Table1[[#This Row],[County (WPR)]], " County", ""))</f>
        <v>Utah</v>
      </c>
    </row>
    <row r="3755" spans="1:10">
      <c r="A3755" t="s">
        <v>135</v>
      </c>
      <c r="B3755" t="s">
        <v>322</v>
      </c>
      <c r="C3755">
        <v>2025</v>
      </c>
      <c r="D3755">
        <v>2</v>
      </c>
      <c r="E3755">
        <v>84604</v>
      </c>
      <c r="F3755" t="s">
        <v>290</v>
      </c>
      <c r="G3755">
        <v>28</v>
      </c>
      <c r="H3755" t="str">
        <f>_xlfn.XLOOKUP(Table1[[#This Row],[ZIPCODE]],Table2[Zip Code],Table2[County])</f>
        <v>Utah</v>
      </c>
      <c r="I3755" t="str">
        <f>_xlfn.XLOOKUP(Table1[[#This Row],[ZIPCODE]],Table3[zip],Table3[county])</f>
        <v>Utah County</v>
      </c>
      <c r="J3755" t="str">
        <f>IFERROR(Table1[[#This Row],[County (Utah.gov)]], SUBSTITUTE(Table1[[#This Row],[County (WPR)]], " County", ""))</f>
        <v>Utah</v>
      </c>
    </row>
    <row r="3756" spans="1:10">
      <c r="A3756" t="s">
        <v>135</v>
      </c>
      <c r="B3756" t="s">
        <v>322</v>
      </c>
      <c r="C3756">
        <v>2025</v>
      </c>
      <c r="D3756">
        <v>2</v>
      </c>
      <c r="E3756">
        <v>84604</v>
      </c>
      <c r="F3756" t="s">
        <v>291</v>
      </c>
      <c r="G3756">
        <v>7</v>
      </c>
      <c r="H3756" t="str">
        <f>_xlfn.XLOOKUP(Table1[[#This Row],[ZIPCODE]],Table2[Zip Code],Table2[County])</f>
        <v>Utah</v>
      </c>
      <c r="I3756" t="str">
        <f>_xlfn.XLOOKUP(Table1[[#This Row],[ZIPCODE]],Table3[zip],Table3[county])</f>
        <v>Utah County</v>
      </c>
      <c r="J3756" t="str">
        <f>IFERROR(Table1[[#This Row],[County (Utah.gov)]], SUBSTITUTE(Table1[[#This Row],[County (WPR)]], " County", ""))</f>
        <v>Utah</v>
      </c>
    </row>
    <row r="3757" spans="1:10">
      <c r="A3757" t="s">
        <v>135</v>
      </c>
      <c r="B3757" t="s">
        <v>322</v>
      </c>
      <c r="C3757">
        <v>2025</v>
      </c>
      <c r="D3757">
        <v>2</v>
      </c>
      <c r="E3757">
        <v>84606</v>
      </c>
      <c r="F3757" t="s">
        <v>290</v>
      </c>
      <c r="G3757">
        <v>14</v>
      </c>
      <c r="H3757" t="str">
        <f>_xlfn.XLOOKUP(Table1[[#This Row],[ZIPCODE]],Table2[Zip Code],Table2[County])</f>
        <v>Utah</v>
      </c>
      <c r="I3757" t="str">
        <f>_xlfn.XLOOKUP(Table1[[#This Row],[ZIPCODE]],Table3[zip],Table3[county])</f>
        <v>Utah County</v>
      </c>
      <c r="J3757" t="str">
        <f>IFERROR(Table1[[#This Row],[County (Utah.gov)]], SUBSTITUTE(Table1[[#This Row],[County (WPR)]], " County", ""))</f>
        <v>Utah</v>
      </c>
    </row>
    <row r="3758" spans="1:10">
      <c r="A3758" t="s">
        <v>135</v>
      </c>
      <c r="B3758" t="s">
        <v>322</v>
      </c>
      <c r="C3758">
        <v>2025</v>
      </c>
      <c r="D3758">
        <v>2</v>
      </c>
      <c r="E3758">
        <v>84606</v>
      </c>
      <c r="F3758" t="s">
        <v>291</v>
      </c>
      <c r="G3758">
        <v>8</v>
      </c>
      <c r="H3758" t="str">
        <f>_xlfn.XLOOKUP(Table1[[#This Row],[ZIPCODE]],Table2[Zip Code],Table2[County])</f>
        <v>Utah</v>
      </c>
      <c r="I3758" t="str">
        <f>_xlfn.XLOOKUP(Table1[[#This Row],[ZIPCODE]],Table3[zip],Table3[county])</f>
        <v>Utah County</v>
      </c>
      <c r="J3758" t="str">
        <f>IFERROR(Table1[[#This Row],[County (Utah.gov)]], SUBSTITUTE(Table1[[#This Row],[County (WPR)]], " County", ""))</f>
        <v>Utah</v>
      </c>
    </row>
    <row r="3759" spans="1:10">
      <c r="A3759" t="s">
        <v>135</v>
      </c>
      <c r="B3759" t="s">
        <v>322</v>
      </c>
      <c r="C3759">
        <v>2025</v>
      </c>
      <c r="D3759">
        <v>2</v>
      </c>
      <c r="E3759">
        <v>84620</v>
      </c>
      <c r="F3759" t="s">
        <v>290</v>
      </c>
      <c r="G3759">
        <v>1</v>
      </c>
      <c r="H3759" t="str">
        <f>_xlfn.XLOOKUP(Table1[[#This Row],[ZIPCODE]],Table2[Zip Code],Table2[County])</f>
        <v>Sevier</v>
      </c>
      <c r="I3759" t="str">
        <f>_xlfn.XLOOKUP(Table1[[#This Row],[ZIPCODE]],Table3[zip],Table3[county])</f>
        <v>Sevier County</v>
      </c>
      <c r="J3759" t="str">
        <f>IFERROR(Table1[[#This Row],[County (Utah.gov)]], SUBSTITUTE(Table1[[#This Row],[County (WPR)]], " County", ""))</f>
        <v>Sevier</v>
      </c>
    </row>
    <row r="3760" spans="1:10">
      <c r="A3760" t="s">
        <v>135</v>
      </c>
      <c r="B3760" t="s">
        <v>322</v>
      </c>
      <c r="C3760">
        <v>2025</v>
      </c>
      <c r="D3760">
        <v>2</v>
      </c>
      <c r="E3760">
        <v>84622</v>
      </c>
      <c r="F3760" t="s">
        <v>290</v>
      </c>
      <c r="G3760">
        <v>1</v>
      </c>
      <c r="H3760" t="str">
        <f>_xlfn.XLOOKUP(Table1[[#This Row],[ZIPCODE]],Table2[Zip Code],Table2[County])</f>
        <v>Sanpete</v>
      </c>
      <c r="I3760" t="str">
        <f>_xlfn.XLOOKUP(Table1[[#This Row],[ZIPCODE]],Table3[zip],Table3[county])</f>
        <v>Sanpete County</v>
      </c>
      <c r="J3760" t="str">
        <f>IFERROR(Table1[[#This Row],[County (Utah.gov)]], SUBSTITUTE(Table1[[#This Row],[County (WPR)]], " County", ""))</f>
        <v>Sanpete</v>
      </c>
    </row>
    <row r="3761" spans="1:10">
      <c r="A3761" t="s">
        <v>135</v>
      </c>
      <c r="B3761" t="s">
        <v>322</v>
      </c>
      <c r="C3761">
        <v>2025</v>
      </c>
      <c r="D3761">
        <v>2</v>
      </c>
      <c r="E3761">
        <v>84623</v>
      </c>
      <c r="F3761" t="s">
        <v>290</v>
      </c>
      <c r="G3761">
        <v>1</v>
      </c>
      <c r="H3761" t="str">
        <f>_xlfn.XLOOKUP(Table1[[#This Row],[ZIPCODE]],Table2[Zip Code],Table2[County])</f>
        <v>Sanpete</v>
      </c>
      <c r="I3761" t="str">
        <f>_xlfn.XLOOKUP(Table1[[#This Row],[ZIPCODE]],Table3[zip],Table3[county])</f>
        <v>Sanpete County</v>
      </c>
      <c r="J3761" t="str">
        <f>IFERROR(Table1[[#This Row],[County (Utah.gov)]], SUBSTITUTE(Table1[[#This Row],[County (WPR)]], " County", ""))</f>
        <v>Sanpete</v>
      </c>
    </row>
    <row r="3762" spans="1:10">
      <c r="A3762" t="s">
        <v>135</v>
      </c>
      <c r="B3762" t="s">
        <v>322</v>
      </c>
      <c r="C3762">
        <v>2025</v>
      </c>
      <c r="D3762">
        <v>2</v>
      </c>
      <c r="E3762">
        <v>84624</v>
      </c>
      <c r="F3762" t="s">
        <v>290</v>
      </c>
      <c r="G3762">
        <v>7</v>
      </c>
      <c r="H3762" t="str">
        <f>_xlfn.XLOOKUP(Table1[[#This Row],[ZIPCODE]],Table2[Zip Code],Table2[County])</f>
        <v>Millard</v>
      </c>
      <c r="I3762" t="str">
        <f>_xlfn.XLOOKUP(Table1[[#This Row],[ZIPCODE]],Table3[zip],Table3[county])</f>
        <v>Millard County</v>
      </c>
      <c r="J3762" t="str">
        <f>IFERROR(Table1[[#This Row],[County (Utah.gov)]], SUBSTITUTE(Table1[[#This Row],[County (WPR)]], " County", ""))</f>
        <v>Millard</v>
      </c>
    </row>
    <row r="3763" spans="1:10">
      <c r="A3763" t="s">
        <v>135</v>
      </c>
      <c r="B3763" t="s">
        <v>322</v>
      </c>
      <c r="C3763">
        <v>2025</v>
      </c>
      <c r="D3763">
        <v>2</v>
      </c>
      <c r="E3763">
        <v>84624</v>
      </c>
      <c r="F3763" t="s">
        <v>291</v>
      </c>
      <c r="G3763">
        <v>2</v>
      </c>
      <c r="H3763" t="str">
        <f>_xlfn.XLOOKUP(Table1[[#This Row],[ZIPCODE]],Table2[Zip Code],Table2[County])</f>
        <v>Millard</v>
      </c>
      <c r="I3763" t="str">
        <f>_xlfn.XLOOKUP(Table1[[#This Row],[ZIPCODE]],Table3[zip],Table3[county])</f>
        <v>Millard County</v>
      </c>
      <c r="J3763" t="str">
        <f>IFERROR(Table1[[#This Row],[County (Utah.gov)]], SUBSTITUTE(Table1[[#This Row],[County (WPR)]], " County", ""))</f>
        <v>Millard</v>
      </c>
    </row>
    <row r="3764" spans="1:10">
      <c r="A3764" t="s">
        <v>135</v>
      </c>
      <c r="B3764" t="s">
        <v>322</v>
      </c>
      <c r="C3764">
        <v>2025</v>
      </c>
      <c r="D3764">
        <v>2</v>
      </c>
      <c r="E3764">
        <v>84627</v>
      </c>
      <c r="F3764" t="s">
        <v>290</v>
      </c>
      <c r="G3764">
        <v>8</v>
      </c>
      <c r="H3764" t="str">
        <f>_xlfn.XLOOKUP(Table1[[#This Row],[ZIPCODE]],Table2[Zip Code],Table2[County])</f>
        <v>Sanpete</v>
      </c>
      <c r="I3764" t="str">
        <f>_xlfn.XLOOKUP(Table1[[#This Row],[ZIPCODE]],Table3[zip],Table3[county])</f>
        <v>Sanpete County</v>
      </c>
      <c r="J3764" t="str">
        <f>IFERROR(Table1[[#This Row],[County (Utah.gov)]], SUBSTITUTE(Table1[[#This Row],[County (WPR)]], " County", ""))</f>
        <v>Sanpete</v>
      </c>
    </row>
    <row r="3765" spans="1:10">
      <c r="A3765" t="s">
        <v>135</v>
      </c>
      <c r="B3765" t="s">
        <v>322</v>
      </c>
      <c r="C3765">
        <v>2025</v>
      </c>
      <c r="D3765">
        <v>2</v>
      </c>
      <c r="E3765">
        <v>84627</v>
      </c>
      <c r="F3765" t="s">
        <v>291</v>
      </c>
      <c r="G3765">
        <v>4</v>
      </c>
      <c r="H3765" t="str">
        <f>_xlfn.XLOOKUP(Table1[[#This Row],[ZIPCODE]],Table2[Zip Code],Table2[County])</f>
        <v>Sanpete</v>
      </c>
      <c r="I3765" t="str">
        <f>_xlfn.XLOOKUP(Table1[[#This Row],[ZIPCODE]],Table3[zip],Table3[county])</f>
        <v>Sanpete County</v>
      </c>
      <c r="J3765" t="str">
        <f>IFERROR(Table1[[#This Row],[County (Utah.gov)]], SUBSTITUTE(Table1[[#This Row],[County (WPR)]], " County", ""))</f>
        <v>Sanpete</v>
      </c>
    </row>
    <row r="3766" spans="1:10">
      <c r="A3766" t="s">
        <v>135</v>
      </c>
      <c r="B3766" t="s">
        <v>322</v>
      </c>
      <c r="C3766">
        <v>2025</v>
      </c>
      <c r="D3766">
        <v>2</v>
      </c>
      <c r="E3766">
        <v>84629</v>
      </c>
      <c r="F3766" t="s">
        <v>290</v>
      </c>
      <c r="G3766">
        <v>3</v>
      </c>
      <c r="H3766" t="str">
        <f>_xlfn.XLOOKUP(Table1[[#This Row],[ZIPCODE]],Table2[Zip Code],Table2[County])</f>
        <v>Sanpete</v>
      </c>
      <c r="I3766" t="str">
        <f>_xlfn.XLOOKUP(Table1[[#This Row],[ZIPCODE]],Table3[zip],Table3[county])</f>
        <v>Sanpete County</v>
      </c>
      <c r="J3766" t="str">
        <f>IFERROR(Table1[[#This Row],[County (Utah.gov)]], SUBSTITUTE(Table1[[#This Row],[County (WPR)]], " County", ""))</f>
        <v>Sanpete</v>
      </c>
    </row>
    <row r="3767" spans="1:10">
      <c r="A3767" t="s">
        <v>135</v>
      </c>
      <c r="B3767" t="s">
        <v>322</v>
      </c>
      <c r="C3767">
        <v>2025</v>
      </c>
      <c r="D3767">
        <v>2</v>
      </c>
      <c r="E3767">
        <v>84631</v>
      </c>
      <c r="F3767" t="s">
        <v>290</v>
      </c>
      <c r="G3767">
        <v>3</v>
      </c>
      <c r="H3767" t="str">
        <f>_xlfn.XLOOKUP(Table1[[#This Row],[ZIPCODE]],Table2[Zip Code],Table2[County])</f>
        <v>Millard</v>
      </c>
      <c r="I3767" t="str">
        <f>_xlfn.XLOOKUP(Table1[[#This Row],[ZIPCODE]],Table3[zip],Table3[county])</f>
        <v>Millard County</v>
      </c>
      <c r="J3767" t="str">
        <f>IFERROR(Table1[[#This Row],[County (Utah.gov)]], SUBSTITUTE(Table1[[#This Row],[County (WPR)]], " County", ""))</f>
        <v>Millard</v>
      </c>
    </row>
    <row r="3768" spans="1:10">
      <c r="A3768" t="s">
        <v>135</v>
      </c>
      <c r="B3768" t="s">
        <v>322</v>
      </c>
      <c r="C3768">
        <v>2025</v>
      </c>
      <c r="D3768">
        <v>2</v>
      </c>
      <c r="E3768">
        <v>84631</v>
      </c>
      <c r="F3768" t="s">
        <v>291</v>
      </c>
      <c r="G3768">
        <v>1</v>
      </c>
      <c r="H3768" t="str">
        <f>_xlfn.XLOOKUP(Table1[[#This Row],[ZIPCODE]],Table2[Zip Code],Table2[County])</f>
        <v>Millard</v>
      </c>
      <c r="I3768" t="str">
        <f>_xlfn.XLOOKUP(Table1[[#This Row],[ZIPCODE]],Table3[zip],Table3[county])</f>
        <v>Millard County</v>
      </c>
      <c r="J3768" t="str">
        <f>IFERROR(Table1[[#This Row],[County (Utah.gov)]], SUBSTITUTE(Table1[[#This Row],[County (WPR)]], " County", ""))</f>
        <v>Millard</v>
      </c>
    </row>
    <row r="3769" spans="1:10">
      <c r="A3769" t="s">
        <v>135</v>
      </c>
      <c r="B3769" t="s">
        <v>322</v>
      </c>
      <c r="C3769">
        <v>2025</v>
      </c>
      <c r="D3769">
        <v>2</v>
      </c>
      <c r="E3769">
        <v>84632</v>
      </c>
      <c r="F3769" t="s">
        <v>290</v>
      </c>
      <c r="G3769">
        <v>3</v>
      </c>
      <c r="H3769" t="str">
        <f>_xlfn.XLOOKUP(Table1[[#This Row],[ZIPCODE]],Table2[Zip Code],Table2[County])</f>
        <v>Sanpete</v>
      </c>
      <c r="I3769" t="str">
        <f>_xlfn.XLOOKUP(Table1[[#This Row],[ZIPCODE]],Table3[zip],Table3[county])</f>
        <v>Sanpete County</v>
      </c>
      <c r="J3769" t="str">
        <f>IFERROR(Table1[[#This Row],[County (Utah.gov)]], SUBSTITUTE(Table1[[#This Row],[County (WPR)]], " County", ""))</f>
        <v>Sanpete</v>
      </c>
    </row>
    <row r="3770" spans="1:10">
      <c r="A3770" t="s">
        <v>135</v>
      </c>
      <c r="B3770" t="s">
        <v>322</v>
      </c>
      <c r="C3770">
        <v>2025</v>
      </c>
      <c r="D3770">
        <v>2</v>
      </c>
      <c r="E3770">
        <v>84632</v>
      </c>
      <c r="F3770" t="s">
        <v>291</v>
      </c>
      <c r="G3770">
        <v>2</v>
      </c>
      <c r="H3770" t="str">
        <f>_xlfn.XLOOKUP(Table1[[#This Row],[ZIPCODE]],Table2[Zip Code],Table2[County])</f>
        <v>Sanpete</v>
      </c>
      <c r="I3770" t="str">
        <f>_xlfn.XLOOKUP(Table1[[#This Row],[ZIPCODE]],Table3[zip],Table3[county])</f>
        <v>Sanpete County</v>
      </c>
      <c r="J3770" t="str">
        <f>IFERROR(Table1[[#This Row],[County (Utah.gov)]], SUBSTITUTE(Table1[[#This Row],[County (WPR)]], " County", ""))</f>
        <v>Sanpete</v>
      </c>
    </row>
    <row r="3771" spans="1:10">
      <c r="A3771" t="s">
        <v>135</v>
      </c>
      <c r="B3771" t="s">
        <v>322</v>
      </c>
      <c r="C3771">
        <v>2025</v>
      </c>
      <c r="D3771">
        <v>2</v>
      </c>
      <c r="E3771">
        <v>84634</v>
      </c>
      <c r="F3771" t="s">
        <v>290</v>
      </c>
      <c r="G3771">
        <v>3</v>
      </c>
      <c r="H3771" t="str">
        <f>_xlfn.XLOOKUP(Table1[[#This Row],[ZIPCODE]],Table2[Zip Code],Table2[County])</f>
        <v>Sanpete</v>
      </c>
      <c r="I3771" t="str">
        <f>_xlfn.XLOOKUP(Table1[[#This Row],[ZIPCODE]],Table3[zip],Table3[county])</f>
        <v>Sanpete County</v>
      </c>
      <c r="J3771" t="str">
        <f>IFERROR(Table1[[#This Row],[County (Utah.gov)]], SUBSTITUTE(Table1[[#This Row],[County (WPR)]], " County", ""))</f>
        <v>Sanpete</v>
      </c>
    </row>
    <row r="3772" spans="1:10">
      <c r="A3772" t="s">
        <v>135</v>
      </c>
      <c r="B3772" t="s">
        <v>322</v>
      </c>
      <c r="C3772">
        <v>2025</v>
      </c>
      <c r="D3772">
        <v>2</v>
      </c>
      <c r="E3772">
        <v>84634</v>
      </c>
      <c r="F3772" t="s">
        <v>291</v>
      </c>
      <c r="G3772">
        <v>2</v>
      </c>
      <c r="H3772" t="str">
        <f>_xlfn.XLOOKUP(Table1[[#This Row],[ZIPCODE]],Table2[Zip Code],Table2[County])</f>
        <v>Sanpete</v>
      </c>
      <c r="I3772" t="str">
        <f>_xlfn.XLOOKUP(Table1[[#This Row],[ZIPCODE]],Table3[zip],Table3[county])</f>
        <v>Sanpete County</v>
      </c>
      <c r="J3772" t="str">
        <f>IFERROR(Table1[[#This Row],[County (Utah.gov)]], SUBSTITUTE(Table1[[#This Row],[County (WPR)]], " County", ""))</f>
        <v>Sanpete</v>
      </c>
    </row>
    <row r="3773" spans="1:10">
      <c r="A3773" t="s">
        <v>135</v>
      </c>
      <c r="B3773" t="s">
        <v>322</v>
      </c>
      <c r="C3773">
        <v>2025</v>
      </c>
      <c r="D3773">
        <v>2</v>
      </c>
      <c r="E3773">
        <v>84637</v>
      </c>
      <c r="F3773" t="s">
        <v>291</v>
      </c>
      <c r="G3773">
        <v>1</v>
      </c>
      <c r="H3773" t="str">
        <f>_xlfn.XLOOKUP(Table1[[#This Row],[ZIPCODE]],Table2[Zip Code],Table2[County])</f>
        <v>Millard</v>
      </c>
      <c r="I3773" t="str">
        <f>_xlfn.XLOOKUP(Table1[[#This Row],[ZIPCODE]],Table3[zip],Table3[county])</f>
        <v>Millard County</v>
      </c>
      <c r="J3773" t="str">
        <f>IFERROR(Table1[[#This Row],[County (Utah.gov)]], SUBSTITUTE(Table1[[#This Row],[County (WPR)]], " County", ""))</f>
        <v>Millard</v>
      </c>
    </row>
    <row r="3774" spans="1:10">
      <c r="A3774" t="s">
        <v>135</v>
      </c>
      <c r="B3774" t="s">
        <v>322</v>
      </c>
      <c r="C3774">
        <v>2025</v>
      </c>
      <c r="D3774">
        <v>2</v>
      </c>
      <c r="E3774">
        <v>84642</v>
      </c>
      <c r="F3774" t="s">
        <v>290</v>
      </c>
      <c r="G3774">
        <v>8</v>
      </c>
      <c r="H3774" t="str">
        <f>_xlfn.XLOOKUP(Table1[[#This Row],[ZIPCODE]],Table2[Zip Code],Table2[County])</f>
        <v>Sanpete</v>
      </c>
      <c r="I3774" t="str">
        <f>_xlfn.XLOOKUP(Table1[[#This Row],[ZIPCODE]],Table3[zip],Table3[county])</f>
        <v>Sanpete County</v>
      </c>
      <c r="J3774" t="str">
        <f>IFERROR(Table1[[#This Row],[County (Utah.gov)]], SUBSTITUTE(Table1[[#This Row],[County (WPR)]], " County", ""))</f>
        <v>Sanpete</v>
      </c>
    </row>
    <row r="3775" spans="1:10">
      <c r="A3775" t="s">
        <v>135</v>
      </c>
      <c r="B3775" t="s">
        <v>322</v>
      </c>
      <c r="C3775">
        <v>2025</v>
      </c>
      <c r="D3775">
        <v>2</v>
      </c>
      <c r="E3775">
        <v>84642</v>
      </c>
      <c r="F3775" t="s">
        <v>291</v>
      </c>
      <c r="G3775">
        <v>3</v>
      </c>
      <c r="H3775" t="str">
        <f>_xlfn.XLOOKUP(Table1[[#This Row],[ZIPCODE]],Table2[Zip Code],Table2[County])</f>
        <v>Sanpete</v>
      </c>
      <c r="I3775" t="str">
        <f>_xlfn.XLOOKUP(Table1[[#This Row],[ZIPCODE]],Table3[zip],Table3[county])</f>
        <v>Sanpete County</v>
      </c>
      <c r="J3775" t="str">
        <f>IFERROR(Table1[[#This Row],[County (Utah.gov)]], SUBSTITUTE(Table1[[#This Row],[County (WPR)]], " County", ""))</f>
        <v>Sanpete</v>
      </c>
    </row>
    <row r="3776" spans="1:10">
      <c r="A3776" t="s">
        <v>135</v>
      </c>
      <c r="B3776" t="s">
        <v>322</v>
      </c>
      <c r="C3776">
        <v>2025</v>
      </c>
      <c r="D3776">
        <v>2</v>
      </c>
      <c r="E3776">
        <v>84644</v>
      </c>
      <c r="F3776" t="s">
        <v>290</v>
      </c>
      <c r="G3776">
        <v>3</v>
      </c>
      <c r="H3776" t="str">
        <f>_xlfn.XLOOKUP(Table1[[#This Row],[ZIPCODE]],Table2[Zip Code],Table2[County])</f>
        <v>Millard</v>
      </c>
      <c r="I3776" t="str">
        <f>_xlfn.XLOOKUP(Table1[[#This Row],[ZIPCODE]],Table3[zip],Table3[county])</f>
        <v>Millard County</v>
      </c>
      <c r="J3776" t="str">
        <f>IFERROR(Table1[[#This Row],[County (Utah.gov)]], SUBSTITUTE(Table1[[#This Row],[County (WPR)]], " County", ""))</f>
        <v>Millard</v>
      </c>
    </row>
    <row r="3777" spans="1:10">
      <c r="A3777" t="s">
        <v>135</v>
      </c>
      <c r="B3777" t="s">
        <v>322</v>
      </c>
      <c r="C3777">
        <v>2025</v>
      </c>
      <c r="D3777">
        <v>2</v>
      </c>
      <c r="E3777">
        <v>84645</v>
      </c>
      <c r="F3777" t="s">
        <v>290</v>
      </c>
      <c r="G3777">
        <v>4</v>
      </c>
      <c r="H3777" t="str">
        <f>_xlfn.XLOOKUP(Table1[[#This Row],[ZIPCODE]],Table2[Zip Code],Table2[County])</f>
        <v>Juab</v>
      </c>
      <c r="I3777" t="str">
        <f>_xlfn.XLOOKUP(Table1[[#This Row],[ZIPCODE]],Table3[zip],Table3[county])</f>
        <v>Juab County</v>
      </c>
      <c r="J3777" t="str">
        <f>IFERROR(Table1[[#This Row],[County (Utah.gov)]], SUBSTITUTE(Table1[[#This Row],[County (WPR)]], " County", ""))</f>
        <v>Juab</v>
      </c>
    </row>
    <row r="3778" spans="1:10">
      <c r="A3778" t="s">
        <v>135</v>
      </c>
      <c r="B3778" t="s">
        <v>322</v>
      </c>
      <c r="C3778">
        <v>2025</v>
      </c>
      <c r="D3778">
        <v>2</v>
      </c>
      <c r="E3778">
        <v>84645</v>
      </c>
      <c r="F3778" t="s">
        <v>291</v>
      </c>
      <c r="G3778">
        <v>1</v>
      </c>
      <c r="H3778" t="str">
        <f>_xlfn.XLOOKUP(Table1[[#This Row],[ZIPCODE]],Table2[Zip Code],Table2[County])</f>
        <v>Juab</v>
      </c>
      <c r="I3778" t="str">
        <f>_xlfn.XLOOKUP(Table1[[#This Row],[ZIPCODE]],Table3[zip],Table3[county])</f>
        <v>Juab County</v>
      </c>
      <c r="J3778" t="str">
        <f>IFERROR(Table1[[#This Row],[County (Utah.gov)]], SUBSTITUTE(Table1[[#This Row],[County (WPR)]], " County", ""))</f>
        <v>Juab</v>
      </c>
    </row>
    <row r="3779" spans="1:10">
      <c r="A3779" t="s">
        <v>135</v>
      </c>
      <c r="B3779" t="s">
        <v>322</v>
      </c>
      <c r="C3779">
        <v>2025</v>
      </c>
      <c r="D3779">
        <v>2</v>
      </c>
      <c r="E3779">
        <v>84646</v>
      </c>
      <c r="F3779" t="s">
        <v>290</v>
      </c>
      <c r="G3779">
        <v>4</v>
      </c>
      <c r="H3779" t="str">
        <f>_xlfn.XLOOKUP(Table1[[#This Row],[ZIPCODE]],Table2[Zip Code],Table2[County])</f>
        <v>Sanpete</v>
      </c>
      <c r="I3779" t="str">
        <f>_xlfn.XLOOKUP(Table1[[#This Row],[ZIPCODE]],Table3[zip],Table3[county])</f>
        <v>Sanpete County</v>
      </c>
      <c r="J3779" t="str">
        <f>IFERROR(Table1[[#This Row],[County (Utah.gov)]], SUBSTITUTE(Table1[[#This Row],[County (WPR)]], " County", ""))</f>
        <v>Sanpete</v>
      </c>
    </row>
    <row r="3780" spans="1:10">
      <c r="A3780" t="s">
        <v>135</v>
      </c>
      <c r="B3780" t="s">
        <v>322</v>
      </c>
      <c r="C3780">
        <v>2025</v>
      </c>
      <c r="D3780">
        <v>2</v>
      </c>
      <c r="E3780">
        <v>84646</v>
      </c>
      <c r="F3780" t="s">
        <v>291</v>
      </c>
      <c r="G3780">
        <v>1</v>
      </c>
      <c r="H3780" t="str">
        <f>_xlfn.XLOOKUP(Table1[[#This Row],[ZIPCODE]],Table2[Zip Code],Table2[County])</f>
        <v>Sanpete</v>
      </c>
      <c r="I3780" t="str">
        <f>_xlfn.XLOOKUP(Table1[[#This Row],[ZIPCODE]],Table3[zip],Table3[county])</f>
        <v>Sanpete County</v>
      </c>
      <c r="J3780" t="str">
        <f>IFERROR(Table1[[#This Row],[County (Utah.gov)]], SUBSTITUTE(Table1[[#This Row],[County (WPR)]], " County", ""))</f>
        <v>Sanpete</v>
      </c>
    </row>
    <row r="3781" spans="1:10">
      <c r="A3781" t="s">
        <v>135</v>
      </c>
      <c r="B3781" t="s">
        <v>322</v>
      </c>
      <c r="C3781">
        <v>2025</v>
      </c>
      <c r="D3781">
        <v>2</v>
      </c>
      <c r="E3781">
        <v>84647</v>
      </c>
      <c r="F3781" t="s">
        <v>290</v>
      </c>
      <c r="G3781">
        <v>9</v>
      </c>
      <c r="H3781" t="str">
        <f>_xlfn.XLOOKUP(Table1[[#This Row],[ZIPCODE]],Table2[Zip Code],Table2[County])</f>
        <v>Sanpete</v>
      </c>
      <c r="I3781" t="str">
        <f>_xlfn.XLOOKUP(Table1[[#This Row],[ZIPCODE]],Table3[zip],Table3[county])</f>
        <v>Sanpete County</v>
      </c>
      <c r="J3781" t="str">
        <f>IFERROR(Table1[[#This Row],[County (Utah.gov)]], SUBSTITUTE(Table1[[#This Row],[County (WPR)]], " County", ""))</f>
        <v>Sanpete</v>
      </c>
    </row>
    <row r="3782" spans="1:10">
      <c r="A3782" t="s">
        <v>135</v>
      </c>
      <c r="B3782" t="s">
        <v>322</v>
      </c>
      <c r="C3782">
        <v>2025</v>
      </c>
      <c r="D3782">
        <v>2</v>
      </c>
      <c r="E3782">
        <v>84647</v>
      </c>
      <c r="F3782" t="s">
        <v>291</v>
      </c>
      <c r="G3782">
        <v>1</v>
      </c>
      <c r="H3782" t="str">
        <f>_xlfn.XLOOKUP(Table1[[#This Row],[ZIPCODE]],Table2[Zip Code],Table2[County])</f>
        <v>Sanpete</v>
      </c>
      <c r="I3782" t="str">
        <f>_xlfn.XLOOKUP(Table1[[#This Row],[ZIPCODE]],Table3[zip],Table3[county])</f>
        <v>Sanpete County</v>
      </c>
      <c r="J3782" t="str">
        <f>IFERROR(Table1[[#This Row],[County (Utah.gov)]], SUBSTITUTE(Table1[[#This Row],[County (WPR)]], " County", ""))</f>
        <v>Sanpete</v>
      </c>
    </row>
    <row r="3783" spans="1:10">
      <c r="A3783" t="s">
        <v>135</v>
      </c>
      <c r="B3783" t="s">
        <v>322</v>
      </c>
      <c r="C3783">
        <v>2025</v>
      </c>
      <c r="D3783">
        <v>2</v>
      </c>
      <c r="E3783">
        <v>84648</v>
      </c>
      <c r="F3783" t="s">
        <v>290</v>
      </c>
      <c r="G3783">
        <v>13</v>
      </c>
      <c r="H3783" t="str">
        <f>_xlfn.XLOOKUP(Table1[[#This Row],[ZIPCODE]],Table2[Zip Code],Table2[County])</f>
        <v>Juab</v>
      </c>
      <c r="I3783" t="str">
        <f>_xlfn.XLOOKUP(Table1[[#This Row],[ZIPCODE]],Table3[zip],Table3[county])</f>
        <v>Juab County</v>
      </c>
      <c r="J3783" t="str">
        <f>IFERROR(Table1[[#This Row],[County (Utah.gov)]], SUBSTITUTE(Table1[[#This Row],[County (WPR)]], " County", ""))</f>
        <v>Juab</v>
      </c>
    </row>
    <row r="3784" spans="1:10">
      <c r="A3784" t="s">
        <v>135</v>
      </c>
      <c r="B3784" t="s">
        <v>322</v>
      </c>
      <c r="C3784">
        <v>2025</v>
      </c>
      <c r="D3784">
        <v>2</v>
      </c>
      <c r="E3784">
        <v>84648</v>
      </c>
      <c r="F3784" t="s">
        <v>291</v>
      </c>
      <c r="G3784">
        <v>9</v>
      </c>
      <c r="H3784" t="str">
        <f>_xlfn.XLOOKUP(Table1[[#This Row],[ZIPCODE]],Table2[Zip Code],Table2[County])</f>
        <v>Juab</v>
      </c>
      <c r="I3784" t="str">
        <f>_xlfn.XLOOKUP(Table1[[#This Row],[ZIPCODE]],Table3[zip],Table3[county])</f>
        <v>Juab County</v>
      </c>
      <c r="J3784" t="str">
        <f>IFERROR(Table1[[#This Row],[County (Utah.gov)]], SUBSTITUTE(Table1[[#This Row],[County (WPR)]], " County", ""))</f>
        <v>Juab</v>
      </c>
    </row>
    <row r="3785" spans="1:10">
      <c r="A3785" t="s">
        <v>135</v>
      </c>
      <c r="B3785" t="s">
        <v>322</v>
      </c>
      <c r="C3785">
        <v>2025</v>
      </c>
      <c r="D3785">
        <v>2</v>
      </c>
      <c r="E3785">
        <v>84649</v>
      </c>
      <c r="F3785" t="s">
        <v>290</v>
      </c>
      <c r="G3785">
        <v>1</v>
      </c>
      <c r="H3785" t="str">
        <f>_xlfn.XLOOKUP(Table1[[#This Row],[ZIPCODE]],Table2[Zip Code],Table2[County])</f>
        <v>Millard</v>
      </c>
      <c r="I3785" t="str">
        <f>_xlfn.XLOOKUP(Table1[[#This Row],[ZIPCODE]],Table3[zip],Table3[county])</f>
        <v>Millard County</v>
      </c>
      <c r="J3785" t="str">
        <f>IFERROR(Table1[[#This Row],[County (Utah.gov)]], SUBSTITUTE(Table1[[#This Row],[County (WPR)]], " County", ""))</f>
        <v>Millard</v>
      </c>
    </row>
    <row r="3786" spans="1:10">
      <c r="A3786" t="s">
        <v>135</v>
      </c>
      <c r="B3786" t="s">
        <v>322</v>
      </c>
      <c r="C3786">
        <v>2025</v>
      </c>
      <c r="D3786">
        <v>2</v>
      </c>
      <c r="E3786">
        <v>84649</v>
      </c>
      <c r="F3786" t="s">
        <v>291</v>
      </c>
      <c r="G3786">
        <v>3</v>
      </c>
      <c r="H3786" t="str">
        <f>_xlfn.XLOOKUP(Table1[[#This Row],[ZIPCODE]],Table2[Zip Code],Table2[County])</f>
        <v>Millard</v>
      </c>
      <c r="I3786" t="str">
        <f>_xlfn.XLOOKUP(Table1[[#This Row],[ZIPCODE]],Table3[zip],Table3[county])</f>
        <v>Millard County</v>
      </c>
      <c r="J3786" t="str">
        <f>IFERROR(Table1[[#This Row],[County (Utah.gov)]], SUBSTITUTE(Table1[[#This Row],[County (WPR)]], " County", ""))</f>
        <v>Millard</v>
      </c>
    </row>
    <row r="3787" spans="1:10">
      <c r="A3787" t="s">
        <v>135</v>
      </c>
      <c r="B3787" t="s">
        <v>322</v>
      </c>
      <c r="C3787">
        <v>2025</v>
      </c>
      <c r="D3787">
        <v>2</v>
      </c>
      <c r="E3787">
        <v>84651</v>
      </c>
      <c r="F3787" t="s">
        <v>290</v>
      </c>
      <c r="G3787">
        <v>30</v>
      </c>
      <c r="H3787" t="str">
        <f>_xlfn.XLOOKUP(Table1[[#This Row],[ZIPCODE]],Table2[Zip Code],Table2[County])</f>
        <v>Utah</v>
      </c>
      <c r="I3787" t="str">
        <f>_xlfn.XLOOKUP(Table1[[#This Row],[ZIPCODE]],Table3[zip],Table3[county])</f>
        <v>Utah County</v>
      </c>
      <c r="J3787" t="str">
        <f>IFERROR(Table1[[#This Row],[County (Utah.gov)]], SUBSTITUTE(Table1[[#This Row],[County (WPR)]], " County", ""))</f>
        <v>Utah</v>
      </c>
    </row>
    <row r="3788" spans="1:10">
      <c r="A3788" t="s">
        <v>135</v>
      </c>
      <c r="B3788" t="s">
        <v>322</v>
      </c>
      <c r="C3788">
        <v>2025</v>
      </c>
      <c r="D3788">
        <v>2</v>
      </c>
      <c r="E3788">
        <v>84651</v>
      </c>
      <c r="F3788" t="s">
        <v>291</v>
      </c>
      <c r="G3788">
        <v>5</v>
      </c>
      <c r="H3788" t="str">
        <f>_xlfn.XLOOKUP(Table1[[#This Row],[ZIPCODE]],Table2[Zip Code],Table2[County])</f>
        <v>Utah</v>
      </c>
      <c r="I3788" t="str">
        <f>_xlfn.XLOOKUP(Table1[[#This Row],[ZIPCODE]],Table3[zip],Table3[county])</f>
        <v>Utah County</v>
      </c>
      <c r="J3788" t="str">
        <f>IFERROR(Table1[[#This Row],[County (Utah.gov)]], SUBSTITUTE(Table1[[#This Row],[County (WPR)]], " County", ""))</f>
        <v>Utah</v>
      </c>
    </row>
    <row r="3789" spans="1:10">
      <c r="A3789" t="s">
        <v>135</v>
      </c>
      <c r="B3789" t="s">
        <v>322</v>
      </c>
      <c r="C3789">
        <v>2025</v>
      </c>
      <c r="D3789">
        <v>2</v>
      </c>
      <c r="E3789">
        <v>84652</v>
      </c>
      <c r="F3789" t="s">
        <v>290</v>
      </c>
      <c r="G3789">
        <v>2</v>
      </c>
      <c r="H3789" t="str">
        <f>_xlfn.XLOOKUP(Table1[[#This Row],[ZIPCODE]],Table2[Zip Code],Table2[County])</f>
        <v>Sevier</v>
      </c>
      <c r="I3789" t="str">
        <f>_xlfn.XLOOKUP(Table1[[#This Row],[ZIPCODE]],Table3[zip],Table3[county])</f>
        <v>Sevier County</v>
      </c>
      <c r="J3789" t="str">
        <f>IFERROR(Table1[[#This Row],[County (Utah.gov)]], SUBSTITUTE(Table1[[#This Row],[County (WPR)]], " County", ""))</f>
        <v>Sevier</v>
      </c>
    </row>
    <row r="3790" spans="1:10">
      <c r="A3790" t="s">
        <v>135</v>
      </c>
      <c r="B3790" t="s">
        <v>322</v>
      </c>
      <c r="C3790">
        <v>2025</v>
      </c>
      <c r="D3790">
        <v>2</v>
      </c>
      <c r="E3790">
        <v>84653</v>
      </c>
      <c r="F3790" t="s">
        <v>290</v>
      </c>
      <c r="G3790">
        <v>29</v>
      </c>
      <c r="H3790" t="str">
        <f>_xlfn.XLOOKUP(Table1[[#This Row],[ZIPCODE]],Table2[Zip Code],Table2[County])</f>
        <v>Utah</v>
      </c>
      <c r="I3790" t="str">
        <f>_xlfn.XLOOKUP(Table1[[#This Row],[ZIPCODE]],Table3[zip],Table3[county])</f>
        <v>Utah County</v>
      </c>
      <c r="J3790" t="str">
        <f>IFERROR(Table1[[#This Row],[County (Utah.gov)]], SUBSTITUTE(Table1[[#This Row],[County (WPR)]], " County", ""))</f>
        <v>Utah</v>
      </c>
    </row>
    <row r="3791" spans="1:10">
      <c r="A3791" t="s">
        <v>135</v>
      </c>
      <c r="B3791" t="s">
        <v>322</v>
      </c>
      <c r="C3791">
        <v>2025</v>
      </c>
      <c r="D3791">
        <v>2</v>
      </c>
      <c r="E3791">
        <v>84653</v>
      </c>
      <c r="F3791" t="s">
        <v>291</v>
      </c>
      <c r="G3791">
        <v>10</v>
      </c>
      <c r="H3791" t="str">
        <f>_xlfn.XLOOKUP(Table1[[#This Row],[ZIPCODE]],Table2[Zip Code],Table2[County])</f>
        <v>Utah</v>
      </c>
      <c r="I3791" t="str">
        <f>_xlfn.XLOOKUP(Table1[[#This Row],[ZIPCODE]],Table3[zip],Table3[county])</f>
        <v>Utah County</v>
      </c>
      <c r="J3791" t="str">
        <f>IFERROR(Table1[[#This Row],[County (Utah.gov)]], SUBSTITUTE(Table1[[#This Row],[County (WPR)]], " County", ""))</f>
        <v>Utah</v>
      </c>
    </row>
    <row r="3792" spans="1:10">
      <c r="A3792" t="s">
        <v>135</v>
      </c>
      <c r="B3792" t="s">
        <v>322</v>
      </c>
      <c r="C3792">
        <v>2025</v>
      </c>
      <c r="D3792">
        <v>2</v>
      </c>
      <c r="E3792">
        <v>84654</v>
      </c>
      <c r="F3792" t="s">
        <v>290</v>
      </c>
      <c r="G3792">
        <v>2</v>
      </c>
      <c r="H3792" t="str">
        <f>_xlfn.XLOOKUP(Table1[[#This Row],[ZIPCODE]],Table2[Zip Code],Table2[County])</f>
        <v>Sevier</v>
      </c>
      <c r="I3792" t="str">
        <f>_xlfn.XLOOKUP(Table1[[#This Row],[ZIPCODE]],Table3[zip],Table3[county])</f>
        <v>Sevier County</v>
      </c>
      <c r="J3792" t="str">
        <f>IFERROR(Table1[[#This Row],[County (Utah.gov)]], SUBSTITUTE(Table1[[#This Row],[County (WPR)]], " County", ""))</f>
        <v>Sevier</v>
      </c>
    </row>
    <row r="3793" spans="1:10">
      <c r="A3793" t="s">
        <v>135</v>
      </c>
      <c r="B3793" t="s">
        <v>322</v>
      </c>
      <c r="C3793">
        <v>2025</v>
      </c>
      <c r="D3793">
        <v>2</v>
      </c>
      <c r="E3793">
        <v>84654</v>
      </c>
      <c r="F3793" t="s">
        <v>291</v>
      </c>
      <c r="G3793">
        <v>1</v>
      </c>
      <c r="H3793" t="str">
        <f>_xlfn.XLOOKUP(Table1[[#This Row],[ZIPCODE]],Table2[Zip Code],Table2[County])</f>
        <v>Sevier</v>
      </c>
      <c r="I3793" t="str">
        <f>_xlfn.XLOOKUP(Table1[[#This Row],[ZIPCODE]],Table3[zip],Table3[county])</f>
        <v>Sevier County</v>
      </c>
      <c r="J3793" t="str">
        <f>IFERROR(Table1[[#This Row],[County (Utah.gov)]], SUBSTITUTE(Table1[[#This Row],[County (WPR)]], " County", ""))</f>
        <v>Sevier</v>
      </c>
    </row>
    <row r="3794" spans="1:10">
      <c r="A3794" t="s">
        <v>135</v>
      </c>
      <c r="B3794" t="s">
        <v>322</v>
      </c>
      <c r="C3794">
        <v>2025</v>
      </c>
      <c r="D3794">
        <v>2</v>
      </c>
      <c r="E3794">
        <v>84655</v>
      </c>
      <c r="F3794" t="s">
        <v>290</v>
      </c>
      <c r="G3794">
        <v>18</v>
      </c>
      <c r="H3794" t="str">
        <f>_xlfn.XLOOKUP(Table1[[#This Row],[ZIPCODE]],Table2[Zip Code],Table2[County])</f>
        <v>Utah</v>
      </c>
      <c r="I3794" t="str">
        <f>_xlfn.XLOOKUP(Table1[[#This Row],[ZIPCODE]],Table3[zip],Table3[county])</f>
        <v>Utah County</v>
      </c>
      <c r="J3794" t="str">
        <f>IFERROR(Table1[[#This Row],[County (Utah.gov)]], SUBSTITUTE(Table1[[#This Row],[County (WPR)]], " County", ""))</f>
        <v>Utah</v>
      </c>
    </row>
    <row r="3795" spans="1:10">
      <c r="A3795" t="s">
        <v>135</v>
      </c>
      <c r="B3795" t="s">
        <v>322</v>
      </c>
      <c r="C3795">
        <v>2025</v>
      </c>
      <c r="D3795">
        <v>2</v>
      </c>
      <c r="E3795">
        <v>84655</v>
      </c>
      <c r="F3795" t="s">
        <v>291</v>
      </c>
      <c r="G3795">
        <v>11</v>
      </c>
      <c r="H3795" t="str">
        <f>_xlfn.XLOOKUP(Table1[[#This Row],[ZIPCODE]],Table2[Zip Code],Table2[County])</f>
        <v>Utah</v>
      </c>
      <c r="I3795" t="str">
        <f>_xlfn.XLOOKUP(Table1[[#This Row],[ZIPCODE]],Table3[zip],Table3[county])</f>
        <v>Utah County</v>
      </c>
      <c r="J3795" t="str">
        <f>IFERROR(Table1[[#This Row],[County (Utah.gov)]], SUBSTITUTE(Table1[[#This Row],[County (WPR)]], " County", ""))</f>
        <v>Utah</v>
      </c>
    </row>
    <row r="3796" spans="1:10">
      <c r="A3796" t="s">
        <v>135</v>
      </c>
      <c r="B3796" t="s">
        <v>322</v>
      </c>
      <c r="C3796">
        <v>2025</v>
      </c>
      <c r="D3796">
        <v>2</v>
      </c>
      <c r="E3796">
        <v>84657</v>
      </c>
      <c r="F3796" t="s">
        <v>290</v>
      </c>
      <c r="G3796">
        <v>2</v>
      </c>
      <c r="H3796" t="str">
        <f>_xlfn.XLOOKUP(Table1[[#This Row],[ZIPCODE]],Table2[Zip Code],Table2[County])</f>
        <v>Sevier</v>
      </c>
      <c r="I3796" t="str">
        <f>_xlfn.XLOOKUP(Table1[[#This Row],[ZIPCODE]],Table3[zip],Table3[county])</f>
        <v>Sevier County</v>
      </c>
      <c r="J3796" t="str">
        <f>IFERROR(Table1[[#This Row],[County (Utah.gov)]], SUBSTITUTE(Table1[[#This Row],[County (WPR)]], " County", ""))</f>
        <v>Sevier</v>
      </c>
    </row>
    <row r="3797" spans="1:10">
      <c r="A3797" t="s">
        <v>135</v>
      </c>
      <c r="B3797" t="s">
        <v>322</v>
      </c>
      <c r="C3797">
        <v>2025</v>
      </c>
      <c r="D3797">
        <v>2</v>
      </c>
      <c r="E3797">
        <v>84660</v>
      </c>
      <c r="F3797" t="s">
        <v>290</v>
      </c>
      <c r="G3797">
        <v>55</v>
      </c>
      <c r="H3797" t="str">
        <f>_xlfn.XLOOKUP(Table1[[#This Row],[ZIPCODE]],Table2[Zip Code],Table2[County])</f>
        <v>Utah</v>
      </c>
      <c r="I3797" t="str">
        <f>_xlfn.XLOOKUP(Table1[[#This Row],[ZIPCODE]],Table3[zip],Table3[county])</f>
        <v>Utah County</v>
      </c>
      <c r="J3797" t="str">
        <f>IFERROR(Table1[[#This Row],[County (Utah.gov)]], SUBSTITUTE(Table1[[#This Row],[County (WPR)]], " County", ""))</f>
        <v>Utah</v>
      </c>
    </row>
    <row r="3798" spans="1:10">
      <c r="A3798" t="s">
        <v>135</v>
      </c>
      <c r="B3798" t="s">
        <v>322</v>
      </c>
      <c r="C3798">
        <v>2025</v>
      </c>
      <c r="D3798">
        <v>2</v>
      </c>
      <c r="E3798">
        <v>84660</v>
      </c>
      <c r="F3798" t="s">
        <v>291</v>
      </c>
      <c r="G3798">
        <v>22</v>
      </c>
      <c r="H3798" t="str">
        <f>_xlfn.XLOOKUP(Table1[[#This Row],[ZIPCODE]],Table2[Zip Code],Table2[County])</f>
        <v>Utah</v>
      </c>
      <c r="I3798" t="str">
        <f>_xlfn.XLOOKUP(Table1[[#This Row],[ZIPCODE]],Table3[zip],Table3[county])</f>
        <v>Utah County</v>
      </c>
      <c r="J3798" t="str">
        <f>IFERROR(Table1[[#This Row],[County (Utah.gov)]], SUBSTITUTE(Table1[[#This Row],[County (WPR)]], " County", ""))</f>
        <v>Utah</v>
      </c>
    </row>
    <row r="3799" spans="1:10">
      <c r="A3799" t="s">
        <v>135</v>
      </c>
      <c r="B3799" t="s">
        <v>322</v>
      </c>
      <c r="C3799">
        <v>2025</v>
      </c>
      <c r="D3799">
        <v>2</v>
      </c>
      <c r="E3799">
        <v>84662</v>
      </c>
      <c r="F3799" t="s">
        <v>290</v>
      </c>
      <c r="G3799">
        <v>4</v>
      </c>
      <c r="H3799" t="str">
        <f>_xlfn.XLOOKUP(Table1[[#This Row],[ZIPCODE]],Table2[Zip Code],Table2[County])</f>
        <v>Sanpete</v>
      </c>
      <c r="I3799" t="str">
        <f>_xlfn.XLOOKUP(Table1[[#This Row],[ZIPCODE]],Table3[zip],Table3[county])</f>
        <v>Sanpete County</v>
      </c>
      <c r="J3799" t="str">
        <f>IFERROR(Table1[[#This Row],[County (Utah.gov)]], SUBSTITUTE(Table1[[#This Row],[County (WPR)]], " County", ""))</f>
        <v>Sanpete</v>
      </c>
    </row>
    <row r="3800" spans="1:10">
      <c r="A3800" t="s">
        <v>135</v>
      </c>
      <c r="B3800" t="s">
        <v>322</v>
      </c>
      <c r="C3800">
        <v>2025</v>
      </c>
      <c r="D3800">
        <v>2</v>
      </c>
      <c r="E3800">
        <v>84662</v>
      </c>
      <c r="F3800" t="s">
        <v>291</v>
      </c>
      <c r="G3800">
        <v>1</v>
      </c>
      <c r="H3800" t="str">
        <f>_xlfn.XLOOKUP(Table1[[#This Row],[ZIPCODE]],Table2[Zip Code],Table2[County])</f>
        <v>Sanpete</v>
      </c>
      <c r="I3800" t="str">
        <f>_xlfn.XLOOKUP(Table1[[#This Row],[ZIPCODE]],Table3[zip],Table3[county])</f>
        <v>Sanpete County</v>
      </c>
      <c r="J3800" t="str">
        <f>IFERROR(Table1[[#This Row],[County (Utah.gov)]], SUBSTITUTE(Table1[[#This Row],[County (WPR)]], " County", ""))</f>
        <v>Sanpete</v>
      </c>
    </row>
    <row r="3801" spans="1:10">
      <c r="A3801" t="s">
        <v>135</v>
      </c>
      <c r="B3801" t="s">
        <v>322</v>
      </c>
      <c r="C3801">
        <v>2025</v>
      </c>
      <c r="D3801">
        <v>2</v>
      </c>
      <c r="E3801">
        <v>84663</v>
      </c>
      <c r="F3801" t="s">
        <v>290</v>
      </c>
      <c r="G3801">
        <v>42</v>
      </c>
      <c r="H3801" t="str">
        <f>_xlfn.XLOOKUP(Table1[[#This Row],[ZIPCODE]],Table2[Zip Code],Table2[County])</f>
        <v>Utah</v>
      </c>
      <c r="I3801" t="str">
        <f>_xlfn.XLOOKUP(Table1[[#This Row],[ZIPCODE]],Table3[zip],Table3[county])</f>
        <v>Utah County</v>
      </c>
      <c r="J3801" t="str">
        <f>IFERROR(Table1[[#This Row],[County (Utah.gov)]], SUBSTITUTE(Table1[[#This Row],[County (WPR)]], " County", ""))</f>
        <v>Utah</v>
      </c>
    </row>
    <row r="3802" spans="1:10">
      <c r="A3802" t="s">
        <v>135</v>
      </c>
      <c r="B3802" t="s">
        <v>322</v>
      </c>
      <c r="C3802">
        <v>2025</v>
      </c>
      <c r="D3802">
        <v>2</v>
      </c>
      <c r="E3802">
        <v>84663</v>
      </c>
      <c r="F3802" t="s">
        <v>291</v>
      </c>
      <c r="G3802">
        <v>18</v>
      </c>
      <c r="H3802" t="str">
        <f>_xlfn.XLOOKUP(Table1[[#This Row],[ZIPCODE]],Table2[Zip Code],Table2[County])</f>
        <v>Utah</v>
      </c>
      <c r="I3802" t="str">
        <f>_xlfn.XLOOKUP(Table1[[#This Row],[ZIPCODE]],Table3[zip],Table3[county])</f>
        <v>Utah County</v>
      </c>
      <c r="J3802" t="str">
        <f>IFERROR(Table1[[#This Row],[County (Utah.gov)]], SUBSTITUTE(Table1[[#This Row],[County (WPR)]], " County", ""))</f>
        <v>Utah</v>
      </c>
    </row>
    <row r="3803" spans="1:10">
      <c r="A3803" t="s">
        <v>135</v>
      </c>
      <c r="B3803" t="s">
        <v>322</v>
      </c>
      <c r="C3803">
        <v>2025</v>
      </c>
      <c r="D3803">
        <v>2</v>
      </c>
      <c r="E3803">
        <v>84664</v>
      </c>
      <c r="F3803" t="s">
        <v>290</v>
      </c>
      <c r="G3803">
        <v>45</v>
      </c>
      <c r="H3803" t="str">
        <f>_xlfn.XLOOKUP(Table1[[#This Row],[ZIPCODE]],Table2[Zip Code],Table2[County])</f>
        <v>Utah</v>
      </c>
      <c r="I3803" t="str">
        <f>_xlfn.XLOOKUP(Table1[[#This Row],[ZIPCODE]],Table3[zip],Table3[county])</f>
        <v>Utah County</v>
      </c>
      <c r="J3803" t="str">
        <f>IFERROR(Table1[[#This Row],[County (Utah.gov)]], SUBSTITUTE(Table1[[#This Row],[County (WPR)]], " County", ""))</f>
        <v>Utah</v>
      </c>
    </row>
    <row r="3804" spans="1:10">
      <c r="A3804" t="s">
        <v>135</v>
      </c>
      <c r="B3804" t="s">
        <v>322</v>
      </c>
      <c r="C3804">
        <v>2025</v>
      </c>
      <c r="D3804">
        <v>2</v>
      </c>
      <c r="E3804">
        <v>84664</v>
      </c>
      <c r="F3804" t="s">
        <v>291</v>
      </c>
      <c r="G3804">
        <v>3</v>
      </c>
      <c r="H3804" t="str">
        <f>_xlfn.XLOOKUP(Table1[[#This Row],[ZIPCODE]],Table2[Zip Code],Table2[County])</f>
        <v>Utah</v>
      </c>
      <c r="I3804" t="str">
        <f>_xlfn.XLOOKUP(Table1[[#This Row],[ZIPCODE]],Table3[zip],Table3[county])</f>
        <v>Utah County</v>
      </c>
      <c r="J3804" t="str">
        <f>IFERROR(Table1[[#This Row],[County (Utah.gov)]], SUBSTITUTE(Table1[[#This Row],[County (WPR)]], " County", ""))</f>
        <v>Utah</v>
      </c>
    </row>
    <row r="3805" spans="1:10">
      <c r="A3805" t="s">
        <v>135</v>
      </c>
      <c r="B3805" t="s">
        <v>322</v>
      </c>
      <c r="C3805">
        <v>2025</v>
      </c>
      <c r="D3805">
        <v>2</v>
      </c>
      <c r="E3805">
        <v>84701</v>
      </c>
      <c r="F3805" t="s">
        <v>290</v>
      </c>
      <c r="G3805">
        <v>11</v>
      </c>
      <c r="H3805" t="str">
        <f>_xlfn.XLOOKUP(Table1[[#This Row],[ZIPCODE]],Table2[Zip Code],Table2[County])</f>
        <v>Sevier</v>
      </c>
      <c r="I3805" t="str">
        <f>_xlfn.XLOOKUP(Table1[[#This Row],[ZIPCODE]],Table3[zip],Table3[county])</f>
        <v>Sevier County</v>
      </c>
      <c r="J3805" t="str">
        <f>IFERROR(Table1[[#This Row],[County (Utah.gov)]], SUBSTITUTE(Table1[[#This Row],[County (WPR)]], " County", ""))</f>
        <v>Sevier</v>
      </c>
    </row>
    <row r="3806" spans="1:10">
      <c r="A3806" t="s">
        <v>135</v>
      </c>
      <c r="B3806" t="s">
        <v>322</v>
      </c>
      <c r="C3806">
        <v>2025</v>
      </c>
      <c r="D3806">
        <v>2</v>
      </c>
      <c r="E3806">
        <v>84701</v>
      </c>
      <c r="F3806" t="s">
        <v>291</v>
      </c>
      <c r="G3806">
        <v>1</v>
      </c>
      <c r="H3806" t="str">
        <f>_xlfn.XLOOKUP(Table1[[#This Row],[ZIPCODE]],Table2[Zip Code],Table2[County])</f>
        <v>Sevier</v>
      </c>
      <c r="I3806" t="str">
        <f>_xlfn.XLOOKUP(Table1[[#This Row],[ZIPCODE]],Table3[zip],Table3[county])</f>
        <v>Sevier County</v>
      </c>
      <c r="J3806" t="str">
        <f>IFERROR(Table1[[#This Row],[County (Utah.gov)]], SUBSTITUTE(Table1[[#This Row],[County (WPR)]], " County", ""))</f>
        <v>Sevier</v>
      </c>
    </row>
    <row r="3807" spans="1:10">
      <c r="A3807" t="s">
        <v>135</v>
      </c>
      <c r="B3807" t="s">
        <v>322</v>
      </c>
      <c r="C3807">
        <v>2025</v>
      </c>
      <c r="D3807">
        <v>2</v>
      </c>
      <c r="E3807">
        <v>84711</v>
      </c>
      <c r="F3807" t="s">
        <v>290</v>
      </c>
      <c r="G3807">
        <v>2</v>
      </c>
      <c r="H3807" t="str">
        <f>_xlfn.XLOOKUP(Table1[[#This Row],[ZIPCODE]],Table2[Zip Code],Table2[County])</f>
        <v>Sevier</v>
      </c>
      <c r="I3807" t="str">
        <f>_xlfn.XLOOKUP(Table1[[#This Row],[ZIPCODE]],Table3[zip],Table3[county])</f>
        <v>Sevier County</v>
      </c>
      <c r="J3807" t="str">
        <f>IFERROR(Table1[[#This Row],[County (Utah.gov)]], SUBSTITUTE(Table1[[#This Row],[County (WPR)]], " County", ""))</f>
        <v>Sevier</v>
      </c>
    </row>
    <row r="3808" spans="1:10">
      <c r="A3808" t="s">
        <v>135</v>
      </c>
      <c r="B3808" t="s">
        <v>322</v>
      </c>
      <c r="C3808">
        <v>2025</v>
      </c>
      <c r="D3808">
        <v>2</v>
      </c>
      <c r="E3808">
        <v>84711</v>
      </c>
      <c r="F3808" t="s">
        <v>291</v>
      </c>
      <c r="G3808">
        <v>1</v>
      </c>
      <c r="H3808" t="str">
        <f>_xlfn.XLOOKUP(Table1[[#This Row],[ZIPCODE]],Table2[Zip Code],Table2[County])</f>
        <v>Sevier</v>
      </c>
      <c r="I3808" t="str">
        <f>_xlfn.XLOOKUP(Table1[[#This Row],[ZIPCODE]],Table3[zip],Table3[county])</f>
        <v>Sevier County</v>
      </c>
      <c r="J3808" t="str">
        <f>IFERROR(Table1[[#This Row],[County (Utah.gov)]], SUBSTITUTE(Table1[[#This Row],[County (WPR)]], " County", ""))</f>
        <v>Sevier</v>
      </c>
    </row>
    <row r="3809" spans="1:10">
      <c r="A3809" t="s">
        <v>135</v>
      </c>
      <c r="B3809" t="s">
        <v>322</v>
      </c>
      <c r="C3809">
        <v>2025</v>
      </c>
      <c r="D3809">
        <v>2</v>
      </c>
      <c r="E3809">
        <v>84713</v>
      </c>
      <c r="F3809" t="s">
        <v>290</v>
      </c>
      <c r="G3809">
        <v>2</v>
      </c>
      <c r="H3809" t="str">
        <f>_xlfn.XLOOKUP(Table1[[#This Row],[ZIPCODE]],Table2[Zip Code],Table2[County])</f>
        <v>Beaver</v>
      </c>
      <c r="I3809" t="str">
        <f>_xlfn.XLOOKUP(Table1[[#This Row],[ZIPCODE]],Table3[zip],Table3[county])</f>
        <v>Beaver County</v>
      </c>
      <c r="J3809" t="str">
        <f>IFERROR(Table1[[#This Row],[County (Utah.gov)]], SUBSTITUTE(Table1[[#This Row],[County (WPR)]], " County", ""))</f>
        <v>Beaver</v>
      </c>
    </row>
    <row r="3810" spans="1:10">
      <c r="A3810" t="s">
        <v>135</v>
      </c>
      <c r="B3810" t="s">
        <v>322</v>
      </c>
      <c r="C3810">
        <v>2025</v>
      </c>
      <c r="D3810">
        <v>2</v>
      </c>
      <c r="E3810">
        <v>84713</v>
      </c>
      <c r="F3810" t="s">
        <v>291</v>
      </c>
      <c r="G3810">
        <v>3</v>
      </c>
      <c r="H3810" t="str">
        <f>_xlfn.XLOOKUP(Table1[[#This Row],[ZIPCODE]],Table2[Zip Code],Table2[County])</f>
        <v>Beaver</v>
      </c>
      <c r="I3810" t="str">
        <f>_xlfn.XLOOKUP(Table1[[#This Row],[ZIPCODE]],Table3[zip],Table3[county])</f>
        <v>Beaver County</v>
      </c>
      <c r="J3810" t="str">
        <f>IFERROR(Table1[[#This Row],[County (Utah.gov)]], SUBSTITUTE(Table1[[#This Row],[County (WPR)]], " County", ""))</f>
        <v>Beaver</v>
      </c>
    </row>
    <row r="3811" spans="1:10">
      <c r="A3811" t="s">
        <v>135</v>
      </c>
      <c r="B3811" t="s">
        <v>322</v>
      </c>
      <c r="C3811">
        <v>2025</v>
      </c>
      <c r="D3811">
        <v>2</v>
      </c>
      <c r="E3811">
        <v>84715</v>
      </c>
      <c r="F3811" t="s">
        <v>291</v>
      </c>
      <c r="G3811">
        <v>1</v>
      </c>
      <c r="H3811" t="str">
        <f>_xlfn.XLOOKUP(Table1[[#This Row],[ZIPCODE]],Table2[Zip Code],Table2[County])</f>
        <v>Wayne</v>
      </c>
      <c r="I3811" t="str">
        <f>_xlfn.XLOOKUP(Table1[[#This Row],[ZIPCODE]],Table3[zip],Table3[county])</f>
        <v>Wayne County</v>
      </c>
      <c r="J3811" t="str">
        <f>IFERROR(Table1[[#This Row],[County (Utah.gov)]], SUBSTITUTE(Table1[[#This Row],[County (WPR)]], " County", ""))</f>
        <v>Wayne</v>
      </c>
    </row>
    <row r="3812" spans="1:10">
      <c r="A3812" t="s">
        <v>135</v>
      </c>
      <c r="B3812" t="s">
        <v>322</v>
      </c>
      <c r="C3812">
        <v>2025</v>
      </c>
      <c r="D3812">
        <v>2</v>
      </c>
      <c r="E3812">
        <v>84718</v>
      </c>
      <c r="F3812" t="s">
        <v>290</v>
      </c>
      <c r="G3812">
        <v>1</v>
      </c>
      <c r="H3812" t="str">
        <f>_xlfn.XLOOKUP(Table1[[#This Row],[ZIPCODE]],Table2[Zip Code],Table2[County])</f>
        <v>Garfield</v>
      </c>
      <c r="I3812" t="str">
        <f>_xlfn.XLOOKUP(Table1[[#This Row],[ZIPCODE]],Table3[zip],Table3[county])</f>
        <v>Garfield County</v>
      </c>
      <c r="J3812" t="str">
        <f>IFERROR(Table1[[#This Row],[County (Utah.gov)]], SUBSTITUTE(Table1[[#This Row],[County (WPR)]], " County", ""))</f>
        <v>Garfield</v>
      </c>
    </row>
    <row r="3813" spans="1:10">
      <c r="A3813" t="s">
        <v>135</v>
      </c>
      <c r="B3813" t="s">
        <v>322</v>
      </c>
      <c r="C3813">
        <v>2025</v>
      </c>
      <c r="D3813">
        <v>2</v>
      </c>
      <c r="E3813">
        <v>84720</v>
      </c>
      <c r="F3813" t="s">
        <v>290</v>
      </c>
      <c r="G3813">
        <v>22</v>
      </c>
      <c r="H3813" t="str">
        <f>_xlfn.XLOOKUP(Table1[[#This Row],[ZIPCODE]],Table2[Zip Code],Table2[County])</f>
        <v>Iron</v>
      </c>
      <c r="I3813" t="str">
        <f>_xlfn.XLOOKUP(Table1[[#This Row],[ZIPCODE]],Table3[zip],Table3[county])</f>
        <v>Iron County</v>
      </c>
      <c r="J3813" t="str">
        <f>IFERROR(Table1[[#This Row],[County (Utah.gov)]], SUBSTITUTE(Table1[[#This Row],[County (WPR)]], " County", ""))</f>
        <v>Iron</v>
      </c>
    </row>
    <row r="3814" spans="1:10">
      <c r="A3814" t="s">
        <v>135</v>
      </c>
      <c r="B3814" t="s">
        <v>322</v>
      </c>
      <c r="C3814">
        <v>2025</v>
      </c>
      <c r="D3814">
        <v>2</v>
      </c>
      <c r="E3814">
        <v>84720</v>
      </c>
      <c r="F3814" t="s">
        <v>291</v>
      </c>
      <c r="G3814">
        <v>6</v>
      </c>
      <c r="H3814" t="str">
        <f>_xlfn.XLOOKUP(Table1[[#This Row],[ZIPCODE]],Table2[Zip Code],Table2[County])</f>
        <v>Iron</v>
      </c>
      <c r="I3814" t="str">
        <f>_xlfn.XLOOKUP(Table1[[#This Row],[ZIPCODE]],Table3[zip],Table3[county])</f>
        <v>Iron County</v>
      </c>
      <c r="J3814" t="str">
        <f>IFERROR(Table1[[#This Row],[County (Utah.gov)]], SUBSTITUTE(Table1[[#This Row],[County (WPR)]], " County", ""))</f>
        <v>Iron</v>
      </c>
    </row>
    <row r="3815" spans="1:10">
      <c r="A3815" t="s">
        <v>135</v>
      </c>
      <c r="B3815" t="s">
        <v>322</v>
      </c>
      <c r="C3815">
        <v>2025</v>
      </c>
      <c r="D3815">
        <v>2</v>
      </c>
      <c r="E3815">
        <v>84721</v>
      </c>
      <c r="F3815" t="s">
        <v>290</v>
      </c>
      <c r="G3815">
        <v>12</v>
      </c>
      <c r="H3815" t="str">
        <f>_xlfn.XLOOKUP(Table1[[#This Row],[ZIPCODE]],Table2[Zip Code],Table2[County])</f>
        <v>Iron</v>
      </c>
      <c r="I3815" t="str">
        <f>_xlfn.XLOOKUP(Table1[[#This Row],[ZIPCODE]],Table3[zip],Table3[county])</f>
        <v>Iron County</v>
      </c>
      <c r="J3815" t="str">
        <f>IFERROR(Table1[[#This Row],[County (Utah.gov)]], SUBSTITUTE(Table1[[#This Row],[County (WPR)]], " County", ""))</f>
        <v>Iron</v>
      </c>
    </row>
    <row r="3816" spans="1:10">
      <c r="A3816" t="s">
        <v>135</v>
      </c>
      <c r="B3816" t="s">
        <v>322</v>
      </c>
      <c r="C3816">
        <v>2025</v>
      </c>
      <c r="D3816">
        <v>2</v>
      </c>
      <c r="E3816">
        <v>84721</v>
      </c>
      <c r="F3816" t="s">
        <v>291</v>
      </c>
      <c r="G3816">
        <v>8</v>
      </c>
      <c r="H3816" t="str">
        <f>_xlfn.XLOOKUP(Table1[[#This Row],[ZIPCODE]],Table2[Zip Code],Table2[County])</f>
        <v>Iron</v>
      </c>
      <c r="I3816" t="str">
        <f>_xlfn.XLOOKUP(Table1[[#This Row],[ZIPCODE]],Table3[zip],Table3[county])</f>
        <v>Iron County</v>
      </c>
      <c r="J3816" t="str">
        <f>IFERROR(Table1[[#This Row],[County (Utah.gov)]], SUBSTITUTE(Table1[[#This Row],[County (WPR)]], " County", ""))</f>
        <v>Iron</v>
      </c>
    </row>
    <row r="3817" spans="1:10">
      <c r="A3817" t="s">
        <v>135</v>
      </c>
      <c r="B3817" t="s">
        <v>322</v>
      </c>
      <c r="C3817">
        <v>2025</v>
      </c>
      <c r="D3817">
        <v>2</v>
      </c>
      <c r="E3817">
        <v>84724</v>
      </c>
      <c r="F3817" t="s">
        <v>290</v>
      </c>
      <c r="G3817">
        <v>1</v>
      </c>
      <c r="H3817" t="str">
        <f>_xlfn.XLOOKUP(Table1[[#This Row],[ZIPCODE]],Table2[Zip Code],Table2[County])</f>
        <v>Sevier</v>
      </c>
      <c r="I3817" t="str">
        <f>_xlfn.XLOOKUP(Table1[[#This Row],[ZIPCODE]],Table3[zip],Table3[county])</f>
        <v>Sevier County</v>
      </c>
      <c r="J3817" t="str">
        <f>IFERROR(Table1[[#This Row],[County (Utah.gov)]], SUBSTITUTE(Table1[[#This Row],[County (WPR)]], " County", ""))</f>
        <v>Sevier</v>
      </c>
    </row>
    <row r="3818" spans="1:10">
      <c r="A3818" t="s">
        <v>135</v>
      </c>
      <c r="B3818" t="s">
        <v>322</v>
      </c>
      <c r="C3818">
        <v>2025</v>
      </c>
      <c r="D3818">
        <v>2</v>
      </c>
      <c r="E3818">
        <v>84725</v>
      </c>
      <c r="F3818" t="s">
        <v>290</v>
      </c>
      <c r="G3818">
        <v>2</v>
      </c>
      <c r="H3818" t="str">
        <f>_xlfn.XLOOKUP(Table1[[#This Row],[ZIPCODE]],Table2[Zip Code],Table2[County])</f>
        <v>Washington</v>
      </c>
      <c r="I3818" t="str">
        <f>_xlfn.XLOOKUP(Table1[[#This Row],[ZIPCODE]],Table3[zip],Table3[county])</f>
        <v>Washington County</v>
      </c>
      <c r="J3818" t="str">
        <f>IFERROR(Table1[[#This Row],[County (Utah.gov)]], SUBSTITUTE(Table1[[#This Row],[County (WPR)]], " County", ""))</f>
        <v>Washington</v>
      </c>
    </row>
    <row r="3819" spans="1:10">
      <c r="A3819" t="s">
        <v>135</v>
      </c>
      <c r="B3819" t="s">
        <v>322</v>
      </c>
      <c r="C3819">
        <v>2025</v>
      </c>
      <c r="D3819">
        <v>2</v>
      </c>
      <c r="E3819">
        <v>84736</v>
      </c>
      <c r="F3819" t="s">
        <v>290</v>
      </c>
      <c r="G3819">
        <v>1</v>
      </c>
      <c r="H3819" t="str">
        <f>_xlfn.XLOOKUP(Table1[[#This Row],[ZIPCODE]],Table2[Zip Code],Table2[County])</f>
        <v>Garfield</v>
      </c>
      <c r="I3819" t="str">
        <f>_xlfn.XLOOKUP(Table1[[#This Row],[ZIPCODE]],Table3[zip],Table3[county])</f>
        <v>Garfield County</v>
      </c>
      <c r="J3819" t="str">
        <f>IFERROR(Table1[[#This Row],[County (Utah.gov)]], SUBSTITUTE(Table1[[#This Row],[County (WPR)]], " County", ""))</f>
        <v>Garfield</v>
      </c>
    </row>
    <row r="3820" spans="1:10">
      <c r="A3820" t="s">
        <v>135</v>
      </c>
      <c r="B3820" t="s">
        <v>322</v>
      </c>
      <c r="C3820">
        <v>2025</v>
      </c>
      <c r="D3820">
        <v>2</v>
      </c>
      <c r="E3820">
        <v>84737</v>
      </c>
      <c r="F3820" t="s">
        <v>290</v>
      </c>
      <c r="G3820">
        <v>6</v>
      </c>
      <c r="H3820" t="str">
        <f>_xlfn.XLOOKUP(Table1[[#This Row],[ZIPCODE]],Table2[Zip Code],Table2[County])</f>
        <v>Washington</v>
      </c>
      <c r="I3820" t="str">
        <f>_xlfn.XLOOKUP(Table1[[#This Row],[ZIPCODE]],Table3[zip],Table3[county])</f>
        <v>Washington County</v>
      </c>
      <c r="J3820" t="str">
        <f>IFERROR(Table1[[#This Row],[County (Utah.gov)]], SUBSTITUTE(Table1[[#This Row],[County (WPR)]], " County", ""))</f>
        <v>Washington</v>
      </c>
    </row>
    <row r="3821" spans="1:10">
      <c r="A3821" t="s">
        <v>135</v>
      </c>
      <c r="B3821" t="s">
        <v>322</v>
      </c>
      <c r="C3821">
        <v>2025</v>
      </c>
      <c r="D3821">
        <v>2</v>
      </c>
      <c r="E3821">
        <v>84737</v>
      </c>
      <c r="F3821" t="s">
        <v>291</v>
      </c>
      <c r="G3821">
        <v>2</v>
      </c>
      <c r="H3821" t="str">
        <f>_xlfn.XLOOKUP(Table1[[#This Row],[ZIPCODE]],Table2[Zip Code],Table2[County])</f>
        <v>Washington</v>
      </c>
      <c r="I3821" t="str">
        <f>_xlfn.XLOOKUP(Table1[[#This Row],[ZIPCODE]],Table3[zip],Table3[county])</f>
        <v>Washington County</v>
      </c>
      <c r="J3821" t="str">
        <f>IFERROR(Table1[[#This Row],[County (Utah.gov)]], SUBSTITUTE(Table1[[#This Row],[County (WPR)]], " County", ""))</f>
        <v>Washington</v>
      </c>
    </row>
    <row r="3822" spans="1:10">
      <c r="A3822" t="s">
        <v>135</v>
      </c>
      <c r="B3822" t="s">
        <v>322</v>
      </c>
      <c r="C3822">
        <v>2025</v>
      </c>
      <c r="D3822">
        <v>2</v>
      </c>
      <c r="E3822">
        <v>84738</v>
      </c>
      <c r="F3822" t="s">
        <v>290</v>
      </c>
      <c r="G3822">
        <v>4</v>
      </c>
      <c r="H3822" t="str">
        <f>_xlfn.XLOOKUP(Table1[[#This Row],[ZIPCODE]],Table2[Zip Code],Table2[County])</f>
        <v>Washington</v>
      </c>
      <c r="I3822" t="str">
        <f>_xlfn.XLOOKUP(Table1[[#This Row],[ZIPCODE]],Table3[zip],Table3[county])</f>
        <v>Washington County</v>
      </c>
      <c r="J3822" t="str">
        <f>IFERROR(Table1[[#This Row],[County (Utah.gov)]], SUBSTITUTE(Table1[[#This Row],[County (WPR)]], " County", ""))</f>
        <v>Washington</v>
      </c>
    </row>
    <row r="3823" spans="1:10">
      <c r="A3823" t="s">
        <v>135</v>
      </c>
      <c r="B3823" t="s">
        <v>322</v>
      </c>
      <c r="C3823">
        <v>2025</v>
      </c>
      <c r="D3823">
        <v>2</v>
      </c>
      <c r="E3823">
        <v>84738</v>
      </c>
      <c r="F3823" t="s">
        <v>291</v>
      </c>
      <c r="G3823">
        <v>1</v>
      </c>
      <c r="H3823" t="str">
        <f>_xlfn.XLOOKUP(Table1[[#This Row],[ZIPCODE]],Table2[Zip Code],Table2[County])</f>
        <v>Washington</v>
      </c>
      <c r="I3823" t="str">
        <f>_xlfn.XLOOKUP(Table1[[#This Row],[ZIPCODE]],Table3[zip],Table3[county])</f>
        <v>Washington County</v>
      </c>
      <c r="J3823" t="str">
        <f>IFERROR(Table1[[#This Row],[County (Utah.gov)]], SUBSTITUTE(Table1[[#This Row],[County (WPR)]], " County", ""))</f>
        <v>Washington</v>
      </c>
    </row>
    <row r="3824" spans="1:10">
      <c r="A3824" t="s">
        <v>135</v>
      </c>
      <c r="B3824" t="s">
        <v>322</v>
      </c>
      <c r="C3824">
        <v>2025</v>
      </c>
      <c r="D3824">
        <v>2</v>
      </c>
      <c r="E3824">
        <v>84740</v>
      </c>
      <c r="F3824" t="s">
        <v>290</v>
      </c>
      <c r="G3824">
        <v>1</v>
      </c>
      <c r="H3824" t="str">
        <f>_xlfn.XLOOKUP(Table1[[#This Row],[ZIPCODE]],Table2[Zip Code],Table2[County])</f>
        <v>Piute</v>
      </c>
      <c r="I3824" t="str">
        <f>_xlfn.XLOOKUP(Table1[[#This Row],[ZIPCODE]],Table3[zip],Table3[county])</f>
        <v>Piute County</v>
      </c>
      <c r="J3824" t="str">
        <f>IFERROR(Table1[[#This Row],[County (Utah.gov)]], SUBSTITUTE(Table1[[#This Row],[County (WPR)]], " County", ""))</f>
        <v>Piute</v>
      </c>
    </row>
    <row r="3825" spans="1:10">
      <c r="A3825" t="s">
        <v>135</v>
      </c>
      <c r="B3825" t="s">
        <v>322</v>
      </c>
      <c r="C3825">
        <v>2025</v>
      </c>
      <c r="D3825">
        <v>2</v>
      </c>
      <c r="E3825">
        <v>84741</v>
      </c>
      <c r="F3825" t="s">
        <v>290</v>
      </c>
      <c r="G3825">
        <v>8</v>
      </c>
      <c r="H3825" t="str">
        <f>_xlfn.XLOOKUP(Table1[[#This Row],[ZIPCODE]],Table2[Zip Code],Table2[County])</f>
        <v>Kane</v>
      </c>
      <c r="I3825" t="str">
        <f>_xlfn.XLOOKUP(Table1[[#This Row],[ZIPCODE]],Table3[zip],Table3[county])</f>
        <v>Kane County</v>
      </c>
      <c r="J3825" t="str">
        <f>IFERROR(Table1[[#This Row],[County (Utah.gov)]], SUBSTITUTE(Table1[[#This Row],[County (WPR)]], " County", ""))</f>
        <v>Kane</v>
      </c>
    </row>
    <row r="3826" spans="1:10">
      <c r="A3826" t="s">
        <v>135</v>
      </c>
      <c r="B3826" t="s">
        <v>322</v>
      </c>
      <c r="C3826">
        <v>2025</v>
      </c>
      <c r="D3826">
        <v>2</v>
      </c>
      <c r="E3826">
        <v>84742</v>
      </c>
      <c r="F3826" t="s">
        <v>290</v>
      </c>
      <c r="G3826">
        <v>1</v>
      </c>
      <c r="H3826" t="str">
        <f>_xlfn.XLOOKUP(Table1[[#This Row],[ZIPCODE]],Table2[Zip Code],Table2[County])</f>
        <v>Iron</v>
      </c>
      <c r="I3826" t="str">
        <f>_xlfn.XLOOKUP(Table1[[#This Row],[ZIPCODE]],Table3[zip],Table3[county])</f>
        <v>Iron County</v>
      </c>
      <c r="J3826" t="str">
        <f>IFERROR(Table1[[#This Row],[County (Utah.gov)]], SUBSTITUTE(Table1[[#This Row],[County (WPR)]], " County", ""))</f>
        <v>Iron</v>
      </c>
    </row>
    <row r="3827" spans="1:10">
      <c r="A3827" t="s">
        <v>135</v>
      </c>
      <c r="B3827" t="s">
        <v>322</v>
      </c>
      <c r="C3827">
        <v>2025</v>
      </c>
      <c r="D3827">
        <v>2</v>
      </c>
      <c r="E3827">
        <v>84742</v>
      </c>
      <c r="F3827" t="s">
        <v>291</v>
      </c>
      <c r="G3827">
        <v>1</v>
      </c>
      <c r="H3827" t="str">
        <f>_xlfn.XLOOKUP(Table1[[#This Row],[ZIPCODE]],Table2[Zip Code],Table2[County])</f>
        <v>Iron</v>
      </c>
      <c r="I3827" t="str">
        <f>_xlfn.XLOOKUP(Table1[[#This Row],[ZIPCODE]],Table3[zip],Table3[county])</f>
        <v>Iron County</v>
      </c>
      <c r="J3827" t="str">
        <f>IFERROR(Table1[[#This Row],[County (Utah.gov)]], SUBSTITUTE(Table1[[#This Row],[County (WPR)]], " County", ""))</f>
        <v>Iron</v>
      </c>
    </row>
    <row r="3828" spans="1:10">
      <c r="A3828" t="s">
        <v>135</v>
      </c>
      <c r="B3828" t="s">
        <v>322</v>
      </c>
      <c r="C3828">
        <v>2025</v>
      </c>
      <c r="D3828">
        <v>2</v>
      </c>
      <c r="E3828">
        <v>84743</v>
      </c>
      <c r="F3828" t="s">
        <v>290</v>
      </c>
      <c r="G3828">
        <v>1</v>
      </c>
      <c r="H3828" t="str">
        <f>_xlfn.XLOOKUP(Table1[[#This Row],[ZIPCODE]],Table2[Zip Code],Table2[County])</f>
        <v>Piute</v>
      </c>
      <c r="I3828" t="str">
        <f>_xlfn.XLOOKUP(Table1[[#This Row],[ZIPCODE]],Table3[zip],Table3[county])</f>
        <v>Piute County</v>
      </c>
      <c r="J3828" t="str">
        <f>IFERROR(Table1[[#This Row],[County (Utah.gov)]], SUBSTITUTE(Table1[[#This Row],[County (WPR)]], " County", ""))</f>
        <v>Piute</v>
      </c>
    </row>
    <row r="3829" spans="1:10">
      <c r="A3829" t="s">
        <v>135</v>
      </c>
      <c r="B3829" t="s">
        <v>322</v>
      </c>
      <c r="C3829">
        <v>2025</v>
      </c>
      <c r="D3829">
        <v>2</v>
      </c>
      <c r="E3829">
        <v>84745</v>
      </c>
      <c r="F3829" t="s">
        <v>290</v>
      </c>
      <c r="G3829">
        <v>2</v>
      </c>
      <c r="H3829" t="str">
        <f>_xlfn.XLOOKUP(Table1[[#This Row],[ZIPCODE]],Table2[Zip Code],Table2[County])</f>
        <v>Washington</v>
      </c>
      <c r="I3829" t="str">
        <f>_xlfn.XLOOKUP(Table1[[#This Row],[ZIPCODE]],Table3[zip],Table3[county])</f>
        <v>Washington County</v>
      </c>
      <c r="J3829" t="str">
        <f>IFERROR(Table1[[#This Row],[County (Utah.gov)]], SUBSTITUTE(Table1[[#This Row],[County (WPR)]], " County", ""))</f>
        <v>Washington</v>
      </c>
    </row>
    <row r="3830" spans="1:10">
      <c r="A3830" t="s">
        <v>135</v>
      </c>
      <c r="B3830" t="s">
        <v>322</v>
      </c>
      <c r="C3830">
        <v>2025</v>
      </c>
      <c r="D3830">
        <v>2</v>
      </c>
      <c r="E3830">
        <v>84745</v>
      </c>
      <c r="F3830" t="s">
        <v>291</v>
      </c>
      <c r="G3830">
        <v>3</v>
      </c>
      <c r="H3830" t="str">
        <f>_xlfn.XLOOKUP(Table1[[#This Row],[ZIPCODE]],Table2[Zip Code],Table2[County])</f>
        <v>Washington</v>
      </c>
      <c r="I3830" t="str">
        <f>_xlfn.XLOOKUP(Table1[[#This Row],[ZIPCODE]],Table3[zip],Table3[county])</f>
        <v>Washington County</v>
      </c>
      <c r="J3830" t="str">
        <f>IFERROR(Table1[[#This Row],[County (Utah.gov)]], SUBSTITUTE(Table1[[#This Row],[County (WPR)]], " County", ""))</f>
        <v>Washington</v>
      </c>
    </row>
    <row r="3831" spans="1:10">
      <c r="A3831" t="s">
        <v>135</v>
      </c>
      <c r="B3831" t="s">
        <v>322</v>
      </c>
      <c r="C3831">
        <v>2025</v>
      </c>
      <c r="D3831">
        <v>2</v>
      </c>
      <c r="E3831">
        <v>84747</v>
      </c>
      <c r="F3831" t="s">
        <v>290</v>
      </c>
      <c r="G3831">
        <v>3</v>
      </c>
      <c r="H3831" t="str">
        <f>_xlfn.XLOOKUP(Table1[[#This Row],[ZIPCODE]],Table2[Zip Code],Table2[County])</f>
        <v>Wayne</v>
      </c>
      <c r="I3831" t="str">
        <f>_xlfn.XLOOKUP(Table1[[#This Row],[ZIPCODE]],Table3[zip],Table3[county])</f>
        <v>Wayne County</v>
      </c>
      <c r="J3831" t="str">
        <f>IFERROR(Table1[[#This Row],[County (Utah.gov)]], SUBSTITUTE(Table1[[#This Row],[County (WPR)]], " County", ""))</f>
        <v>Wayne</v>
      </c>
    </row>
    <row r="3832" spans="1:10">
      <c r="A3832" t="s">
        <v>135</v>
      </c>
      <c r="B3832" t="s">
        <v>322</v>
      </c>
      <c r="C3832">
        <v>2025</v>
      </c>
      <c r="D3832">
        <v>2</v>
      </c>
      <c r="E3832">
        <v>84747</v>
      </c>
      <c r="F3832" t="s">
        <v>291</v>
      </c>
      <c r="G3832">
        <v>1</v>
      </c>
      <c r="H3832" t="str">
        <f>_xlfn.XLOOKUP(Table1[[#This Row],[ZIPCODE]],Table2[Zip Code],Table2[County])</f>
        <v>Wayne</v>
      </c>
      <c r="I3832" t="str">
        <f>_xlfn.XLOOKUP(Table1[[#This Row],[ZIPCODE]],Table3[zip],Table3[county])</f>
        <v>Wayne County</v>
      </c>
      <c r="J3832" t="str">
        <f>IFERROR(Table1[[#This Row],[County (Utah.gov)]], SUBSTITUTE(Table1[[#This Row],[County (WPR)]], " County", ""))</f>
        <v>Wayne</v>
      </c>
    </row>
    <row r="3833" spans="1:10">
      <c r="A3833" t="s">
        <v>135</v>
      </c>
      <c r="B3833" t="s">
        <v>322</v>
      </c>
      <c r="C3833">
        <v>2025</v>
      </c>
      <c r="D3833">
        <v>2</v>
      </c>
      <c r="E3833">
        <v>84749</v>
      </c>
      <c r="F3833" t="s">
        <v>291</v>
      </c>
      <c r="G3833">
        <v>1</v>
      </c>
      <c r="H3833" t="str">
        <f>_xlfn.XLOOKUP(Table1[[#This Row],[ZIPCODE]],Table2[Zip Code],Table2[County])</f>
        <v>Wayne</v>
      </c>
      <c r="I3833" t="str">
        <f>_xlfn.XLOOKUP(Table1[[#This Row],[ZIPCODE]],Table3[zip],Table3[county])</f>
        <v>Wayne County</v>
      </c>
      <c r="J3833" t="str">
        <f>IFERROR(Table1[[#This Row],[County (Utah.gov)]], SUBSTITUTE(Table1[[#This Row],[County (WPR)]], " County", ""))</f>
        <v>Wayne</v>
      </c>
    </row>
    <row r="3834" spans="1:10">
      <c r="A3834" t="s">
        <v>135</v>
      </c>
      <c r="B3834" t="s">
        <v>322</v>
      </c>
      <c r="C3834">
        <v>2025</v>
      </c>
      <c r="D3834">
        <v>2</v>
      </c>
      <c r="E3834">
        <v>84751</v>
      </c>
      <c r="F3834" t="s">
        <v>290</v>
      </c>
      <c r="G3834">
        <v>1</v>
      </c>
      <c r="H3834" t="str">
        <f>_xlfn.XLOOKUP(Table1[[#This Row],[ZIPCODE]],Table2[Zip Code],Table2[County])</f>
        <v>Beaver</v>
      </c>
      <c r="I3834" t="str">
        <f>_xlfn.XLOOKUP(Table1[[#This Row],[ZIPCODE]],Table3[zip],Table3[county])</f>
        <v>Beaver County</v>
      </c>
      <c r="J3834" t="str">
        <f>IFERROR(Table1[[#This Row],[County (Utah.gov)]], SUBSTITUTE(Table1[[#This Row],[County (WPR)]], " County", ""))</f>
        <v>Beaver</v>
      </c>
    </row>
    <row r="3835" spans="1:10">
      <c r="A3835" t="s">
        <v>135</v>
      </c>
      <c r="B3835" t="s">
        <v>322</v>
      </c>
      <c r="C3835">
        <v>2025</v>
      </c>
      <c r="D3835">
        <v>2</v>
      </c>
      <c r="E3835">
        <v>84751</v>
      </c>
      <c r="F3835" t="s">
        <v>291</v>
      </c>
      <c r="G3835">
        <v>2</v>
      </c>
      <c r="H3835" t="str">
        <f>_xlfn.XLOOKUP(Table1[[#This Row],[ZIPCODE]],Table2[Zip Code],Table2[County])</f>
        <v>Beaver</v>
      </c>
      <c r="I3835" t="str">
        <f>_xlfn.XLOOKUP(Table1[[#This Row],[ZIPCODE]],Table3[zip],Table3[county])</f>
        <v>Beaver County</v>
      </c>
      <c r="J3835" t="str">
        <f>IFERROR(Table1[[#This Row],[County (Utah.gov)]], SUBSTITUTE(Table1[[#This Row],[County (WPR)]], " County", ""))</f>
        <v>Beaver</v>
      </c>
    </row>
    <row r="3836" spans="1:10">
      <c r="A3836" t="s">
        <v>135</v>
      </c>
      <c r="B3836" t="s">
        <v>322</v>
      </c>
      <c r="C3836">
        <v>2025</v>
      </c>
      <c r="D3836">
        <v>2</v>
      </c>
      <c r="E3836">
        <v>84754</v>
      </c>
      <c r="F3836" t="s">
        <v>290</v>
      </c>
      <c r="G3836">
        <v>5</v>
      </c>
      <c r="H3836" t="str">
        <f>_xlfn.XLOOKUP(Table1[[#This Row],[ZIPCODE]],Table2[Zip Code],Table2[County])</f>
        <v>Sevier</v>
      </c>
      <c r="I3836" t="str">
        <f>_xlfn.XLOOKUP(Table1[[#This Row],[ZIPCODE]],Table3[zip],Table3[county])</f>
        <v>Sevier County</v>
      </c>
      <c r="J3836" t="str">
        <f>IFERROR(Table1[[#This Row],[County (Utah.gov)]], SUBSTITUTE(Table1[[#This Row],[County (WPR)]], " County", ""))</f>
        <v>Sevier</v>
      </c>
    </row>
    <row r="3837" spans="1:10">
      <c r="A3837" t="s">
        <v>135</v>
      </c>
      <c r="B3837" t="s">
        <v>322</v>
      </c>
      <c r="C3837">
        <v>2025</v>
      </c>
      <c r="D3837">
        <v>2</v>
      </c>
      <c r="E3837">
        <v>84754</v>
      </c>
      <c r="F3837" t="s">
        <v>291</v>
      </c>
      <c r="G3837">
        <v>5</v>
      </c>
      <c r="H3837" t="str">
        <f>_xlfn.XLOOKUP(Table1[[#This Row],[ZIPCODE]],Table2[Zip Code],Table2[County])</f>
        <v>Sevier</v>
      </c>
      <c r="I3837" t="str">
        <f>_xlfn.XLOOKUP(Table1[[#This Row],[ZIPCODE]],Table3[zip],Table3[county])</f>
        <v>Sevier County</v>
      </c>
      <c r="J3837" t="str">
        <f>IFERROR(Table1[[#This Row],[County (Utah.gov)]], SUBSTITUTE(Table1[[#This Row],[County (WPR)]], " County", ""))</f>
        <v>Sevier</v>
      </c>
    </row>
    <row r="3838" spans="1:10">
      <c r="A3838" t="s">
        <v>135</v>
      </c>
      <c r="B3838" t="s">
        <v>322</v>
      </c>
      <c r="C3838">
        <v>2025</v>
      </c>
      <c r="D3838">
        <v>2</v>
      </c>
      <c r="E3838">
        <v>84757</v>
      </c>
      <c r="F3838" t="s">
        <v>290</v>
      </c>
      <c r="G3838">
        <v>1</v>
      </c>
      <c r="H3838" t="str">
        <f>_xlfn.XLOOKUP(Table1[[#This Row],[ZIPCODE]],Table2[Zip Code],Table2[County])</f>
        <v>Washington</v>
      </c>
      <c r="I3838" t="str">
        <f>_xlfn.XLOOKUP(Table1[[#This Row],[ZIPCODE]],Table3[zip],Table3[county])</f>
        <v>Washington County</v>
      </c>
      <c r="J3838" t="str">
        <f>IFERROR(Table1[[#This Row],[County (Utah.gov)]], SUBSTITUTE(Table1[[#This Row],[County (WPR)]], " County", ""))</f>
        <v>Washington</v>
      </c>
    </row>
    <row r="3839" spans="1:10">
      <c r="A3839" t="s">
        <v>135</v>
      </c>
      <c r="B3839" t="s">
        <v>322</v>
      </c>
      <c r="C3839">
        <v>2025</v>
      </c>
      <c r="D3839">
        <v>2</v>
      </c>
      <c r="E3839">
        <v>84757</v>
      </c>
      <c r="F3839" t="s">
        <v>291</v>
      </c>
      <c r="G3839">
        <v>3</v>
      </c>
      <c r="H3839" t="str">
        <f>_xlfn.XLOOKUP(Table1[[#This Row],[ZIPCODE]],Table2[Zip Code],Table2[County])</f>
        <v>Washington</v>
      </c>
      <c r="I3839" t="str">
        <f>_xlfn.XLOOKUP(Table1[[#This Row],[ZIPCODE]],Table3[zip],Table3[county])</f>
        <v>Washington County</v>
      </c>
      <c r="J3839" t="str">
        <f>IFERROR(Table1[[#This Row],[County (Utah.gov)]], SUBSTITUTE(Table1[[#This Row],[County (WPR)]], " County", ""))</f>
        <v>Washington</v>
      </c>
    </row>
    <row r="3840" spans="1:10">
      <c r="A3840" t="s">
        <v>135</v>
      </c>
      <c r="B3840" t="s">
        <v>322</v>
      </c>
      <c r="C3840">
        <v>2025</v>
      </c>
      <c r="D3840">
        <v>2</v>
      </c>
      <c r="E3840">
        <v>84758</v>
      </c>
      <c r="F3840" t="s">
        <v>291</v>
      </c>
      <c r="G3840">
        <v>2</v>
      </c>
      <c r="H3840" t="str">
        <f>_xlfn.XLOOKUP(Table1[[#This Row],[ZIPCODE]],Table2[Zip Code],Table2[County])</f>
        <v>Kane</v>
      </c>
      <c r="I3840" t="str">
        <f>_xlfn.XLOOKUP(Table1[[#This Row],[ZIPCODE]],Table3[zip],Table3[county])</f>
        <v>Kane County</v>
      </c>
      <c r="J3840" t="str">
        <f>IFERROR(Table1[[#This Row],[County (Utah.gov)]], SUBSTITUTE(Table1[[#This Row],[County (WPR)]], " County", ""))</f>
        <v>Kane</v>
      </c>
    </row>
    <row r="3841" spans="1:10">
      <c r="A3841" t="s">
        <v>135</v>
      </c>
      <c r="B3841" t="s">
        <v>322</v>
      </c>
      <c r="C3841">
        <v>2025</v>
      </c>
      <c r="D3841">
        <v>2</v>
      </c>
      <c r="E3841">
        <v>84759</v>
      </c>
      <c r="F3841" t="s">
        <v>290</v>
      </c>
      <c r="G3841">
        <v>2</v>
      </c>
      <c r="H3841" t="str">
        <f>_xlfn.XLOOKUP(Table1[[#This Row],[ZIPCODE]],Table2[Zip Code],Table2[County])</f>
        <v>Garfield</v>
      </c>
      <c r="I3841" t="str">
        <f>_xlfn.XLOOKUP(Table1[[#This Row],[ZIPCODE]],Table3[zip],Table3[county])</f>
        <v>Garfield County</v>
      </c>
      <c r="J3841" t="str">
        <f>IFERROR(Table1[[#This Row],[County (Utah.gov)]], SUBSTITUTE(Table1[[#This Row],[County (WPR)]], " County", ""))</f>
        <v>Garfield</v>
      </c>
    </row>
    <row r="3842" spans="1:10">
      <c r="A3842" t="s">
        <v>135</v>
      </c>
      <c r="B3842" t="s">
        <v>322</v>
      </c>
      <c r="C3842">
        <v>2025</v>
      </c>
      <c r="D3842">
        <v>2</v>
      </c>
      <c r="E3842">
        <v>84761</v>
      </c>
      <c r="F3842" t="s">
        <v>290</v>
      </c>
      <c r="G3842">
        <v>2</v>
      </c>
      <c r="H3842" t="str">
        <f>_xlfn.XLOOKUP(Table1[[#This Row],[ZIPCODE]],Table2[Zip Code],Table2[County])</f>
        <v>Iron</v>
      </c>
      <c r="I3842" t="str">
        <f>_xlfn.XLOOKUP(Table1[[#This Row],[ZIPCODE]],Table3[zip],Table3[county])</f>
        <v>Iron County</v>
      </c>
      <c r="J3842" t="str">
        <f>IFERROR(Table1[[#This Row],[County (Utah.gov)]], SUBSTITUTE(Table1[[#This Row],[County (WPR)]], " County", ""))</f>
        <v>Iron</v>
      </c>
    </row>
    <row r="3843" spans="1:10">
      <c r="A3843" t="s">
        <v>135</v>
      </c>
      <c r="B3843" t="s">
        <v>322</v>
      </c>
      <c r="C3843">
        <v>2025</v>
      </c>
      <c r="D3843">
        <v>2</v>
      </c>
      <c r="E3843">
        <v>84765</v>
      </c>
      <c r="F3843" t="s">
        <v>290</v>
      </c>
      <c r="G3843">
        <v>6</v>
      </c>
      <c r="H3843" t="str">
        <f>_xlfn.XLOOKUP(Table1[[#This Row],[ZIPCODE]],Table2[Zip Code],Table2[County])</f>
        <v>Washington</v>
      </c>
      <c r="I3843" t="str">
        <f>_xlfn.XLOOKUP(Table1[[#This Row],[ZIPCODE]],Table3[zip],Table3[county])</f>
        <v>Washington County</v>
      </c>
      <c r="J3843" t="str">
        <f>IFERROR(Table1[[#This Row],[County (Utah.gov)]], SUBSTITUTE(Table1[[#This Row],[County (WPR)]], " County", ""))</f>
        <v>Washington</v>
      </c>
    </row>
    <row r="3844" spans="1:10">
      <c r="A3844" t="s">
        <v>135</v>
      </c>
      <c r="B3844" t="s">
        <v>322</v>
      </c>
      <c r="C3844">
        <v>2025</v>
      </c>
      <c r="D3844">
        <v>2</v>
      </c>
      <c r="E3844">
        <v>84765</v>
      </c>
      <c r="F3844" t="s">
        <v>291</v>
      </c>
      <c r="G3844">
        <v>3</v>
      </c>
      <c r="H3844" t="str">
        <f>_xlfn.XLOOKUP(Table1[[#This Row],[ZIPCODE]],Table2[Zip Code],Table2[County])</f>
        <v>Washington</v>
      </c>
      <c r="I3844" t="str">
        <f>_xlfn.XLOOKUP(Table1[[#This Row],[ZIPCODE]],Table3[zip],Table3[county])</f>
        <v>Washington County</v>
      </c>
      <c r="J3844" t="str">
        <f>IFERROR(Table1[[#This Row],[County (Utah.gov)]], SUBSTITUTE(Table1[[#This Row],[County (WPR)]], " County", ""))</f>
        <v>Washington</v>
      </c>
    </row>
    <row r="3845" spans="1:10">
      <c r="A3845" t="s">
        <v>135</v>
      </c>
      <c r="B3845" t="s">
        <v>322</v>
      </c>
      <c r="C3845">
        <v>2025</v>
      </c>
      <c r="D3845">
        <v>2</v>
      </c>
      <c r="E3845">
        <v>84770</v>
      </c>
      <c r="F3845" t="s">
        <v>290</v>
      </c>
      <c r="G3845">
        <v>28</v>
      </c>
      <c r="H3845" t="str">
        <f>_xlfn.XLOOKUP(Table1[[#This Row],[ZIPCODE]],Table2[Zip Code],Table2[County])</f>
        <v>Washington</v>
      </c>
      <c r="I3845" t="str">
        <f>_xlfn.XLOOKUP(Table1[[#This Row],[ZIPCODE]],Table3[zip],Table3[county])</f>
        <v>Washington County</v>
      </c>
      <c r="J3845" t="str">
        <f>IFERROR(Table1[[#This Row],[County (Utah.gov)]], SUBSTITUTE(Table1[[#This Row],[County (WPR)]], " County", ""))</f>
        <v>Washington</v>
      </c>
    </row>
    <row r="3846" spans="1:10">
      <c r="A3846" t="s">
        <v>135</v>
      </c>
      <c r="B3846" t="s">
        <v>322</v>
      </c>
      <c r="C3846">
        <v>2025</v>
      </c>
      <c r="D3846">
        <v>2</v>
      </c>
      <c r="E3846">
        <v>84770</v>
      </c>
      <c r="F3846" t="s">
        <v>291</v>
      </c>
      <c r="G3846">
        <v>12</v>
      </c>
      <c r="H3846" t="str">
        <f>_xlfn.XLOOKUP(Table1[[#This Row],[ZIPCODE]],Table2[Zip Code],Table2[County])</f>
        <v>Washington</v>
      </c>
      <c r="I3846" t="str">
        <f>_xlfn.XLOOKUP(Table1[[#This Row],[ZIPCODE]],Table3[zip],Table3[county])</f>
        <v>Washington County</v>
      </c>
      <c r="J3846" t="str">
        <f>IFERROR(Table1[[#This Row],[County (Utah.gov)]], SUBSTITUTE(Table1[[#This Row],[County (WPR)]], " County", ""))</f>
        <v>Washington</v>
      </c>
    </row>
    <row r="3847" spans="1:10">
      <c r="A3847" t="s">
        <v>135</v>
      </c>
      <c r="B3847" t="s">
        <v>322</v>
      </c>
      <c r="C3847">
        <v>2025</v>
      </c>
      <c r="D3847">
        <v>2</v>
      </c>
      <c r="E3847">
        <v>84776</v>
      </c>
      <c r="F3847" t="s">
        <v>290</v>
      </c>
      <c r="G3847">
        <v>1</v>
      </c>
      <c r="H3847" t="str">
        <f>_xlfn.XLOOKUP(Table1[[#This Row],[ZIPCODE]],Table2[Zip Code],Table2[County])</f>
        <v>Garfield</v>
      </c>
      <c r="I3847" t="str">
        <f>_xlfn.XLOOKUP(Table1[[#This Row],[ZIPCODE]],Table3[zip],Table3[county])</f>
        <v>Garfield County</v>
      </c>
      <c r="J3847" t="str">
        <f>IFERROR(Table1[[#This Row],[County (Utah.gov)]], SUBSTITUTE(Table1[[#This Row],[County (WPR)]], " County", ""))</f>
        <v>Garfield</v>
      </c>
    </row>
    <row r="3848" spans="1:10">
      <c r="A3848" t="s">
        <v>135</v>
      </c>
      <c r="B3848" t="s">
        <v>322</v>
      </c>
      <c r="C3848">
        <v>2025</v>
      </c>
      <c r="D3848">
        <v>2</v>
      </c>
      <c r="E3848">
        <v>84780</v>
      </c>
      <c r="F3848" t="s">
        <v>290</v>
      </c>
      <c r="G3848">
        <v>27</v>
      </c>
      <c r="H3848" t="str">
        <f>_xlfn.XLOOKUP(Table1[[#This Row],[ZIPCODE]],Table2[Zip Code],Table2[County])</f>
        <v>Washington</v>
      </c>
      <c r="I3848" t="str">
        <f>_xlfn.XLOOKUP(Table1[[#This Row],[ZIPCODE]],Table3[zip],Table3[county])</f>
        <v>Washington County</v>
      </c>
      <c r="J3848" t="str">
        <f>IFERROR(Table1[[#This Row],[County (Utah.gov)]], SUBSTITUTE(Table1[[#This Row],[County (WPR)]], " County", ""))</f>
        <v>Washington</v>
      </c>
    </row>
    <row r="3849" spans="1:10">
      <c r="A3849" t="s">
        <v>135</v>
      </c>
      <c r="B3849" t="s">
        <v>322</v>
      </c>
      <c r="C3849">
        <v>2025</v>
      </c>
      <c r="D3849">
        <v>2</v>
      </c>
      <c r="E3849">
        <v>84780</v>
      </c>
      <c r="F3849" t="s">
        <v>291</v>
      </c>
      <c r="G3849">
        <v>5</v>
      </c>
      <c r="H3849" t="str">
        <f>_xlfn.XLOOKUP(Table1[[#This Row],[ZIPCODE]],Table2[Zip Code],Table2[County])</f>
        <v>Washington</v>
      </c>
      <c r="I3849" t="str">
        <f>_xlfn.XLOOKUP(Table1[[#This Row],[ZIPCODE]],Table3[zip],Table3[county])</f>
        <v>Washington County</v>
      </c>
      <c r="J3849" t="str">
        <f>IFERROR(Table1[[#This Row],[County (Utah.gov)]], SUBSTITUTE(Table1[[#This Row],[County (WPR)]], " County", ""))</f>
        <v>Washington</v>
      </c>
    </row>
    <row r="3850" spans="1:10">
      <c r="A3850" t="s">
        <v>135</v>
      </c>
      <c r="B3850" t="s">
        <v>322</v>
      </c>
      <c r="C3850">
        <v>2025</v>
      </c>
      <c r="D3850">
        <v>2</v>
      </c>
      <c r="E3850">
        <v>84782</v>
      </c>
      <c r="F3850" t="s">
        <v>291</v>
      </c>
      <c r="G3850">
        <v>1</v>
      </c>
      <c r="H3850" t="str">
        <f>_xlfn.XLOOKUP(Table1[[#This Row],[ZIPCODE]],Table2[Zip Code],Table2[County])</f>
        <v>Washington</v>
      </c>
      <c r="I3850" t="str">
        <f>_xlfn.XLOOKUP(Table1[[#This Row],[ZIPCODE]],Table3[zip],Table3[county])</f>
        <v>Washington County</v>
      </c>
      <c r="J3850" t="str">
        <f>IFERROR(Table1[[#This Row],[County (Utah.gov)]], SUBSTITUTE(Table1[[#This Row],[County (WPR)]], " County", ""))</f>
        <v>Washington</v>
      </c>
    </row>
    <row r="3851" spans="1:10">
      <c r="A3851" t="s">
        <v>135</v>
      </c>
      <c r="B3851" t="s">
        <v>322</v>
      </c>
      <c r="C3851">
        <v>2025</v>
      </c>
      <c r="D3851">
        <v>2</v>
      </c>
      <c r="E3851">
        <v>84784</v>
      </c>
      <c r="F3851" t="s">
        <v>290</v>
      </c>
      <c r="G3851">
        <v>1</v>
      </c>
      <c r="H3851" t="str">
        <f>_xlfn.XLOOKUP(Table1[[#This Row],[ZIPCODE]],Table2[Zip Code],Table2[County])</f>
        <v>Washington</v>
      </c>
      <c r="I3851" t="str">
        <f>_xlfn.XLOOKUP(Table1[[#This Row],[ZIPCODE]],Table3[zip],Table3[county])</f>
        <v>Washington County</v>
      </c>
      <c r="J3851" t="str">
        <f>IFERROR(Table1[[#This Row],[County (Utah.gov)]], SUBSTITUTE(Table1[[#This Row],[County (WPR)]], " County", ""))</f>
        <v>Washington</v>
      </c>
    </row>
    <row r="3852" spans="1:10">
      <c r="A3852" t="s">
        <v>135</v>
      </c>
      <c r="B3852" t="s">
        <v>322</v>
      </c>
      <c r="C3852">
        <v>2025</v>
      </c>
      <c r="D3852">
        <v>2</v>
      </c>
      <c r="E3852">
        <v>84790</v>
      </c>
      <c r="F3852" t="s">
        <v>290</v>
      </c>
      <c r="G3852">
        <v>40</v>
      </c>
      <c r="H3852" t="str">
        <f>_xlfn.XLOOKUP(Table1[[#This Row],[ZIPCODE]],Table2[Zip Code],Table2[County])</f>
        <v>Washington</v>
      </c>
      <c r="I3852" t="str">
        <f>_xlfn.XLOOKUP(Table1[[#This Row],[ZIPCODE]],Table3[zip],Table3[county])</f>
        <v>Washington County</v>
      </c>
      <c r="J3852" t="str">
        <f>IFERROR(Table1[[#This Row],[County (Utah.gov)]], SUBSTITUTE(Table1[[#This Row],[County (WPR)]], " County", ""))</f>
        <v>Washington</v>
      </c>
    </row>
    <row r="3853" spans="1:10">
      <c r="A3853" t="s">
        <v>135</v>
      </c>
      <c r="B3853" t="s">
        <v>322</v>
      </c>
      <c r="C3853">
        <v>2025</v>
      </c>
      <c r="D3853">
        <v>2</v>
      </c>
      <c r="E3853">
        <v>84790</v>
      </c>
      <c r="F3853" t="s">
        <v>291</v>
      </c>
      <c r="G3853">
        <v>18</v>
      </c>
      <c r="H3853" t="str">
        <f>_xlfn.XLOOKUP(Table1[[#This Row],[ZIPCODE]],Table2[Zip Code],Table2[County])</f>
        <v>Washington</v>
      </c>
      <c r="I3853" t="str">
        <f>_xlfn.XLOOKUP(Table1[[#This Row],[ZIPCODE]],Table3[zip],Table3[county])</f>
        <v>Washington County</v>
      </c>
      <c r="J3853" t="str">
        <f>IFERROR(Table1[[#This Row],[County (Utah.gov)]], SUBSTITUTE(Table1[[#This Row],[County (WPR)]], " County", ""))</f>
        <v>Washington</v>
      </c>
    </row>
    <row r="3854" spans="1:10">
      <c r="A3854" t="s">
        <v>137</v>
      </c>
      <c r="B3854" t="s">
        <v>20</v>
      </c>
      <c r="C3854">
        <v>2025</v>
      </c>
      <c r="D3854">
        <v>2</v>
      </c>
      <c r="E3854">
        <v>84001</v>
      </c>
      <c r="F3854" t="s">
        <v>290</v>
      </c>
      <c r="G3854">
        <v>1</v>
      </c>
      <c r="H3854" t="str">
        <f>_xlfn.XLOOKUP(Table1[[#This Row],[ZIPCODE]],Table2[Zip Code],Table2[County])</f>
        <v>Duchesne</v>
      </c>
      <c r="I3854" t="str">
        <f>_xlfn.XLOOKUP(Table1[[#This Row],[ZIPCODE]],Table3[zip],Table3[county])</f>
        <v>Duchesne County</v>
      </c>
      <c r="J3854" t="str">
        <f>IFERROR(Table1[[#This Row],[County (Utah.gov)]], SUBSTITUTE(Table1[[#This Row],[County (WPR)]], " County", ""))</f>
        <v>Duchesne</v>
      </c>
    </row>
    <row r="3855" spans="1:10">
      <c r="A3855" t="s">
        <v>137</v>
      </c>
      <c r="B3855" t="s">
        <v>20</v>
      </c>
      <c r="C3855">
        <v>2025</v>
      </c>
      <c r="D3855">
        <v>2</v>
      </c>
      <c r="E3855">
        <v>84002</v>
      </c>
      <c r="F3855" t="s">
        <v>290</v>
      </c>
      <c r="G3855">
        <v>1</v>
      </c>
      <c r="H3855" t="str">
        <f>_xlfn.XLOOKUP(Table1[[#This Row],[ZIPCODE]],Table2[Zip Code],Table2[County])</f>
        <v>Duchesne</v>
      </c>
      <c r="I3855" t="str">
        <f>_xlfn.XLOOKUP(Table1[[#This Row],[ZIPCODE]],Table3[zip],Table3[county])</f>
        <v>Duchesne County</v>
      </c>
      <c r="J3855" t="str">
        <f>IFERROR(Table1[[#This Row],[County (Utah.gov)]], SUBSTITUTE(Table1[[#This Row],[County (WPR)]], " County", ""))</f>
        <v>Duchesne</v>
      </c>
    </row>
    <row r="3856" spans="1:10">
      <c r="A3856" t="s">
        <v>137</v>
      </c>
      <c r="B3856" t="s">
        <v>20</v>
      </c>
      <c r="C3856">
        <v>2025</v>
      </c>
      <c r="D3856">
        <v>2</v>
      </c>
      <c r="E3856">
        <v>84003</v>
      </c>
      <c r="F3856" t="s">
        <v>290</v>
      </c>
      <c r="G3856">
        <v>852</v>
      </c>
      <c r="H3856" t="str">
        <f>_xlfn.XLOOKUP(Table1[[#This Row],[ZIPCODE]],Table2[Zip Code],Table2[County])</f>
        <v>Utah</v>
      </c>
      <c r="I3856" t="str">
        <f>_xlfn.XLOOKUP(Table1[[#This Row],[ZIPCODE]],Table3[zip],Table3[county])</f>
        <v>Utah County</v>
      </c>
      <c r="J3856" t="str">
        <f>IFERROR(Table1[[#This Row],[County (Utah.gov)]], SUBSTITUTE(Table1[[#This Row],[County (WPR)]], " County", ""))</f>
        <v>Utah</v>
      </c>
    </row>
    <row r="3857" spans="1:10">
      <c r="A3857" t="s">
        <v>137</v>
      </c>
      <c r="B3857" t="s">
        <v>20</v>
      </c>
      <c r="C3857">
        <v>2025</v>
      </c>
      <c r="D3857">
        <v>2</v>
      </c>
      <c r="E3857">
        <v>84003</v>
      </c>
      <c r="F3857" t="s">
        <v>291</v>
      </c>
      <c r="G3857">
        <v>419</v>
      </c>
      <c r="H3857" t="str">
        <f>_xlfn.XLOOKUP(Table1[[#This Row],[ZIPCODE]],Table2[Zip Code],Table2[County])</f>
        <v>Utah</v>
      </c>
      <c r="I3857" t="str">
        <f>_xlfn.XLOOKUP(Table1[[#This Row],[ZIPCODE]],Table3[zip],Table3[county])</f>
        <v>Utah County</v>
      </c>
      <c r="J3857" t="str">
        <f>IFERROR(Table1[[#This Row],[County (Utah.gov)]], SUBSTITUTE(Table1[[#This Row],[County (WPR)]], " County", ""))</f>
        <v>Utah</v>
      </c>
    </row>
    <row r="3858" spans="1:10">
      <c r="A3858" t="s">
        <v>137</v>
      </c>
      <c r="B3858" t="s">
        <v>20</v>
      </c>
      <c r="C3858">
        <v>2025</v>
      </c>
      <c r="D3858">
        <v>2</v>
      </c>
      <c r="E3858">
        <v>84004</v>
      </c>
      <c r="F3858" t="s">
        <v>290</v>
      </c>
      <c r="G3858">
        <v>156</v>
      </c>
      <c r="H3858" t="str">
        <f>_xlfn.XLOOKUP(Table1[[#This Row],[ZIPCODE]],Table2[Zip Code],Table2[County])</f>
        <v>Utah</v>
      </c>
      <c r="I3858" t="str">
        <f>_xlfn.XLOOKUP(Table1[[#This Row],[ZIPCODE]],Table3[zip],Table3[county])</f>
        <v>Utah County</v>
      </c>
      <c r="J3858" t="str">
        <f>IFERROR(Table1[[#This Row],[County (Utah.gov)]], SUBSTITUTE(Table1[[#This Row],[County (WPR)]], " County", ""))</f>
        <v>Utah</v>
      </c>
    </row>
    <row r="3859" spans="1:10">
      <c r="A3859" t="s">
        <v>137</v>
      </c>
      <c r="B3859" t="s">
        <v>20</v>
      </c>
      <c r="C3859">
        <v>2025</v>
      </c>
      <c r="D3859">
        <v>2</v>
      </c>
      <c r="E3859">
        <v>84004</v>
      </c>
      <c r="F3859" t="s">
        <v>291</v>
      </c>
      <c r="G3859">
        <v>72</v>
      </c>
      <c r="H3859" t="str">
        <f>_xlfn.XLOOKUP(Table1[[#This Row],[ZIPCODE]],Table2[Zip Code],Table2[County])</f>
        <v>Utah</v>
      </c>
      <c r="I3859" t="str">
        <f>_xlfn.XLOOKUP(Table1[[#This Row],[ZIPCODE]],Table3[zip],Table3[county])</f>
        <v>Utah County</v>
      </c>
      <c r="J3859" t="str">
        <f>IFERROR(Table1[[#This Row],[County (Utah.gov)]], SUBSTITUTE(Table1[[#This Row],[County (WPR)]], " County", ""))</f>
        <v>Utah</v>
      </c>
    </row>
    <row r="3860" spans="1:10">
      <c r="A3860" t="s">
        <v>137</v>
      </c>
      <c r="B3860" t="s">
        <v>20</v>
      </c>
      <c r="C3860">
        <v>2025</v>
      </c>
      <c r="D3860">
        <v>2</v>
      </c>
      <c r="E3860">
        <v>84005</v>
      </c>
      <c r="F3860" t="s">
        <v>290</v>
      </c>
      <c r="G3860">
        <v>347</v>
      </c>
      <c r="H3860" t="e">
        <f>_xlfn.XLOOKUP(Table1[[#This Row],[ZIPCODE]],Table2[Zip Code],Table2[County])</f>
        <v>#N/A</v>
      </c>
      <c r="I3860" t="str">
        <f>_xlfn.XLOOKUP(Table1[[#This Row],[ZIPCODE]],Table3[zip],Table3[county])</f>
        <v>Utah County</v>
      </c>
      <c r="J3860" t="str">
        <f>IFERROR(Table1[[#This Row],[County (Utah.gov)]], SUBSTITUTE(Table1[[#This Row],[County (WPR)]], " County", ""))</f>
        <v>Utah</v>
      </c>
    </row>
    <row r="3861" spans="1:10">
      <c r="A3861" t="s">
        <v>137</v>
      </c>
      <c r="B3861" t="s">
        <v>20</v>
      </c>
      <c r="C3861">
        <v>2025</v>
      </c>
      <c r="D3861">
        <v>2</v>
      </c>
      <c r="E3861">
        <v>84005</v>
      </c>
      <c r="F3861" t="s">
        <v>291</v>
      </c>
      <c r="G3861">
        <v>196</v>
      </c>
      <c r="H3861" t="e">
        <f>_xlfn.XLOOKUP(Table1[[#This Row],[ZIPCODE]],Table2[Zip Code],Table2[County])</f>
        <v>#N/A</v>
      </c>
      <c r="I3861" t="str">
        <f>_xlfn.XLOOKUP(Table1[[#This Row],[ZIPCODE]],Table3[zip],Table3[county])</f>
        <v>Utah County</v>
      </c>
      <c r="J3861" t="str">
        <f>IFERROR(Table1[[#This Row],[County (Utah.gov)]], SUBSTITUTE(Table1[[#This Row],[County (WPR)]], " County", ""))</f>
        <v>Utah</v>
      </c>
    </row>
    <row r="3862" spans="1:10">
      <c r="A3862" t="s">
        <v>137</v>
      </c>
      <c r="B3862" t="s">
        <v>20</v>
      </c>
      <c r="C3862">
        <v>2025</v>
      </c>
      <c r="D3862">
        <v>2</v>
      </c>
      <c r="E3862">
        <v>84006</v>
      </c>
      <c r="F3862" t="s">
        <v>290</v>
      </c>
      <c r="G3862">
        <v>4</v>
      </c>
      <c r="H3862" t="str">
        <f>_xlfn.XLOOKUP(Table1[[#This Row],[ZIPCODE]],Table2[Zip Code],Table2[County])</f>
        <v>Salt Lake</v>
      </c>
      <c r="I3862" t="str">
        <f>_xlfn.XLOOKUP(Table1[[#This Row],[ZIPCODE]],Table3[zip],Table3[county])</f>
        <v>Salt Lake County</v>
      </c>
      <c r="J3862" t="str">
        <f>IFERROR(Table1[[#This Row],[County (Utah.gov)]], SUBSTITUTE(Table1[[#This Row],[County (WPR)]], " County", ""))</f>
        <v>Salt Lake</v>
      </c>
    </row>
    <row r="3863" spans="1:10">
      <c r="A3863" t="s">
        <v>137</v>
      </c>
      <c r="B3863" t="s">
        <v>20</v>
      </c>
      <c r="C3863">
        <v>2025</v>
      </c>
      <c r="D3863">
        <v>2</v>
      </c>
      <c r="E3863">
        <v>84006</v>
      </c>
      <c r="F3863" t="s">
        <v>291</v>
      </c>
      <c r="G3863">
        <v>1</v>
      </c>
      <c r="H3863" t="str">
        <f>_xlfn.XLOOKUP(Table1[[#This Row],[ZIPCODE]],Table2[Zip Code],Table2[County])</f>
        <v>Salt Lake</v>
      </c>
      <c r="I3863" t="str">
        <f>_xlfn.XLOOKUP(Table1[[#This Row],[ZIPCODE]],Table3[zip],Table3[county])</f>
        <v>Salt Lake County</v>
      </c>
      <c r="J3863" t="str">
        <f>IFERROR(Table1[[#This Row],[County (Utah.gov)]], SUBSTITUTE(Table1[[#This Row],[County (WPR)]], " County", ""))</f>
        <v>Salt Lake</v>
      </c>
    </row>
    <row r="3864" spans="1:10">
      <c r="A3864" t="s">
        <v>137</v>
      </c>
      <c r="B3864" t="s">
        <v>20</v>
      </c>
      <c r="C3864">
        <v>2025</v>
      </c>
      <c r="D3864">
        <v>2</v>
      </c>
      <c r="E3864">
        <v>84007</v>
      </c>
      <c r="F3864" t="s">
        <v>291</v>
      </c>
      <c r="G3864">
        <v>1</v>
      </c>
      <c r="H3864" t="str">
        <f>_xlfn.XLOOKUP(Table1[[#This Row],[ZIPCODE]],Table2[Zip Code],Table2[County])</f>
        <v>Duchesne</v>
      </c>
      <c r="I3864" t="str">
        <f>_xlfn.XLOOKUP(Table1[[#This Row],[ZIPCODE]],Table3[zip],Table3[county])</f>
        <v>Duchesne County</v>
      </c>
      <c r="J3864" t="str">
        <f>IFERROR(Table1[[#This Row],[County (Utah.gov)]], SUBSTITUTE(Table1[[#This Row],[County (WPR)]], " County", ""))</f>
        <v>Duchesne</v>
      </c>
    </row>
    <row r="3865" spans="1:10">
      <c r="A3865" t="s">
        <v>137</v>
      </c>
      <c r="B3865" t="s">
        <v>20</v>
      </c>
      <c r="C3865">
        <v>2025</v>
      </c>
      <c r="D3865">
        <v>2</v>
      </c>
      <c r="E3865">
        <v>84009</v>
      </c>
      <c r="F3865" t="s">
        <v>290</v>
      </c>
      <c r="G3865">
        <v>165</v>
      </c>
      <c r="H3865" t="e">
        <f>_xlfn.XLOOKUP(Table1[[#This Row],[ZIPCODE]],Table2[Zip Code],Table2[County])</f>
        <v>#N/A</v>
      </c>
      <c r="I3865" t="str">
        <f>_xlfn.XLOOKUP(Table1[[#This Row],[ZIPCODE]],Table3[zip],Table3[county])</f>
        <v>Salt Lake County</v>
      </c>
      <c r="J3865" t="str">
        <f>IFERROR(Table1[[#This Row],[County (Utah.gov)]], SUBSTITUTE(Table1[[#This Row],[County (WPR)]], " County", ""))</f>
        <v>Salt Lake</v>
      </c>
    </row>
    <row r="3866" spans="1:10">
      <c r="A3866" t="s">
        <v>137</v>
      </c>
      <c r="B3866" t="s">
        <v>20</v>
      </c>
      <c r="C3866">
        <v>2025</v>
      </c>
      <c r="D3866">
        <v>2</v>
      </c>
      <c r="E3866">
        <v>84009</v>
      </c>
      <c r="F3866" t="s">
        <v>291</v>
      </c>
      <c r="G3866">
        <v>84</v>
      </c>
      <c r="H3866" t="e">
        <f>_xlfn.XLOOKUP(Table1[[#This Row],[ZIPCODE]],Table2[Zip Code],Table2[County])</f>
        <v>#N/A</v>
      </c>
      <c r="I3866" t="str">
        <f>_xlfn.XLOOKUP(Table1[[#This Row],[ZIPCODE]],Table3[zip],Table3[county])</f>
        <v>Salt Lake County</v>
      </c>
      <c r="J3866" t="str">
        <f>IFERROR(Table1[[#This Row],[County (Utah.gov)]], SUBSTITUTE(Table1[[#This Row],[County (WPR)]], " County", ""))</f>
        <v>Salt Lake</v>
      </c>
    </row>
    <row r="3867" spans="1:10">
      <c r="A3867" t="s">
        <v>137</v>
      </c>
      <c r="B3867" t="s">
        <v>20</v>
      </c>
      <c r="C3867">
        <v>2025</v>
      </c>
      <c r="D3867">
        <v>2</v>
      </c>
      <c r="E3867">
        <v>84010</v>
      </c>
      <c r="F3867" t="s">
        <v>290</v>
      </c>
      <c r="G3867">
        <v>107</v>
      </c>
      <c r="H3867" t="str">
        <f>_xlfn.XLOOKUP(Table1[[#This Row],[ZIPCODE]],Table2[Zip Code],Table2[County])</f>
        <v>Davis</v>
      </c>
      <c r="I3867" t="str">
        <f>_xlfn.XLOOKUP(Table1[[#This Row],[ZIPCODE]],Table3[zip],Table3[county])</f>
        <v>Davis County</v>
      </c>
      <c r="J3867" t="str">
        <f>IFERROR(Table1[[#This Row],[County (Utah.gov)]], SUBSTITUTE(Table1[[#This Row],[County (WPR)]], " County", ""))</f>
        <v>Davis</v>
      </c>
    </row>
    <row r="3868" spans="1:10">
      <c r="A3868" t="s">
        <v>137</v>
      </c>
      <c r="B3868" t="s">
        <v>20</v>
      </c>
      <c r="C3868">
        <v>2025</v>
      </c>
      <c r="D3868">
        <v>2</v>
      </c>
      <c r="E3868">
        <v>84010</v>
      </c>
      <c r="F3868" t="s">
        <v>291</v>
      </c>
      <c r="G3868">
        <v>44</v>
      </c>
      <c r="H3868" t="str">
        <f>_xlfn.XLOOKUP(Table1[[#This Row],[ZIPCODE]],Table2[Zip Code],Table2[County])</f>
        <v>Davis</v>
      </c>
      <c r="I3868" t="str">
        <f>_xlfn.XLOOKUP(Table1[[#This Row],[ZIPCODE]],Table3[zip],Table3[county])</f>
        <v>Davis County</v>
      </c>
      <c r="J3868" t="str">
        <f>IFERROR(Table1[[#This Row],[County (Utah.gov)]], SUBSTITUTE(Table1[[#This Row],[County (WPR)]], " County", ""))</f>
        <v>Davis</v>
      </c>
    </row>
    <row r="3869" spans="1:10">
      <c r="A3869" t="s">
        <v>137</v>
      </c>
      <c r="B3869" t="s">
        <v>20</v>
      </c>
      <c r="C3869">
        <v>2025</v>
      </c>
      <c r="D3869">
        <v>2</v>
      </c>
      <c r="E3869">
        <v>84013</v>
      </c>
      <c r="F3869" t="s">
        <v>290</v>
      </c>
      <c r="G3869">
        <v>4</v>
      </c>
      <c r="H3869" t="str">
        <f>_xlfn.XLOOKUP(Table1[[#This Row],[ZIPCODE]],Table2[Zip Code],Table2[County])</f>
        <v>Utah</v>
      </c>
      <c r="I3869" t="str">
        <f>_xlfn.XLOOKUP(Table1[[#This Row],[ZIPCODE]],Table3[zip],Table3[county])</f>
        <v>Utah County</v>
      </c>
      <c r="J3869" t="str">
        <f>IFERROR(Table1[[#This Row],[County (Utah.gov)]], SUBSTITUTE(Table1[[#This Row],[County (WPR)]], " County", ""))</f>
        <v>Utah</v>
      </c>
    </row>
    <row r="3870" spans="1:10">
      <c r="A3870" t="s">
        <v>137</v>
      </c>
      <c r="B3870" t="s">
        <v>20</v>
      </c>
      <c r="C3870">
        <v>2025</v>
      </c>
      <c r="D3870">
        <v>2</v>
      </c>
      <c r="E3870">
        <v>84013</v>
      </c>
      <c r="F3870" t="s">
        <v>291</v>
      </c>
      <c r="G3870">
        <v>2</v>
      </c>
      <c r="H3870" t="str">
        <f>_xlfn.XLOOKUP(Table1[[#This Row],[ZIPCODE]],Table2[Zip Code],Table2[County])</f>
        <v>Utah</v>
      </c>
      <c r="I3870" t="str">
        <f>_xlfn.XLOOKUP(Table1[[#This Row],[ZIPCODE]],Table3[zip],Table3[county])</f>
        <v>Utah County</v>
      </c>
      <c r="J3870" t="str">
        <f>IFERROR(Table1[[#This Row],[County (Utah.gov)]], SUBSTITUTE(Table1[[#This Row],[County (WPR)]], " County", ""))</f>
        <v>Utah</v>
      </c>
    </row>
    <row r="3871" spans="1:10">
      <c r="A3871" t="s">
        <v>137</v>
      </c>
      <c r="B3871" t="s">
        <v>20</v>
      </c>
      <c r="C3871">
        <v>2025</v>
      </c>
      <c r="D3871">
        <v>2</v>
      </c>
      <c r="E3871">
        <v>84014</v>
      </c>
      <c r="F3871" t="s">
        <v>290</v>
      </c>
      <c r="G3871">
        <v>52</v>
      </c>
      <c r="H3871" t="str">
        <f>_xlfn.XLOOKUP(Table1[[#This Row],[ZIPCODE]],Table2[Zip Code],Table2[County])</f>
        <v>Davis</v>
      </c>
      <c r="I3871" t="str">
        <f>_xlfn.XLOOKUP(Table1[[#This Row],[ZIPCODE]],Table3[zip],Table3[county])</f>
        <v>Davis County</v>
      </c>
      <c r="J3871" t="str">
        <f>IFERROR(Table1[[#This Row],[County (Utah.gov)]], SUBSTITUTE(Table1[[#This Row],[County (WPR)]], " County", ""))</f>
        <v>Davis</v>
      </c>
    </row>
    <row r="3872" spans="1:10">
      <c r="A3872" t="s">
        <v>137</v>
      </c>
      <c r="B3872" t="s">
        <v>20</v>
      </c>
      <c r="C3872">
        <v>2025</v>
      </c>
      <c r="D3872">
        <v>2</v>
      </c>
      <c r="E3872">
        <v>84014</v>
      </c>
      <c r="F3872" t="s">
        <v>291</v>
      </c>
      <c r="G3872">
        <v>14</v>
      </c>
      <c r="H3872" t="str">
        <f>_xlfn.XLOOKUP(Table1[[#This Row],[ZIPCODE]],Table2[Zip Code],Table2[County])</f>
        <v>Davis</v>
      </c>
      <c r="I3872" t="str">
        <f>_xlfn.XLOOKUP(Table1[[#This Row],[ZIPCODE]],Table3[zip],Table3[county])</f>
        <v>Davis County</v>
      </c>
      <c r="J3872" t="str">
        <f>IFERROR(Table1[[#This Row],[County (Utah.gov)]], SUBSTITUTE(Table1[[#This Row],[County (WPR)]], " County", ""))</f>
        <v>Davis</v>
      </c>
    </row>
    <row r="3873" spans="1:10">
      <c r="A3873" t="s">
        <v>137</v>
      </c>
      <c r="B3873" t="s">
        <v>20</v>
      </c>
      <c r="C3873">
        <v>2025</v>
      </c>
      <c r="D3873">
        <v>2</v>
      </c>
      <c r="E3873">
        <v>84015</v>
      </c>
      <c r="F3873" t="s">
        <v>290</v>
      </c>
      <c r="G3873">
        <v>41</v>
      </c>
      <c r="H3873" t="str">
        <f>_xlfn.XLOOKUP(Table1[[#This Row],[ZIPCODE]],Table2[Zip Code],Table2[County])</f>
        <v>Davis</v>
      </c>
      <c r="I3873" t="str">
        <f>_xlfn.XLOOKUP(Table1[[#This Row],[ZIPCODE]],Table3[zip],Table3[county])</f>
        <v>Davis County</v>
      </c>
      <c r="J3873" t="str">
        <f>IFERROR(Table1[[#This Row],[County (Utah.gov)]], SUBSTITUTE(Table1[[#This Row],[County (WPR)]], " County", ""))</f>
        <v>Davis</v>
      </c>
    </row>
    <row r="3874" spans="1:10">
      <c r="A3874" t="s">
        <v>137</v>
      </c>
      <c r="B3874" t="s">
        <v>20</v>
      </c>
      <c r="C3874">
        <v>2025</v>
      </c>
      <c r="D3874">
        <v>2</v>
      </c>
      <c r="E3874">
        <v>84015</v>
      </c>
      <c r="F3874" t="s">
        <v>291</v>
      </c>
      <c r="G3874">
        <v>6</v>
      </c>
      <c r="H3874" t="str">
        <f>_xlfn.XLOOKUP(Table1[[#This Row],[ZIPCODE]],Table2[Zip Code],Table2[County])</f>
        <v>Davis</v>
      </c>
      <c r="I3874" t="str">
        <f>_xlfn.XLOOKUP(Table1[[#This Row],[ZIPCODE]],Table3[zip],Table3[county])</f>
        <v>Davis County</v>
      </c>
      <c r="J3874" t="str">
        <f>IFERROR(Table1[[#This Row],[County (Utah.gov)]], SUBSTITUTE(Table1[[#This Row],[County (WPR)]], " County", ""))</f>
        <v>Davis</v>
      </c>
    </row>
    <row r="3875" spans="1:10">
      <c r="A3875" t="s">
        <v>137</v>
      </c>
      <c r="B3875" t="s">
        <v>20</v>
      </c>
      <c r="C3875">
        <v>2025</v>
      </c>
      <c r="D3875">
        <v>2</v>
      </c>
      <c r="E3875">
        <v>84017</v>
      </c>
      <c r="F3875" t="s">
        <v>290</v>
      </c>
      <c r="G3875">
        <v>9</v>
      </c>
      <c r="H3875" t="str">
        <f>_xlfn.XLOOKUP(Table1[[#This Row],[ZIPCODE]],Table2[Zip Code],Table2[County])</f>
        <v>Summit</v>
      </c>
      <c r="I3875" t="str">
        <f>_xlfn.XLOOKUP(Table1[[#This Row],[ZIPCODE]],Table3[zip],Table3[county])</f>
        <v>Summit County</v>
      </c>
      <c r="J3875" t="str">
        <f>IFERROR(Table1[[#This Row],[County (Utah.gov)]], SUBSTITUTE(Table1[[#This Row],[County (WPR)]], " County", ""))</f>
        <v>Summit</v>
      </c>
    </row>
    <row r="3876" spans="1:10">
      <c r="A3876" t="s">
        <v>137</v>
      </c>
      <c r="B3876" t="s">
        <v>20</v>
      </c>
      <c r="C3876">
        <v>2025</v>
      </c>
      <c r="D3876">
        <v>2</v>
      </c>
      <c r="E3876">
        <v>84017</v>
      </c>
      <c r="F3876" t="s">
        <v>291</v>
      </c>
      <c r="G3876">
        <v>2</v>
      </c>
      <c r="H3876" t="str">
        <f>_xlfn.XLOOKUP(Table1[[#This Row],[ZIPCODE]],Table2[Zip Code],Table2[County])</f>
        <v>Summit</v>
      </c>
      <c r="I3876" t="str">
        <f>_xlfn.XLOOKUP(Table1[[#This Row],[ZIPCODE]],Table3[zip],Table3[county])</f>
        <v>Summit County</v>
      </c>
      <c r="J3876" t="str">
        <f>IFERROR(Table1[[#This Row],[County (Utah.gov)]], SUBSTITUTE(Table1[[#This Row],[County (WPR)]], " County", ""))</f>
        <v>Summit</v>
      </c>
    </row>
    <row r="3877" spans="1:10">
      <c r="A3877" t="s">
        <v>137</v>
      </c>
      <c r="B3877" t="s">
        <v>20</v>
      </c>
      <c r="C3877">
        <v>2025</v>
      </c>
      <c r="D3877">
        <v>2</v>
      </c>
      <c r="E3877">
        <v>84020</v>
      </c>
      <c r="F3877" t="s">
        <v>290</v>
      </c>
      <c r="G3877">
        <v>379</v>
      </c>
      <c r="H3877" t="str">
        <f>_xlfn.XLOOKUP(Table1[[#This Row],[ZIPCODE]],Table2[Zip Code],Table2[County])</f>
        <v>Salt Lake</v>
      </c>
      <c r="I3877" t="str">
        <f>_xlfn.XLOOKUP(Table1[[#This Row],[ZIPCODE]],Table3[zip],Table3[county])</f>
        <v>Salt Lake County</v>
      </c>
      <c r="J3877" t="str">
        <f>IFERROR(Table1[[#This Row],[County (Utah.gov)]], SUBSTITUTE(Table1[[#This Row],[County (WPR)]], " County", ""))</f>
        <v>Salt Lake</v>
      </c>
    </row>
    <row r="3878" spans="1:10">
      <c r="A3878" t="s">
        <v>137</v>
      </c>
      <c r="B3878" t="s">
        <v>20</v>
      </c>
      <c r="C3878">
        <v>2025</v>
      </c>
      <c r="D3878">
        <v>2</v>
      </c>
      <c r="E3878">
        <v>84020</v>
      </c>
      <c r="F3878" t="s">
        <v>291</v>
      </c>
      <c r="G3878">
        <v>186</v>
      </c>
      <c r="H3878" t="str">
        <f>_xlfn.XLOOKUP(Table1[[#This Row],[ZIPCODE]],Table2[Zip Code],Table2[County])</f>
        <v>Salt Lake</v>
      </c>
      <c r="I3878" t="str">
        <f>_xlfn.XLOOKUP(Table1[[#This Row],[ZIPCODE]],Table3[zip],Table3[county])</f>
        <v>Salt Lake County</v>
      </c>
      <c r="J3878" t="str">
        <f>IFERROR(Table1[[#This Row],[County (Utah.gov)]], SUBSTITUTE(Table1[[#This Row],[County (WPR)]], " County", ""))</f>
        <v>Salt Lake</v>
      </c>
    </row>
    <row r="3879" spans="1:10">
      <c r="A3879" t="s">
        <v>137</v>
      </c>
      <c r="B3879" t="s">
        <v>20</v>
      </c>
      <c r="C3879">
        <v>2025</v>
      </c>
      <c r="D3879">
        <v>2</v>
      </c>
      <c r="E3879">
        <v>84023</v>
      </c>
      <c r="F3879" t="s">
        <v>291</v>
      </c>
      <c r="G3879">
        <v>1</v>
      </c>
      <c r="H3879" t="str">
        <f>_xlfn.XLOOKUP(Table1[[#This Row],[ZIPCODE]],Table2[Zip Code],Table2[County])</f>
        <v>Daggett</v>
      </c>
      <c r="I3879" t="str">
        <f>_xlfn.XLOOKUP(Table1[[#This Row],[ZIPCODE]],Table3[zip],Table3[county])</f>
        <v>Daggett County</v>
      </c>
      <c r="J3879" t="str">
        <f>IFERROR(Table1[[#This Row],[County (Utah.gov)]], SUBSTITUTE(Table1[[#This Row],[County (WPR)]], " County", ""))</f>
        <v>Daggett</v>
      </c>
    </row>
    <row r="3880" spans="1:10">
      <c r="A3880" t="s">
        <v>137</v>
      </c>
      <c r="B3880" t="s">
        <v>20</v>
      </c>
      <c r="C3880">
        <v>2025</v>
      </c>
      <c r="D3880">
        <v>2</v>
      </c>
      <c r="E3880">
        <v>84025</v>
      </c>
      <c r="F3880" t="s">
        <v>290</v>
      </c>
      <c r="G3880">
        <v>74</v>
      </c>
      <c r="H3880" t="str">
        <f>_xlfn.XLOOKUP(Table1[[#This Row],[ZIPCODE]],Table2[Zip Code],Table2[County])</f>
        <v>Davis</v>
      </c>
      <c r="I3880" t="str">
        <f>_xlfn.XLOOKUP(Table1[[#This Row],[ZIPCODE]],Table3[zip],Table3[county])</f>
        <v>Davis County</v>
      </c>
      <c r="J3880" t="str">
        <f>IFERROR(Table1[[#This Row],[County (Utah.gov)]], SUBSTITUTE(Table1[[#This Row],[County (WPR)]], " County", ""))</f>
        <v>Davis</v>
      </c>
    </row>
    <row r="3881" spans="1:10">
      <c r="A3881" t="s">
        <v>137</v>
      </c>
      <c r="B3881" t="s">
        <v>20</v>
      </c>
      <c r="C3881">
        <v>2025</v>
      </c>
      <c r="D3881">
        <v>2</v>
      </c>
      <c r="E3881">
        <v>84025</v>
      </c>
      <c r="F3881" t="s">
        <v>291</v>
      </c>
      <c r="G3881">
        <v>33</v>
      </c>
      <c r="H3881" t="str">
        <f>_xlfn.XLOOKUP(Table1[[#This Row],[ZIPCODE]],Table2[Zip Code],Table2[County])</f>
        <v>Davis</v>
      </c>
      <c r="I3881" t="str">
        <f>_xlfn.XLOOKUP(Table1[[#This Row],[ZIPCODE]],Table3[zip],Table3[county])</f>
        <v>Davis County</v>
      </c>
      <c r="J3881" t="str">
        <f>IFERROR(Table1[[#This Row],[County (Utah.gov)]], SUBSTITUTE(Table1[[#This Row],[County (WPR)]], " County", ""))</f>
        <v>Davis</v>
      </c>
    </row>
    <row r="3882" spans="1:10">
      <c r="A3882" t="s">
        <v>137</v>
      </c>
      <c r="B3882" t="s">
        <v>20</v>
      </c>
      <c r="C3882">
        <v>2025</v>
      </c>
      <c r="D3882">
        <v>2</v>
      </c>
      <c r="E3882">
        <v>84026</v>
      </c>
      <c r="F3882" t="s">
        <v>290</v>
      </c>
      <c r="G3882">
        <v>3</v>
      </c>
      <c r="H3882" t="str">
        <f>_xlfn.XLOOKUP(Table1[[#This Row],[ZIPCODE]],Table2[Zip Code],Table2[County])</f>
        <v>Uintah</v>
      </c>
      <c r="I3882" t="str">
        <f>_xlfn.XLOOKUP(Table1[[#This Row],[ZIPCODE]],Table3[zip],Table3[county])</f>
        <v>Uintah County</v>
      </c>
      <c r="J3882" t="str">
        <f>IFERROR(Table1[[#This Row],[County (Utah.gov)]], SUBSTITUTE(Table1[[#This Row],[County (WPR)]], " County", ""))</f>
        <v>Uintah</v>
      </c>
    </row>
    <row r="3883" spans="1:10">
      <c r="A3883" t="s">
        <v>137</v>
      </c>
      <c r="B3883" t="s">
        <v>20</v>
      </c>
      <c r="C3883">
        <v>2025</v>
      </c>
      <c r="D3883">
        <v>2</v>
      </c>
      <c r="E3883">
        <v>84028</v>
      </c>
      <c r="F3883" t="s">
        <v>290</v>
      </c>
      <c r="G3883">
        <v>1</v>
      </c>
      <c r="H3883" t="str">
        <f>_xlfn.XLOOKUP(Table1[[#This Row],[ZIPCODE]],Table2[Zip Code],Table2[County])</f>
        <v>Rich</v>
      </c>
      <c r="I3883" t="str">
        <f>_xlfn.XLOOKUP(Table1[[#This Row],[ZIPCODE]],Table3[zip],Table3[county])</f>
        <v>Rich County</v>
      </c>
      <c r="J3883" t="str">
        <f>IFERROR(Table1[[#This Row],[County (Utah.gov)]], SUBSTITUTE(Table1[[#This Row],[County (WPR)]], " County", ""))</f>
        <v>Rich</v>
      </c>
    </row>
    <row r="3884" spans="1:10">
      <c r="A3884" t="s">
        <v>137</v>
      </c>
      <c r="B3884" t="s">
        <v>20</v>
      </c>
      <c r="C3884">
        <v>2025</v>
      </c>
      <c r="D3884">
        <v>2</v>
      </c>
      <c r="E3884">
        <v>84029</v>
      </c>
      <c r="F3884" t="s">
        <v>290</v>
      </c>
      <c r="G3884">
        <v>14</v>
      </c>
      <c r="H3884" t="str">
        <f>_xlfn.XLOOKUP(Table1[[#This Row],[ZIPCODE]],Table2[Zip Code],Table2[County])</f>
        <v>Tooele</v>
      </c>
      <c r="I3884" t="str">
        <f>_xlfn.XLOOKUP(Table1[[#This Row],[ZIPCODE]],Table3[zip],Table3[county])</f>
        <v>Tooele County</v>
      </c>
      <c r="J3884" t="str">
        <f>IFERROR(Table1[[#This Row],[County (Utah.gov)]], SUBSTITUTE(Table1[[#This Row],[County (WPR)]], " County", ""))</f>
        <v>Tooele</v>
      </c>
    </row>
    <row r="3885" spans="1:10">
      <c r="A3885" t="s">
        <v>137</v>
      </c>
      <c r="B3885" t="s">
        <v>20</v>
      </c>
      <c r="C3885">
        <v>2025</v>
      </c>
      <c r="D3885">
        <v>2</v>
      </c>
      <c r="E3885">
        <v>84029</v>
      </c>
      <c r="F3885" t="s">
        <v>291</v>
      </c>
      <c r="G3885">
        <v>7</v>
      </c>
      <c r="H3885" t="str">
        <f>_xlfn.XLOOKUP(Table1[[#This Row],[ZIPCODE]],Table2[Zip Code],Table2[County])</f>
        <v>Tooele</v>
      </c>
      <c r="I3885" t="str">
        <f>_xlfn.XLOOKUP(Table1[[#This Row],[ZIPCODE]],Table3[zip],Table3[county])</f>
        <v>Tooele County</v>
      </c>
      <c r="J3885" t="str">
        <f>IFERROR(Table1[[#This Row],[County (Utah.gov)]], SUBSTITUTE(Table1[[#This Row],[County (WPR)]], " County", ""))</f>
        <v>Tooele</v>
      </c>
    </row>
    <row r="3886" spans="1:10">
      <c r="A3886" t="s">
        <v>137</v>
      </c>
      <c r="B3886" t="s">
        <v>20</v>
      </c>
      <c r="C3886">
        <v>2025</v>
      </c>
      <c r="D3886">
        <v>2</v>
      </c>
      <c r="E3886">
        <v>84032</v>
      </c>
      <c r="F3886" t="s">
        <v>290</v>
      </c>
      <c r="G3886">
        <v>161</v>
      </c>
      <c r="H3886" t="str">
        <f>_xlfn.XLOOKUP(Table1[[#This Row],[ZIPCODE]],Table2[Zip Code],Table2[County])</f>
        <v>Wasatch</v>
      </c>
      <c r="I3886" t="str">
        <f>_xlfn.XLOOKUP(Table1[[#This Row],[ZIPCODE]],Table3[zip],Table3[county])</f>
        <v>Wasatch County</v>
      </c>
      <c r="J3886" t="str">
        <f>IFERROR(Table1[[#This Row],[County (Utah.gov)]], SUBSTITUTE(Table1[[#This Row],[County (WPR)]], " County", ""))</f>
        <v>Wasatch</v>
      </c>
    </row>
    <row r="3887" spans="1:10">
      <c r="A3887" t="s">
        <v>137</v>
      </c>
      <c r="B3887" t="s">
        <v>20</v>
      </c>
      <c r="C3887">
        <v>2025</v>
      </c>
      <c r="D3887">
        <v>2</v>
      </c>
      <c r="E3887">
        <v>84032</v>
      </c>
      <c r="F3887" t="s">
        <v>291</v>
      </c>
      <c r="G3887">
        <v>90</v>
      </c>
      <c r="H3887" t="str">
        <f>_xlfn.XLOOKUP(Table1[[#This Row],[ZIPCODE]],Table2[Zip Code],Table2[County])</f>
        <v>Wasatch</v>
      </c>
      <c r="I3887" t="str">
        <f>_xlfn.XLOOKUP(Table1[[#This Row],[ZIPCODE]],Table3[zip],Table3[county])</f>
        <v>Wasatch County</v>
      </c>
      <c r="J3887" t="str">
        <f>IFERROR(Table1[[#This Row],[County (Utah.gov)]], SUBSTITUTE(Table1[[#This Row],[County (WPR)]], " County", ""))</f>
        <v>Wasatch</v>
      </c>
    </row>
    <row r="3888" spans="1:10">
      <c r="A3888" t="s">
        <v>137</v>
      </c>
      <c r="B3888" t="s">
        <v>20</v>
      </c>
      <c r="C3888">
        <v>2025</v>
      </c>
      <c r="D3888">
        <v>2</v>
      </c>
      <c r="E3888">
        <v>84033</v>
      </c>
      <c r="F3888" t="s">
        <v>291</v>
      </c>
      <c r="G3888">
        <v>1</v>
      </c>
      <c r="H3888" t="str">
        <f>_xlfn.XLOOKUP(Table1[[#This Row],[ZIPCODE]],Table2[Zip Code],Table2[County])</f>
        <v>Summit</v>
      </c>
      <c r="I3888" t="str">
        <f>_xlfn.XLOOKUP(Table1[[#This Row],[ZIPCODE]],Table3[zip],Table3[county])</f>
        <v>Summit County</v>
      </c>
      <c r="J3888" t="str">
        <f>IFERROR(Table1[[#This Row],[County (Utah.gov)]], SUBSTITUTE(Table1[[#This Row],[County (WPR)]], " County", ""))</f>
        <v>Summit</v>
      </c>
    </row>
    <row r="3889" spans="1:10">
      <c r="A3889" t="s">
        <v>137</v>
      </c>
      <c r="B3889" t="s">
        <v>20</v>
      </c>
      <c r="C3889">
        <v>2025</v>
      </c>
      <c r="D3889">
        <v>2</v>
      </c>
      <c r="E3889">
        <v>84035</v>
      </c>
      <c r="F3889" t="s">
        <v>290</v>
      </c>
      <c r="G3889">
        <v>2</v>
      </c>
      <c r="H3889" t="str">
        <f>_xlfn.XLOOKUP(Table1[[#This Row],[ZIPCODE]],Table2[Zip Code],Table2[County])</f>
        <v>Uintah</v>
      </c>
      <c r="I3889" t="str">
        <f>_xlfn.XLOOKUP(Table1[[#This Row],[ZIPCODE]],Table3[zip],Table3[county])</f>
        <v>Uintah County</v>
      </c>
      <c r="J3889" t="str">
        <f>IFERROR(Table1[[#This Row],[County (Utah.gov)]], SUBSTITUTE(Table1[[#This Row],[County (WPR)]], " County", ""))</f>
        <v>Uintah</v>
      </c>
    </row>
    <row r="3890" spans="1:10">
      <c r="A3890" t="s">
        <v>137</v>
      </c>
      <c r="B3890" t="s">
        <v>20</v>
      </c>
      <c r="C3890">
        <v>2025</v>
      </c>
      <c r="D3890">
        <v>2</v>
      </c>
      <c r="E3890">
        <v>84036</v>
      </c>
      <c r="F3890" t="s">
        <v>290</v>
      </c>
      <c r="G3890">
        <v>19</v>
      </c>
      <c r="H3890" t="str">
        <f>_xlfn.XLOOKUP(Table1[[#This Row],[ZIPCODE]],Table2[Zip Code],Table2[County])</f>
        <v>Summit</v>
      </c>
      <c r="I3890" t="str">
        <f>_xlfn.XLOOKUP(Table1[[#This Row],[ZIPCODE]],Table3[zip],Table3[county])</f>
        <v>Summit County</v>
      </c>
      <c r="J3890" t="str">
        <f>IFERROR(Table1[[#This Row],[County (Utah.gov)]], SUBSTITUTE(Table1[[#This Row],[County (WPR)]], " County", ""))</f>
        <v>Summit</v>
      </c>
    </row>
    <row r="3891" spans="1:10">
      <c r="A3891" t="s">
        <v>137</v>
      </c>
      <c r="B3891" t="s">
        <v>20</v>
      </c>
      <c r="C3891">
        <v>2025</v>
      </c>
      <c r="D3891">
        <v>2</v>
      </c>
      <c r="E3891">
        <v>84036</v>
      </c>
      <c r="F3891" t="s">
        <v>291</v>
      </c>
      <c r="G3891">
        <v>11</v>
      </c>
      <c r="H3891" t="str">
        <f>_xlfn.XLOOKUP(Table1[[#This Row],[ZIPCODE]],Table2[Zip Code],Table2[County])</f>
        <v>Summit</v>
      </c>
      <c r="I3891" t="str">
        <f>_xlfn.XLOOKUP(Table1[[#This Row],[ZIPCODE]],Table3[zip],Table3[county])</f>
        <v>Summit County</v>
      </c>
      <c r="J3891" t="str">
        <f>IFERROR(Table1[[#This Row],[County (Utah.gov)]], SUBSTITUTE(Table1[[#This Row],[County (WPR)]], " County", ""))</f>
        <v>Summit</v>
      </c>
    </row>
    <row r="3892" spans="1:10">
      <c r="A3892" t="s">
        <v>137</v>
      </c>
      <c r="B3892" t="s">
        <v>20</v>
      </c>
      <c r="C3892">
        <v>2025</v>
      </c>
      <c r="D3892">
        <v>2</v>
      </c>
      <c r="E3892">
        <v>84037</v>
      </c>
      <c r="F3892" t="s">
        <v>290</v>
      </c>
      <c r="G3892">
        <v>177</v>
      </c>
      <c r="H3892" t="str">
        <f>_xlfn.XLOOKUP(Table1[[#This Row],[ZIPCODE]],Table2[Zip Code],Table2[County])</f>
        <v>Davis</v>
      </c>
      <c r="I3892" t="str">
        <f>_xlfn.XLOOKUP(Table1[[#This Row],[ZIPCODE]],Table3[zip],Table3[county])</f>
        <v>Davis County</v>
      </c>
      <c r="J3892" t="str">
        <f>IFERROR(Table1[[#This Row],[County (Utah.gov)]], SUBSTITUTE(Table1[[#This Row],[County (WPR)]], " County", ""))</f>
        <v>Davis</v>
      </c>
    </row>
    <row r="3893" spans="1:10">
      <c r="A3893" t="s">
        <v>137</v>
      </c>
      <c r="B3893" t="s">
        <v>20</v>
      </c>
      <c r="C3893">
        <v>2025</v>
      </c>
      <c r="D3893">
        <v>2</v>
      </c>
      <c r="E3893">
        <v>84037</v>
      </c>
      <c r="F3893" t="s">
        <v>291</v>
      </c>
      <c r="G3893">
        <v>45</v>
      </c>
      <c r="H3893" t="str">
        <f>_xlfn.XLOOKUP(Table1[[#This Row],[ZIPCODE]],Table2[Zip Code],Table2[County])</f>
        <v>Davis</v>
      </c>
      <c r="I3893" t="str">
        <f>_xlfn.XLOOKUP(Table1[[#This Row],[ZIPCODE]],Table3[zip],Table3[county])</f>
        <v>Davis County</v>
      </c>
      <c r="J3893" t="str">
        <f>IFERROR(Table1[[#This Row],[County (Utah.gov)]], SUBSTITUTE(Table1[[#This Row],[County (WPR)]], " County", ""))</f>
        <v>Davis</v>
      </c>
    </row>
    <row r="3894" spans="1:10">
      <c r="A3894" t="s">
        <v>137</v>
      </c>
      <c r="B3894" t="s">
        <v>20</v>
      </c>
      <c r="C3894">
        <v>2025</v>
      </c>
      <c r="D3894">
        <v>2</v>
      </c>
      <c r="E3894">
        <v>84039</v>
      </c>
      <c r="F3894" t="s">
        <v>291</v>
      </c>
      <c r="G3894">
        <v>1</v>
      </c>
      <c r="H3894" t="str">
        <f>_xlfn.XLOOKUP(Table1[[#This Row],[ZIPCODE]],Table2[Zip Code],Table2[County])</f>
        <v>Uintah</v>
      </c>
      <c r="I3894" t="str">
        <f>_xlfn.XLOOKUP(Table1[[#This Row],[ZIPCODE]],Table3[zip],Table3[county])</f>
        <v>Uintah County</v>
      </c>
      <c r="J3894" t="str">
        <f>IFERROR(Table1[[#This Row],[County (Utah.gov)]], SUBSTITUTE(Table1[[#This Row],[County (WPR)]], " County", ""))</f>
        <v>Uintah</v>
      </c>
    </row>
    <row r="3895" spans="1:10">
      <c r="A3895" t="s">
        <v>137</v>
      </c>
      <c r="B3895" t="s">
        <v>20</v>
      </c>
      <c r="C3895">
        <v>2025</v>
      </c>
      <c r="D3895">
        <v>2</v>
      </c>
      <c r="E3895">
        <v>84040</v>
      </c>
      <c r="F3895" t="s">
        <v>290</v>
      </c>
      <c r="G3895">
        <v>34</v>
      </c>
      <c r="H3895" t="str">
        <f>_xlfn.XLOOKUP(Table1[[#This Row],[ZIPCODE]],Table2[Zip Code],Table2[County])</f>
        <v>Davis</v>
      </c>
      <c r="I3895" t="str">
        <f>_xlfn.XLOOKUP(Table1[[#This Row],[ZIPCODE]],Table3[zip],Table3[county])</f>
        <v>Davis County</v>
      </c>
      <c r="J3895" t="str">
        <f>IFERROR(Table1[[#This Row],[County (Utah.gov)]], SUBSTITUTE(Table1[[#This Row],[County (WPR)]], " County", ""))</f>
        <v>Davis</v>
      </c>
    </row>
    <row r="3896" spans="1:10">
      <c r="A3896" t="s">
        <v>137</v>
      </c>
      <c r="B3896" t="s">
        <v>20</v>
      </c>
      <c r="C3896">
        <v>2025</v>
      </c>
      <c r="D3896">
        <v>2</v>
      </c>
      <c r="E3896">
        <v>84040</v>
      </c>
      <c r="F3896" t="s">
        <v>291</v>
      </c>
      <c r="G3896">
        <v>6</v>
      </c>
      <c r="H3896" t="str">
        <f>_xlfn.XLOOKUP(Table1[[#This Row],[ZIPCODE]],Table2[Zip Code],Table2[County])</f>
        <v>Davis</v>
      </c>
      <c r="I3896" t="str">
        <f>_xlfn.XLOOKUP(Table1[[#This Row],[ZIPCODE]],Table3[zip],Table3[county])</f>
        <v>Davis County</v>
      </c>
      <c r="J3896" t="str">
        <f>IFERROR(Table1[[#This Row],[County (Utah.gov)]], SUBSTITUTE(Table1[[#This Row],[County (WPR)]], " County", ""))</f>
        <v>Davis</v>
      </c>
    </row>
    <row r="3897" spans="1:10">
      <c r="A3897" t="s">
        <v>137</v>
      </c>
      <c r="B3897" t="s">
        <v>20</v>
      </c>
      <c r="C3897">
        <v>2025</v>
      </c>
      <c r="D3897">
        <v>2</v>
      </c>
      <c r="E3897">
        <v>84041</v>
      </c>
      <c r="F3897" t="s">
        <v>290</v>
      </c>
      <c r="G3897">
        <v>63</v>
      </c>
      <c r="H3897" t="str">
        <f>_xlfn.XLOOKUP(Table1[[#This Row],[ZIPCODE]],Table2[Zip Code],Table2[County])</f>
        <v>Davis</v>
      </c>
      <c r="I3897" t="str">
        <f>_xlfn.XLOOKUP(Table1[[#This Row],[ZIPCODE]],Table3[zip],Table3[county])</f>
        <v>Davis County</v>
      </c>
      <c r="J3897" t="str">
        <f>IFERROR(Table1[[#This Row],[County (Utah.gov)]], SUBSTITUTE(Table1[[#This Row],[County (WPR)]], " County", ""))</f>
        <v>Davis</v>
      </c>
    </row>
    <row r="3898" spans="1:10">
      <c r="A3898" t="s">
        <v>137</v>
      </c>
      <c r="B3898" t="s">
        <v>20</v>
      </c>
      <c r="C3898">
        <v>2025</v>
      </c>
      <c r="D3898">
        <v>2</v>
      </c>
      <c r="E3898">
        <v>84041</v>
      </c>
      <c r="F3898" t="s">
        <v>291</v>
      </c>
      <c r="G3898">
        <v>17</v>
      </c>
      <c r="H3898" t="str">
        <f>_xlfn.XLOOKUP(Table1[[#This Row],[ZIPCODE]],Table2[Zip Code],Table2[County])</f>
        <v>Davis</v>
      </c>
      <c r="I3898" t="str">
        <f>_xlfn.XLOOKUP(Table1[[#This Row],[ZIPCODE]],Table3[zip],Table3[county])</f>
        <v>Davis County</v>
      </c>
      <c r="J3898" t="str">
        <f>IFERROR(Table1[[#This Row],[County (Utah.gov)]], SUBSTITUTE(Table1[[#This Row],[County (WPR)]], " County", ""))</f>
        <v>Davis</v>
      </c>
    </row>
    <row r="3899" spans="1:10">
      <c r="A3899" t="s">
        <v>137</v>
      </c>
      <c r="B3899" t="s">
        <v>20</v>
      </c>
      <c r="C3899">
        <v>2025</v>
      </c>
      <c r="D3899">
        <v>2</v>
      </c>
      <c r="E3899">
        <v>84042</v>
      </c>
      <c r="F3899" t="s">
        <v>290</v>
      </c>
      <c r="G3899">
        <v>191</v>
      </c>
      <c r="H3899" t="str">
        <f>_xlfn.XLOOKUP(Table1[[#This Row],[ZIPCODE]],Table2[Zip Code],Table2[County])</f>
        <v>Utah</v>
      </c>
      <c r="I3899" t="str">
        <f>_xlfn.XLOOKUP(Table1[[#This Row],[ZIPCODE]],Table3[zip],Table3[county])</f>
        <v>Utah County</v>
      </c>
      <c r="J3899" t="str">
        <f>IFERROR(Table1[[#This Row],[County (Utah.gov)]], SUBSTITUTE(Table1[[#This Row],[County (WPR)]], " County", ""))</f>
        <v>Utah</v>
      </c>
    </row>
    <row r="3900" spans="1:10">
      <c r="A3900" t="s">
        <v>137</v>
      </c>
      <c r="B3900" t="s">
        <v>20</v>
      </c>
      <c r="C3900">
        <v>2025</v>
      </c>
      <c r="D3900">
        <v>2</v>
      </c>
      <c r="E3900">
        <v>84042</v>
      </c>
      <c r="F3900" t="s">
        <v>291</v>
      </c>
      <c r="G3900">
        <v>93</v>
      </c>
      <c r="H3900" t="str">
        <f>_xlfn.XLOOKUP(Table1[[#This Row],[ZIPCODE]],Table2[Zip Code],Table2[County])</f>
        <v>Utah</v>
      </c>
      <c r="I3900" t="str">
        <f>_xlfn.XLOOKUP(Table1[[#This Row],[ZIPCODE]],Table3[zip],Table3[county])</f>
        <v>Utah County</v>
      </c>
      <c r="J3900" t="str">
        <f>IFERROR(Table1[[#This Row],[County (Utah.gov)]], SUBSTITUTE(Table1[[#This Row],[County (WPR)]], " County", ""))</f>
        <v>Utah</v>
      </c>
    </row>
    <row r="3901" spans="1:10">
      <c r="A3901" t="s">
        <v>137</v>
      </c>
      <c r="B3901" t="s">
        <v>20</v>
      </c>
      <c r="C3901">
        <v>2025</v>
      </c>
      <c r="D3901">
        <v>2</v>
      </c>
      <c r="E3901">
        <v>84043</v>
      </c>
      <c r="F3901" t="s">
        <v>290</v>
      </c>
      <c r="G3901">
        <v>964</v>
      </c>
      <c r="H3901" t="str">
        <f>_xlfn.XLOOKUP(Table1[[#This Row],[ZIPCODE]],Table2[Zip Code],Table2[County])</f>
        <v>Utah</v>
      </c>
      <c r="I3901" t="str">
        <f>_xlfn.XLOOKUP(Table1[[#This Row],[ZIPCODE]],Table3[zip],Table3[county])</f>
        <v>Utah County</v>
      </c>
      <c r="J3901" t="str">
        <f>IFERROR(Table1[[#This Row],[County (Utah.gov)]], SUBSTITUTE(Table1[[#This Row],[County (WPR)]], " County", ""))</f>
        <v>Utah</v>
      </c>
    </row>
    <row r="3902" spans="1:10">
      <c r="A3902" t="s">
        <v>137</v>
      </c>
      <c r="B3902" t="s">
        <v>20</v>
      </c>
      <c r="C3902">
        <v>2025</v>
      </c>
      <c r="D3902">
        <v>2</v>
      </c>
      <c r="E3902">
        <v>84043</v>
      </c>
      <c r="F3902" t="s">
        <v>291</v>
      </c>
      <c r="G3902">
        <v>430</v>
      </c>
      <c r="H3902" t="str">
        <f>_xlfn.XLOOKUP(Table1[[#This Row],[ZIPCODE]],Table2[Zip Code],Table2[County])</f>
        <v>Utah</v>
      </c>
      <c r="I3902" t="str">
        <f>_xlfn.XLOOKUP(Table1[[#This Row],[ZIPCODE]],Table3[zip],Table3[county])</f>
        <v>Utah County</v>
      </c>
      <c r="J3902" t="str">
        <f>IFERROR(Table1[[#This Row],[County (Utah.gov)]], SUBSTITUTE(Table1[[#This Row],[County (WPR)]], " County", ""))</f>
        <v>Utah</v>
      </c>
    </row>
    <row r="3903" spans="1:10">
      <c r="A3903" t="s">
        <v>137</v>
      </c>
      <c r="B3903" t="s">
        <v>20</v>
      </c>
      <c r="C3903">
        <v>2025</v>
      </c>
      <c r="D3903">
        <v>2</v>
      </c>
      <c r="E3903">
        <v>84044</v>
      </c>
      <c r="F3903" t="s">
        <v>290</v>
      </c>
      <c r="G3903">
        <v>21</v>
      </c>
      <c r="H3903" t="str">
        <f>_xlfn.XLOOKUP(Table1[[#This Row],[ZIPCODE]],Table2[Zip Code],Table2[County])</f>
        <v>Salt Lake</v>
      </c>
      <c r="I3903" t="str">
        <f>_xlfn.XLOOKUP(Table1[[#This Row],[ZIPCODE]],Table3[zip],Table3[county])</f>
        <v>Salt Lake County</v>
      </c>
      <c r="J3903" t="str">
        <f>IFERROR(Table1[[#This Row],[County (Utah.gov)]], SUBSTITUTE(Table1[[#This Row],[County (WPR)]], " County", ""))</f>
        <v>Salt Lake</v>
      </c>
    </row>
    <row r="3904" spans="1:10">
      <c r="A3904" t="s">
        <v>137</v>
      </c>
      <c r="B3904" t="s">
        <v>20</v>
      </c>
      <c r="C3904">
        <v>2025</v>
      </c>
      <c r="D3904">
        <v>2</v>
      </c>
      <c r="E3904">
        <v>84044</v>
      </c>
      <c r="F3904" t="s">
        <v>291</v>
      </c>
      <c r="G3904">
        <v>12</v>
      </c>
      <c r="H3904" t="str">
        <f>_xlfn.XLOOKUP(Table1[[#This Row],[ZIPCODE]],Table2[Zip Code],Table2[County])</f>
        <v>Salt Lake</v>
      </c>
      <c r="I3904" t="str">
        <f>_xlfn.XLOOKUP(Table1[[#This Row],[ZIPCODE]],Table3[zip],Table3[county])</f>
        <v>Salt Lake County</v>
      </c>
      <c r="J3904" t="str">
        <f>IFERROR(Table1[[#This Row],[County (Utah.gov)]], SUBSTITUTE(Table1[[#This Row],[County (WPR)]], " County", ""))</f>
        <v>Salt Lake</v>
      </c>
    </row>
    <row r="3905" spans="1:10">
      <c r="A3905" t="s">
        <v>137</v>
      </c>
      <c r="B3905" t="s">
        <v>20</v>
      </c>
      <c r="C3905">
        <v>2025</v>
      </c>
      <c r="D3905">
        <v>2</v>
      </c>
      <c r="E3905">
        <v>84045</v>
      </c>
      <c r="F3905" t="s">
        <v>290</v>
      </c>
      <c r="G3905">
        <v>453</v>
      </c>
      <c r="H3905" t="e">
        <f>_xlfn.XLOOKUP(Table1[[#This Row],[ZIPCODE]],Table2[Zip Code],Table2[County])</f>
        <v>#N/A</v>
      </c>
      <c r="I3905" t="str">
        <f>_xlfn.XLOOKUP(Table1[[#This Row],[ZIPCODE]],Table3[zip],Table3[county])</f>
        <v>Utah County</v>
      </c>
      <c r="J3905" t="str">
        <f>IFERROR(Table1[[#This Row],[County (Utah.gov)]], SUBSTITUTE(Table1[[#This Row],[County (WPR)]], " County", ""))</f>
        <v>Utah</v>
      </c>
    </row>
    <row r="3906" spans="1:10">
      <c r="A3906" t="s">
        <v>137</v>
      </c>
      <c r="B3906" t="s">
        <v>20</v>
      </c>
      <c r="C3906">
        <v>2025</v>
      </c>
      <c r="D3906">
        <v>2</v>
      </c>
      <c r="E3906">
        <v>84045</v>
      </c>
      <c r="F3906" t="s">
        <v>291</v>
      </c>
      <c r="G3906">
        <v>225</v>
      </c>
      <c r="H3906" t="e">
        <f>_xlfn.XLOOKUP(Table1[[#This Row],[ZIPCODE]],Table2[Zip Code],Table2[County])</f>
        <v>#N/A</v>
      </c>
      <c r="I3906" t="str">
        <f>_xlfn.XLOOKUP(Table1[[#This Row],[ZIPCODE]],Table3[zip],Table3[county])</f>
        <v>Utah County</v>
      </c>
      <c r="J3906" t="str">
        <f>IFERROR(Table1[[#This Row],[County (Utah.gov)]], SUBSTITUTE(Table1[[#This Row],[County (WPR)]], " County", ""))</f>
        <v>Utah</v>
      </c>
    </row>
    <row r="3907" spans="1:10">
      <c r="A3907" t="s">
        <v>137</v>
      </c>
      <c r="B3907" t="s">
        <v>20</v>
      </c>
      <c r="C3907">
        <v>2025</v>
      </c>
      <c r="D3907">
        <v>2</v>
      </c>
      <c r="E3907">
        <v>84046</v>
      </c>
      <c r="F3907" t="s">
        <v>291</v>
      </c>
      <c r="G3907">
        <v>1</v>
      </c>
      <c r="H3907" t="str">
        <f>_xlfn.XLOOKUP(Table1[[#This Row],[ZIPCODE]],Table2[Zip Code],Table2[County])</f>
        <v>Daggett</v>
      </c>
      <c r="I3907" t="str">
        <f>_xlfn.XLOOKUP(Table1[[#This Row],[ZIPCODE]],Table3[zip],Table3[county])</f>
        <v>Daggett County</v>
      </c>
      <c r="J3907" t="str">
        <f>IFERROR(Table1[[#This Row],[County (Utah.gov)]], SUBSTITUTE(Table1[[#This Row],[County (WPR)]], " County", ""))</f>
        <v>Daggett</v>
      </c>
    </row>
    <row r="3908" spans="1:10">
      <c r="A3908" t="s">
        <v>137</v>
      </c>
      <c r="B3908" t="s">
        <v>20</v>
      </c>
      <c r="C3908">
        <v>2025</v>
      </c>
      <c r="D3908">
        <v>2</v>
      </c>
      <c r="E3908">
        <v>84047</v>
      </c>
      <c r="F3908" t="s">
        <v>290</v>
      </c>
      <c r="G3908">
        <v>35</v>
      </c>
      <c r="H3908" t="str">
        <f>_xlfn.XLOOKUP(Table1[[#This Row],[ZIPCODE]],Table2[Zip Code],Table2[County])</f>
        <v>Salt Lake</v>
      </c>
      <c r="I3908" t="str">
        <f>_xlfn.XLOOKUP(Table1[[#This Row],[ZIPCODE]],Table3[zip],Table3[county])</f>
        <v>Salt Lake County</v>
      </c>
      <c r="J3908" t="str">
        <f>IFERROR(Table1[[#This Row],[County (Utah.gov)]], SUBSTITUTE(Table1[[#This Row],[County (WPR)]], " County", ""))</f>
        <v>Salt Lake</v>
      </c>
    </row>
    <row r="3909" spans="1:10">
      <c r="A3909" t="s">
        <v>137</v>
      </c>
      <c r="B3909" t="s">
        <v>20</v>
      </c>
      <c r="C3909">
        <v>2025</v>
      </c>
      <c r="D3909">
        <v>2</v>
      </c>
      <c r="E3909">
        <v>84047</v>
      </c>
      <c r="F3909" t="s">
        <v>291</v>
      </c>
      <c r="G3909">
        <v>19</v>
      </c>
      <c r="H3909" t="str">
        <f>_xlfn.XLOOKUP(Table1[[#This Row],[ZIPCODE]],Table2[Zip Code],Table2[County])</f>
        <v>Salt Lake</v>
      </c>
      <c r="I3909" t="str">
        <f>_xlfn.XLOOKUP(Table1[[#This Row],[ZIPCODE]],Table3[zip],Table3[county])</f>
        <v>Salt Lake County</v>
      </c>
      <c r="J3909" t="str">
        <f>IFERROR(Table1[[#This Row],[County (Utah.gov)]], SUBSTITUTE(Table1[[#This Row],[County (WPR)]], " County", ""))</f>
        <v>Salt Lake</v>
      </c>
    </row>
    <row r="3910" spans="1:10">
      <c r="A3910" t="s">
        <v>137</v>
      </c>
      <c r="B3910" t="s">
        <v>20</v>
      </c>
      <c r="C3910">
        <v>2025</v>
      </c>
      <c r="D3910">
        <v>2</v>
      </c>
      <c r="E3910">
        <v>84049</v>
      </c>
      <c r="F3910" t="s">
        <v>290</v>
      </c>
      <c r="G3910">
        <v>50</v>
      </c>
      <c r="H3910" t="str">
        <f>_xlfn.XLOOKUP(Table1[[#This Row],[ZIPCODE]],Table2[Zip Code],Table2[County])</f>
        <v>Wasatch</v>
      </c>
      <c r="I3910" t="str">
        <f>_xlfn.XLOOKUP(Table1[[#This Row],[ZIPCODE]],Table3[zip],Table3[county])</f>
        <v>Wasatch County</v>
      </c>
      <c r="J3910" t="str">
        <f>IFERROR(Table1[[#This Row],[County (Utah.gov)]], SUBSTITUTE(Table1[[#This Row],[County (WPR)]], " County", ""))</f>
        <v>Wasatch</v>
      </c>
    </row>
    <row r="3911" spans="1:10">
      <c r="A3911" t="s">
        <v>137</v>
      </c>
      <c r="B3911" t="s">
        <v>20</v>
      </c>
      <c r="C3911">
        <v>2025</v>
      </c>
      <c r="D3911">
        <v>2</v>
      </c>
      <c r="E3911">
        <v>84049</v>
      </c>
      <c r="F3911" t="s">
        <v>291</v>
      </c>
      <c r="G3911">
        <v>20</v>
      </c>
      <c r="H3911" t="str">
        <f>_xlfn.XLOOKUP(Table1[[#This Row],[ZIPCODE]],Table2[Zip Code],Table2[County])</f>
        <v>Wasatch</v>
      </c>
      <c r="I3911" t="str">
        <f>_xlfn.XLOOKUP(Table1[[#This Row],[ZIPCODE]],Table3[zip],Table3[county])</f>
        <v>Wasatch County</v>
      </c>
      <c r="J3911" t="str">
        <f>IFERROR(Table1[[#This Row],[County (Utah.gov)]], SUBSTITUTE(Table1[[#This Row],[County (WPR)]], " County", ""))</f>
        <v>Wasatch</v>
      </c>
    </row>
    <row r="3912" spans="1:10">
      <c r="A3912" t="s">
        <v>137</v>
      </c>
      <c r="B3912" t="s">
        <v>20</v>
      </c>
      <c r="C3912">
        <v>2025</v>
      </c>
      <c r="D3912">
        <v>2</v>
      </c>
      <c r="E3912">
        <v>84050</v>
      </c>
      <c r="F3912" t="s">
        <v>290</v>
      </c>
      <c r="G3912">
        <v>34</v>
      </c>
      <c r="H3912" t="str">
        <f>_xlfn.XLOOKUP(Table1[[#This Row],[ZIPCODE]],Table2[Zip Code],Table2[County])</f>
        <v>Morgan</v>
      </c>
      <c r="I3912" t="str">
        <f>_xlfn.XLOOKUP(Table1[[#This Row],[ZIPCODE]],Table3[zip],Table3[county])</f>
        <v>Morgan County</v>
      </c>
      <c r="J3912" t="str">
        <f>IFERROR(Table1[[#This Row],[County (Utah.gov)]], SUBSTITUTE(Table1[[#This Row],[County (WPR)]], " County", ""))</f>
        <v>Morgan</v>
      </c>
    </row>
    <row r="3913" spans="1:10">
      <c r="A3913" t="s">
        <v>137</v>
      </c>
      <c r="B3913" t="s">
        <v>20</v>
      </c>
      <c r="C3913">
        <v>2025</v>
      </c>
      <c r="D3913">
        <v>2</v>
      </c>
      <c r="E3913">
        <v>84050</v>
      </c>
      <c r="F3913" t="s">
        <v>291</v>
      </c>
      <c r="G3913">
        <v>4</v>
      </c>
      <c r="H3913" t="str">
        <f>_xlfn.XLOOKUP(Table1[[#This Row],[ZIPCODE]],Table2[Zip Code],Table2[County])</f>
        <v>Morgan</v>
      </c>
      <c r="I3913" t="str">
        <f>_xlfn.XLOOKUP(Table1[[#This Row],[ZIPCODE]],Table3[zip],Table3[county])</f>
        <v>Morgan County</v>
      </c>
      <c r="J3913" t="str">
        <f>IFERROR(Table1[[#This Row],[County (Utah.gov)]], SUBSTITUTE(Table1[[#This Row],[County (WPR)]], " County", ""))</f>
        <v>Morgan</v>
      </c>
    </row>
    <row r="3914" spans="1:10">
      <c r="A3914" t="s">
        <v>137</v>
      </c>
      <c r="B3914" t="s">
        <v>20</v>
      </c>
      <c r="C3914">
        <v>2025</v>
      </c>
      <c r="D3914">
        <v>2</v>
      </c>
      <c r="E3914">
        <v>84051</v>
      </c>
      <c r="F3914" t="s">
        <v>290</v>
      </c>
      <c r="G3914">
        <v>1</v>
      </c>
      <c r="H3914" t="str">
        <f>_xlfn.XLOOKUP(Table1[[#This Row],[ZIPCODE]],Table2[Zip Code],Table2[County])</f>
        <v>Duchesne</v>
      </c>
      <c r="I3914" t="str">
        <f>_xlfn.XLOOKUP(Table1[[#This Row],[ZIPCODE]],Table3[zip],Table3[county])</f>
        <v>Duchesne County</v>
      </c>
      <c r="J3914" t="str">
        <f>IFERROR(Table1[[#This Row],[County (Utah.gov)]], SUBSTITUTE(Table1[[#This Row],[County (WPR)]], " County", ""))</f>
        <v>Duchesne</v>
      </c>
    </row>
    <row r="3915" spans="1:10">
      <c r="A3915" t="s">
        <v>137</v>
      </c>
      <c r="B3915" t="s">
        <v>20</v>
      </c>
      <c r="C3915">
        <v>2025</v>
      </c>
      <c r="D3915">
        <v>2</v>
      </c>
      <c r="E3915">
        <v>84053</v>
      </c>
      <c r="F3915" t="s">
        <v>290</v>
      </c>
      <c r="G3915">
        <v>3</v>
      </c>
      <c r="H3915" t="str">
        <f>_xlfn.XLOOKUP(Table1[[#This Row],[ZIPCODE]],Table2[Zip Code],Table2[County])</f>
        <v>Duchesne</v>
      </c>
      <c r="I3915" t="str">
        <f>_xlfn.XLOOKUP(Table1[[#This Row],[ZIPCODE]],Table3[zip],Table3[county])</f>
        <v>Duchesne County</v>
      </c>
      <c r="J3915" t="str">
        <f>IFERROR(Table1[[#This Row],[County (Utah.gov)]], SUBSTITUTE(Table1[[#This Row],[County (WPR)]], " County", ""))</f>
        <v>Duchesne</v>
      </c>
    </row>
    <row r="3916" spans="1:10">
      <c r="A3916" t="s">
        <v>137</v>
      </c>
      <c r="B3916" t="s">
        <v>20</v>
      </c>
      <c r="C3916">
        <v>2025</v>
      </c>
      <c r="D3916">
        <v>2</v>
      </c>
      <c r="E3916">
        <v>84054</v>
      </c>
      <c r="F3916" t="s">
        <v>290</v>
      </c>
      <c r="G3916">
        <v>38</v>
      </c>
      <c r="H3916" t="str">
        <f>_xlfn.XLOOKUP(Table1[[#This Row],[ZIPCODE]],Table2[Zip Code],Table2[County])</f>
        <v>Davis</v>
      </c>
      <c r="I3916" t="str">
        <f>_xlfn.XLOOKUP(Table1[[#This Row],[ZIPCODE]],Table3[zip],Table3[county])</f>
        <v>Davis County</v>
      </c>
      <c r="J3916" t="str">
        <f>IFERROR(Table1[[#This Row],[County (Utah.gov)]], SUBSTITUTE(Table1[[#This Row],[County (WPR)]], " County", ""))</f>
        <v>Davis</v>
      </c>
    </row>
    <row r="3917" spans="1:10">
      <c r="A3917" t="s">
        <v>137</v>
      </c>
      <c r="B3917" t="s">
        <v>20</v>
      </c>
      <c r="C3917">
        <v>2025</v>
      </c>
      <c r="D3917">
        <v>2</v>
      </c>
      <c r="E3917">
        <v>84054</v>
      </c>
      <c r="F3917" t="s">
        <v>291</v>
      </c>
      <c r="G3917">
        <v>19</v>
      </c>
      <c r="H3917" t="str">
        <f>_xlfn.XLOOKUP(Table1[[#This Row],[ZIPCODE]],Table2[Zip Code],Table2[County])</f>
        <v>Davis</v>
      </c>
      <c r="I3917" t="str">
        <f>_xlfn.XLOOKUP(Table1[[#This Row],[ZIPCODE]],Table3[zip],Table3[county])</f>
        <v>Davis County</v>
      </c>
      <c r="J3917" t="str">
        <f>IFERROR(Table1[[#This Row],[County (Utah.gov)]], SUBSTITUTE(Table1[[#This Row],[County (WPR)]], " County", ""))</f>
        <v>Davis</v>
      </c>
    </row>
    <row r="3918" spans="1:10">
      <c r="A3918" t="s">
        <v>137</v>
      </c>
      <c r="B3918" t="s">
        <v>20</v>
      </c>
      <c r="C3918">
        <v>2025</v>
      </c>
      <c r="D3918">
        <v>2</v>
      </c>
      <c r="E3918">
        <v>84055</v>
      </c>
      <c r="F3918" t="s">
        <v>290</v>
      </c>
      <c r="G3918">
        <v>4</v>
      </c>
      <c r="H3918" t="str">
        <f>_xlfn.XLOOKUP(Table1[[#This Row],[ZIPCODE]],Table2[Zip Code],Table2[County])</f>
        <v>Summit</v>
      </c>
      <c r="I3918" t="str">
        <f>_xlfn.XLOOKUP(Table1[[#This Row],[ZIPCODE]],Table3[zip],Table3[county])</f>
        <v>Summit County</v>
      </c>
      <c r="J3918" t="str">
        <f>IFERROR(Table1[[#This Row],[County (Utah.gov)]], SUBSTITUTE(Table1[[#This Row],[County (WPR)]], " County", ""))</f>
        <v>Summit</v>
      </c>
    </row>
    <row r="3919" spans="1:10">
      <c r="A3919" t="s">
        <v>137</v>
      </c>
      <c r="B3919" t="s">
        <v>20</v>
      </c>
      <c r="C3919">
        <v>2025</v>
      </c>
      <c r="D3919">
        <v>2</v>
      </c>
      <c r="E3919">
        <v>84055</v>
      </c>
      <c r="F3919" t="s">
        <v>291</v>
      </c>
      <c r="G3919">
        <v>1</v>
      </c>
      <c r="H3919" t="str">
        <f>_xlfn.XLOOKUP(Table1[[#This Row],[ZIPCODE]],Table2[Zip Code],Table2[County])</f>
        <v>Summit</v>
      </c>
      <c r="I3919" t="str">
        <f>_xlfn.XLOOKUP(Table1[[#This Row],[ZIPCODE]],Table3[zip],Table3[county])</f>
        <v>Summit County</v>
      </c>
      <c r="J3919" t="str">
        <f>IFERROR(Table1[[#This Row],[County (Utah.gov)]], SUBSTITUTE(Table1[[#This Row],[County (WPR)]], " County", ""))</f>
        <v>Summit</v>
      </c>
    </row>
    <row r="3920" spans="1:10">
      <c r="A3920" t="s">
        <v>137</v>
      </c>
      <c r="B3920" t="s">
        <v>20</v>
      </c>
      <c r="C3920">
        <v>2025</v>
      </c>
      <c r="D3920">
        <v>2</v>
      </c>
      <c r="E3920">
        <v>84056</v>
      </c>
      <c r="F3920" t="s">
        <v>290</v>
      </c>
      <c r="G3920">
        <v>1</v>
      </c>
      <c r="H3920" t="str">
        <f>_xlfn.XLOOKUP(Table1[[#This Row],[ZIPCODE]],Table2[Zip Code],Table2[County])</f>
        <v>Weber</v>
      </c>
      <c r="I3920" t="str">
        <f>_xlfn.XLOOKUP(Table1[[#This Row],[ZIPCODE]],Table3[zip],Table3[county])</f>
        <v>Davis County</v>
      </c>
      <c r="J3920" t="str">
        <f>IFERROR(Table1[[#This Row],[County (Utah.gov)]], SUBSTITUTE(Table1[[#This Row],[County (WPR)]], " County", ""))</f>
        <v>Weber</v>
      </c>
    </row>
    <row r="3921" spans="1:10">
      <c r="A3921" t="s">
        <v>137</v>
      </c>
      <c r="B3921" t="s">
        <v>20</v>
      </c>
      <c r="C3921">
        <v>2025</v>
      </c>
      <c r="D3921">
        <v>2</v>
      </c>
      <c r="E3921">
        <v>84057</v>
      </c>
      <c r="F3921" t="s">
        <v>290</v>
      </c>
      <c r="G3921">
        <v>581</v>
      </c>
      <c r="H3921" t="str">
        <f>_xlfn.XLOOKUP(Table1[[#This Row],[ZIPCODE]],Table2[Zip Code],Table2[County])</f>
        <v>Utah</v>
      </c>
      <c r="I3921" t="str">
        <f>_xlfn.XLOOKUP(Table1[[#This Row],[ZIPCODE]],Table3[zip],Table3[county])</f>
        <v>Utah County</v>
      </c>
      <c r="J3921" t="str">
        <f>IFERROR(Table1[[#This Row],[County (Utah.gov)]], SUBSTITUTE(Table1[[#This Row],[County (WPR)]], " County", ""))</f>
        <v>Utah</v>
      </c>
    </row>
    <row r="3922" spans="1:10">
      <c r="A3922" t="s">
        <v>137</v>
      </c>
      <c r="B3922" t="s">
        <v>20</v>
      </c>
      <c r="C3922">
        <v>2025</v>
      </c>
      <c r="D3922">
        <v>2</v>
      </c>
      <c r="E3922">
        <v>84057</v>
      </c>
      <c r="F3922" t="s">
        <v>291</v>
      </c>
      <c r="G3922">
        <v>291</v>
      </c>
      <c r="H3922" t="str">
        <f>_xlfn.XLOOKUP(Table1[[#This Row],[ZIPCODE]],Table2[Zip Code],Table2[County])</f>
        <v>Utah</v>
      </c>
      <c r="I3922" t="str">
        <f>_xlfn.XLOOKUP(Table1[[#This Row],[ZIPCODE]],Table3[zip],Table3[county])</f>
        <v>Utah County</v>
      </c>
      <c r="J3922" t="str">
        <f>IFERROR(Table1[[#This Row],[County (Utah.gov)]], SUBSTITUTE(Table1[[#This Row],[County (WPR)]], " County", ""))</f>
        <v>Utah</v>
      </c>
    </row>
    <row r="3923" spans="1:10">
      <c r="A3923" t="s">
        <v>137</v>
      </c>
      <c r="B3923" t="s">
        <v>20</v>
      </c>
      <c r="C3923">
        <v>2025</v>
      </c>
      <c r="D3923">
        <v>2</v>
      </c>
      <c r="E3923">
        <v>84058</v>
      </c>
      <c r="F3923" t="s">
        <v>290</v>
      </c>
      <c r="G3923">
        <v>1341</v>
      </c>
      <c r="H3923" t="str">
        <f>_xlfn.XLOOKUP(Table1[[#This Row],[ZIPCODE]],Table2[Zip Code],Table2[County])</f>
        <v>Utah</v>
      </c>
      <c r="I3923" t="str">
        <f>_xlfn.XLOOKUP(Table1[[#This Row],[ZIPCODE]],Table3[zip],Table3[county])</f>
        <v>Utah County</v>
      </c>
      <c r="J3923" t="str">
        <f>IFERROR(Table1[[#This Row],[County (Utah.gov)]], SUBSTITUTE(Table1[[#This Row],[County (WPR)]], " County", ""))</f>
        <v>Utah</v>
      </c>
    </row>
    <row r="3924" spans="1:10">
      <c r="A3924" t="s">
        <v>137</v>
      </c>
      <c r="B3924" t="s">
        <v>20</v>
      </c>
      <c r="C3924">
        <v>2025</v>
      </c>
      <c r="D3924">
        <v>2</v>
      </c>
      <c r="E3924">
        <v>84058</v>
      </c>
      <c r="F3924" t="s">
        <v>291</v>
      </c>
      <c r="G3924">
        <v>504</v>
      </c>
      <c r="H3924" t="str">
        <f>_xlfn.XLOOKUP(Table1[[#This Row],[ZIPCODE]],Table2[Zip Code],Table2[County])</f>
        <v>Utah</v>
      </c>
      <c r="I3924" t="str">
        <f>_xlfn.XLOOKUP(Table1[[#This Row],[ZIPCODE]],Table3[zip],Table3[county])</f>
        <v>Utah County</v>
      </c>
      <c r="J3924" t="str">
        <f>IFERROR(Table1[[#This Row],[County (Utah.gov)]], SUBSTITUTE(Table1[[#This Row],[County (WPR)]], " County", ""))</f>
        <v>Utah</v>
      </c>
    </row>
    <row r="3925" spans="1:10">
      <c r="A3925" t="s">
        <v>137</v>
      </c>
      <c r="B3925" t="s">
        <v>20</v>
      </c>
      <c r="C3925">
        <v>2025</v>
      </c>
      <c r="D3925">
        <v>2</v>
      </c>
      <c r="E3925">
        <v>84059</v>
      </c>
      <c r="F3925" t="s">
        <v>290</v>
      </c>
      <c r="G3925">
        <v>306</v>
      </c>
      <c r="H3925" t="str">
        <f>_xlfn.XLOOKUP(Table1[[#This Row],[ZIPCODE]],Table2[Zip Code],Table2[County])</f>
        <v>Utah</v>
      </c>
      <c r="I3925" t="str">
        <f>_xlfn.XLOOKUP(Table1[[#This Row],[ZIPCODE]],Table3[zip],Table3[county])</f>
        <v>Utah County</v>
      </c>
      <c r="J3925" t="str">
        <f>IFERROR(Table1[[#This Row],[County (Utah.gov)]], SUBSTITUTE(Table1[[#This Row],[County (WPR)]], " County", ""))</f>
        <v>Utah</v>
      </c>
    </row>
    <row r="3926" spans="1:10">
      <c r="A3926" t="s">
        <v>137</v>
      </c>
      <c r="B3926" t="s">
        <v>20</v>
      </c>
      <c r="C3926">
        <v>2025</v>
      </c>
      <c r="D3926">
        <v>2</v>
      </c>
      <c r="E3926">
        <v>84059</v>
      </c>
      <c r="F3926" t="s">
        <v>291</v>
      </c>
      <c r="G3926">
        <v>163</v>
      </c>
      <c r="H3926" t="str">
        <f>_xlfn.XLOOKUP(Table1[[#This Row],[ZIPCODE]],Table2[Zip Code],Table2[County])</f>
        <v>Utah</v>
      </c>
      <c r="I3926" t="str">
        <f>_xlfn.XLOOKUP(Table1[[#This Row],[ZIPCODE]],Table3[zip],Table3[county])</f>
        <v>Utah County</v>
      </c>
      <c r="J3926" t="str">
        <f>IFERROR(Table1[[#This Row],[County (Utah.gov)]], SUBSTITUTE(Table1[[#This Row],[County (WPR)]], " County", ""))</f>
        <v>Utah</v>
      </c>
    </row>
    <row r="3927" spans="1:10">
      <c r="A3927" t="s">
        <v>137</v>
      </c>
      <c r="B3927" t="s">
        <v>20</v>
      </c>
      <c r="C3927">
        <v>2025</v>
      </c>
      <c r="D3927">
        <v>2</v>
      </c>
      <c r="E3927">
        <v>84060</v>
      </c>
      <c r="F3927" t="s">
        <v>290</v>
      </c>
      <c r="G3927">
        <v>7</v>
      </c>
      <c r="H3927" t="str">
        <f>_xlfn.XLOOKUP(Table1[[#This Row],[ZIPCODE]],Table2[Zip Code],Table2[County])</f>
        <v>Summit</v>
      </c>
      <c r="I3927" t="str">
        <f>_xlfn.XLOOKUP(Table1[[#This Row],[ZIPCODE]],Table3[zip],Table3[county])</f>
        <v>Summit County</v>
      </c>
      <c r="J3927" t="str">
        <f>IFERROR(Table1[[#This Row],[County (Utah.gov)]], SUBSTITUTE(Table1[[#This Row],[County (WPR)]], " County", ""))</f>
        <v>Summit</v>
      </c>
    </row>
    <row r="3928" spans="1:10">
      <c r="A3928" t="s">
        <v>137</v>
      </c>
      <c r="B3928" t="s">
        <v>20</v>
      </c>
      <c r="C3928">
        <v>2025</v>
      </c>
      <c r="D3928">
        <v>2</v>
      </c>
      <c r="E3928">
        <v>84060</v>
      </c>
      <c r="F3928" t="s">
        <v>291</v>
      </c>
      <c r="G3928">
        <v>3</v>
      </c>
      <c r="H3928" t="str">
        <f>_xlfn.XLOOKUP(Table1[[#This Row],[ZIPCODE]],Table2[Zip Code],Table2[County])</f>
        <v>Summit</v>
      </c>
      <c r="I3928" t="str">
        <f>_xlfn.XLOOKUP(Table1[[#This Row],[ZIPCODE]],Table3[zip],Table3[county])</f>
        <v>Summit County</v>
      </c>
      <c r="J3928" t="str">
        <f>IFERROR(Table1[[#This Row],[County (Utah.gov)]], SUBSTITUTE(Table1[[#This Row],[County (WPR)]], " County", ""))</f>
        <v>Summit</v>
      </c>
    </row>
    <row r="3929" spans="1:10">
      <c r="A3929" t="s">
        <v>137</v>
      </c>
      <c r="B3929" t="s">
        <v>20</v>
      </c>
      <c r="C3929">
        <v>2025</v>
      </c>
      <c r="D3929">
        <v>2</v>
      </c>
      <c r="E3929">
        <v>84061</v>
      </c>
      <c r="F3929" t="s">
        <v>290</v>
      </c>
      <c r="G3929">
        <v>1</v>
      </c>
      <c r="H3929" t="str">
        <f>_xlfn.XLOOKUP(Table1[[#This Row],[ZIPCODE]],Table2[Zip Code],Table2[County])</f>
        <v>Summit</v>
      </c>
      <c r="I3929" t="str">
        <f>_xlfn.XLOOKUP(Table1[[#This Row],[ZIPCODE]],Table3[zip],Table3[county])</f>
        <v>Summit County</v>
      </c>
      <c r="J3929" t="str">
        <f>IFERROR(Table1[[#This Row],[County (Utah.gov)]], SUBSTITUTE(Table1[[#This Row],[County (WPR)]], " County", ""))</f>
        <v>Summit</v>
      </c>
    </row>
    <row r="3930" spans="1:10">
      <c r="A3930" t="s">
        <v>137</v>
      </c>
      <c r="B3930" t="s">
        <v>20</v>
      </c>
      <c r="C3930">
        <v>2025</v>
      </c>
      <c r="D3930">
        <v>2</v>
      </c>
      <c r="E3930">
        <v>84062</v>
      </c>
      <c r="F3930" t="s">
        <v>290</v>
      </c>
      <c r="G3930">
        <v>719</v>
      </c>
      <c r="H3930" t="str">
        <f>_xlfn.XLOOKUP(Table1[[#This Row],[ZIPCODE]],Table2[Zip Code],Table2[County])</f>
        <v>Utah</v>
      </c>
      <c r="I3930" t="str">
        <f>_xlfn.XLOOKUP(Table1[[#This Row],[ZIPCODE]],Table3[zip],Table3[county])</f>
        <v>Utah County</v>
      </c>
      <c r="J3930" t="str">
        <f>IFERROR(Table1[[#This Row],[County (Utah.gov)]], SUBSTITUTE(Table1[[#This Row],[County (WPR)]], " County", ""))</f>
        <v>Utah</v>
      </c>
    </row>
    <row r="3931" spans="1:10">
      <c r="A3931" t="s">
        <v>137</v>
      </c>
      <c r="B3931" t="s">
        <v>20</v>
      </c>
      <c r="C3931">
        <v>2025</v>
      </c>
      <c r="D3931">
        <v>2</v>
      </c>
      <c r="E3931">
        <v>84062</v>
      </c>
      <c r="F3931" t="s">
        <v>291</v>
      </c>
      <c r="G3931">
        <v>340</v>
      </c>
      <c r="H3931" t="str">
        <f>_xlfn.XLOOKUP(Table1[[#This Row],[ZIPCODE]],Table2[Zip Code],Table2[County])</f>
        <v>Utah</v>
      </c>
      <c r="I3931" t="str">
        <f>_xlfn.XLOOKUP(Table1[[#This Row],[ZIPCODE]],Table3[zip],Table3[county])</f>
        <v>Utah County</v>
      </c>
      <c r="J3931" t="str">
        <f>IFERROR(Table1[[#This Row],[County (Utah.gov)]], SUBSTITUTE(Table1[[#This Row],[County (WPR)]], " County", ""))</f>
        <v>Utah</v>
      </c>
    </row>
    <row r="3932" spans="1:10">
      <c r="A3932" t="s">
        <v>137</v>
      </c>
      <c r="B3932" t="s">
        <v>20</v>
      </c>
      <c r="C3932">
        <v>2025</v>
      </c>
      <c r="D3932">
        <v>2</v>
      </c>
      <c r="E3932">
        <v>84064</v>
      </c>
      <c r="F3932" t="s">
        <v>291</v>
      </c>
      <c r="G3932">
        <v>1</v>
      </c>
      <c r="H3932" t="str">
        <f>_xlfn.XLOOKUP(Table1[[#This Row],[ZIPCODE]],Table2[Zip Code],Table2[County])</f>
        <v>Rich</v>
      </c>
      <c r="I3932" t="str">
        <f>_xlfn.XLOOKUP(Table1[[#This Row],[ZIPCODE]],Table3[zip],Table3[county])</f>
        <v>Rich County</v>
      </c>
      <c r="J3932" t="str">
        <f>IFERROR(Table1[[#This Row],[County (Utah.gov)]], SUBSTITUTE(Table1[[#This Row],[County (WPR)]], " County", ""))</f>
        <v>Rich</v>
      </c>
    </row>
    <row r="3933" spans="1:10">
      <c r="A3933" t="s">
        <v>137</v>
      </c>
      <c r="B3933" t="s">
        <v>20</v>
      </c>
      <c r="C3933">
        <v>2025</v>
      </c>
      <c r="D3933">
        <v>2</v>
      </c>
      <c r="E3933">
        <v>84065</v>
      </c>
      <c r="F3933" t="s">
        <v>290</v>
      </c>
      <c r="G3933">
        <v>287</v>
      </c>
      <c r="H3933" t="str">
        <f>_xlfn.XLOOKUP(Table1[[#This Row],[ZIPCODE]],Table2[Zip Code],Table2[County])</f>
        <v>Salt Lake</v>
      </c>
      <c r="I3933" t="str">
        <f>_xlfn.XLOOKUP(Table1[[#This Row],[ZIPCODE]],Table3[zip],Table3[county])</f>
        <v>Salt Lake County</v>
      </c>
      <c r="J3933" t="str">
        <f>IFERROR(Table1[[#This Row],[County (Utah.gov)]], SUBSTITUTE(Table1[[#This Row],[County (WPR)]], " County", ""))</f>
        <v>Salt Lake</v>
      </c>
    </row>
    <row r="3934" spans="1:10">
      <c r="A3934" t="s">
        <v>137</v>
      </c>
      <c r="B3934" t="s">
        <v>20</v>
      </c>
      <c r="C3934">
        <v>2025</v>
      </c>
      <c r="D3934">
        <v>2</v>
      </c>
      <c r="E3934">
        <v>84065</v>
      </c>
      <c r="F3934" t="s">
        <v>291</v>
      </c>
      <c r="G3934">
        <v>122</v>
      </c>
      <c r="H3934" t="str">
        <f>_xlfn.XLOOKUP(Table1[[#This Row],[ZIPCODE]],Table2[Zip Code],Table2[County])</f>
        <v>Salt Lake</v>
      </c>
      <c r="I3934" t="str">
        <f>_xlfn.XLOOKUP(Table1[[#This Row],[ZIPCODE]],Table3[zip],Table3[county])</f>
        <v>Salt Lake County</v>
      </c>
      <c r="J3934" t="str">
        <f>IFERROR(Table1[[#This Row],[County (Utah.gov)]], SUBSTITUTE(Table1[[#This Row],[County (WPR)]], " County", ""))</f>
        <v>Salt Lake</v>
      </c>
    </row>
    <row r="3935" spans="1:10">
      <c r="A3935" t="s">
        <v>137</v>
      </c>
      <c r="B3935" t="s">
        <v>20</v>
      </c>
      <c r="C3935">
        <v>2025</v>
      </c>
      <c r="D3935">
        <v>2</v>
      </c>
      <c r="E3935">
        <v>84066</v>
      </c>
      <c r="F3935" t="s">
        <v>290</v>
      </c>
      <c r="G3935">
        <v>15</v>
      </c>
      <c r="H3935" t="str">
        <f>_xlfn.XLOOKUP(Table1[[#This Row],[ZIPCODE]],Table2[Zip Code],Table2[County])</f>
        <v>Duchesne</v>
      </c>
      <c r="I3935" t="str">
        <f>_xlfn.XLOOKUP(Table1[[#This Row],[ZIPCODE]],Table3[zip],Table3[county])</f>
        <v>Duchesne County</v>
      </c>
      <c r="J3935" t="str">
        <f>IFERROR(Table1[[#This Row],[County (Utah.gov)]], SUBSTITUTE(Table1[[#This Row],[County (WPR)]], " County", ""))</f>
        <v>Duchesne</v>
      </c>
    </row>
    <row r="3936" spans="1:10">
      <c r="A3936" t="s">
        <v>137</v>
      </c>
      <c r="B3936" t="s">
        <v>20</v>
      </c>
      <c r="C3936">
        <v>2025</v>
      </c>
      <c r="D3936">
        <v>2</v>
      </c>
      <c r="E3936">
        <v>84066</v>
      </c>
      <c r="F3936" t="s">
        <v>291</v>
      </c>
      <c r="G3936">
        <v>5</v>
      </c>
      <c r="H3936" t="str">
        <f>_xlfn.XLOOKUP(Table1[[#This Row],[ZIPCODE]],Table2[Zip Code],Table2[County])</f>
        <v>Duchesne</v>
      </c>
      <c r="I3936" t="str">
        <f>_xlfn.XLOOKUP(Table1[[#This Row],[ZIPCODE]],Table3[zip],Table3[county])</f>
        <v>Duchesne County</v>
      </c>
      <c r="J3936" t="str">
        <f>IFERROR(Table1[[#This Row],[County (Utah.gov)]], SUBSTITUTE(Table1[[#This Row],[County (WPR)]], " County", ""))</f>
        <v>Duchesne</v>
      </c>
    </row>
    <row r="3937" spans="1:10">
      <c r="A3937" t="s">
        <v>137</v>
      </c>
      <c r="B3937" t="s">
        <v>20</v>
      </c>
      <c r="C3937">
        <v>2025</v>
      </c>
      <c r="D3937">
        <v>2</v>
      </c>
      <c r="E3937">
        <v>84067</v>
      </c>
      <c r="F3937" t="s">
        <v>290</v>
      </c>
      <c r="G3937">
        <v>7</v>
      </c>
      <c r="H3937" t="str">
        <f>_xlfn.XLOOKUP(Table1[[#This Row],[ZIPCODE]],Table2[Zip Code],Table2[County])</f>
        <v>Weber</v>
      </c>
      <c r="I3937" t="str">
        <f>_xlfn.XLOOKUP(Table1[[#This Row],[ZIPCODE]],Table3[zip],Table3[county])</f>
        <v>Weber County</v>
      </c>
      <c r="J3937" t="str">
        <f>IFERROR(Table1[[#This Row],[County (Utah.gov)]], SUBSTITUTE(Table1[[#This Row],[County (WPR)]], " County", ""))</f>
        <v>Weber</v>
      </c>
    </row>
    <row r="3938" spans="1:10">
      <c r="A3938" t="s">
        <v>137</v>
      </c>
      <c r="B3938" t="s">
        <v>20</v>
      </c>
      <c r="C3938">
        <v>2025</v>
      </c>
      <c r="D3938">
        <v>2</v>
      </c>
      <c r="E3938">
        <v>84067</v>
      </c>
      <c r="F3938" t="s">
        <v>291</v>
      </c>
      <c r="G3938">
        <v>7</v>
      </c>
      <c r="H3938" t="str">
        <f>_xlfn.XLOOKUP(Table1[[#This Row],[ZIPCODE]],Table2[Zip Code],Table2[County])</f>
        <v>Weber</v>
      </c>
      <c r="I3938" t="str">
        <f>_xlfn.XLOOKUP(Table1[[#This Row],[ZIPCODE]],Table3[zip],Table3[county])</f>
        <v>Weber County</v>
      </c>
      <c r="J3938" t="str">
        <f>IFERROR(Table1[[#This Row],[County (Utah.gov)]], SUBSTITUTE(Table1[[#This Row],[County (WPR)]], " County", ""))</f>
        <v>Weber</v>
      </c>
    </row>
    <row r="3939" spans="1:10">
      <c r="A3939" t="s">
        <v>137</v>
      </c>
      <c r="B3939" t="s">
        <v>20</v>
      </c>
      <c r="C3939">
        <v>2025</v>
      </c>
      <c r="D3939">
        <v>2</v>
      </c>
      <c r="E3939">
        <v>84070</v>
      </c>
      <c r="F3939" t="s">
        <v>290</v>
      </c>
      <c r="G3939">
        <v>74</v>
      </c>
      <c r="H3939" t="str">
        <f>_xlfn.XLOOKUP(Table1[[#This Row],[ZIPCODE]],Table2[Zip Code],Table2[County])</f>
        <v>Salt Lake</v>
      </c>
      <c r="I3939" t="str">
        <f>_xlfn.XLOOKUP(Table1[[#This Row],[ZIPCODE]],Table3[zip],Table3[county])</f>
        <v>Salt Lake County</v>
      </c>
      <c r="J3939" t="str">
        <f>IFERROR(Table1[[#This Row],[County (Utah.gov)]], SUBSTITUTE(Table1[[#This Row],[County (WPR)]], " County", ""))</f>
        <v>Salt Lake</v>
      </c>
    </row>
    <row r="3940" spans="1:10">
      <c r="A3940" t="s">
        <v>137</v>
      </c>
      <c r="B3940" t="s">
        <v>20</v>
      </c>
      <c r="C3940">
        <v>2025</v>
      </c>
      <c r="D3940">
        <v>2</v>
      </c>
      <c r="E3940">
        <v>84070</v>
      </c>
      <c r="F3940" t="s">
        <v>291</v>
      </c>
      <c r="G3940">
        <v>33</v>
      </c>
      <c r="H3940" t="str">
        <f>_xlfn.XLOOKUP(Table1[[#This Row],[ZIPCODE]],Table2[Zip Code],Table2[County])</f>
        <v>Salt Lake</v>
      </c>
      <c r="I3940" t="str">
        <f>_xlfn.XLOOKUP(Table1[[#This Row],[ZIPCODE]],Table3[zip],Table3[county])</f>
        <v>Salt Lake County</v>
      </c>
      <c r="J3940" t="str">
        <f>IFERROR(Table1[[#This Row],[County (Utah.gov)]], SUBSTITUTE(Table1[[#This Row],[County (WPR)]], " County", ""))</f>
        <v>Salt Lake</v>
      </c>
    </row>
    <row r="3941" spans="1:10">
      <c r="A3941" t="s">
        <v>137</v>
      </c>
      <c r="B3941" t="s">
        <v>20</v>
      </c>
      <c r="C3941">
        <v>2025</v>
      </c>
      <c r="D3941">
        <v>2</v>
      </c>
      <c r="E3941">
        <v>84071</v>
      </c>
      <c r="F3941" t="s">
        <v>291</v>
      </c>
      <c r="G3941">
        <v>1</v>
      </c>
      <c r="H3941" t="str">
        <f>_xlfn.XLOOKUP(Table1[[#This Row],[ZIPCODE]],Table2[Zip Code],Table2[County])</f>
        <v>Tooele</v>
      </c>
      <c r="I3941" t="str">
        <f>_xlfn.XLOOKUP(Table1[[#This Row],[ZIPCODE]],Table3[zip],Table3[county])</f>
        <v>Tooele County</v>
      </c>
      <c r="J3941" t="str">
        <f>IFERROR(Table1[[#This Row],[County (Utah.gov)]], SUBSTITUTE(Table1[[#This Row],[County (WPR)]], " County", ""))</f>
        <v>Tooele</v>
      </c>
    </row>
    <row r="3942" spans="1:10">
      <c r="A3942" t="s">
        <v>137</v>
      </c>
      <c r="B3942" t="s">
        <v>20</v>
      </c>
      <c r="C3942">
        <v>2025</v>
      </c>
      <c r="D3942">
        <v>2</v>
      </c>
      <c r="E3942">
        <v>84072</v>
      </c>
      <c r="F3942" t="s">
        <v>291</v>
      </c>
      <c r="G3942">
        <v>1</v>
      </c>
      <c r="H3942" t="str">
        <f>_xlfn.XLOOKUP(Table1[[#This Row],[ZIPCODE]],Table2[Zip Code],Table2[County])</f>
        <v>Duchesne</v>
      </c>
      <c r="I3942" t="str">
        <f>_xlfn.XLOOKUP(Table1[[#This Row],[ZIPCODE]],Table3[zip],Table3[county])</f>
        <v>Duchesne County</v>
      </c>
      <c r="J3942" t="str">
        <f>IFERROR(Table1[[#This Row],[County (Utah.gov)]], SUBSTITUTE(Table1[[#This Row],[County (WPR)]], " County", ""))</f>
        <v>Duchesne</v>
      </c>
    </row>
    <row r="3943" spans="1:10">
      <c r="A3943" t="s">
        <v>137</v>
      </c>
      <c r="B3943" t="s">
        <v>20</v>
      </c>
      <c r="C3943">
        <v>2025</v>
      </c>
      <c r="D3943">
        <v>2</v>
      </c>
      <c r="E3943">
        <v>84074</v>
      </c>
      <c r="F3943" t="s">
        <v>290</v>
      </c>
      <c r="G3943">
        <v>84</v>
      </c>
      <c r="H3943" t="str">
        <f>_xlfn.XLOOKUP(Table1[[#This Row],[ZIPCODE]],Table2[Zip Code],Table2[County])</f>
        <v>Tooele</v>
      </c>
      <c r="I3943" t="str">
        <f>_xlfn.XLOOKUP(Table1[[#This Row],[ZIPCODE]],Table3[zip],Table3[county])</f>
        <v>Tooele County</v>
      </c>
      <c r="J3943" t="str">
        <f>IFERROR(Table1[[#This Row],[County (Utah.gov)]], SUBSTITUTE(Table1[[#This Row],[County (WPR)]], " County", ""))</f>
        <v>Tooele</v>
      </c>
    </row>
    <row r="3944" spans="1:10">
      <c r="A3944" t="s">
        <v>137</v>
      </c>
      <c r="B3944" t="s">
        <v>20</v>
      </c>
      <c r="C3944">
        <v>2025</v>
      </c>
      <c r="D3944">
        <v>2</v>
      </c>
      <c r="E3944">
        <v>84074</v>
      </c>
      <c r="F3944" t="s">
        <v>291</v>
      </c>
      <c r="G3944">
        <v>42</v>
      </c>
      <c r="H3944" t="str">
        <f>_xlfn.XLOOKUP(Table1[[#This Row],[ZIPCODE]],Table2[Zip Code],Table2[County])</f>
        <v>Tooele</v>
      </c>
      <c r="I3944" t="str">
        <f>_xlfn.XLOOKUP(Table1[[#This Row],[ZIPCODE]],Table3[zip],Table3[county])</f>
        <v>Tooele County</v>
      </c>
      <c r="J3944" t="str">
        <f>IFERROR(Table1[[#This Row],[County (Utah.gov)]], SUBSTITUTE(Table1[[#This Row],[County (WPR)]], " County", ""))</f>
        <v>Tooele</v>
      </c>
    </row>
    <row r="3945" spans="1:10">
      <c r="A3945" t="s">
        <v>137</v>
      </c>
      <c r="B3945" t="s">
        <v>20</v>
      </c>
      <c r="C3945">
        <v>2025</v>
      </c>
      <c r="D3945">
        <v>2</v>
      </c>
      <c r="E3945">
        <v>84075</v>
      </c>
      <c r="F3945" t="s">
        <v>290</v>
      </c>
      <c r="G3945">
        <v>63</v>
      </c>
      <c r="H3945" t="str">
        <f>_xlfn.XLOOKUP(Table1[[#This Row],[ZIPCODE]],Table2[Zip Code],Table2[County])</f>
        <v>Davis</v>
      </c>
      <c r="I3945" t="str">
        <f>_xlfn.XLOOKUP(Table1[[#This Row],[ZIPCODE]],Table3[zip],Table3[county])</f>
        <v>Davis County</v>
      </c>
      <c r="J3945" t="str">
        <f>IFERROR(Table1[[#This Row],[County (Utah.gov)]], SUBSTITUTE(Table1[[#This Row],[County (WPR)]], " County", ""))</f>
        <v>Davis</v>
      </c>
    </row>
    <row r="3946" spans="1:10">
      <c r="A3946" t="s">
        <v>137</v>
      </c>
      <c r="B3946" t="s">
        <v>20</v>
      </c>
      <c r="C3946">
        <v>2025</v>
      </c>
      <c r="D3946">
        <v>2</v>
      </c>
      <c r="E3946">
        <v>84075</v>
      </c>
      <c r="F3946" t="s">
        <v>291</v>
      </c>
      <c r="G3946">
        <v>14</v>
      </c>
      <c r="H3946" t="str">
        <f>_xlfn.XLOOKUP(Table1[[#This Row],[ZIPCODE]],Table2[Zip Code],Table2[County])</f>
        <v>Davis</v>
      </c>
      <c r="I3946" t="str">
        <f>_xlfn.XLOOKUP(Table1[[#This Row],[ZIPCODE]],Table3[zip],Table3[county])</f>
        <v>Davis County</v>
      </c>
      <c r="J3946" t="str">
        <f>IFERROR(Table1[[#This Row],[County (Utah.gov)]], SUBSTITUTE(Table1[[#This Row],[County (WPR)]], " County", ""))</f>
        <v>Davis</v>
      </c>
    </row>
    <row r="3947" spans="1:10">
      <c r="A3947" t="s">
        <v>137</v>
      </c>
      <c r="B3947" t="s">
        <v>20</v>
      </c>
      <c r="C3947">
        <v>2025</v>
      </c>
      <c r="D3947">
        <v>2</v>
      </c>
      <c r="E3947">
        <v>84078</v>
      </c>
      <c r="F3947" t="s">
        <v>290</v>
      </c>
      <c r="G3947">
        <v>26</v>
      </c>
      <c r="H3947" t="str">
        <f>_xlfn.XLOOKUP(Table1[[#This Row],[ZIPCODE]],Table2[Zip Code],Table2[County])</f>
        <v>Uintah</v>
      </c>
      <c r="I3947" t="str">
        <f>_xlfn.XLOOKUP(Table1[[#This Row],[ZIPCODE]],Table3[zip],Table3[county])</f>
        <v>Uintah County</v>
      </c>
      <c r="J3947" t="str">
        <f>IFERROR(Table1[[#This Row],[County (Utah.gov)]], SUBSTITUTE(Table1[[#This Row],[County (WPR)]], " County", ""))</f>
        <v>Uintah</v>
      </c>
    </row>
    <row r="3948" spans="1:10">
      <c r="A3948" t="s">
        <v>137</v>
      </c>
      <c r="B3948" t="s">
        <v>20</v>
      </c>
      <c r="C3948">
        <v>2025</v>
      </c>
      <c r="D3948">
        <v>2</v>
      </c>
      <c r="E3948">
        <v>84078</v>
      </c>
      <c r="F3948" t="s">
        <v>291</v>
      </c>
      <c r="G3948">
        <v>16</v>
      </c>
      <c r="H3948" t="str">
        <f>_xlfn.XLOOKUP(Table1[[#This Row],[ZIPCODE]],Table2[Zip Code],Table2[County])</f>
        <v>Uintah</v>
      </c>
      <c r="I3948" t="str">
        <f>_xlfn.XLOOKUP(Table1[[#This Row],[ZIPCODE]],Table3[zip],Table3[county])</f>
        <v>Uintah County</v>
      </c>
      <c r="J3948" t="str">
        <f>IFERROR(Table1[[#This Row],[County (Utah.gov)]], SUBSTITUTE(Table1[[#This Row],[County (WPR)]], " County", ""))</f>
        <v>Uintah</v>
      </c>
    </row>
    <row r="3949" spans="1:10">
      <c r="A3949" t="s">
        <v>137</v>
      </c>
      <c r="B3949" t="s">
        <v>20</v>
      </c>
      <c r="C3949">
        <v>2025</v>
      </c>
      <c r="D3949">
        <v>2</v>
      </c>
      <c r="E3949">
        <v>84081</v>
      </c>
      <c r="F3949" t="s">
        <v>290</v>
      </c>
      <c r="G3949">
        <v>162</v>
      </c>
      <c r="H3949" t="e">
        <f>_xlfn.XLOOKUP(Table1[[#This Row],[ZIPCODE]],Table2[Zip Code],Table2[County])</f>
        <v>#N/A</v>
      </c>
      <c r="I3949" t="str">
        <f>_xlfn.XLOOKUP(Table1[[#This Row],[ZIPCODE]],Table3[zip],Table3[county])</f>
        <v>Salt Lake County</v>
      </c>
      <c r="J3949" t="str">
        <f>IFERROR(Table1[[#This Row],[County (Utah.gov)]], SUBSTITUTE(Table1[[#This Row],[County (WPR)]], " County", ""))</f>
        <v>Salt Lake</v>
      </c>
    </row>
    <row r="3950" spans="1:10">
      <c r="A3950" t="s">
        <v>137</v>
      </c>
      <c r="B3950" t="s">
        <v>20</v>
      </c>
      <c r="C3950">
        <v>2025</v>
      </c>
      <c r="D3950">
        <v>2</v>
      </c>
      <c r="E3950">
        <v>84081</v>
      </c>
      <c r="F3950" t="s">
        <v>291</v>
      </c>
      <c r="G3950">
        <v>75</v>
      </c>
      <c r="H3950" t="e">
        <f>_xlfn.XLOOKUP(Table1[[#This Row],[ZIPCODE]],Table2[Zip Code],Table2[County])</f>
        <v>#N/A</v>
      </c>
      <c r="I3950" t="str">
        <f>_xlfn.XLOOKUP(Table1[[#This Row],[ZIPCODE]],Table3[zip],Table3[county])</f>
        <v>Salt Lake County</v>
      </c>
      <c r="J3950" t="str">
        <f>IFERROR(Table1[[#This Row],[County (Utah.gov)]], SUBSTITUTE(Table1[[#This Row],[County (WPR)]], " County", ""))</f>
        <v>Salt Lake</v>
      </c>
    </row>
    <row r="3951" spans="1:10">
      <c r="A3951" t="s">
        <v>137</v>
      </c>
      <c r="B3951" t="s">
        <v>20</v>
      </c>
      <c r="C3951">
        <v>2025</v>
      </c>
      <c r="D3951">
        <v>2</v>
      </c>
      <c r="E3951">
        <v>84082</v>
      </c>
      <c r="F3951" t="s">
        <v>290</v>
      </c>
      <c r="G3951">
        <v>3</v>
      </c>
      <c r="H3951" t="str">
        <f>_xlfn.XLOOKUP(Table1[[#This Row],[ZIPCODE]],Table2[Zip Code],Table2[County])</f>
        <v>Wasatch</v>
      </c>
      <c r="I3951" t="str">
        <f>_xlfn.XLOOKUP(Table1[[#This Row],[ZIPCODE]],Table3[zip],Table3[county])</f>
        <v>Wasatch County</v>
      </c>
      <c r="J3951" t="str">
        <f>IFERROR(Table1[[#This Row],[County (Utah.gov)]], SUBSTITUTE(Table1[[#This Row],[County (WPR)]], " County", ""))</f>
        <v>Wasatch</v>
      </c>
    </row>
    <row r="3952" spans="1:10">
      <c r="A3952" t="s">
        <v>137</v>
      </c>
      <c r="B3952" t="s">
        <v>20</v>
      </c>
      <c r="C3952">
        <v>2025</v>
      </c>
      <c r="D3952">
        <v>2</v>
      </c>
      <c r="E3952">
        <v>84082</v>
      </c>
      <c r="F3952" t="s">
        <v>291</v>
      </c>
      <c r="G3952">
        <v>3</v>
      </c>
      <c r="H3952" t="str">
        <f>_xlfn.XLOOKUP(Table1[[#This Row],[ZIPCODE]],Table2[Zip Code],Table2[County])</f>
        <v>Wasatch</v>
      </c>
      <c r="I3952" t="str">
        <f>_xlfn.XLOOKUP(Table1[[#This Row],[ZIPCODE]],Table3[zip],Table3[county])</f>
        <v>Wasatch County</v>
      </c>
      <c r="J3952" t="str">
        <f>IFERROR(Table1[[#This Row],[County (Utah.gov)]], SUBSTITUTE(Table1[[#This Row],[County (WPR)]], " County", ""))</f>
        <v>Wasatch</v>
      </c>
    </row>
    <row r="3953" spans="1:10">
      <c r="A3953" t="s">
        <v>137</v>
      </c>
      <c r="B3953" t="s">
        <v>20</v>
      </c>
      <c r="C3953">
        <v>2025</v>
      </c>
      <c r="D3953">
        <v>2</v>
      </c>
      <c r="E3953">
        <v>84084</v>
      </c>
      <c r="F3953" t="s">
        <v>290</v>
      </c>
      <c r="G3953">
        <v>58</v>
      </c>
      <c r="H3953" t="str">
        <f>_xlfn.XLOOKUP(Table1[[#This Row],[ZIPCODE]],Table2[Zip Code],Table2[County])</f>
        <v>Salt Lake</v>
      </c>
      <c r="I3953" t="str">
        <f>_xlfn.XLOOKUP(Table1[[#This Row],[ZIPCODE]],Table3[zip],Table3[county])</f>
        <v>Salt Lake County</v>
      </c>
      <c r="J3953" t="str">
        <f>IFERROR(Table1[[#This Row],[County (Utah.gov)]], SUBSTITUTE(Table1[[#This Row],[County (WPR)]], " County", ""))</f>
        <v>Salt Lake</v>
      </c>
    </row>
    <row r="3954" spans="1:10">
      <c r="A3954" t="s">
        <v>137</v>
      </c>
      <c r="B3954" t="s">
        <v>20</v>
      </c>
      <c r="C3954">
        <v>2025</v>
      </c>
      <c r="D3954">
        <v>2</v>
      </c>
      <c r="E3954">
        <v>84084</v>
      </c>
      <c r="F3954" t="s">
        <v>291</v>
      </c>
      <c r="G3954">
        <v>29</v>
      </c>
      <c r="H3954" t="str">
        <f>_xlfn.XLOOKUP(Table1[[#This Row],[ZIPCODE]],Table2[Zip Code],Table2[County])</f>
        <v>Salt Lake</v>
      </c>
      <c r="I3954" t="str">
        <f>_xlfn.XLOOKUP(Table1[[#This Row],[ZIPCODE]],Table3[zip],Table3[county])</f>
        <v>Salt Lake County</v>
      </c>
      <c r="J3954" t="str">
        <f>IFERROR(Table1[[#This Row],[County (Utah.gov)]], SUBSTITUTE(Table1[[#This Row],[County (WPR)]], " County", ""))</f>
        <v>Salt Lake</v>
      </c>
    </row>
    <row r="3955" spans="1:10">
      <c r="A3955" t="s">
        <v>137</v>
      </c>
      <c r="B3955" t="s">
        <v>20</v>
      </c>
      <c r="C3955">
        <v>2025</v>
      </c>
      <c r="D3955">
        <v>2</v>
      </c>
      <c r="E3955">
        <v>84086</v>
      </c>
      <c r="F3955" t="s">
        <v>290</v>
      </c>
      <c r="G3955">
        <v>2</v>
      </c>
      <c r="H3955" t="str">
        <f>_xlfn.XLOOKUP(Table1[[#This Row],[ZIPCODE]],Table2[Zip Code],Table2[County])</f>
        <v>Rich</v>
      </c>
      <c r="I3955" t="str">
        <f>_xlfn.XLOOKUP(Table1[[#This Row],[ZIPCODE]],Table3[zip],Table3[county])</f>
        <v>Rich County</v>
      </c>
      <c r="J3955" t="str">
        <f>IFERROR(Table1[[#This Row],[County (Utah.gov)]], SUBSTITUTE(Table1[[#This Row],[County (WPR)]], " County", ""))</f>
        <v>Rich</v>
      </c>
    </row>
    <row r="3956" spans="1:10">
      <c r="A3956" t="s">
        <v>137</v>
      </c>
      <c r="B3956" t="s">
        <v>20</v>
      </c>
      <c r="C3956">
        <v>2025</v>
      </c>
      <c r="D3956">
        <v>2</v>
      </c>
      <c r="E3956">
        <v>84086</v>
      </c>
      <c r="F3956" t="s">
        <v>291</v>
      </c>
      <c r="G3956">
        <v>1</v>
      </c>
      <c r="H3956" t="str">
        <f>_xlfn.XLOOKUP(Table1[[#This Row],[ZIPCODE]],Table2[Zip Code],Table2[County])</f>
        <v>Rich</v>
      </c>
      <c r="I3956" t="str">
        <f>_xlfn.XLOOKUP(Table1[[#This Row],[ZIPCODE]],Table3[zip],Table3[county])</f>
        <v>Rich County</v>
      </c>
      <c r="J3956" t="str">
        <f>IFERROR(Table1[[#This Row],[County (Utah.gov)]], SUBSTITUTE(Table1[[#This Row],[County (WPR)]], " County", ""))</f>
        <v>Rich</v>
      </c>
    </row>
    <row r="3957" spans="1:10">
      <c r="A3957" t="s">
        <v>137</v>
      </c>
      <c r="B3957" t="s">
        <v>20</v>
      </c>
      <c r="C3957">
        <v>2025</v>
      </c>
      <c r="D3957">
        <v>2</v>
      </c>
      <c r="E3957">
        <v>84087</v>
      </c>
      <c r="F3957" t="s">
        <v>290</v>
      </c>
      <c r="G3957">
        <v>24</v>
      </c>
      <c r="H3957" t="str">
        <f>_xlfn.XLOOKUP(Table1[[#This Row],[ZIPCODE]],Table2[Zip Code],Table2[County])</f>
        <v>Davis</v>
      </c>
      <c r="I3957" t="str">
        <f>_xlfn.XLOOKUP(Table1[[#This Row],[ZIPCODE]],Table3[zip],Table3[county])</f>
        <v>Davis County</v>
      </c>
      <c r="J3957" t="str">
        <f>IFERROR(Table1[[#This Row],[County (Utah.gov)]], SUBSTITUTE(Table1[[#This Row],[County (WPR)]], " County", ""))</f>
        <v>Davis</v>
      </c>
    </row>
    <row r="3958" spans="1:10">
      <c r="A3958" t="s">
        <v>137</v>
      </c>
      <c r="B3958" t="s">
        <v>20</v>
      </c>
      <c r="C3958">
        <v>2025</v>
      </c>
      <c r="D3958">
        <v>2</v>
      </c>
      <c r="E3958">
        <v>84087</v>
      </c>
      <c r="F3958" t="s">
        <v>291</v>
      </c>
      <c r="G3958">
        <v>9</v>
      </c>
      <c r="H3958" t="str">
        <f>_xlfn.XLOOKUP(Table1[[#This Row],[ZIPCODE]],Table2[Zip Code],Table2[County])</f>
        <v>Davis</v>
      </c>
      <c r="I3958" t="str">
        <f>_xlfn.XLOOKUP(Table1[[#This Row],[ZIPCODE]],Table3[zip],Table3[county])</f>
        <v>Davis County</v>
      </c>
      <c r="J3958" t="str">
        <f>IFERROR(Table1[[#This Row],[County (Utah.gov)]], SUBSTITUTE(Table1[[#This Row],[County (WPR)]], " County", ""))</f>
        <v>Davis</v>
      </c>
    </row>
    <row r="3959" spans="1:10">
      <c r="A3959" t="s">
        <v>137</v>
      </c>
      <c r="B3959" t="s">
        <v>20</v>
      </c>
      <c r="C3959">
        <v>2025</v>
      </c>
      <c r="D3959">
        <v>2</v>
      </c>
      <c r="E3959">
        <v>84088</v>
      </c>
      <c r="F3959" t="s">
        <v>290</v>
      </c>
      <c r="G3959">
        <v>92</v>
      </c>
      <c r="H3959" t="str">
        <f>_xlfn.XLOOKUP(Table1[[#This Row],[ZIPCODE]],Table2[Zip Code],Table2[County])</f>
        <v>Salt Lake</v>
      </c>
      <c r="I3959" t="str">
        <f>_xlfn.XLOOKUP(Table1[[#This Row],[ZIPCODE]],Table3[zip],Table3[county])</f>
        <v>Salt Lake County</v>
      </c>
      <c r="J3959" t="str">
        <f>IFERROR(Table1[[#This Row],[County (Utah.gov)]], SUBSTITUTE(Table1[[#This Row],[County (WPR)]], " County", ""))</f>
        <v>Salt Lake</v>
      </c>
    </row>
    <row r="3960" spans="1:10">
      <c r="A3960" t="s">
        <v>137</v>
      </c>
      <c r="B3960" t="s">
        <v>20</v>
      </c>
      <c r="C3960">
        <v>2025</v>
      </c>
      <c r="D3960">
        <v>2</v>
      </c>
      <c r="E3960">
        <v>84088</v>
      </c>
      <c r="F3960" t="s">
        <v>291</v>
      </c>
      <c r="G3960">
        <v>32</v>
      </c>
      <c r="H3960" t="str">
        <f>_xlfn.XLOOKUP(Table1[[#This Row],[ZIPCODE]],Table2[Zip Code],Table2[County])</f>
        <v>Salt Lake</v>
      </c>
      <c r="I3960" t="str">
        <f>_xlfn.XLOOKUP(Table1[[#This Row],[ZIPCODE]],Table3[zip],Table3[county])</f>
        <v>Salt Lake County</v>
      </c>
      <c r="J3960" t="str">
        <f>IFERROR(Table1[[#This Row],[County (Utah.gov)]], SUBSTITUTE(Table1[[#This Row],[County (WPR)]], " County", ""))</f>
        <v>Salt Lake</v>
      </c>
    </row>
    <row r="3961" spans="1:10">
      <c r="A3961" t="s">
        <v>137</v>
      </c>
      <c r="B3961" t="s">
        <v>20</v>
      </c>
      <c r="C3961">
        <v>2025</v>
      </c>
      <c r="D3961">
        <v>2</v>
      </c>
      <c r="E3961">
        <v>84092</v>
      </c>
      <c r="F3961" t="s">
        <v>290</v>
      </c>
      <c r="G3961">
        <v>145</v>
      </c>
      <c r="H3961" t="str">
        <f>_xlfn.XLOOKUP(Table1[[#This Row],[ZIPCODE]],Table2[Zip Code],Table2[County])</f>
        <v>Salt Lake</v>
      </c>
      <c r="I3961" t="str">
        <f>_xlfn.XLOOKUP(Table1[[#This Row],[ZIPCODE]],Table3[zip],Table3[county])</f>
        <v>Salt Lake County</v>
      </c>
      <c r="J3961" t="str">
        <f>IFERROR(Table1[[#This Row],[County (Utah.gov)]], SUBSTITUTE(Table1[[#This Row],[County (WPR)]], " County", ""))</f>
        <v>Salt Lake</v>
      </c>
    </row>
    <row r="3962" spans="1:10">
      <c r="A3962" t="s">
        <v>137</v>
      </c>
      <c r="B3962" t="s">
        <v>20</v>
      </c>
      <c r="C3962">
        <v>2025</v>
      </c>
      <c r="D3962">
        <v>2</v>
      </c>
      <c r="E3962">
        <v>84092</v>
      </c>
      <c r="F3962" t="s">
        <v>291</v>
      </c>
      <c r="G3962">
        <v>55</v>
      </c>
      <c r="H3962" t="str">
        <f>_xlfn.XLOOKUP(Table1[[#This Row],[ZIPCODE]],Table2[Zip Code],Table2[County])</f>
        <v>Salt Lake</v>
      </c>
      <c r="I3962" t="str">
        <f>_xlfn.XLOOKUP(Table1[[#This Row],[ZIPCODE]],Table3[zip],Table3[county])</f>
        <v>Salt Lake County</v>
      </c>
      <c r="J3962" t="str">
        <f>IFERROR(Table1[[#This Row],[County (Utah.gov)]], SUBSTITUTE(Table1[[#This Row],[County (WPR)]], " County", ""))</f>
        <v>Salt Lake</v>
      </c>
    </row>
    <row r="3963" spans="1:10">
      <c r="A3963" t="s">
        <v>137</v>
      </c>
      <c r="B3963" t="s">
        <v>20</v>
      </c>
      <c r="C3963">
        <v>2025</v>
      </c>
      <c r="D3963">
        <v>2</v>
      </c>
      <c r="E3963">
        <v>84093</v>
      </c>
      <c r="F3963" t="s">
        <v>290</v>
      </c>
      <c r="G3963">
        <v>77</v>
      </c>
      <c r="H3963" t="str">
        <f>_xlfn.XLOOKUP(Table1[[#This Row],[ZIPCODE]],Table2[Zip Code],Table2[County])</f>
        <v>Salt Lake</v>
      </c>
      <c r="I3963" t="str">
        <f>_xlfn.XLOOKUP(Table1[[#This Row],[ZIPCODE]],Table3[zip],Table3[county])</f>
        <v>Salt Lake County</v>
      </c>
      <c r="J3963" t="str">
        <f>IFERROR(Table1[[#This Row],[County (Utah.gov)]], SUBSTITUTE(Table1[[#This Row],[County (WPR)]], " County", ""))</f>
        <v>Salt Lake</v>
      </c>
    </row>
    <row r="3964" spans="1:10">
      <c r="A3964" t="s">
        <v>137</v>
      </c>
      <c r="B3964" t="s">
        <v>20</v>
      </c>
      <c r="C3964">
        <v>2025</v>
      </c>
      <c r="D3964">
        <v>2</v>
      </c>
      <c r="E3964">
        <v>84093</v>
      </c>
      <c r="F3964" t="s">
        <v>291</v>
      </c>
      <c r="G3964">
        <v>35</v>
      </c>
      <c r="H3964" t="str">
        <f>_xlfn.XLOOKUP(Table1[[#This Row],[ZIPCODE]],Table2[Zip Code],Table2[County])</f>
        <v>Salt Lake</v>
      </c>
      <c r="I3964" t="str">
        <f>_xlfn.XLOOKUP(Table1[[#This Row],[ZIPCODE]],Table3[zip],Table3[county])</f>
        <v>Salt Lake County</v>
      </c>
      <c r="J3964" t="str">
        <f>IFERROR(Table1[[#This Row],[County (Utah.gov)]], SUBSTITUTE(Table1[[#This Row],[County (WPR)]], " County", ""))</f>
        <v>Salt Lake</v>
      </c>
    </row>
    <row r="3965" spans="1:10">
      <c r="A3965" t="s">
        <v>137</v>
      </c>
      <c r="B3965" t="s">
        <v>20</v>
      </c>
      <c r="C3965">
        <v>2025</v>
      </c>
      <c r="D3965">
        <v>2</v>
      </c>
      <c r="E3965">
        <v>84094</v>
      </c>
      <c r="F3965" t="s">
        <v>290</v>
      </c>
      <c r="G3965">
        <v>90</v>
      </c>
      <c r="H3965" t="str">
        <f>_xlfn.XLOOKUP(Table1[[#This Row],[ZIPCODE]],Table2[Zip Code],Table2[County])</f>
        <v>Salt Lake</v>
      </c>
      <c r="I3965" t="str">
        <f>_xlfn.XLOOKUP(Table1[[#This Row],[ZIPCODE]],Table3[zip],Table3[county])</f>
        <v>Salt Lake County</v>
      </c>
      <c r="J3965" t="str">
        <f>IFERROR(Table1[[#This Row],[County (Utah.gov)]], SUBSTITUTE(Table1[[#This Row],[County (WPR)]], " County", ""))</f>
        <v>Salt Lake</v>
      </c>
    </row>
    <row r="3966" spans="1:10">
      <c r="A3966" t="s">
        <v>137</v>
      </c>
      <c r="B3966" t="s">
        <v>20</v>
      </c>
      <c r="C3966">
        <v>2025</v>
      </c>
      <c r="D3966">
        <v>2</v>
      </c>
      <c r="E3966">
        <v>84094</v>
      </c>
      <c r="F3966" t="s">
        <v>291</v>
      </c>
      <c r="G3966">
        <v>36</v>
      </c>
      <c r="H3966" t="str">
        <f>_xlfn.XLOOKUP(Table1[[#This Row],[ZIPCODE]],Table2[Zip Code],Table2[County])</f>
        <v>Salt Lake</v>
      </c>
      <c r="I3966" t="str">
        <f>_xlfn.XLOOKUP(Table1[[#This Row],[ZIPCODE]],Table3[zip],Table3[county])</f>
        <v>Salt Lake County</v>
      </c>
      <c r="J3966" t="str">
        <f>IFERROR(Table1[[#This Row],[County (Utah.gov)]], SUBSTITUTE(Table1[[#This Row],[County (WPR)]], " County", ""))</f>
        <v>Salt Lake</v>
      </c>
    </row>
    <row r="3967" spans="1:10">
      <c r="A3967" t="s">
        <v>137</v>
      </c>
      <c r="B3967" t="s">
        <v>20</v>
      </c>
      <c r="C3967">
        <v>2025</v>
      </c>
      <c r="D3967">
        <v>2</v>
      </c>
      <c r="E3967">
        <v>84095</v>
      </c>
      <c r="F3967" t="s">
        <v>290</v>
      </c>
      <c r="G3967">
        <v>261</v>
      </c>
      <c r="H3967" t="str">
        <f>_xlfn.XLOOKUP(Table1[[#This Row],[ZIPCODE]],Table2[Zip Code],Table2[County])</f>
        <v>Salt Lake</v>
      </c>
      <c r="I3967" t="str">
        <f>_xlfn.XLOOKUP(Table1[[#This Row],[ZIPCODE]],Table3[zip],Table3[county])</f>
        <v>Salt Lake County</v>
      </c>
      <c r="J3967" t="str">
        <f>IFERROR(Table1[[#This Row],[County (Utah.gov)]], SUBSTITUTE(Table1[[#This Row],[County (WPR)]], " County", ""))</f>
        <v>Salt Lake</v>
      </c>
    </row>
    <row r="3968" spans="1:10">
      <c r="A3968" t="s">
        <v>137</v>
      </c>
      <c r="B3968" t="s">
        <v>20</v>
      </c>
      <c r="C3968">
        <v>2025</v>
      </c>
      <c r="D3968">
        <v>2</v>
      </c>
      <c r="E3968">
        <v>84095</v>
      </c>
      <c r="F3968" t="s">
        <v>291</v>
      </c>
      <c r="G3968">
        <v>101</v>
      </c>
      <c r="H3968" t="str">
        <f>_xlfn.XLOOKUP(Table1[[#This Row],[ZIPCODE]],Table2[Zip Code],Table2[County])</f>
        <v>Salt Lake</v>
      </c>
      <c r="I3968" t="str">
        <f>_xlfn.XLOOKUP(Table1[[#This Row],[ZIPCODE]],Table3[zip],Table3[county])</f>
        <v>Salt Lake County</v>
      </c>
      <c r="J3968" t="str">
        <f>IFERROR(Table1[[#This Row],[County (Utah.gov)]], SUBSTITUTE(Table1[[#This Row],[County (WPR)]], " County", ""))</f>
        <v>Salt Lake</v>
      </c>
    </row>
    <row r="3969" spans="1:10">
      <c r="A3969" t="s">
        <v>137</v>
      </c>
      <c r="B3969" t="s">
        <v>20</v>
      </c>
      <c r="C3969">
        <v>2025</v>
      </c>
      <c r="D3969">
        <v>2</v>
      </c>
      <c r="E3969">
        <v>84096</v>
      </c>
      <c r="F3969" t="s">
        <v>290</v>
      </c>
      <c r="G3969">
        <v>342</v>
      </c>
      <c r="H3969" t="e">
        <f>_xlfn.XLOOKUP(Table1[[#This Row],[ZIPCODE]],Table2[Zip Code],Table2[County])</f>
        <v>#N/A</v>
      </c>
      <c r="I3969" t="str">
        <f>_xlfn.XLOOKUP(Table1[[#This Row],[ZIPCODE]],Table3[zip],Table3[county])</f>
        <v>Salt Lake County</v>
      </c>
      <c r="J3969" t="str">
        <f>IFERROR(Table1[[#This Row],[County (Utah.gov)]], SUBSTITUTE(Table1[[#This Row],[County (WPR)]], " County", ""))</f>
        <v>Salt Lake</v>
      </c>
    </row>
    <row r="3970" spans="1:10">
      <c r="A3970" t="s">
        <v>137</v>
      </c>
      <c r="B3970" t="s">
        <v>20</v>
      </c>
      <c r="C3970">
        <v>2025</v>
      </c>
      <c r="D3970">
        <v>2</v>
      </c>
      <c r="E3970">
        <v>84096</v>
      </c>
      <c r="F3970" t="s">
        <v>291</v>
      </c>
      <c r="G3970">
        <v>141</v>
      </c>
      <c r="H3970" t="e">
        <f>_xlfn.XLOOKUP(Table1[[#This Row],[ZIPCODE]],Table2[Zip Code],Table2[County])</f>
        <v>#N/A</v>
      </c>
      <c r="I3970" t="str">
        <f>_xlfn.XLOOKUP(Table1[[#This Row],[ZIPCODE]],Table3[zip],Table3[county])</f>
        <v>Salt Lake County</v>
      </c>
      <c r="J3970" t="str">
        <f>IFERROR(Table1[[#This Row],[County (Utah.gov)]], SUBSTITUTE(Table1[[#This Row],[County (WPR)]], " County", ""))</f>
        <v>Salt Lake</v>
      </c>
    </row>
    <row r="3971" spans="1:10">
      <c r="A3971" t="s">
        <v>137</v>
      </c>
      <c r="B3971" t="s">
        <v>20</v>
      </c>
      <c r="C3971">
        <v>2025</v>
      </c>
      <c r="D3971">
        <v>2</v>
      </c>
      <c r="E3971">
        <v>84097</v>
      </c>
      <c r="F3971" t="s">
        <v>290</v>
      </c>
      <c r="G3971">
        <v>431</v>
      </c>
      <c r="H3971" t="str">
        <f>_xlfn.XLOOKUP(Table1[[#This Row],[ZIPCODE]],Table2[Zip Code],Table2[County])</f>
        <v>Utah</v>
      </c>
      <c r="I3971" t="str">
        <f>_xlfn.XLOOKUP(Table1[[#This Row],[ZIPCODE]],Table3[zip],Table3[county])</f>
        <v>Utah County</v>
      </c>
      <c r="J3971" t="str">
        <f>IFERROR(Table1[[#This Row],[County (Utah.gov)]], SUBSTITUTE(Table1[[#This Row],[County (WPR)]], " County", ""))</f>
        <v>Utah</v>
      </c>
    </row>
    <row r="3972" spans="1:10">
      <c r="A3972" t="s">
        <v>137</v>
      </c>
      <c r="B3972" t="s">
        <v>20</v>
      </c>
      <c r="C3972">
        <v>2025</v>
      </c>
      <c r="D3972">
        <v>2</v>
      </c>
      <c r="E3972">
        <v>84097</v>
      </c>
      <c r="F3972" t="s">
        <v>291</v>
      </c>
      <c r="G3972">
        <v>225</v>
      </c>
      <c r="H3972" t="str">
        <f>_xlfn.XLOOKUP(Table1[[#This Row],[ZIPCODE]],Table2[Zip Code],Table2[County])</f>
        <v>Utah</v>
      </c>
      <c r="I3972" t="str">
        <f>_xlfn.XLOOKUP(Table1[[#This Row],[ZIPCODE]],Table3[zip],Table3[county])</f>
        <v>Utah County</v>
      </c>
      <c r="J3972" t="str">
        <f>IFERROR(Table1[[#This Row],[County (Utah.gov)]], SUBSTITUTE(Table1[[#This Row],[County (WPR)]], " County", ""))</f>
        <v>Utah</v>
      </c>
    </row>
    <row r="3973" spans="1:10">
      <c r="A3973" t="s">
        <v>137</v>
      </c>
      <c r="B3973" t="s">
        <v>20</v>
      </c>
      <c r="C3973">
        <v>2025</v>
      </c>
      <c r="D3973">
        <v>2</v>
      </c>
      <c r="E3973">
        <v>84098</v>
      </c>
      <c r="F3973" t="s">
        <v>290</v>
      </c>
      <c r="G3973">
        <v>20</v>
      </c>
      <c r="H3973" t="str">
        <f>_xlfn.XLOOKUP(Table1[[#This Row],[ZIPCODE]],Table2[Zip Code],Table2[County])</f>
        <v>Summit</v>
      </c>
      <c r="I3973" t="str">
        <f>_xlfn.XLOOKUP(Table1[[#This Row],[ZIPCODE]],Table3[zip],Table3[county])</f>
        <v>Summit County</v>
      </c>
      <c r="J3973" t="str">
        <f>IFERROR(Table1[[#This Row],[County (Utah.gov)]], SUBSTITUTE(Table1[[#This Row],[County (WPR)]], " County", ""))</f>
        <v>Summit</v>
      </c>
    </row>
    <row r="3974" spans="1:10">
      <c r="A3974" t="s">
        <v>137</v>
      </c>
      <c r="B3974" t="s">
        <v>20</v>
      </c>
      <c r="C3974">
        <v>2025</v>
      </c>
      <c r="D3974">
        <v>2</v>
      </c>
      <c r="E3974">
        <v>84098</v>
      </c>
      <c r="F3974" t="s">
        <v>291</v>
      </c>
      <c r="G3974">
        <v>5</v>
      </c>
      <c r="H3974" t="str">
        <f>_xlfn.XLOOKUP(Table1[[#This Row],[ZIPCODE]],Table2[Zip Code],Table2[County])</f>
        <v>Summit</v>
      </c>
      <c r="I3974" t="str">
        <f>_xlfn.XLOOKUP(Table1[[#This Row],[ZIPCODE]],Table3[zip],Table3[county])</f>
        <v>Summit County</v>
      </c>
      <c r="J3974" t="str">
        <f>IFERROR(Table1[[#This Row],[County (Utah.gov)]], SUBSTITUTE(Table1[[#This Row],[County (WPR)]], " County", ""))</f>
        <v>Summit</v>
      </c>
    </row>
    <row r="3975" spans="1:10">
      <c r="A3975" t="s">
        <v>137</v>
      </c>
      <c r="B3975" t="s">
        <v>20</v>
      </c>
      <c r="C3975">
        <v>2025</v>
      </c>
      <c r="D3975">
        <v>2</v>
      </c>
      <c r="E3975">
        <v>84101</v>
      </c>
      <c r="F3975" t="s">
        <v>290</v>
      </c>
      <c r="G3975">
        <v>5</v>
      </c>
      <c r="H3975" t="str">
        <f>_xlfn.XLOOKUP(Table1[[#This Row],[ZIPCODE]],Table2[Zip Code],Table2[County])</f>
        <v>Salt Lake</v>
      </c>
      <c r="I3975" t="str">
        <f>_xlfn.XLOOKUP(Table1[[#This Row],[ZIPCODE]],Table3[zip],Table3[county])</f>
        <v>Salt Lake County</v>
      </c>
      <c r="J3975" t="str">
        <f>IFERROR(Table1[[#This Row],[County (Utah.gov)]], SUBSTITUTE(Table1[[#This Row],[County (WPR)]], " County", ""))</f>
        <v>Salt Lake</v>
      </c>
    </row>
    <row r="3976" spans="1:10">
      <c r="A3976" t="s">
        <v>137</v>
      </c>
      <c r="B3976" t="s">
        <v>20</v>
      </c>
      <c r="C3976">
        <v>2025</v>
      </c>
      <c r="D3976">
        <v>2</v>
      </c>
      <c r="E3976">
        <v>84101</v>
      </c>
      <c r="F3976" t="s">
        <v>291</v>
      </c>
      <c r="G3976">
        <v>4</v>
      </c>
      <c r="H3976" t="str">
        <f>_xlfn.XLOOKUP(Table1[[#This Row],[ZIPCODE]],Table2[Zip Code],Table2[County])</f>
        <v>Salt Lake</v>
      </c>
      <c r="I3976" t="str">
        <f>_xlfn.XLOOKUP(Table1[[#This Row],[ZIPCODE]],Table3[zip],Table3[county])</f>
        <v>Salt Lake County</v>
      </c>
      <c r="J3976" t="str">
        <f>IFERROR(Table1[[#This Row],[County (Utah.gov)]], SUBSTITUTE(Table1[[#This Row],[County (WPR)]], " County", ""))</f>
        <v>Salt Lake</v>
      </c>
    </row>
    <row r="3977" spans="1:10">
      <c r="A3977" t="s">
        <v>137</v>
      </c>
      <c r="B3977" t="s">
        <v>20</v>
      </c>
      <c r="C3977">
        <v>2025</v>
      </c>
      <c r="D3977">
        <v>2</v>
      </c>
      <c r="E3977">
        <v>84102</v>
      </c>
      <c r="F3977" t="s">
        <v>290</v>
      </c>
      <c r="G3977">
        <v>8</v>
      </c>
      <c r="H3977" t="str">
        <f>_xlfn.XLOOKUP(Table1[[#This Row],[ZIPCODE]],Table2[Zip Code],Table2[County])</f>
        <v>Salt Lake</v>
      </c>
      <c r="I3977" t="str">
        <f>_xlfn.XLOOKUP(Table1[[#This Row],[ZIPCODE]],Table3[zip],Table3[county])</f>
        <v>Salt Lake County</v>
      </c>
      <c r="J3977" t="str">
        <f>IFERROR(Table1[[#This Row],[County (Utah.gov)]], SUBSTITUTE(Table1[[#This Row],[County (WPR)]], " County", ""))</f>
        <v>Salt Lake</v>
      </c>
    </row>
    <row r="3978" spans="1:10">
      <c r="A3978" t="s">
        <v>137</v>
      </c>
      <c r="B3978" t="s">
        <v>20</v>
      </c>
      <c r="C3978">
        <v>2025</v>
      </c>
      <c r="D3978">
        <v>2</v>
      </c>
      <c r="E3978">
        <v>84102</v>
      </c>
      <c r="F3978" t="s">
        <v>291</v>
      </c>
      <c r="G3978">
        <v>4</v>
      </c>
      <c r="H3978" t="str">
        <f>_xlfn.XLOOKUP(Table1[[#This Row],[ZIPCODE]],Table2[Zip Code],Table2[County])</f>
        <v>Salt Lake</v>
      </c>
      <c r="I3978" t="str">
        <f>_xlfn.XLOOKUP(Table1[[#This Row],[ZIPCODE]],Table3[zip],Table3[county])</f>
        <v>Salt Lake County</v>
      </c>
      <c r="J3978" t="str">
        <f>IFERROR(Table1[[#This Row],[County (Utah.gov)]], SUBSTITUTE(Table1[[#This Row],[County (WPR)]], " County", ""))</f>
        <v>Salt Lake</v>
      </c>
    </row>
    <row r="3979" spans="1:10">
      <c r="A3979" t="s">
        <v>137</v>
      </c>
      <c r="B3979" t="s">
        <v>20</v>
      </c>
      <c r="C3979">
        <v>2025</v>
      </c>
      <c r="D3979">
        <v>2</v>
      </c>
      <c r="E3979">
        <v>84103</v>
      </c>
      <c r="F3979" t="s">
        <v>290</v>
      </c>
      <c r="G3979">
        <v>15</v>
      </c>
      <c r="H3979" t="str">
        <f>_xlfn.XLOOKUP(Table1[[#This Row],[ZIPCODE]],Table2[Zip Code],Table2[County])</f>
        <v>Salt Lake</v>
      </c>
      <c r="I3979" t="str">
        <f>_xlfn.XLOOKUP(Table1[[#This Row],[ZIPCODE]],Table3[zip],Table3[county])</f>
        <v>Salt Lake County</v>
      </c>
      <c r="J3979" t="str">
        <f>IFERROR(Table1[[#This Row],[County (Utah.gov)]], SUBSTITUTE(Table1[[#This Row],[County (WPR)]], " County", ""))</f>
        <v>Salt Lake</v>
      </c>
    </row>
    <row r="3980" spans="1:10">
      <c r="A3980" t="s">
        <v>137</v>
      </c>
      <c r="B3980" t="s">
        <v>20</v>
      </c>
      <c r="C3980">
        <v>2025</v>
      </c>
      <c r="D3980">
        <v>2</v>
      </c>
      <c r="E3980">
        <v>84103</v>
      </c>
      <c r="F3980" t="s">
        <v>291</v>
      </c>
      <c r="G3980">
        <v>8</v>
      </c>
      <c r="H3980" t="str">
        <f>_xlfn.XLOOKUP(Table1[[#This Row],[ZIPCODE]],Table2[Zip Code],Table2[County])</f>
        <v>Salt Lake</v>
      </c>
      <c r="I3980" t="str">
        <f>_xlfn.XLOOKUP(Table1[[#This Row],[ZIPCODE]],Table3[zip],Table3[county])</f>
        <v>Salt Lake County</v>
      </c>
      <c r="J3980" t="str">
        <f>IFERROR(Table1[[#This Row],[County (Utah.gov)]], SUBSTITUTE(Table1[[#This Row],[County (WPR)]], " County", ""))</f>
        <v>Salt Lake</v>
      </c>
    </row>
    <row r="3981" spans="1:10">
      <c r="A3981" t="s">
        <v>137</v>
      </c>
      <c r="B3981" t="s">
        <v>20</v>
      </c>
      <c r="C3981">
        <v>2025</v>
      </c>
      <c r="D3981">
        <v>2</v>
      </c>
      <c r="E3981">
        <v>84104</v>
      </c>
      <c r="F3981" t="s">
        <v>290</v>
      </c>
      <c r="G3981">
        <v>12</v>
      </c>
      <c r="H3981" t="str">
        <f>_xlfn.XLOOKUP(Table1[[#This Row],[ZIPCODE]],Table2[Zip Code],Table2[County])</f>
        <v>Salt Lake</v>
      </c>
      <c r="I3981" t="str">
        <f>_xlfn.XLOOKUP(Table1[[#This Row],[ZIPCODE]],Table3[zip],Table3[county])</f>
        <v>Salt Lake County</v>
      </c>
      <c r="J3981" t="str">
        <f>IFERROR(Table1[[#This Row],[County (Utah.gov)]], SUBSTITUTE(Table1[[#This Row],[County (WPR)]], " County", ""))</f>
        <v>Salt Lake</v>
      </c>
    </row>
    <row r="3982" spans="1:10">
      <c r="A3982" t="s">
        <v>137</v>
      </c>
      <c r="B3982" t="s">
        <v>20</v>
      </c>
      <c r="C3982">
        <v>2025</v>
      </c>
      <c r="D3982">
        <v>2</v>
      </c>
      <c r="E3982">
        <v>84104</v>
      </c>
      <c r="F3982" t="s">
        <v>291</v>
      </c>
      <c r="G3982">
        <v>7</v>
      </c>
      <c r="H3982" t="str">
        <f>_xlfn.XLOOKUP(Table1[[#This Row],[ZIPCODE]],Table2[Zip Code],Table2[County])</f>
        <v>Salt Lake</v>
      </c>
      <c r="I3982" t="str">
        <f>_xlfn.XLOOKUP(Table1[[#This Row],[ZIPCODE]],Table3[zip],Table3[county])</f>
        <v>Salt Lake County</v>
      </c>
      <c r="J3982" t="str">
        <f>IFERROR(Table1[[#This Row],[County (Utah.gov)]], SUBSTITUTE(Table1[[#This Row],[County (WPR)]], " County", ""))</f>
        <v>Salt Lake</v>
      </c>
    </row>
    <row r="3983" spans="1:10">
      <c r="A3983" t="s">
        <v>137</v>
      </c>
      <c r="B3983" t="s">
        <v>20</v>
      </c>
      <c r="C3983">
        <v>2025</v>
      </c>
      <c r="D3983">
        <v>2</v>
      </c>
      <c r="E3983">
        <v>84105</v>
      </c>
      <c r="F3983" t="s">
        <v>290</v>
      </c>
      <c r="G3983">
        <v>11</v>
      </c>
      <c r="H3983" t="str">
        <f>_xlfn.XLOOKUP(Table1[[#This Row],[ZIPCODE]],Table2[Zip Code],Table2[County])</f>
        <v>Salt Lake</v>
      </c>
      <c r="I3983" t="str">
        <f>_xlfn.XLOOKUP(Table1[[#This Row],[ZIPCODE]],Table3[zip],Table3[county])</f>
        <v>Salt Lake County</v>
      </c>
      <c r="J3983" t="str">
        <f>IFERROR(Table1[[#This Row],[County (Utah.gov)]], SUBSTITUTE(Table1[[#This Row],[County (WPR)]], " County", ""))</f>
        <v>Salt Lake</v>
      </c>
    </row>
    <row r="3984" spans="1:10">
      <c r="A3984" t="s">
        <v>137</v>
      </c>
      <c r="B3984" t="s">
        <v>20</v>
      </c>
      <c r="C3984">
        <v>2025</v>
      </c>
      <c r="D3984">
        <v>2</v>
      </c>
      <c r="E3984">
        <v>84105</v>
      </c>
      <c r="F3984" t="s">
        <v>291</v>
      </c>
      <c r="G3984">
        <v>6</v>
      </c>
      <c r="H3984" t="str">
        <f>_xlfn.XLOOKUP(Table1[[#This Row],[ZIPCODE]],Table2[Zip Code],Table2[County])</f>
        <v>Salt Lake</v>
      </c>
      <c r="I3984" t="str">
        <f>_xlfn.XLOOKUP(Table1[[#This Row],[ZIPCODE]],Table3[zip],Table3[county])</f>
        <v>Salt Lake County</v>
      </c>
      <c r="J3984" t="str">
        <f>IFERROR(Table1[[#This Row],[County (Utah.gov)]], SUBSTITUTE(Table1[[#This Row],[County (WPR)]], " County", ""))</f>
        <v>Salt Lake</v>
      </c>
    </row>
    <row r="3985" spans="1:10">
      <c r="A3985" t="s">
        <v>137</v>
      </c>
      <c r="B3985" t="s">
        <v>20</v>
      </c>
      <c r="C3985">
        <v>2025</v>
      </c>
      <c r="D3985">
        <v>2</v>
      </c>
      <c r="E3985">
        <v>84106</v>
      </c>
      <c r="F3985" t="s">
        <v>290</v>
      </c>
      <c r="G3985">
        <v>36</v>
      </c>
      <c r="H3985" t="str">
        <f>_xlfn.XLOOKUP(Table1[[#This Row],[ZIPCODE]],Table2[Zip Code],Table2[County])</f>
        <v>Salt Lake</v>
      </c>
      <c r="I3985" t="str">
        <f>_xlfn.XLOOKUP(Table1[[#This Row],[ZIPCODE]],Table3[zip],Table3[county])</f>
        <v>Salt Lake County</v>
      </c>
      <c r="J3985" t="str">
        <f>IFERROR(Table1[[#This Row],[County (Utah.gov)]], SUBSTITUTE(Table1[[#This Row],[County (WPR)]], " County", ""))</f>
        <v>Salt Lake</v>
      </c>
    </row>
    <row r="3986" spans="1:10">
      <c r="A3986" t="s">
        <v>137</v>
      </c>
      <c r="B3986" t="s">
        <v>20</v>
      </c>
      <c r="C3986">
        <v>2025</v>
      </c>
      <c r="D3986">
        <v>2</v>
      </c>
      <c r="E3986">
        <v>84106</v>
      </c>
      <c r="F3986" t="s">
        <v>291</v>
      </c>
      <c r="G3986">
        <v>16</v>
      </c>
      <c r="H3986" t="str">
        <f>_xlfn.XLOOKUP(Table1[[#This Row],[ZIPCODE]],Table2[Zip Code],Table2[County])</f>
        <v>Salt Lake</v>
      </c>
      <c r="I3986" t="str">
        <f>_xlfn.XLOOKUP(Table1[[#This Row],[ZIPCODE]],Table3[zip],Table3[county])</f>
        <v>Salt Lake County</v>
      </c>
      <c r="J3986" t="str">
        <f>IFERROR(Table1[[#This Row],[County (Utah.gov)]], SUBSTITUTE(Table1[[#This Row],[County (WPR)]], " County", ""))</f>
        <v>Salt Lake</v>
      </c>
    </row>
    <row r="3987" spans="1:10">
      <c r="A3987" t="s">
        <v>137</v>
      </c>
      <c r="B3987" t="s">
        <v>20</v>
      </c>
      <c r="C3987">
        <v>2025</v>
      </c>
      <c r="D3987">
        <v>2</v>
      </c>
      <c r="E3987">
        <v>84107</v>
      </c>
      <c r="F3987" t="s">
        <v>290</v>
      </c>
      <c r="G3987">
        <v>48</v>
      </c>
      <c r="H3987" t="str">
        <f>_xlfn.XLOOKUP(Table1[[#This Row],[ZIPCODE]],Table2[Zip Code],Table2[County])</f>
        <v>Salt Lake</v>
      </c>
      <c r="I3987" t="str">
        <f>_xlfn.XLOOKUP(Table1[[#This Row],[ZIPCODE]],Table3[zip],Table3[county])</f>
        <v>Salt Lake County</v>
      </c>
      <c r="J3987" t="str">
        <f>IFERROR(Table1[[#This Row],[County (Utah.gov)]], SUBSTITUTE(Table1[[#This Row],[County (WPR)]], " County", ""))</f>
        <v>Salt Lake</v>
      </c>
    </row>
    <row r="3988" spans="1:10">
      <c r="A3988" t="s">
        <v>137</v>
      </c>
      <c r="B3988" t="s">
        <v>20</v>
      </c>
      <c r="C3988">
        <v>2025</v>
      </c>
      <c r="D3988">
        <v>2</v>
      </c>
      <c r="E3988">
        <v>84107</v>
      </c>
      <c r="F3988" t="s">
        <v>291</v>
      </c>
      <c r="G3988">
        <v>21</v>
      </c>
      <c r="H3988" t="str">
        <f>_xlfn.XLOOKUP(Table1[[#This Row],[ZIPCODE]],Table2[Zip Code],Table2[County])</f>
        <v>Salt Lake</v>
      </c>
      <c r="I3988" t="str">
        <f>_xlfn.XLOOKUP(Table1[[#This Row],[ZIPCODE]],Table3[zip],Table3[county])</f>
        <v>Salt Lake County</v>
      </c>
      <c r="J3988" t="str">
        <f>IFERROR(Table1[[#This Row],[County (Utah.gov)]], SUBSTITUTE(Table1[[#This Row],[County (WPR)]], " County", ""))</f>
        <v>Salt Lake</v>
      </c>
    </row>
    <row r="3989" spans="1:10">
      <c r="A3989" t="s">
        <v>137</v>
      </c>
      <c r="B3989" t="s">
        <v>20</v>
      </c>
      <c r="C3989">
        <v>2025</v>
      </c>
      <c r="D3989">
        <v>2</v>
      </c>
      <c r="E3989">
        <v>84108</v>
      </c>
      <c r="F3989" t="s">
        <v>290</v>
      </c>
      <c r="G3989">
        <v>27</v>
      </c>
      <c r="H3989" t="str">
        <f>_xlfn.XLOOKUP(Table1[[#This Row],[ZIPCODE]],Table2[Zip Code],Table2[County])</f>
        <v>Salt Lake</v>
      </c>
      <c r="I3989" t="str">
        <f>_xlfn.XLOOKUP(Table1[[#This Row],[ZIPCODE]],Table3[zip],Table3[county])</f>
        <v>Salt Lake County</v>
      </c>
      <c r="J3989" t="str">
        <f>IFERROR(Table1[[#This Row],[County (Utah.gov)]], SUBSTITUTE(Table1[[#This Row],[County (WPR)]], " County", ""))</f>
        <v>Salt Lake</v>
      </c>
    </row>
    <row r="3990" spans="1:10">
      <c r="A3990" t="s">
        <v>137</v>
      </c>
      <c r="B3990" t="s">
        <v>20</v>
      </c>
      <c r="C3990">
        <v>2025</v>
      </c>
      <c r="D3990">
        <v>2</v>
      </c>
      <c r="E3990">
        <v>84108</v>
      </c>
      <c r="F3990" t="s">
        <v>291</v>
      </c>
      <c r="G3990">
        <v>12</v>
      </c>
      <c r="H3990" t="str">
        <f>_xlfn.XLOOKUP(Table1[[#This Row],[ZIPCODE]],Table2[Zip Code],Table2[County])</f>
        <v>Salt Lake</v>
      </c>
      <c r="I3990" t="str">
        <f>_xlfn.XLOOKUP(Table1[[#This Row],[ZIPCODE]],Table3[zip],Table3[county])</f>
        <v>Salt Lake County</v>
      </c>
      <c r="J3990" t="str">
        <f>IFERROR(Table1[[#This Row],[County (Utah.gov)]], SUBSTITUTE(Table1[[#This Row],[County (WPR)]], " County", ""))</f>
        <v>Salt Lake</v>
      </c>
    </row>
    <row r="3991" spans="1:10">
      <c r="A3991" t="s">
        <v>137</v>
      </c>
      <c r="B3991" t="s">
        <v>20</v>
      </c>
      <c r="C3991">
        <v>2025</v>
      </c>
      <c r="D3991">
        <v>2</v>
      </c>
      <c r="E3991">
        <v>84109</v>
      </c>
      <c r="F3991" t="s">
        <v>290</v>
      </c>
      <c r="G3991">
        <v>50</v>
      </c>
      <c r="H3991" t="str">
        <f>_xlfn.XLOOKUP(Table1[[#This Row],[ZIPCODE]],Table2[Zip Code],Table2[County])</f>
        <v>Salt Lake</v>
      </c>
      <c r="I3991" t="str">
        <f>_xlfn.XLOOKUP(Table1[[#This Row],[ZIPCODE]],Table3[zip],Table3[county])</f>
        <v>Salt Lake County</v>
      </c>
      <c r="J3991" t="str">
        <f>IFERROR(Table1[[#This Row],[County (Utah.gov)]], SUBSTITUTE(Table1[[#This Row],[County (WPR)]], " County", ""))</f>
        <v>Salt Lake</v>
      </c>
    </row>
    <row r="3992" spans="1:10">
      <c r="A3992" t="s">
        <v>137</v>
      </c>
      <c r="B3992" t="s">
        <v>20</v>
      </c>
      <c r="C3992">
        <v>2025</v>
      </c>
      <c r="D3992">
        <v>2</v>
      </c>
      <c r="E3992">
        <v>84109</v>
      </c>
      <c r="F3992" t="s">
        <v>291</v>
      </c>
      <c r="G3992">
        <v>26</v>
      </c>
      <c r="H3992" t="str">
        <f>_xlfn.XLOOKUP(Table1[[#This Row],[ZIPCODE]],Table2[Zip Code],Table2[County])</f>
        <v>Salt Lake</v>
      </c>
      <c r="I3992" t="str">
        <f>_xlfn.XLOOKUP(Table1[[#This Row],[ZIPCODE]],Table3[zip],Table3[county])</f>
        <v>Salt Lake County</v>
      </c>
      <c r="J3992" t="str">
        <f>IFERROR(Table1[[#This Row],[County (Utah.gov)]], SUBSTITUTE(Table1[[#This Row],[County (WPR)]], " County", ""))</f>
        <v>Salt Lake</v>
      </c>
    </row>
    <row r="3993" spans="1:10">
      <c r="A3993" t="s">
        <v>137</v>
      </c>
      <c r="B3993" t="s">
        <v>20</v>
      </c>
      <c r="C3993">
        <v>2025</v>
      </c>
      <c r="D3993">
        <v>2</v>
      </c>
      <c r="E3993">
        <v>84111</v>
      </c>
      <c r="F3993" t="s">
        <v>290</v>
      </c>
      <c r="G3993">
        <v>4</v>
      </c>
      <c r="H3993" t="str">
        <f>_xlfn.XLOOKUP(Table1[[#This Row],[ZIPCODE]],Table2[Zip Code],Table2[County])</f>
        <v>Salt Lake</v>
      </c>
      <c r="I3993" t="str">
        <f>_xlfn.XLOOKUP(Table1[[#This Row],[ZIPCODE]],Table3[zip],Table3[county])</f>
        <v>Salt Lake County</v>
      </c>
      <c r="J3993" t="str">
        <f>IFERROR(Table1[[#This Row],[County (Utah.gov)]], SUBSTITUTE(Table1[[#This Row],[County (WPR)]], " County", ""))</f>
        <v>Salt Lake</v>
      </c>
    </row>
    <row r="3994" spans="1:10">
      <c r="A3994" t="s">
        <v>137</v>
      </c>
      <c r="B3994" t="s">
        <v>20</v>
      </c>
      <c r="C3994">
        <v>2025</v>
      </c>
      <c r="D3994">
        <v>2</v>
      </c>
      <c r="E3994">
        <v>84111</v>
      </c>
      <c r="F3994" t="s">
        <v>291</v>
      </c>
      <c r="G3994">
        <v>4</v>
      </c>
      <c r="H3994" t="str">
        <f>_xlfn.XLOOKUP(Table1[[#This Row],[ZIPCODE]],Table2[Zip Code],Table2[County])</f>
        <v>Salt Lake</v>
      </c>
      <c r="I3994" t="str">
        <f>_xlfn.XLOOKUP(Table1[[#This Row],[ZIPCODE]],Table3[zip],Table3[county])</f>
        <v>Salt Lake County</v>
      </c>
      <c r="J3994" t="str">
        <f>IFERROR(Table1[[#This Row],[County (Utah.gov)]], SUBSTITUTE(Table1[[#This Row],[County (WPR)]], " County", ""))</f>
        <v>Salt Lake</v>
      </c>
    </row>
    <row r="3995" spans="1:10">
      <c r="A3995" t="s">
        <v>137</v>
      </c>
      <c r="B3995" t="s">
        <v>20</v>
      </c>
      <c r="C3995">
        <v>2025</v>
      </c>
      <c r="D3995">
        <v>2</v>
      </c>
      <c r="E3995">
        <v>84115</v>
      </c>
      <c r="F3995" t="s">
        <v>290</v>
      </c>
      <c r="G3995">
        <v>18</v>
      </c>
      <c r="H3995" t="str">
        <f>_xlfn.XLOOKUP(Table1[[#This Row],[ZIPCODE]],Table2[Zip Code],Table2[County])</f>
        <v>Salt Lake</v>
      </c>
      <c r="I3995" t="str">
        <f>_xlfn.XLOOKUP(Table1[[#This Row],[ZIPCODE]],Table3[zip],Table3[county])</f>
        <v>Salt Lake County</v>
      </c>
      <c r="J3995" t="str">
        <f>IFERROR(Table1[[#This Row],[County (Utah.gov)]], SUBSTITUTE(Table1[[#This Row],[County (WPR)]], " County", ""))</f>
        <v>Salt Lake</v>
      </c>
    </row>
    <row r="3996" spans="1:10">
      <c r="A3996" t="s">
        <v>137</v>
      </c>
      <c r="B3996" t="s">
        <v>20</v>
      </c>
      <c r="C3996">
        <v>2025</v>
      </c>
      <c r="D3996">
        <v>2</v>
      </c>
      <c r="E3996">
        <v>84115</v>
      </c>
      <c r="F3996" t="s">
        <v>291</v>
      </c>
      <c r="G3996">
        <v>11</v>
      </c>
      <c r="H3996" t="str">
        <f>_xlfn.XLOOKUP(Table1[[#This Row],[ZIPCODE]],Table2[Zip Code],Table2[County])</f>
        <v>Salt Lake</v>
      </c>
      <c r="I3996" t="str">
        <f>_xlfn.XLOOKUP(Table1[[#This Row],[ZIPCODE]],Table3[zip],Table3[county])</f>
        <v>Salt Lake County</v>
      </c>
      <c r="J3996" t="str">
        <f>IFERROR(Table1[[#This Row],[County (Utah.gov)]], SUBSTITUTE(Table1[[#This Row],[County (WPR)]], " County", ""))</f>
        <v>Salt Lake</v>
      </c>
    </row>
    <row r="3997" spans="1:10">
      <c r="A3997" t="s">
        <v>137</v>
      </c>
      <c r="B3997" t="s">
        <v>20</v>
      </c>
      <c r="C3997">
        <v>2025</v>
      </c>
      <c r="D3997">
        <v>2</v>
      </c>
      <c r="E3997">
        <v>84116</v>
      </c>
      <c r="F3997" t="s">
        <v>290</v>
      </c>
      <c r="G3997">
        <v>15</v>
      </c>
      <c r="H3997" t="str">
        <f>_xlfn.XLOOKUP(Table1[[#This Row],[ZIPCODE]],Table2[Zip Code],Table2[County])</f>
        <v>Salt Lake</v>
      </c>
      <c r="I3997" t="str">
        <f>_xlfn.XLOOKUP(Table1[[#This Row],[ZIPCODE]],Table3[zip],Table3[county])</f>
        <v>Salt Lake County</v>
      </c>
      <c r="J3997" t="str">
        <f>IFERROR(Table1[[#This Row],[County (Utah.gov)]], SUBSTITUTE(Table1[[#This Row],[County (WPR)]], " County", ""))</f>
        <v>Salt Lake</v>
      </c>
    </row>
    <row r="3998" spans="1:10">
      <c r="A3998" t="s">
        <v>137</v>
      </c>
      <c r="B3998" t="s">
        <v>20</v>
      </c>
      <c r="C3998">
        <v>2025</v>
      </c>
      <c r="D3998">
        <v>2</v>
      </c>
      <c r="E3998">
        <v>84116</v>
      </c>
      <c r="F3998" t="s">
        <v>291</v>
      </c>
      <c r="G3998">
        <v>2</v>
      </c>
      <c r="H3998" t="str">
        <f>_xlfn.XLOOKUP(Table1[[#This Row],[ZIPCODE]],Table2[Zip Code],Table2[County])</f>
        <v>Salt Lake</v>
      </c>
      <c r="I3998" t="str">
        <f>_xlfn.XLOOKUP(Table1[[#This Row],[ZIPCODE]],Table3[zip],Table3[county])</f>
        <v>Salt Lake County</v>
      </c>
      <c r="J3998" t="str">
        <f>IFERROR(Table1[[#This Row],[County (Utah.gov)]], SUBSTITUTE(Table1[[#This Row],[County (WPR)]], " County", ""))</f>
        <v>Salt Lake</v>
      </c>
    </row>
    <row r="3999" spans="1:10">
      <c r="A3999" t="s">
        <v>137</v>
      </c>
      <c r="B3999" t="s">
        <v>20</v>
      </c>
      <c r="C3999">
        <v>2025</v>
      </c>
      <c r="D3999">
        <v>2</v>
      </c>
      <c r="E3999">
        <v>84117</v>
      </c>
      <c r="F3999" t="s">
        <v>290</v>
      </c>
      <c r="G3999">
        <v>54</v>
      </c>
      <c r="H3999" t="str">
        <f>_xlfn.XLOOKUP(Table1[[#This Row],[ZIPCODE]],Table2[Zip Code],Table2[County])</f>
        <v>Salt Lake</v>
      </c>
      <c r="I3999" t="str">
        <f>_xlfn.XLOOKUP(Table1[[#This Row],[ZIPCODE]],Table3[zip],Table3[county])</f>
        <v>Salt Lake County</v>
      </c>
      <c r="J3999" t="str">
        <f>IFERROR(Table1[[#This Row],[County (Utah.gov)]], SUBSTITUTE(Table1[[#This Row],[County (WPR)]], " County", ""))</f>
        <v>Salt Lake</v>
      </c>
    </row>
    <row r="4000" spans="1:10">
      <c r="A4000" t="s">
        <v>137</v>
      </c>
      <c r="B4000" t="s">
        <v>20</v>
      </c>
      <c r="C4000">
        <v>2025</v>
      </c>
      <c r="D4000">
        <v>2</v>
      </c>
      <c r="E4000">
        <v>84117</v>
      </c>
      <c r="F4000" t="s">
        <v>291</v>
      </c>
      <c r="G4000">
        <v>18</v>
      </c>
      <c r="H4000" t="str">
        <f>_xlfn.XLOOKUP(Table1[[#This Row],[ZIPCODE]],Table2[Zip Code],Table2[County])</f>
        <v>Salt Lake</v>
      </c>
      <c r="I4000" t="str">
        <f>_xlfn.XLOOKUP(Table1[[#This Row],[ZIPCODE]],Table3[zip],Table3[county])</f>
        <v>Salt Lake County</v>
      </c>
      <c r="J4000" t="str">
        <f>IFERROR(Table1[[#This Row],[County (Utah.gov)]], SUBSTITUTE(Table1[[#This Row],[County (WPR)]], " County", ""))</f>
        <v>Salt Lake</v>
      </c>
    </row>
    <row r="4001" spans="1:10">
      <c r="A4001" t="s">
        <v>137</v>
      </c>
      <c r="B4001" t="s">
        <v>20</v>
      </c>
      <c r="C4001">
        <v>2025</v>
      </c>
      <c r="D4001">
        <v>2</v>
      </c>
      <c r="E4001">
        <v>84118</v>
      </c>
      <c r="F4001" t="s">
        <v>290</v>
      </c>
      <c r="G4001">
        <v>32</v>
      </c>
      <c r="H4001" t="str">
        <f>_xlfn.XLOOKUP(Table1[[#This Row],[ZIPCODE]],Table2[Zip Code],Table2[County])</f>
        <v>Salt Lake</v>
      </c>
      <c r="I4001" t="str">
        <f>_xlfn.XLOOKUP(Table1[[#This Row],[ZIPCODE]],Table3[zip],Table3[county])</f>
        <v>Salt Lake County</v>
      </c>
      <c r="J4001" t="str">
        <f>IFERROR(Table1[[#This Row],[County (Utah.gov)]], SUBSTITUTE(Table1[[#This Row],[County (WPR)]], " County", ""))</f>
        <v>Salt Lake</v>
      </c>
    </row>
    <row r="4002" spans="1:10">
      <c r="A4002" t="s">
        <v>137</v>
      </c>
      <c r="B4002" t="s">
        <v>20</v>
      </c>
      <c r="C4002">
        <v>2025</v>
      </c>
      <c r="D4002">
        <v>2</v>
      </c>
      <c r="E4002">
        <v>84118</v>
      </c>
      <c r="F4002" t="s">
        <v>291</v>
      </c>
      <c r="G4002">
        <v>21</v>
      </c>
      <c r="H4002" t="str">
        <f>_xlfn.XLOOKUP(Table1[[#This Row],[ZIPCODE]],Table2[Zip Code],Table2[County])</f>
        <v>Salt Lake</v>
      </c>
      <c r="I4002" t="str">
        <f>_xlfn.XLOOKUP(Table1[[#This Row],[ZIPCODE]],Table3[zip],Table3[county])</f>
        <v>Salt Lake County</v>
      </c>
      <c r="J4002" t="str">
        <f>IFERROR(Table1[[#This Row],[County (Utah.gov)]], SUBSTITUTE(Table1[[#This Row],[County (WPR)]], " County", ""))</f>
        <v>Salt Lake</v>
      </c>
    </row>
    <row r="4003" spans="1:10">
      <c r="A4003" t="s">
        <v>137</v>
      </c>
      <c r="B4003" t="s">
        <v>20</v>
      </c>
      <c r="C4003">
        <v>2025</v>
      </c>
      <c r="D4003">
        <v>2</v>
      </c>
      <c r="E4003">
        <v>84119</v>
      </c>
      <c r="F4003" t="s">
        <v>290</v>
      </c>
      <c r="G4003">
        <v>40</v>
      </c>
      <c r="H4003" t="str">
        <f>_xlfn.XLOOKUP(Table1[[#This Row],[ZIPCODE]],Table2[Zip Code],Table2[County])</f>
        <v>Salt Lake</v>
      </c>
      <c r="I4003" t="str">
        <f>_xlfn.XLOOKUP(Table1[[#This Row],[ZIPCODE]],Table3[zip],Table3[county])</f>
        <v>Salt Lake County</v>
      </c>
      <c r="J4003" t="str">
        <f>IFERROR(Table1[[#This Row],[County (Utah.gov)]], SUBSTITUTE(Table1[[#This Row],[County (WPR)]], " County", ""))</f>
        <v>Salt Lake</v>
      </c>
    </row>
    <row r="4004" spans="1:10">
      <c r="A4004" t="s">
        <v>137</v>
      </c>
      <c r="B4004" t="s">
        <v>20</v>
      </c>
      <c r="C4004">
        <v>2025</v>
      </c>
      <c r="D4004">
        <v>2</v>
      </c>
      <c r="E4004">
        <v>84119</v>
      </c>
      <c r="F4004" t="s">
        <v>291</v>
      </c>
      <c r="G4004">
        <v>17</v>
      </c>
      <c r="H4004" t="str">
        <f>_xlfn.XLOOKUP(Table1[[#This Row],[ZIPCODE]],Table2[Zip Code],Table2[County])</f>
        <v>Salt Lake</v>
      </c>
      <c r="I4004" t="str">
        <f>_xlfn.XLOOKUP(Table1[[#This Row],[ZIPCODE]],Table3[zip],Table3[county])</f>
        <v>Salt Lake County</v>
      </c>
      <c r="J4004" t="str">
        <f>IFERROR(Table1[[#This Row],[County (Utah.gov)]], SUBSTITUTE(Table1[[#This Row],[County (WPR)]], " County", ""))</f>
        <v>Salt Lake</v>
      </c>
    </row>
    <row r="4005" spans="1:10">
      <c r="A4005" t="s">
        <v>137</v>
      </c>
      <c r="B4005" t="s">
        <v>20</v>
      </c>
      <c r="C4005">
        <v>2025</v>
      </c>
      <c r="D4005">
        <v>2</v>
      </c>
      <c r="E4005">
        <v>84120</v>
      </c>
      <c r="F4005" t="s">
        <v>290</v>
      </c>
      <c r="G4005">
        <v>56</v>
      </c>
      <c r="H4005" t="str">
        <f>_xlfn.XLOOKUP(Table1[[#This Row],[ZIPCODE]],Table2[Zip Code],Table2[County])</f>
        <v>Salt Lake</v>
      </c>
      <c r="I4005" t="str">
        <f>_xlfn.XLOOKUP(Table1[[#This Row],[ZIPCODE]],Table3[zip],Table3[county])</f>
        <v>Salt Lake County</v>
      </c>
      <c r="J4005" t="str">
        <f>IFERROR(Table1[[#This Row],[County (Utah.gov)]], SUBSTITUTE(Table1[[#This Row],[County (WPR)]], " County", ""))</f>
        <v>Salt Lake</v>
      </c>
    </row>
    <row r="4006" spans="1:10">
      <c r="A4006" t="s">
        <v>137</v>
      </c>
      <c r="B4006" t="s">
        <v>20</v>
      </c>
      <c r="C4006">
        <v>2025</v>
      </c>
      <c r="D4006">
        <v>2</v>
      </c>
      <c r="E4006">
        <v>84120</v>
      </c>
      <c r="F4006" t="s">
        <v>291</v>
      </c>
      <c r="G4006">
        <v>14</v>
      </c>
      <c r="H4006" t="str">
        <f>_xlfn.XLOOKUP(Table1[[#This Row],[ZIPCODE]],Table2[Zip Code],Table2[County])</f>
        <v>Salt Lake</v>
      </c>
      <c r="I4006" t="str">
        <f>_xlfn.XLOOKUP(Table1[[#This Row],[ZIPCODE]],Table3[zip],Table3[county])</f>
        <v>Salt Lake County</v>
      </c>
      <c r="J4006" t="str">
        <f>IFERROR(Table1[[#This Row],[County (Utah.gov)]], SUBSTITUTE(Table1[[#This Row],[County (WPR)]], " County", ""))</f>
        <v>Salt Lake</v>
      </c>
    </row>
    <row r="4007" spans="1:10">
      <c r="A4007" t="s">
        <v>137</v>
      </c>
      <c r="B4007" t="s">
        <v>20</v>
      </c>
      <c r="C4007">
        <v>2025</v>
      </c>
      <c r="D4007">
        <v>2</v>
      </c>
      <c r="E4007">
        <v>84121</v>
      </c>
      <c r="F4007" t="s">
        <v>290</v>
      </c>
      <c r="G4007">
        <v>75</v>
      </c>
      <c r="H4007" t="str">
        <f>_xlfn.XLOOKUP(Table1[[#This Row],[ZIPCODE]],Table2[Zip Code],Table2[County])</f>
        <v>Salt Lake</v>
      </c>
      <c r="I4007" t="str">
        <f>_xlfn.XLOOKUP(Table1[[#This Row],[ZIPCODE]],Table3[zip],Table3[county])</f>
        <v>Salt Lake County</v>
      </c>
      <c r="J4007" t="str">
        <f>IFERROR(Table1[[#This Row],[County (Utah.gov)]], SUBSTITUTE(Table1[[#This Row],[County (WPR)]], " County", ""))</f>
        <v>Salt Lake</v>
      </c>
    </row>
    <row r="4008" spans="1:10">
      <c r="A4008" t="s">
        <v>137</v>
      </c>
      <c r="B4008" t="s">
        <v>20</v>
      </c>
      <c r="C4008">
        <v>2025</v>
      </c>
      <c r="D4008">
        <v>2</v>
      </c>
      <c r="E4008">
        <v>84121</v>
      </c>
      <c r="F4008" t="s">
        <v>291</v>
      </c>
      <c r="G4008">
        <v>34</v>
      </c>
      <c r="H4008" t="str">
        <f>_xlfn.XLOOKUP(Table1[[#This Row],[ZIPCODE]],Table2[Zip Code],Table2[County])</f>
        <v>Salt Lake</v>
      </c>
      <c r="I4008" t="str">
        <f>_xlfn.XLOOKUP(Table1[[#This Row],[ZIPCODE]],Table3[zip],Table3[county])</f>
        <v>Salt Lake County</v>
      </c>
      <c r="J4008" t="str">
        <f>IFERROR(Table1[[#This Row],[County (Utah.gov)]], SUBSTITUTE(Table1[[#This Row],[County (WPR)]], " County", ""))</f>
        <v>Salt Lake</v>
      </c>
    </row>
    <row r="4009" spans="1:10">
      <c r="A4009" t="s">
        <v>137</v>
      </c>
      <c r="B4009" t="s">
        <v>20</v>
      </c>
      <c r="C4009">
        <v>2025</v>
      </c>
      <c r="D4009">
        <v>2</v>
      </c>
      <c r="E4009">
        <v>84123</v>
      </c>
      <c r="F4009" t="s">
        <v>290</v>
      </c>
      <c r="G4009">
        <v>66</v>
      </c>
      <c r="H4009" t="str">
        <f>_xlfn.XLOOKUP(Table1[[#This Row],[ZIPCODE]],Table2[Zip Code],Table2[County])</f>
        <v>Salt Lake</v>
      </c>
      <c r="I4009" t="str">
        <f>_xlfn.XLOOKUP(Table1[[#This Row],[ZIPCODE]],Table3[zip],Table3[county])</f>
        <v>Salt Lake County</v>
      </c>
      <c r="J4009" t="str">
        <f>IFERROR(Table1[[#This Row],[County (Utah.gov)]], SUBSTITUTE(Table1[[#This Row],[County (WPR)]], " County", ""))</f>
        <v>Salt Lake</v>
      </c>
    </row>
    <row r="4010" spans="1:10">
      <c r="A4010" t="s">
        <v>137</v>
      </c>
      <c r="B4010" t="s">
        <v>20</v>
      </c>
      <c r="C4010">
        <v>2025</v>
      </c>
      <c r="D4010">
        <v>2</v>
      </c>
      <c r="E4010">
        <v>84123</v>
      </c>
      <c r="F4010" t="s">
        <v>291</v>
      </c>
      <c r="G4010">
        <v>28</v>
      </c>
      <c r="H4010" t="str">
        <f>_xlfn.XLOOKUP(Table1[[#This Row],[ZIPCODE]],Table2[Zip Code],Table2[County])</f>
        <v>Salt Lake</v>
      </c>
      <c r="I4010" t="str">
        <f>_xlfn.XLOOKUP(Table1[[#This Row],[ZIPCODE]],Table3[zip],Table3[county])</f>
        <v>Salt Lake County</v>
      </c>
      <c r="J4010" t="str">
        <f>IFERROR(Table1[[#This Row],[County (Utah.gov)]], SUBSTITUTE(Table1[[#This Row],[County (WPR)]], " County", ""))</f>
        <v>Salt Lake</v>
      </c>
    </row>
    <row r="4011" spans="1:10">
      <c r="A4011" t="s">
        <v>137</v>
      </c>
      <c r="B4011" t="s">
        <v>20</v>
      </c>
      <c r="C4011">
        <v>2025</v>
      </c>
      <c r="D4011">
        <v>2</v>
      </c>
      <c r="E4011">
        <v>84124</v>
      </c>
      <c r="F4011" t="s">
        <v>290</v>
      </c>
      <c r="G4011">
        <v>61</v>
      </c>
      <c r="H4011" t="str">
        <f>_xlfn.XLOOKUP(Table1[[#This Row],[ZIPCODE]],Table2[Zip Code],Table2[County])</f>
        <v>Salt Lake</v>
      </c>
      <c r="I4011" t="str">
        <f>_xlfn.XLOOKUP(Table1[[#This Row],[ZIPCODE]],Table3[zip],Table3[county])</f>
        <v>Salt Lake County</v>
      </c>
      <c r="J4011" t="str">
        <f>IFERROR(Table1[[#This Row],[County (Utah.gov)]], SUBSTITUTE(Table1[[#This Row],[County (WPR)]], " County", ""))</f>
        <v>Salt Lake</v>
      </c>
    </row>
    <row r="4012" spans="1:10">
      <c r="A4012" t="s">
        <v>137</v>
      </c>
      <c r="B4012" t="s">
        <v>20</v>
      </c>
      <c r="C4012">
        <v>2025</v>
      </c>
      <c r="D4012">
        <v>2</v>
      </c>
      <c r="E4012">
        <v>84124</v>
      </c>
      <c r="F4012" t="s">
        <v>291</v>
      </c>
      <c r="G4012">
        <v>20</v>
      </c>
      <c r="H4012" t="str">
        <f>_xlfn.XLOOKUP(Table1[[#This Row],[ZIPCODE]],Table2[Zip Code],Table2[County])</f>
        <v>Salt Lake</v>
      </c>
      <c r="I4012" t="str">
        <f>_xlfn.XLOOKUP(Table1[[#This Row],[ZIPCODE]],Table3[zip],Table3[county])</f>
        <v>Salt Lake County</v>
      </c>
      <c r="J4012" t="str">
        <f>IFERROR(Table1[[#This Row],[County (Utah.gov)]], SUBSTITUTE(Table1[[#This Row],[County (WPR)]], " County", ""))</f>
        <v>Salt Lake</v>
      </c>
    </row>
    <row r="4013" spans="1:10">
      <c r="A4013" t="s">
        <v>137</v>
      </c>
      <c r="B4013" t="s">
        <v>20</v>
      </c>
      <c r="C4013">
        <v>2025</v>
      </c>
      <c r="D4013">
        <v>2</v>
      </c>
      <c r="E4013">
        <v>84128</v>
      </c>
      <c r="F4013" t="s">
        <v>290</v>
      </c>
      <c r="G4013">
        <v>27</v>
      </c>
      <c r="H4013" t="str">
        <f>_xlfn.XLOOKUP(Table1[[#This Row],[ZIPCODE]],Table2[Zip Code],Table2[County])</f>
        <v>Salt Lake</v>
      </c>
      <c r="I4013" t="str">
        <f>_xlfn.XLOOKUP(Table1[[#This Row],[ZIPCODE]],Table3[zip],Table3[county])</f>
        <v>Salt Lake County</v>
      </c>
      <c r="J4013" t="str">
        <f>IFERROR(Table1[[#This Row],[County (Utah.gov)]], SUBSTITUTE(Table1[[#This Row],[County (WPR)]], " County", ""))</f>
        <v>Salt Lake</v>
      </c>
    </row>
    <row r="4014" spans="1:10">
      <c r="A4014" t="s">
        <v>137</v>
      </c>
      <c r="B4014" t="s">
        <v>20</v>
      </c>
      <c r="C4014">
        <v>2025</v>
      </c>
      <c r="D4014">
        <v>2</v>
      </c>
      <c r="E4014">
        <v>84128</v>
      </c>
      <c r="F4014" t="s">
        <v>291</v>
      </c>
      <c r="G4014">
        <v>13</v>
      </c>
      <c r="H4014" t="str">
        <f>_xlfn.XLOOKUP(Table1[[#This Row],[ZIPCODE]],Table2[Zip Code],Table2[County])</f>
        <v>Salt Lake</v>
      </c>
      <c r="I4014" t="str">
        <f>_xlfn.XLOOKUP(Table1[[#This Row],[ZIPCODE]],Table3[zip],Table3[county])</f>
        <v>Salt Lake County</v>
      </c>
      <c r="J4014" t="str">
        <f>IFERROR(Table1[[#This Row],[County (Utah.gov)]], SUBSTITUTE(Table1[[#This Row],[County (WPR)]], " County", ""))</f>
        <v>Salt Lake</v>
      </c>
    </row>
    <row r="4015" spans="1:10">
      <c r="A4015" t="s">
        <v>137</v>
      </c>
      <c r="B4015" t="s">
        <v>20</v>
      </c>
      <c r="C4015">
        <v>2025</v>
      </c>
      <c r="D4015">
        <v>2</v>
      </c>
      <c r="E4015">
        <v>84129</v>
      </c>
      <c r="F4015" t="s">
        <v>290</v>
      </c>
      <c r="G4015">
        <v>55</v>
      </c>
      <c r="H4015" t="e">
        <f>_xlfn.XLOOKUP(Table1[[#This Row],[ZIPCODE]],Table2[Zip Code],Table2[County])</f>
        <v>#N/A</v>
      </c>
      <c r="I4015" t="str">
        <f>_xlfn.XLOOKUP(Table1[[#This Row],[ZIPCODE]],Table3[zip],Table3[county])</f>
        <v>Salt Lake County</v>
      </c>
      <c r="J4015" t="str">
        <f>IFERROR(Table1[[#This Row],[County (Utah.gov)]], SUBSTITUTE(Table1[[#This Row],[County (WPR)]], " County", ""))</f>
        <v>Salt Lake</v>
      </c>
    </row>
    <row r="4016" spans="1:10">
      <c r="A4016" t="s">
        <v>137</v>
      </c>
      <c r="B4016" t="s">
        <v>20</v>
      </c>
      <c r="C4016">
        <v>2025</v>
      </c>
      <c r="D4016">
        <v>2</v>
      </c>
      <c r="E4016">
        <v>84129</v>
      </c>
      <c r="F4016" t="s">
        <v>291</v>
      </c>
      <c r="G4016">
        <v>26</v>
      </c>
      <c r="H4016" t="e">
        <f>_xlfn.XLOOKUP(Table1[[#This Row],[ZIPCODE]],Table2[Zip Code],Table2[County])</f>
        <v>#N/A</v>
      </c>
      <c r="I4016" t="str">
        <f>_xlfn.XLOOKUP(Table1[[#This Row],[ZIPCODE]],Table3[zip],Table3[county])</f>
        <v>Salt Lake County</v>
      </c>
      <c r="J4016" t="str">
        <f>IFERROR(Table1[[#This Row],[County (Utah.gov)]], SUBSTITUTE(Table1[[#This Row],[County (WPR)]], " County", ""))</f>
        <v>Salt Lake</v>
      </c>
    </row>
    <row r="4017" spans="1:10">
      <c r="A4017" t="s">
        <v>137</v>
      </c>
      <c r="B4017" t="s">
        <v>20</v>
      </c>
      <c r="C4017">
        <v>2025</v>
      </c>
      <c r="D4017">
        <v>2</v>
      </c>
      <c r="E4017">
        <v>84150</v>
      </c>
      <c r="F4017" t="s">
        <v>290</v>
      </c>
      <c r="G4017">
        <v>2</v>
      </c>
      <c r="H4017" t="str">
        <f>_xlfn.XLOOKUP(Table1[[#This Row],[ZIPCODE]],Table2[Zip Code],Table2[County])</f>
        <v>Salt Lake</v>
      </c>
      <c r="I4017" t="str">
        <f>_xlfn.XLOOKUP(Table1[[#This Row],[ZIPCODE]],Table3[zip],Table3[county])</f>
        <v>Salt Lake County</v>
      </c>
      <c r="J4017" t="str">
        <f>IFERROR(Table1[[#This Row],[County (Utah.gov)]], SUBSTITUTE(Table1[[#This Row],[County (WPR)]], " County", ""))</f>
        <v>Salt Lake</v>
      </c>
    </row>
    <row r="4018" spans="1:10">
      <c r="A4018" t="s">
        <v>137</v>
      </c>
      <c r="B4018" t="s">
        <v>20</v>
      </c>
      <c r="C4018">
        <v>2025</v>
      </c>
      <c r="D4018">
        <v>2</v>
      </c>
      <c r="E4018">
        <v>84157</v>
      </c>
      <c r="F4018" t="s">
        <v>291</v>
      </c>
      <c r="G4018">
        <v>1</v>
      </c>
      <c r="H4018" t="str">
        <f>_xlfn.XLOOKUP(Table1[[#This Row],[ZIPCODE]],Table2[Zip Code],Table2[County])</f>
        <v>Salt Lake</v>
      </c>
      <c r="I4018" t="e">
        <f>_xlfn.XLOOKUP(Table1[[#This Row],[ZIPCODE]],Table3[zip],Table3[county])</f>
        <v>#N/A</v>
      </c>
      <c r="J4018" t="str">
        <f>IFERROR(Table1[[#This Row],[County (Utah.gov)]], SUBSTITUTE(Table1[[#This Row],[County (WPR)]], " County", ""))</f>
        <v>Salt Lake</v>
      </c>
    </row>
    <row r="4019" spans="1:10">
      <c r="A4019" t="s">
        <v>137</v>
      </c>
      <c r="B4019" t="s">
        <v>20</v>
      </c>
      <c r="C4019">
        <v>2025</v>
      </c>
      <c r="D4019">
        <v>2</v>
      </c>
      <c r="E4019">
        <v>84302</v>
      </c>
      <c r="F4019" t="s">
        <v>290</v>
      </c>
      <c r="G4019">
        <v>25</v>
      </c>
      <c r="H4019" t="str">
        <f>_xlfn.XLOOKUP(Table1[[#This Row],[ZIPCODE]],Table2[Zip Code],Table2[County])</f>
        <v>Box Elder</v>
      </c>
      <c r="I4019" t="str">
        <f>_xlfn.XLOOKUP(Table1[[#This Row],[ZIPCODE]],Table3[zip],Table3[county])</f>
        <v>Box Elder County</v>
      </c>
      <c r="J4019" t="str">
        <f>IFERROR(Table1[[#This Row],[County (Utah.gov)]], SUBSTITUTE(Table1[[#This Row],[County (WPR)]], " County", ""))</f>
        <v>Box Elder</v>
      </c>
    </row>
    <row r="4020" spans="1:10">
      <c r="A4020" t="s">
        <v>137</v>
      </c>
      <c r="B4020" t="s">
        <v>20</v>
      </c>
      <c r="C4020">
        <v>2025</v>
      </c>
      <c r="D4020">
        <v>2</v>
      </c>
      <c r="E4020">
        <v>84302</v>
      </c>
      <c r="F4020" t="s">
        <v>291</v>
      </c>
      <c r="G4020">
        <v>7</v>
      </c>
      <c r="H4020" t="str">
        <f>_xlfn.XLOOKUP(Table1[[#This Row],[ZIPCODE]],Table2[Zip Code],Table2[County])</f>
        <v>Box Elder</v>
      </c>
      <c r="I4020" t="str">
        <f>_xlfn.XLOOKUP(Table1[[#This Row],[ZIPCODE]],Table3[zip],Table3[county])</f>
        <v>Box Elder County</v>
      </c>
      <c r="J4020" t="str">
        <f>IFERROR(Table1[[#This Row],[County (Utah.gov)]], SUBSTITUTE(Table1[[#This Row],[County (WPR)]], " County", ""))</f>
        <v>Box Elder</v>
      </c>
    </row>
    <row r="4021" spans="1:10">
      <c r="A4021" t="s">
        <v>137</v>
      </c>
      <c r="B4021" t="s">
        <v>20</v>
      </c>
      <c r="C4021">
        <v>2025</v>
      </c>
      <c r="D4021">
        <v>2</v>
      </c>
      <c r="E4021">
        <v>84307</v>
      </c>
      <c r="F4021" t="s">
        <v>290</v>
      </c>
      <c r="G4021">
        <v>2</v>
      </c>
      <c r="H4021" t="str">
        <f>_xlfn.XLOOKUP(Table1[[#This Row],[ZIPCODE]],Table2[Zip Code],Table2[County])</f>
        <v>Box Elder</v>
      </c>
      <c r="I4021" t="str">
        <f>_xlfn.XLOOKUP(Table1[[#This Row],[ZIPCODE]],Table3[zip],Table3[county])</f>
        <v>Box Elder County</v>
      </c>
      <c r="J4021" t="str">
        <f>IFERROR(Table1[[#This Row],[County (Utah.gov)]], SUBSTITUTE(Table1[[#This Row],[County (WPR)]], " County", ""))</f>
        <v>Box Elder</v>
      </c>
    </row>
    <row r="4022" spans="1:10">
      <c r="A4022" t="s">
        <v>137</v>
      </c>
      <c r="B4022" t="s">
        <v>20</v>
      </c>
      <c r="C4022">
        <v>2025</v>
      </c>
      <c r="D4022">
        <v>2</v>
      </c>
      <c r="E4022">
        <v>84309</v>
      </c>
      <c r="F4022" t="s">
        <v>290</v>
      </c>
      <c r="G4022">
        <v>1</v>
      </c>
      <c r="H4022" t="str">
        <f>_xlfn.XLOOKUP(Table1[[#This Row],[ZIPCODE]],Table2[Zip Code],Table2[County])</f>
        <v>Box Elder</v>
      </c>
      <c r="I4022" t="str">
        <f>_xlfn.XLOOKUP(Table1[[#This Row],[ZIPCODE]],Table3[zip],Table3[county])</f>
        <v>Box Elder County</v>
      </c>
      <c r="J4022" t="str">
        <f>IFERROR(Table1[[#This Row],[County (Utah.gov)]], SUBSTITUTE(Table1[[#This Row],[County (WPR)]], " County", ""))</f>
        <v>Box Elder</v>
      </c>
    </row>
    <row r="4023" spans="1:10">
      <c r="A4023" t="s">
        <v>137</v>
      </c>
      <c r="B4023" t="s">
        <v>20</v>
      </c>
      <c r="C4023">
        <v>2025</v>
      </c>
      <c r="D4023">
        <v>2</v>
      </c>
      <c r="E4023">
        <v>84310</v>
      </c>
      <c r="F4023" t="s">
        <v>290</v>
      </c>
      <c r="G4023">
        <v>2</v>
      </c>
      <c r="H4023" t="str">
        <f>_xlfn.XLOOKUP(Table1[[#This Row],[ZIPCODE]],Table2[Zip Code],Table2[County])</f>
        <v>Weber</v>
      </c>
      <c r="I4023" t="str">
        <f>_xlfn.XLOOKUP(Table1[[#This Row],[ZIPCODE]],Table3[zip],Table3[county])</f>
        <v>Weber County</v>
      </c>
      <c r="J4023" t="str">
        <f>IFERROR(Table1[[#This Row],[County (Utah.gov)]], SUBSTITUTE(Table1[[#This Row],[County (WPR)]], " County", ""))</f>
        <v>Weber</v>
      </c>
    </row>
    <row r="4024" spans="1:10">
      <c r="A4024" t="s">
        <v>137</v>
      </c>
      <c r="B4024" t="s">
        <v>20</v>
      </c>
      <c r="C4024">
        <v>2025</v>
      </c>
      <c r="D4024">
        <v>2</v>
      </c>
      <c r="E4024">
        <v>84310</v>
      </c>
      <c r="F4024" t="s">
        <v>291</v>
      </c>
      <c r="G4024">
        <v>2</v>
      </c>
      <c r="H4024" t="str">
        <f>_xlfn.XLOOKUP(Table1[[#This Row],[ZIPCODE]],Table2[Zip Code],Table2[County])</f>
        <v>Weber</v>
      </c>
      <c r="I4024" t="str">
        <f>_xlfn.XLOOKUP(Table1[[#This Row],[ZIPCODE]],Table3[zip],Table3[county])</f>
        <v>Weber County</v>
      </c>
      <c r="J4024" t="str">
        <f>IFERROR(Table1[[#This Row],[County (Utah.gov)]], SUBSTITUTE(Table1[[#This Row],[County (WPR)]], " County", ""))</f>
        <v>Weber</v>
      </c>
    </row>
    <row r="4025" spans="1:10">
      <c r="A4025" t="s">
        <v>137</v>
      </c>
      <c r="B4025" t="s">
        <v>20</v>
      </c>
      <c r="C4025">
        <v>2025</v>
      </c>
      <c r="D4025">
        <v>2</v>
      </c>
      <c r="E4025">
        <v>84312</v>
      </c>
      <c r="F4025" t="s">
        <v>290</v>
      </c>
      <c r="G4025">
        <v>4</v>
      </c>
      <c r="H4025" t="str">
        <f>_xlfn.XLOOKUP(Table1[[#This Row],[ZIPCODE]],Table2[Zip Code],Table2[County])</f>
        <v>Box Elder</v>
      </c>
      <c r="I4025" t="str">
        <f>_xlfn.XLOOKUP(Table1[[#This Row],[ZIPCODE]],Table3[zip],Table3[county])</f>
        <v>Box Elder County</v>
      </c>
      <c r="J4025" t="str">
        <f>IFERROR(Table1[[#This Row],[County (Utah.gov)]], SUBSTITUTE(Table1[[#This Row],[County (WPR)]], " County", ""))</f>
        <v>Box Elder</v>
      </c>
    </row>
    <row r="4026" spans="1:10">
      <c r="A4026" t="s">
        <v>137</v>
      </c>
      <c r="B4026" t="s">
        <v>20</v>
      </c>
      <c r="C4026">
        <v>2025</v>
      </c>
      <c r="D4026">
        <v>2</v>
      </c>
      <c r="E4026">
        <v>84312</v>
      </c>
      <c r="F4026" t="s">
        <v>291</v>
      </c>
      <c r="G4026">
        <v>1</v>
      </c>
      <c r="H4026" t="str">
        <f>_xlfn.XLOOKUP(Table1[[#This Row],[ZIPCODE]],Table2[Zip Code],Table2[County])</f>
        <v>Box Elder</v>
      </c>
      <c r="I4026" t="str">
        <f>_xlfn.XLOOKUP(Table1[[#This Row],[ZIPCODE]],Table3[zip],Table3[county])</f>
        <v>Box Elder County</v>
      </c>
      <c r="J4026" t="str">
        <f>IFERROR(Table1[[#This Row],[County (Utah.gov)]], SUBSTITUTE(Table1[[#This Row],[County (WPR)]], " County", ""))</f>
        <v>Box Elder</v>
      </c>
    </row>
    <row r="4027" spans="1:10">
      <c r="A4027" t="s">
        <v>137</v>
      </c>
      <c r="B4027" t="s">
        <v>20</v>
      </c>
      <c r="C4027">
        <v>2025</v>
      </c>
      <c r="D4027">
        <v>2</v>
      </c>
      <c r="E4027">
        <v>84314</v>
      </c>
      <c r="F4027" t="s">
        <v>290</v>
      </c>
      <c r="G4027">
        <v>2</v>
      </c>
      <c r="H4027" t="str">
        <f>_xlfn.XLOOKUP(Table1[[#This Row],[ZIPCODE]],Table2[Zip Code],Table2[County])</f>
        <v>Box Elder</v>
      </c>
      <c r="I4027" t="str">
        <f>_xlfn.XLOOKUP(Table1[[#This Row],[ZIPCODE]],Table3[zip],Table3[county])</f>
        <v>Box Elder County</v>
      </c>
      <c r="J4027" t="str">
        <f>IFERROR(Table1[[#This Row],[County (Utah.gov)]], SUBSTITUTE(Table1[[#This Row],[County (WPR)]], " County", ""))</f>
        <v>Box Elder</v>
      </c>
    </row>
    <row r="4028" spans="1:10">
      <c r="A4028" t="s">
        <v>137</v>
      </c>
      <c r="B4028" t="s">
        <v>20</v>
      </c>
      <c r="C4028">
        <v>2025</v>
      </c>
      <c r="D4028">
        <v>2</v>
      </c>
      <c r="E4028">
        <v>84314</v>
      </c>
      <c r="F4028" t="s">
        <v>291</v>
      </c>
      <c r="G4028">
        <v>1</v>
      </c>
      <c r="H4028" t="str">
        <f>_xlfn.XLOOKUP(Table1[[#This Row],[ZIPCODE]],Table2[Zip Code],Table2[County])</f>
        <v>Box Elder</v>
      </c>
      <c r="I4028" t="str">
        <f>_xlfn.XLOOKUP(Table1[[#This Row],[ZIPCODE]],Table3[zip],Table3[county])</f>
        <v>Box Elder County</v>
      </c>
      <c r="J4028" t="str">
        <f>IFERROR(Table1[[#This Row],[County (Utah.gov)]], SUBSTITUTE(Table1[[#This Row],[County (WPR)]], " County", ""))</f>
        <v>Box Elder</v>
      </c>
    </row>
    <row r="4029" spans="1:10">
      <c r="A4029" t="s">
        <v>137</v>
      </c>
      <c r="B4029" t="s">
        <v>20</v>
      </c>
      <c r="C4029">
        <v>2025</v>
      </c>
      <c r="D4029">
        <v>2</v>
      </c>
      <c r="E4029">
        <v>84315</v>
      </c>
      <c r="F4029" t="s">
        <v>290</v>
      </c>
      <c r="G4029">
        <v>8</v>
      </c>
      <c r="H4029" t="str">
        <f>_xlfn.XLOOKUP(Table1[[#This Row],[ZIPCODE]],Table2[Zip Code],Table2[County])</f>
        <v>Weber</v>
      </c>
      <c r="I4029" t="str">
        <f>_xlfn.XLOOKUP(Table1[[#This Row],[ZIPCODE]],Table3[zip],Table3[county])</f>
        <v>Weber County</v>
      </c>
      <c r="J4029" t="str">
        <f>IFERROR(Table1[[#This Row],[County (Utah.gov)]], SUBSTITUTE(Table1[[#This Row],[County (WPR)]], " County", ""))</f>
        <v>Weber</v>
      </c>
    </row>
    <row r="4030" spans="1:10">
      <c r="A4030" t="s">
        <v>137</v>
      </c>
      <c r="B4030" t="s">
        <v>20</v>
      </c>
      <c r="C4030">
        <v>2025</v>
      </c>
      <c r="D4030">
        <v>2</v>
      </c>
      <c r="E4030">
        <v>84315</v>
      </c>
      <c r="F4030" t="s">
        <v>291</v>
      </c>
      <c r="G4030">
        <v>2</v>
      </c>
      <c r="H4030" t="str">
        <f>_xlfn.XLOOKUP(Table1[[#This Row],[ZIPCODE]],Table2[Zip Code],Table2[County])</f>
        <v>Weber</v>
      </c>
      <c r="I4030" t="str">
        <f>_xlfn.XLOOKUP(Table1[[#This Row],[ZIPCODE]],Table3[zip],Table3[county])</f>
        <v>Weber County</v>
      </c>
      <c r="J4030" t="str">
        <f>IFERROR(Table1[[#This Row],[County (Utah.gov)]], SUBSTITUTE(Table1[[#This Row],[County (WPR)]], " County", ""))</f>
        <v>Weber</v>
      </c>
    </row>
    <row r="4031" spans="1:10">
      <c r="A4031" t="s">
        <v>137</v>
      </c>
      <c r="B4031" t="s">
        <v>20</v>
      </c>
      <c r="C4031">
        <v>2025</v>
      </c>
      <c r="D4031">
        <v>2</v>
      </c>
      <c r="E4031">
        <v>84317</v>
      </c>
      <c r="F4031" t="s">
        <v>290</v>
      </c>
      <c r="G4031">
        <v>3</v>
      </c>
      <c r="H4031" t="str">
        <f>_xlfn.XLOOKUP(Table1[[#This Row],[ZIPCODE]],Table2[Zip Code],Table2[County])</f>
        <v>Weber</v>
      </c>
      <c r="I4031" t="str">
        <f>_xlfn.XLOOKUP(Table1[[#This Row],[ZIPCODE]],Table3[zip],Table3[county])</f>
        <v>Weber County</v>
      </c>
      <c r="J4031" t="str">
        <f>IFERROR(Table1[[#This Row],[County (Utah.gov)]], SUBSTITUTE(Table1[[#This Row],[County (WPR)]], " County", ""))</f>
        <v>Weber</v>
      </c>
    </row>
    <row r="4032" spans="1:10">
      <c r="A4032" t="s">
        <v>137</v>
      </c>
      <c r="B4032" t="s">
        <v>20</v>
      </c>
      <c r="C4032">
        <v>2025</v>
      </c>
      <c r="D4032">
        <v>2</v>
      </c>
      <c r="E4032">
        <v>84318</v>
      </c>
      <c r="F4032" t="s">
        <v>290</v>
      </c>
      <c r="G4032">
        <v>11</v>
      </c>
      <c r="H4032" t="str">
        <f>_xlfn.XLOOKUP(Table1[[#This Row],[ZIPCODE]],Table2[Zip Code],Table2[County])</f>
        <v>Cache</v>
      </c>
      <c r="I4032" t="str">
        <f>_xlfn.XLOOKUP(Table1[[#This Row],[ZIPCODE]],Table3[zip],Table3[county])</f>
        <v>Cache County</v>
      </c>
      <c r="J4032" t="str">
        <f>IFERROR(Table1[[#This Row],[County (Utah.gov)]], SUBSTITUTE(Table1[[#This Row],[County (WPR)]], " County", ""))</f>
        <v>Cache</v>
      </c>
    </row>
    <row r="4033" spans="1:10">
      <c r="A4033" t="s">
        <v>137</v>
      </c>
      <c r="B4033" t="s">
        <v>20</v>
      </c>
      <c r="C4033">
        <v>2025</v>
      </c>
      <c r="D4033">
        <v>2</v>
      </c>
      <c r="E4033">
        <v>84318</v>
      </c>
      <c r="F4033" t="s">
        <v>291</v>
      </c>
      <c r="G4033">
        <v>4</v>
      </c>
      <c r="H4033" t="str">
        <f>_xlfn.XLOOKUP(Table1[[#This Row],[ZIPCODE]],Table2[Zip Code],Table2[County])</f>
        <v>Cache</v>
      </c>
      <c r="I4033" t="str">
        <f>_xlfn.XLOOKUP(Table1[[#This Row],[ZIPCODE]],Table3[zip],Table3[county])</f>
        <v>Cache County</v>
      </c>
      <c r="J4033" t="str">
        <f>IFERROR(Table1[[#This Row],[County (Utah.gov)]], SUBSTITUTE(Table1[[#This Row],[County (WPR)]], " County", ""))</f>
        <v>Cache</v>
      </c>
    </row>
    <row r="4034" spans="1:10">
      <c r="A4034" t="s">
        <v>137</v>
      </c>
      <c r="B4034" t="s">
        <v>20</v>
      </c>
      <c r="C4034">
        <v>2025</v>
      </c>
      <c r="D4034">
        <v>2</v>
      </c>
      <c r="E4034">
        <v>84319</v>
      </c>
      <c r="F4034" t="s">
        <v>290</v>
      </c>
      <c r="G4034">
        <v>7</v>
      </c>
      <c r="H4034" t="str">
        <f>_xlfn.XLOOKUP(Table1[[#This Row],[ZIPCODE]],Table2[Zip Code],Table2[County])</f>
        <v>Cache</v>
      </c>
      <c r="I4034" t="str">
        <f>_xlfn.XLOOKUP(Table1[[#This Row],[ZIPCODE]],Table3[zip],Table3[county])</f>
        <v>Cache County</v>
      </c>
      <c r="J4034" t="str">
        <f>IFERROR(Table1[[#This Row],[County (Utah.gov)]], SUBSTITUTE(Table1[[#This Row],[County (WPR)]], " County", ""))</f>
        <v>Cache</v>
      </c>
    </row>
    <row r="4035" spans="1:10">
      <c r="A4035" t="s">
        <v>137</v>
      </c>
      <c r="B4035" t="s">
        <v>20</v>
      </c>
      <c r="C4035">
        <v>2025</v>
      </c>
      <c r="D4035">
        <v>2</v>
      </c>
      <c r="E4035">
        <v>84319</v>
      </c>
      <c r="F4035" t="s">
        <v>291</v>
      </c>
      <c r="G4035">
        <v>3</v>
      </c>
      <c r="H4035" t="str">
        <f>_xlfn.XLOOKUP(Table1[[#This Row],[ZIPCODE]],Table2[Zip Code],Table2[County])</f>
        <v>Cache</v>
      </c>
      <c r="I4035" t="str">
        <f>_xlfn.XLOOKUP(Table1[[#This Row],[ZIPCODE]],Table3[zip],Table3[county])</f>
        <v>Cache County</v>
      </c>
      <c r="J4035" t="str">
        <f>IFERROR(Table1[[#This Row],[County (Utah.gov)]], SUBSTITUTE(Table1[[#This Row],[County (WPR)]], " County", ""))</f>
        <v>Cache</v>
      </c>
    </row>
    <row r="4036" spans="1:10">
      <c r="A4036" t="s">
        <v>137</v>
      </c>
      <c r="B4036" t="s">
        <v>20</v>
      </c>
      <c r="C4036">
        <v>2025</v>
      </c>
      <c r="D4036">
        <v>2</v>
      </c>
      <c r="E4036">
        <v>84320</v>
      </c>
      <c r="F4036" t="s">
        <v>290</v>
      </c>
      <c r="G4036">
        <v>2</v>
      </c>
      <c r="H4036" t="str">
        <f>_xlfn.XLOOKUP(Table1[[#This Row],[ZIPCODE]],Table2[Zip Code],Table2[County])</f>
        <v>Cache</v>
      </c>
      <c r="I4036" t="str">
        <f>_xlfn.XLOOKUP(Table1[[#This Row],[ZIPCODE]],Table3[zip],Table3[county])</f>
        <v>Cache County</v>
      </c>
      <c r="J4036" t="str">
        <f>IFERROR(Table1[[#This Row],[County (Utah.gov)]], SUBSTITUTE(Table1[[#This Row],[County (WPR)]], " County", ""))</f>
        <v>Cache</v>
      </c>
    </row>
    <row r="4037" spans="1:10">
      <c r="A4037" t="s">
        <v>137</v>
      </c>
      <c r="B4037" t="s">
        <v>20</v>
      </c>
      <c r="C4037">
        <v>2025</v>
      </c>
      <c r="D4037">
        <v>2</v>
      </c>
      <c r="E4037">
        <v>84321</v>
      </c>
      <c r="F4037" t="s">
        <v>290</v>
      </c>
      <c r="G4037">
        <v>21</v>
      </c>
      <c r="H4037" t="str">
        <f>_xlfn.XLOOKUP(Table1[[#This Row],[ZIPCODE]],Table2[Zip Code],Table2[County])</f>
        <v>Cache</v>
      </c>
      <c r="I4037" t="str">
        <f>_xlfn.XLOOKUP(Table1[[#This Row],[ZIPCODE]],Table3[zip],Table3[county])</f>
        <v>Cache County</v>
      </c>
      <c r="J4037" t="str">
        <f>IFERROR(Table1[[#This Row],[County (Utah.gov)]], SUBSTITUTE(Table1[[#This Row],[County (WPR)]], " County", ""))</f>
        <v>Cache</v>
      </c>
    </row>
    <row r="4038" spans="1:10">
      <c r="A4038" t="s">
        <v>137</v>
      </c>
      <c r="B4038" t="s">
        <v>20</v>
      </c>
      <c r="C4038">
        <v>2025</v>
      </c>
      <c r="D4038">
        <v>2</v>
      </c>
      <c r="E4038">
        <v>84321</v>
      </c>
      <c r="F4038" t="s">
        <v>291</v>
      </c>
      <c r="G4038">
        <v>14</v>
      </c>
      <c r="H4038" t="str">
        <f>_xlfn.XLOOKUP(Table1[[#This Row],[ZIPCODE]],Table2[Zip Code],Table2[County])</f>
        <v>Cache</v>
      </c>
      <c r="I4038" t="str">
        <f>_xlfn.XLOOKUP(Table1[[#This Row],[ZIPCODE]],Table3[zip],Table3[county])</f>
        <v>Cache County</v>
      </c>
      <c r="J4038" t="str">
        <f>IFERROR(Table1[[#This Row],[County (Utah.gov)]], SUBSTITUTE(Table1[[#This Row],[County (WPR)]], " County", ""))</f>
        <v>Cache</v>
      </c>
    </row>
    <row r="4039" spans="1:10">
      <c r="A4039" t="s">
        <v>137</v>
      </c>
      <c r="B4039" t="s">
        <v>20</v>
      </c>
      <c r="C4039">
        <v>2025</v>
      </c>
      <c r="D4039">
        <v>2</v>
      </c>
      <c r="E4039">
        <v>84322</v>
      </c>
      <c r="F4039" t="s">
        <v>290</v>
      </c>
      <c r="G4039">
        <v>1</v>
      </c>
      <c r="H4039" t="str">
        <f>_xlfn.XLOOKUP(Table1[[#This Row],[ZIPCODE]],Table2[Zip Code],Table2[County])</f>
        <v>Cache</v>
      </c>
      <c r="I4039" t="str">
        <f>_xlfn.XLOOKUP(Table1[[#This Row],[ZIPCODE]],Table3[zip],Table3[county])</f>
        <v>Cache County</v>
      </c>
      <c r="J4039" t="str">
        <f>IFERROR(Table1[[#This Row],[County (Utah.gov)]], SUBSTITUTE(Table1[[#This Row],[County (WPR)]], " County", ""))</f>
        <v>Cache</v>
      </c>
    </row>
    <row r="4040" spans="1:10">
      <c r="A4040" t="s">
        <v>137</v>
      </c>
      <c r="B4040" t="s">
        <v>20</v>
      </c>
      <c r="C4040">
        <v>2025</v>
      </c>
      <c r="D4040">
        <v>2</v>
      </c>
      <c r="E4040">
        <v>84324</v>
      </c>
      <c r="F4040" t="s">
        <v>290</v>
      </c>
      <c r="G4040">
        <v>5</v>
      </c>
      <c r="H4040" t="str">
        <f>_xlfn.XLOOKUP(Table1[[#This Row],[ZIPCODE]],Table2[Zip Code],Table2[County])</f>
        <v>Box Elder</v>
      </c>
      <c r="I4040" t="str">
        <f>_xlfn.XLOOKUP(Table1[[#This Row],[ZIPCODE]],Table3[zip],Table3[county])</f>
        <v>Box Elder County</v>
      </c>
      <c r="J4040" t="str">
        <f>IFERROR(Table1[[#This Row],[County (Utah.gov)]], SUBSTITUTE(Table1[[#This Row],[County (WPR)]], " County", ""))</f>
        <v>Box Elder</v>
      </c>
    </row>
    <row r="4041" spans="1:10">
      <c r="A4041" t="s">
        <v>137</v>
      </c>
      <c r="B4041" t="s">
        <v>20</v>
      </c>
      <c r="C4041">
        <v>2025</v>
      </c>
      <c r="D4041">
        <v>2</v>
      </c>
      <c r="E4041">
        <v>84325</v>
      </c>
      <c r="F4041" t="s">
        <v>290</v>
      </c>
      <c r="G4041">
        <v>5</v>
      </c>
      <c r="H4041" t="str">
        <f>_xlfn.XLOOKUP(Table1[[#This Row],[ZIPCODE]],Table2[Zip Code],Table2[County])</f>
        <v>Cache</v>
      </c>
      <c r="I4041" t="str">
        <f>_xlfn.XLOOKUP(Table1[[#This Row],[ZIPCODE]],Table3[zip],Table3[county])</f>
        <v>Cache County</v>
      </c>
      <c r="J4041" t="str">
        <f>IFERROR(Table1[[#This Row],[County (Utah.gov)]], SUBSTITUTE(Table1[[#This Row],[County (WPR)]], " County", ""))</f>
        <v>Cache</v>
      </c>
    </row>
    <row r="4042" spans="1:10">
      <c r="A4042" t="s">
        <v>137</v>
      </c>
      <c r="B4042" t="s">
        <v>20</v>
      </c>
      <c r="C4042">
        <v>2025</v>
      </c>
      <c r="D4042">
        <v>2</v>
      </c>
      <c r="E4042">
        <v>84325</v>
      </c>
      <c r="F4042" t="s">
        <v>291</v>
      </c>
      <c r="G4042">
        <v>1</v>
      </c>
      <c r="H4042" t="str">
        <f>_xlfn.XLOOKUP(Table1[[#This Row],[ZIPCODE]],Table2[Zip Code],Table2[County])</f>
        <v>Cache</v>
      </c>
      <c r="I4042" t="str">
        <f>_xlfn.XLOOKUP(Table1[[#This Row],[ZIPCODE]],Table3[zip],Table3[county])</f>
        <v>Cache County</v>
      </c>
      <c r="J4042" t="str">
        <f>IFERROR(Table1[[#This Row],[County (Utah.gov)]], SUBSTITUTE(Table1[[#This Row],[County (WPR)]], " County", ""))</f>
        <v>Cache</v>
      </c>
    </row>
    <row r="4043" spans="1:10">
      <c r="A4043" t="s">
        <v>137</v>
      </c>
      <c r="B4043" t="s">
        <v>20</v>
      </c>
      <c r="C4043">
        <v>2025</v>
      </c>
      <c r="D4043">
        <v>2</v>
      </c>
      <c r="E4043">
        <v>84326</v>
      </c>
      <c r="F4043" t="s">
        <v>290</v>
      </c>
      <c r="G4043">
        <v>3</v>
      </c>
      <c r="H4043" t="str">
        <f>_xlfn.XLOOKUP(Table1[[#This Row],[ZIPCODE]],Table2[Zip Code],Table2[County])</f>
        <v>Cache</v>
      </c>
      <c r="I4043" t="str">
        <f>_xlfn.XLOOKUP(Table1[[#This Row],[ZIPCODE]],Table3[zip],Table3[county])</f>
        <v>Cache County</v>
      </c>
      <c r="J4043" t="str">
        <f>IFERROR(Table1[[#This Row],[County (Utah.gov)]], SUBSTITUTE(Table1[[#This Row],[County (WPR)]], " County", ""))</f>
        <v>Cache</v>
      </c>
    </row>
    <row r="4044" spans="1:10">
      <c r="A4044" t="s">
        <v>137</v>
      </c>
      <c r="B4044" t="s">
        <v>20</v>
      </c>
      <c r="C4044">
        <v>2025</v>
      </c>
      <c r="D4044">
        <v>2</v>
      </c>
      <c r="E4044">
        <v>84326</v>
      </c>
      <c r="F4044" t="s">
        <v>291</v>
      </c>
      <c r="G4044">
        <v>1</v>
      </c>
      <c r="H4044" t="str">
        <f>_xlfn.XLOOKUP(Table1[[#This Row],[ZIPCODE]],Table2[Zip Code],Table2[County])</f>
        <v>Cache</v>
      </c>
      <c r="I4044" t="str">
        <f>_xlfn.XLOOKUP(Table1[[#This Row],[ZIPCODE]],Table3[zip],Table3[county])</f>
        <v>Cache County</v>
      </c>
      <c r="J4044" t="str">
        <f>IFERROR(Table1[[#This Row],[County (Utah.gov)]], SUBSTITUTE(Table1[[#This Row],[County (WPR)]], " County", ""))</f>
        <v>Cache</v>
      </c>
    </row>
    <row r="4045" spans="1:10">
      <c r="A4045" t="s">
        <v>137</v>
      </c>
      <c r="B4045" t="s">
        <v>20</v>
      </c>
      <c r="C4045">
        <v>2025</v>
      </c>
      <c r="D4045">
        <v>2</v>
      </c>
      <c r="E4045">
        <v>84328</v>
      </c>
      <c r="F4045" t="s">
        <v>290</v>
      </c>
      <c r="G4045">
        <v>1</v>
      </c>
      <c r="H4045" t="str">
        <f>_xlfn.XLOOKUP(Table1[[#This Row],[ZIPCODE]],Table2[Zip Code],Table2[County])</f>
        <v>Cache</v>
      </c>
      <c r="I4045" t="str">
        <f>_xlfn.XLOOKUP(Table1[[#This Row],[ZIPCODE]],Table3[zip],Table3[county])</f>
        <v>Cache County</v>
      </c>
      <c r="J4045" t="str">
        <f>IFERROR(Table1[[#This Row],[County (Utah.gov)]], SUBSTITUTE(Table1[[#This Row],[County (WPR)]], " County", ""))</f>
        <v>Cache</v>
      </c>
    </row>
    <row r="4046" spans="1:10">
      <c r="A4046" t="s">
        <v>137</v>
      </c>
      <c r="B4046" t="s">
        <v>20</v>
      </c>
      <c r="C4046">
        <v>2025</v>
      </c>
      <c r="D4046">
        <v>2</v>
      </c>
      <c r="E4046">
        <v>84328</v>
      </c>
      <c r="F4046" t="s">
        <v>291</v>
      </c>
      <c r="G4046">
        <v>2</v>
      </c>
      <c r="H4046" t="str">
        <f>_xlfn.XLOOKUP(Table1[[#This Row],[ZIPCODE]],Table2[Zip Code],Table2[County])</f>
        <v>Cache</v>
      </c>
      <c r="I4046" t="str">
        <f>_xlfn.XLOOKUP(Table1[[#This Row],[ZIPCODE]],Table3[zip],Table3[county])</f>
        <v>Cache County</v>
      </c>
      <c r="J4046" t="str">
        <f>IFERROR(Table1[[#This Row],[County (Utah.gov)]], SUBSTITUTE(Table1[[#This Row],[County (WPR)]], " County", ""))</f>
        <v>Cache</v>
      </c>
    </row>
    <row r="4047" spans="1:10">
      <c r="A4047" t="s">
        <v>137</v>
      </c>
      <c r="B4047" t="s">
        <v>20</v>
      </c>
      <c r="C4047">
        <v>2025</v>
      </c>
      <c r="D4047">
        <v>2</v>
      </c>
      <c r="E4047">
        <v>84332</v>
      </c>
      <c r="F4047" t="s">
        <v>290</v>
      </c>
      <c r="G4047">
        <v>9</v>
      </c>
      <c r="H4047" t="str">
        <f>_xlfn.XLOOKUP(Table1[[#This Row],[ZIPCODE]],Table2[Zip Code],Table2[County])</f>
        <v>Cache</v>
      </c>
      <c r="I4047" t="str">
        <f>_xlfn.XLOOKUP(Table1[[#This Row],[ZIPCODE]],Table3[zip],Table3[county])</f>
        <v>Cache County</v>
      </c>
      <c r="J4047" t="str">
        <f>IFERROR(Table1[[#This Row],[County (Utah.gov)]], SUBSTITUTE(Table1[[#This Row],[County (WPR)]], " County", ""))</f>
        <v>Cache</v>
      </c>
    </row>
    <row r="4048" spans="1:10">
      <c r="A4048" t="s">
        <v>137</v>
      </c>
      <c r="B4048" t="s">
        <v>20</v>
      </c>
      <c r="C4048">
        <v>2025</v>
      </c>
      <c r="D4048">
        <v>2</v>
      </c>
      <c r="E4048">
        <v>84332</v>
      </c>
      <c r="F4048" t="s">
        <v>291</v>
      </c>
      <c r="G4048">
        <v>3</v>
      </c>
      <c r="H4048" t="str">
        <f>_xlfn.XLOOKUP(Table1[[#This Row],[ZIPCODE]],Table2[Zip Code],Table2[County])</f>
        <v>Cache</v>
      </c>
      <c r="I4048" t="str">
        <f>_xlfn.XLOOKUP(Table1[[#This Row],[ZIPCODE]],Table3[zip],Table3[county])</f>
        <v>Cache County</v>
      </c>
      <c r="J4048" t="str">
        <f>IFERROR(Table1[[#This Row],[County (Utah.gov)]], SUBSTITUTE(Table1[[#This Row],[County (WPR)]], " County", ""))</f>
        <v>Cache</v>
      </c>
    </row>
    <row r="4049" spans="1:10">
      <c r="A4049" t="s">
        <v>137</v>
      </c>
      <c r="B4049" t="s">
        <v>20</v>
      </c>
      <c r="C4049">
        <v>2025</v>
      </c>
      <c r="D4049">
        <v>2</v>
      </c>
      <c r="E4049">
        <v>84333</v>
      </c>
      <c r="F4049" t="s">
        <v>290</v>
      </c>
      <c r="G4049">
        <v>1</v>
      </c>
      <c r="H4049" t="str">
        <f>_xlfn.XLOOKUP(Table1[[#This Row],[ZIPCODE]],Table2[Zip Code],Table2[County])</f>
        <v>Cache</v>
      </c>
      <c r="I4049" t="str">
        <f>_xlfn.XLOOKUP(Table1[[#This Row],[ZIPCODE]],Table3[zip],Table3[county])</f>
        <v>Cache County</v>
      </c>
      <c r="J4049" t="str">
        <f>IFERROR(Table1[[#This Row],[County (Utah.gov)]], SUBSTITUTE(Table1[[#This Row],[County (WPR)]], " County", ""))</f>
        <v>Cache</v>
      </c>
    </row>
    <row r="4050" spans="1:10">
      <c r="A4050" t="s">
        <v>137</v>
      </c>
      <c r="B4050" t="s">
        <v>20</v>
      </c>
      <c r="C4050">
        <v>2025</v>
      </c>
      <c r="D4050">
        <v>2</v>
      </c>
      <c r="E4050">
        <v>84334</v>
      </c>
      <c r="F4050" t="s">
        <v>291</v>
      </c>
      <c r="G4050">
        <v>1</v>
      </c>
      <c r="H4050" t="str">
        <f>_xlfn.XLOOKUP(Table1[[#This Row],[ZIPCODE]],Table2[Zip Code],Table2[County])</f>
        <v>Cache</v>
      </c>
      <c r="I4050" t="str">
        <f>_xlfn.XLOOKUP(Table1[[#This Row],[ZIPCODE]],Table3[zip],Table3[county])</f>
        <v>Box Elder County</v>
      </c>
      <c r="J4050" t="str">
        <f>IFERROR(Table1[[#This Row],[County (Utah.gov)]], SUBSTITUTE(Table1[[#This Row],[County (WPR)]], " County", ""))</f>
        <v>Cache</v>
      </c>
    </row>
    <row r="4051" spans="1:10">
      <c r="A4051" t="s">
        <v>137</v>
      </c>
      <c r="B4051" t="s">
        <v>20</v>
      </c>
      <c r="C4051">
        <v>2025</v>
      </c>
      <c r="D4051">
        <v>2</v>
      </c>
      <c r="E4051">
        <v>84335</v>
      </c>
      <c r="F4051" t="s">
        <v>290</v>
      </c>
      <c r="G4051">
        <v>17</v>
      </c>
      <c r="H4051" t="str">
        <f>_xlfn.XLOOKUP(Table1[[#This Row],[ZIPCODE]],Table2[Zip Code],Table2[County])</f>
        <v>Cache</v>
      </c>
      <c r="I4051" t="str">
        <f>_xlfn.XLOOKUP(Table1[[#This Row],[ZIPCODE]],Table3[zip],Table3[county])</f>
        <v>Cache County</v>
      </c>
      <c r="J4051" t="str">
        <f>IFERROR(Table1[[#This Row],[County (Utah.gov)]], SUBSTITUTE(Table1[[#This Row],[County (WPR)]], " County", ""))</f>
        <v>Cache</v>
      </c>
    </row>
    <row r="4052" spans="1:10">
      <c r="A4052" t="s">
        <v>137</v>
      </c>
      <c r="B4052" t="s">
        <v>20</v>
      </c>
      <c r="C4052">
        <v>2025</v>
      </c>
      <c r="D4052">
        <v>2</v>
      </c>
      <c r="E4052">
        <v>84335</v>
      </c>
      <c r="F4052" t="s">
        <v>291</v>
      </c>
      <c r="G4052">
        <v>3</v>
      </c>
      <c r="H4052" t="str">
        <f>_xlfn.XLOOKUP(Table1[[#This Row],[ZIPCODE]],Table2[Zip Code],Table2[County])</f>
        <v>Cache</v>
      </c>
      <c r="I4052" t="str">
        <f>_xlfn.XLOOKUP(Table1[[#This Row],[ZIPCODE]],Table3[zip],Table3[county])</f>
        <v>Cache County</v>
      </c>
      <c r="J4052" t="str">
        <f>IFERROR(Table1[[#This Row],[County (Utah.gov)]], SUBSTITUTE(Table1[[#This Row],[County (WPR)]], " County", ""))</f>
        <v>Cache</v>
      </c>
    </row>
    <row r="4053" spans="1:10">
      <c r="A4053" t="s">
        <v>137</v>
      </c>
      <c r="B4053" t="s">
        <v>20</v>
      </c>
      <c r="C4053">
        <v>2025</v>
      </c>
      <c r="D4053">
        <v>2</v>
      </c>
      <c r="E4053">
        <v>84337</v>
      </c>
      <c r="F4053" t="s">
        <v>290</v>
      </c>
      <c r="G4053">
        <v>7</v>
      </c>
      <c r="H4053" t="str">
        <f>_xlfn.XLOOKUP(Table1[[#This Row],[ZIPCODE]],Table2[Zip Code],Table2[County])</f>
        <v>Box Elder</v>
      </c>
      <c r="I4053" t="str">
        <f>_xlfn.XLOOKUP(Table1[[#This Row],[ZIPCODE]],Table3[zip],Table3[county])</f>
        <v>Box Elder County</v>
      </c>
      <c r="J4053" t="str">
        <f>IFERROR(Table1[[#This Row],[County (Utah.gov)]], SUBSTITUTE(Table1[[#This Row],[County (WPR)]], " County", ""))</f>
        <v>Box Elder</v>
      </c>
    </row>
    <row r="4054" spans="1:10">
      <c r="A4054" t="s">
        <v>137</v>
      </c>
      <c r="B4054" t="s">
        <v>20</v>
      </c>
      <c r="C4054">
        <v>2025</v>
      </c>
      <c r="D4054">
        <v>2</v>
      </c>
      <c r="E4054">
        <v>84337</v>
      </c>
      <c r="F4054" t="s">
        <v>291</v>
      </c>
      <c r="G4054">
        <v>5</v>
      </c>
      <c r="H4054" t="str">
        <f>_xlfn.XLOOKUP(Table1[[#This Row],[ZIPCODE]],Table2[Zip Code],Table2[County])</f>
        <v>Box Elder</v>
      </c>
      <c r="I4054" t="str">
        <f>_xlfn.XLOOKUP(Table1[[#This Row],[ZIPCODE]],Table3[zip],Table3[county])</f>
        <v>Box Elder County</v>
      </c>
      <c r="J4054" t="str">
        <f>IFERROR(Table1[[#This Row],[County (Utah.gov)]], SUBSTITUTE(Table1[[#This Row],[County (WPR)]], " County", ""))</f>
        <v>Box Elder</v>
      </c>
    </row>
    <row r="4055" spans="1:10">
      <c r="A4055" t="s">
        <v>137</v>
      </c>
      <c r="B4055" t="s">
        <v>20</v>
      </c>
      <c r="C4055">
        <v>2025</v>
      </c>
      <c r="D4055">
        <v>2</v>
      </c>
      <c r="E4055">
        <v>84339</v>
      </c>
      <c r="F4055" t="s">
        <v>290</v>
      </c>
      <c r="G4055">
        <v>3</v>
      </c>
      <c r="H4055" t="str">
        <f>_xlfn.XLOOKUP(Table1[[#This Row],[ZIPCODE]],Table2[Zip Code],Table2[County])</f>
        <v>Cache</v>
      </c>
      <c r="I4055" t="str">
        <f>_xlfn.XLOOKUP(Table1[[#This Row],[ZIPCODE]],Table3[zip],Table3[county])</f>
        <v>Cache County</v>
      </c>
      <c r="J4055" t="str">
        <f>IFERROR(Table1[[#This Row],[County (Utah.gov)]], SUBSTITUTE(Table1[[#This Row],[County (WPR)]], " County", ""))</f>
        <v>Cache</v>
      </c>
    </row>
    <row r="4056" spans="1:10">
      <c r="A4056" t="s">
        <v>137</v>
      </c>
      <c r="B4056" t="s">
        <v>20</v>
      </c>
      <c r="C4056">
        <v>2025</v>
      </c>
      <c r="D4056">
        <v>2</v>
      </c>
      <c r="E4056">
        <v>84339</v>
      </c>
      <c r="F4056" t="s">
        <v>291</v>
      </c>
      <c r="G4056">
        <v>3</v>
      </c>
      <c r="H4056" t="str">
        <f>_xlfn.XLOOKUP(Table1[[#This Row],[ZIPCODE]],Table2[Zip Code],Table2[County])</f>
        <v>Cache</v>
      </c>
      <c r="I4056" t="str">
        <f>_xlfn.XLOOKUP(Table1[[#This Row],[ZIPCODE]],Table3[zip],Table3[county])</f>
        <v>Cache County</v>
      </c>
      <c r="J4056" t="str">
        <f>IFERROR(Table1[[#This Row],[County (Utah.gov)]], SUBSTITUTE(Table1[[#This Row],[County (WPR)]], " County", ""))</f>
        <v>Cache</v>
      </c>
    </row>
    <row r="4057" spans="1:10">
      <c r="A4057" t="s">
        <v>137</v>
      </c>
      <c r="B4057" t="s">
        <v>20</v>
      </c>
      <c r="C4057">
        <v>2025</v>
      </c>
      <c r="D4057">
        <v>2</v>
      </c>
      <c r="E4057">
        <v>84340</v>
      </c>
      <c r="F4057" t="s">
        <v>290</v>
      </c>
      <c r="G4057">
        <v>2</v>
      </c>
      <c r="H4057" t="str">
        <f>_xlfn.XLOOKUP(Table1[[#This Row],[ZIPCODE]],Table2[Zip Code],Table2[County])</f>
        <v>Box Elder</v>
      </c>
      <c r="I4057" t="str">
        <f>_xlfn.XLOOKUP(Table1[[#This Row],[ZIPCODE]],Table3[zip],Table3[county])</f>
        <v>Box Elder County</v>
      </c>
      <c r="J4057" t="str">
        <f>IFERROR(Table1[[#This Row],[County (Utah.gov)]], SUBSTITUTE(Table1[[#This Row],[County (WPR)]], " County", ""))</f>
        <v>Box Elder</v>
      </c>
    </row>
    <row r="4058" spans="1:10">
      <c r="A4058" t="s">
        <v>137</v>
      </c>
      <c r="B4058" t="s">
        <v>20</v>
      </c>
      <c r="C4058">
        <v>2025</v>
      </c>
      <c r="D4058">
        <v>2</v>
      </c>
      <c r="E4058">
        <v>84340</v>
      </c>
      <c r="F4058" t="s">
        <v>291</v>
      </c>
      <c r="G4058">
        <v>1</v>
      </c>
      <c r="H4058" t="str">
        <f>_xlfn.XLOOKUP(Table1[[#This Row],[ZIPCODE]],Table2[Zip Code],Table2[County])</f>
        <v>Box Elder</v>
      </c>
      <c r="I4058" t="str">
        <f>_xlfn.XLOOKUP(Table1[[#This Row],[ZIPCODE]],Table3[zip],Table3[county])</f>
        <v>Box Elder County</v>
      </c>
      <c r="J4058" t="str">
        <f>IFERROR(Table1[[#This Row],[County (Utah.gov)]], SUBSTITUTE(Table1[[#This Row],[County (WPR)]], " County", ""))</f>
        <v>Box Elder</v>
      </c>
    </row>
    <row r="4059" spans="1:10">
      <c r="A4059" t="s">
        <v>137</v>
      </c>
      <c r="B4059" t="s">
        <v>20</v>
      </c>
      <c r="C4059">
        <v>2025</v>
      </c>
      <c r="D4059">
        <v>2</v>
      </c>
      <c r="E4059">
        <v>84341</v>
      </c>
      <c r="F4059" t="s">
        <v>290</v>
      </c>
      <c r="G4059">
        <v>18</v>
      </c>
      <c r="H4059" t="str">
        <f>_xlfn.XLOOKUP(Table1[[#This Row],[ZIPCODE]],Table2[Zip Code],Table2[County])</f>
        <v>Cache</v>
      </c>
      <c r="I4059" t="str">
        <f>_xlfn.XLOOKUP(Table1[[#This Row],[ZIPCODE]],Table3[zip],Table3[county])</f>
        <v>Cache County</v>
      </c>
      <c r="J4059" t="str">
        <f>IFERROR(Table1[[#This Row],[County (Utah.gov)]], SUBSTITUTE(Table1[[#This Row],[County (WPR)]], " County", ""))</f>
        <v>Cache</v>
      </c>
    </row>
    <row r="4060" spans="1:10">
      <c r="A4060" t="s">
        <v>137</v>
      </c>
      <c r="B4060" t="s">
        <v>20</v>
      </c>
      <c r="C4060">
        <v>2025</v>
      </c>
      <c r="D4060">
        <v>2</v>
      </c>
      <c r="E4060">
        <v>84341</v>
      </c>
      <c r="F4060" t="s">
        <v>291</v>
      </c>
      <c r="G4060">
        <v>7</v>
      </c>
      <c r="H4060" t="str">
        <f>_xlfn.XLOOKUP(Table1[[#This Row],[ZIPCODE]],Table2[Zip Code],Table2[County])</f>
        <v>Cache</v>
      </c>
      <c r="I4060" t="str">
        <f>_xlfn.XLOOKUP(Table1[[#This Row],[ZIPCODE]],Table3[zip],Table3[county])</f>
        <v>Cache County</v>
      </c>
      <c r="J4060" t="str">
        <f>IFERROR(Table1[[#This Row],[County (Utah.gov)]], SUBSTITUTE(Table1[[#This Row],[County (WPR)]], " County", ""))</f>
        <v>Cache</v>
      </c>
    </row>
    <row r="4061" spans="1:10">
      <c r="A4061" t="s">
        <v>137</v>
      </c>
      <c r="B4061" t="s">
        <v>20</v>
      </c>
      <c r="C4061">
        <v>2025</v>
      </c>
      <c r="D4061">
        <v>2</v>
      </c>
      <c r="E4061">
        <v>84401</v>
      </c>
      <c r="F4061" t="s">
        <v>290</v>
      </c>
      <c r="G4061">
        <v>13</v>
      </c>
      <c r="H4061" t="str">
        <f>_xlfn.XLOOKUP(Table1[[#This Row],[ZIPCODE]],Table2[Zip Code],Table2[County])</f>
        <v>Weber</v>
      </c>
      <c r="I4061" t="str">
        <f>_xlfn.XLOOKUP(Table1[[#This Row],[ZIPCODE]],Table3[zip],Table3[county])</f>
        <v>Weber County</v>
      </c>
      <c r="J4061" t="str">
        <f>IFERROR(Table1[[#This Row],[County (Utah.gov)]], SUBSTITUTE(Table1[[#This Row],[County (WPR)]], " County", ""))</f>
        <v>Weber</v>
      </c>
    </row>
    <row r="4062" spans="1:10">
      <c r="A4062" t="s">
        <v>137</v>
      </c>
      <c r="B4062" t="s">
        <v>20</v>
      </c>
      <c r="C4062">
        <v>2025</v>
      </c>
      <c r="D4062">
        <v>2</v>
      </c>
      <c r="E4062">
        <v>84401</v>
      </c>
      <c r="F4062" t="s">
        <v>291</v>
      </c>
      <c r="G4062">
        <v>2</v>
      </c>
      <c r="H4062" t="str">
        <f>_xlfn.XLOOKUP(Table1[[#This Row],[ZIPCODE]],Table2[Zip Code],Table2[County])</f>
        <v>Weber</v>
      </c>
      <c r="I4062" t="str">
        <f>_xlfn.XLOOKUP(Table1[[#This Row],[ZIPCODE]],Table3[zip],Table3[county])</f>
        <v>Weber County</v>
      </c>
      <c r="J4062" t="str">
        <f>IFERROR(Table1[[#This Row],[County (Utah.gov)]], SUBSTITUTE(Table1[[#This Row],[County (WPR)]], " County", ""))</f>
        <v>Weber</v>
      </c>
    </row>
    <row r="4063" spans="1:10">
      <c r="A4063" t="s">
        <v>137</v>
      </c>
      <c r="B4063" t="s">
        <v>20</v>
      </c>
      <c r="C4063">
        <v>2025</v>
      </c>
      <c r="D4063">
        <v>2</v>
      </c>
      <c r="E4063">
        <v>84403</v>
      </c>
      <c r="F4063" t="s">
        <v>290</v>
      </c>
      <c r="G4063">
        <v>13</v>
      </c>
      <c r="H4063" t="str">
        <f>_xlfn.XLOOKUP(Table1[[#This Row],[ZIPCODE]],Table2[Zip Code],Table2[County])</f>
        <v>Weber</v>
      </c>
      <c r="I4063" t="str">
        <f>_xlfn.XLOOKUP(Table1[[#This Row],[ZIPCODE]],Table3[zip],Table3[county])</f>
        <v>Weber County</v>
      </c>
      <c r="J4063" t="str">
        <f>IFERROR(Table1[[#This Row],[County (Utah.gov)]], SUBSTITUTE(Table1[[#This Row],[County (WPR)]], " County", ""))</f>
        <v>Weber</v>
      </c>
    </row>
    <row r="4064" spans="1:10">
      <c r="A4064" t="s">
        <v>137</v>
      </c>
      <c r="B4064" t="s">
        <v>20</v>
      </c>
      <c r="C4064">
        <v>2025</v>
      </c>
      <c r="D4064">
        <v>2</v>
      </c>
      <c r="E4064">
        <v>84403</v>
      </c>
      <c r="F4064" t="s">
        <v>291</v>
      </c>
      <c r="G4064">
        <v>4</v>
      </c>
      <c r="H4064" t="str">
        <f>_xlfn.XLOOKUP(Table1[[#This Row],[ZIPCODE]],Table2[Zip Code],Table2[County])</f>
        <v>Weber</v>
      </c>
      <c r="I4064" t="str">
        <f>_xlfn.XLOOKUP(Table1[[#This Row],[ZIPCODE]],Table3[zip],Table3[county])</f>
        <v>Weber County</v>
      </c>
      <c r="J4064" t="str">
        <f>IFERROR(Table1[[#This Row],[County (Utah.gov)]], SUBSTITUTE(Table1[[#This Row],[County (WPR)]], " County", ""))</f>
        <v>Weber</v>
      </c>
    </row>
    <row r="4065" spans="1:10">
      <c r="A4065" t="s">
        <v>137</v>
      </c>
      <c r="B4065" t="s">
        <v>20</v>
      </c>
      <c r="C4065">
        <v>2025</v>
      </c>
      <c r="D4065">
        <v>2</v>
      </c>
      <c r="E4065">
        <v>84404</v>
      </c>
      <c r="F4065" t="s">
        <v>290</v>
      </c>
      <c r="G4065">
        <v>18</v>
      </c>
      <c r="H4065" t="str">
        <f>_xlfn.XLOOKUP(Table1[[#This Row],[ZIPCODE]],Table2[Zip Code],Table2[County])</f>
        <v>Weber</v>
      </c>
      <c r="I4065" t="str">
        <f>_xlfn.XLOOKUP(Table1[[#This Row],[ZIPCODE]],Table3[zip],Table3[county])</f>
        <v>Weber County</v>
      </c>
      <c r="J4065" t="str">
        <f>IFERROR(Table1[[#This Row],[County (Utah.gov)]], SUBSTITUTE(Table1[[#This Row],[County (WPR)]], " County", ""))</f>
        <v>Weber</v>
      </c>
    </row>
    <row r="4066" spans="1:10">
      <c r="A4066" t="s">
        <v>137</v>
      </c>
      <c r="B4066" t="s">
        <v>20</v>
      </c>
      <c r="C4066">
        <v>2025</v>
      </c>
      <c r="D4066">
        <v>2</v>
      </c>
      <c r="E4066">
        <v>84404</v>
      </c>
      <c r="F4066" t="s">
        <v>291</v>
      </c>
      <c r="G4066">
        <v>3</v>
      </c>
      <c r="H4066" t="str">
        <f>_xlfn.XLOOKUP(Table1[[#This Row],[ZIPCODE]],Table2[Zip Code],Table2[County])</f>
        <v>Weber</v>
      </c>
      <c r="I4066" t="str">
        <f>_xlfn.XLOOKUP(Table1[[#This Row],[ZIPCODE]],Table3[zip],Table3[county])</f>
        <v>Weber County</v>
      </c>
      <c r="J4066" t="str">
        <f>IFERROR(Table1[[#This Row],[County (Utah.gov)]], SUBSTITUTE(Table1[[#This Row],[County (WPR)]], " County", ""))</f>
        <v>Weber</v>
      </c>
    </row>
    <row r="4067" spans="1:10">
      <c r="A4067" t="s">
        <v>137</v>
      </c>
      <c r="B4067" t="s">
        <v>20</v>
      </c>
      <c r="C4067">
        <v>2025</v>
      </c>
      <c r="D4067">
        <v>2</v>
      </c>
      <c r="E4067">
        <v>84405</v>
      </c>
      <c r="F4067" t="s">
        <v>290</v>
      </c>
      <c r="G4067">
        <v>16</v>
      </c>
      <c r="H4067" t="str">
        <f>_xlfn.XLOOKUP(Table1[[#This Row],[ZIPCODE]],Table2[Zip Code],Table2[County])</f>
        <v>Weber</v>
      </c>
      <c r="I4067" t="str">
        <f>_xlfn.XLOOKUP(Table1[[#This Row],[ZIPCODE]],Table3[zip],Table3[county])</f>
        <v>Weber County</v>
      </c>
      <c r="J4067" t="str">
        <f>IFERROR(Table1[[#This Row],[County (Utah.gov)]], SUBSTITUTE(Table1[[#This Row],[County (WPR)]], " County", ""))</f>
        <v>Weber</v>
      </c>
    </row>
    <row r="4068" spans="1:10">
      <c r="A4068" t="s">
        <v>137</v>
      </c>
      <c r="B4068" t="s">
        <v>20</v>
      </c>
      <c r="C4068">
        <v>2025</v>
      </c>
      <c r="D4068">
        <v>2</v>
      </c>
      <c r="E4068">
        <v>84405</v>
      </c>
      <c r="F4068" t="s">
        <v>291</v>
      </c>
      <c r="G4068">
        <v>1</v>
      </c>
      <c r="H4068" t="str">
        <f>_xlfn.XLOOKUP(Table1[[#This Row],[ZIPCODE]],Table2[Zip Code],Table2[County])</f>
        <v>Weber</v>
      </c>
      <c r="I4068" t="str">
        <f>_xlfn.XLOOKUP(Table1[[#This Row],[ZIPCODE]],Table3[zip],Table3[county])</f>
        <v>Weber County</v>
      </c>
      <c r="J4068" t="str">
        <f>IFERROR(Table1[[#This Row],[County (Utah.gov)]], SUBSTITUTE(Table1[[#This Row],[County (WPR)]], " County", ""))</f>
        <v>Weber</v>
      </c>
    </row>
    <row r="4069" spans="1:10">
      <c r="A4069" t="s">
        <v>137</v>
      </c>
      <c r="B4069" t="s">
        <v>20</v>
      </c>
      <c r="C4069">
        <v>2025</v>
      </c>
      <c r="D4069">
        <v>2</v>
      </c>
      <c r="E4069">
        <v>84414</v>
      </c>
      <c r="F4069" t="s">
        <v>290</v>
      </c>
      <c r="G4069">
        <v>19</v>
      </c>
      <c r="H4069" t="str">
        <f>_xlfn.XLOOKUP(Table1[[#This Row],[ZIPCODE]],Table2[Zip Code],Table2[County])</f>
        <v>Weber</v>
      </c>
      <c r="I4069" t="str">
        <f>_xlfn.XLOOKUP(Table1[[#This Row],[ZIPCODE]],Table3[zip],Table3[county])</f>
        <v>Weber County</v>
      </c>
      <c r="J4069" t="str">
        <f>IFERROR(Table1[[#This Row],[County (Utah.gov)]], SUBSTITUTE(Table1[[#This Row],[County (WPR)]], " County", ""))</f>
        <v>Weber</v>
      </c>
    </row>
    <row r="4070" spans="1:10">
      <c r="A4070" t="s">
        <v>137</v>
      </c>
      <c r="B4070" t="s">
        <v>20</v>
      </c>
      <c r="C4070">
        <v>2025</v>
      </c>
      <c r="D4070">
        <v>2</v>
      </c>
      <c r="E4070">
        <v>84414</v>
      </c>
      <c r="F4070" t="s">
        <v>291</v>
      </c>
      <c r="G4070">
        <v>5</v>
      </c>
      <c r="H4070" t="str">
        <f>_xlfn.XLOOKUP(Table1[[#This Row],[ZIPCODE]],Table2[Zip Code],Table2[County])</f>
        <v>Weber</v>
      </c>
      <c r="I4070" t="str">
        <f>_xlfn.XLOOKUP(Table1[[#This Row],[ZIPCODE]],Table3[zip],Table3[county])</f>
        <v>Weber County</v>
      </c>
      <c r="J4070" t="str">
        <f>IFERROR(Table1[[#This Row],[County (Utah.gov)]], SUBSTITUTE(Table1[[#This Row],[County (WPR)]], " County", ""))</f>
        <v>Weber</v>
      </c>
    </row>
    <row r="4071" spans="1:10">
      <c r="A4071" t="s">
        <v>137</v>
      </c>
      <c r="B4071" t="s">
        <v>20</v>
      </c>
      <c r="C4071">
        <v>2025</v>
      </c>
      <c r="D4071">
        <v>2</v>
      </c>
      <c r="E4071">
        <v>84501</v>
      </c>
      <c r="F4071" t="s">
        <v>290</v>
      </c>
      <c r="G4071">
        <v>11</v>
      </c>
      <c r="H4071" t="str">
        <f>_xlfn.XLOOKUP(Table1[[#This Row],[ZIPCODE]],Table2[Zip Code],Table2[County])</f>
        <v>Carbon</v>
      </c>
      <c r="I4071" t="str">
        <f>_xlfn.XLOOKUP(Table1[[#This Row],[ZIPCODE]],Table3[zip],Table3[county])</f>
        <v>Carbon County</v>
      </c>
      <c r="J4071" t="str">
        <f>IFERROR(Table1[[#This Row],[County (Utah.gov)]], SUBSTITUTE(Table1[[#This Row],[County (WPR)]], " County", ""))</f>
        <v>Carbon</v>
      </c>
    </row>
    <row r="4072" spans="1:10">
      <c r="A4072" t="s">
        <v>137</v>
      </c>
      <c r="B4072" t="s">
        <v>20</v>
      </c>
      <c r="C4072">
        <v>2025</v>
      </c>
      <c r="D4072">
        <v>2</v>
      </c>
      <c r="E4072">
        <v>84501</v>
      </c>
      <c r="F4072" t="s">
        <v>291</v>
      </c>
      <c r="G4072">
        <v>7</v>
      </c>
      <c r="H4072" t="str">
        <f>_xlfn.XLOOKUP(Table1[[#This Row],[ZIPCODE]],Table2[Zip Code],Table2[County])</f>
        <v>Carbon</v>
      </c>
      <c r="I4072" t="str">
        <f>_xlfn.XLOOKUP(Table1[[#This Row],[ZIPCODE]],Table3[zip],Table3[county])</f>
        <v>Carbon County</v>
      </c>
      <c r="J4072" t="str">
        <f>IFERROR(Table1[[#This Row],[County (Utah.gov)]], SUBSTITUTE(Table1[[#This Row],[County (WPR)]], " County", ""))</f>
        <v>Carbon</v>
      </c>
    </row>
    <row r="4073" spans="1:10">
      <c r="A4073" t="s">
        <v>137</v>
      </c>
      <c r="B4073" t="s">
        <v>20</v>
      </c>
      <c r="C4073">
        <v>2025</v>
      </c>
      <c r="D4073">
        <v>2</v>
      </c>
      <c r="E4073">
        <v>84511</v>
      </c>
      <c r="F4073" t="s">
        <v>290</v>
      </c>
      <c r="G4073">
        <v>10</v>
      </c>
      <c r="H4073" t="str">
        <f>_xlfn.XLOOKUP(Table1[[#This Row],[ZIPCODE]],Table2[Zip Code],Table2[County])</f>
        <v>San Juan</v>
      </c>
      <c r="I4073" t="str">
        <f>_xlfn.XLOOKUP(Table1[[#This Row],[ZIPCODE]],Table3[zip],Table3[county])</f>
        <v>San Juan County</v>
      </c>
      <c r="J4073" t="str">
        <f>IFERROR(Table1[[#This Row],[County (Utah.gov)]], SUBSTITUTE(Table1[[#This Row],[County (WPR)]], " County", ""))</f>
        <v>San Juan</v>
      </c>
    </row>
    <row r="4074" spans="1:10">
      <c r="A4074" t="s">
        <v>137</v>
      </c>
      <c r="B4074" t="s">
        <v>20</v>
      </c>
      <c r="C4074">
        <v>2025</v>
      </c>
      <c r="D4074">
        <v>2</v>
      </c>
      <c r="E4074">
        <v>84511</v>
      </c>
      <c r="F4074" t="s">
        <v>291</v>
      </c>
      <c r="G4074">
        <v>1</v>
      </c>
      <c r="H4074" t="str">
        <f>_xlfn.XLOOKUP(Table1[[#This Row],[ZIPCODE]],Table2[Zip Code],Table2[County])</f>
        <v>San Juan</v>
      </c>
      <c r="I4074" t="str">
        <f>_xlfn.XLOOKUP(Table1[[#This Row],[ZIPCODE]],Table3[zip],Table3[county])</f>
        <v>San Juan County</v>
      </c>
      <c r="J4074" t="str">
        <f>IFERROR(Table1[[#This Row],[County (Utah.gov)]], SUBSTITUTE(Table1[[#This Row],[County (WPR)]], " County", ""))</f>
        <v>San Juan</v>
      </c>
    </row>
    <row r="4075" spans="1:10">
      <c r="A4075" t="s">
        <v>137</v>
      </c>
      <c r="B4075" t="s">
        <v>20</v>
      </c>
      <c r="C4075">
        <v>2025</v>
      </c>
      <c r="D4075">
        <v>2</v>
      </c>
      <c r="E4075">
        <v>84513</v>
      </c>
      <c r="F4075" t="s">
        <v>290</v>
      </c>
      <c r="G4075">
        <v>3</v>
      </c>
      <c r="H4075" t="str">
        <f>_xlfn.XLOOKUP(Table1[[#This Row],[ZIPCODE]],Table2[Zip Code],Table2[County])</f>
        <v>Emery</v>
      </c>
      <c r="I4075" t="str">
        <f>_xlfn.XLOOKUP(Table1[[#This Row],[ZIPCODE]],Table3[zip],Table3[county])</f>
        <v>Emery County</v>
      </c>
      <c r="J4075" t="str">
        <f>IFERROR(Table1[[#This Row],[County (Utah.gov)]], SUBSTITUTE(Table1[[#This Row],[County (WPR)]], " County", ""))</f>
        <v>Emery</v>
      </c>
    </row>
    <row r="4076" spans="1:10">
      <c r="A4076" t="s">
        <v>137</v>
      </c>
      <c r="B4076" t="s">
        <v>20</v>
      </c>
      <c r="C4076">
        <v>2025</v>
      </c>
      <c r="D4076">
        <v>2</v>
      </c>
      <c r="E4076">
        <v>84518</v>
      </c>
      <c r="F4076" t="s">
        <v>290</v>
      </c>
      <c r="G4076">
        <v>3</v>
      </c>
      <c r="H4076" t="str">
        <f>_xlfn.XLOOKUP(Table1[[#This Row],[ZIPCODE]],Table2[Zip Code],Table2[County])</f>
        <v>Emery</v>
      </c>
      <c r="I4076" t="str">
        <f>_xlfn.XLOOKUP(Table1[[#This Row],[ZIPCODE]],Table3[zip],Table3[county])</f>
        <v>Emery County</v>
      </c>
      <c r="J4076" t="str">
        <f>IFERROR(Table1[[#This Row],[County (Utah.gov)]], SUBSTITUTE(Table1[[#This Row],[County (WPR)]], " County", ""))</f>
        <v>Emery</v>
      </c>
    </row>
    <row r="4077" spans="1:10">
      <c r="A4077" t="s">
        <v>137</v>
      </c>
      <c r="B4077" t="s">
        <v>20</v>
      </c>
      <c r="C4077">
        <v>2025</v>
      </c>
      <c r="D4077">
        <v>2</v>
      </c>
      <c r="E4077">
        <v>84521</v>
      </c>
      <c r="F4077" t="s">
        <v>290</v>
      </c>
      <c r="G4077">
        <v>1</v>
      </c>
      <c r="H4077" t="str">
        <f>_xlfn.XLOOKUP(Table1[[#This Row],[ZIPCODE]],Table2[Zip Code],Table2[County])</f>
        <v>Emery</v>
      </c>
      <c r="I4077" t="str">
        <f>_xlfn.XLOOKUP(Table1[[#This Row],[ZIPCODE]],Table3[zip],Table3[county])</f>
        <v>Emery County</v>
      </c>
      <c r="J4077" t="str">
        <f>IFERROR(Table1[[#This Row],[County (Utah.gov)]], SUBSTITUTE(Table1[[#This Row],[County (WPR)]], " County", ""))</f>
        <v>Emery</v>
      </c>
    </row>
    <row r="4078" spans="1:10">
      <c r="A4078" t="s">
        <v>137</v>
      </c>
      <c r="B4078" t="s">
        <v>20</v>
      </c>
      <c r="C4078">
        <v>2025</v>
      </c>
      <c r="D4078">
        <v>2</v>
      </c>
      <c r="E4078">
        <v>84521</v>
      </c>
      <c r="F4078" t="s">
        <v>291</v>
      </c>
      <c r="G4078">
        <v>1</v>
      </c>
      <c r="H4078" t="str">
        <f>_xlfn.XLOOKUP(Table1[[#This Row],[ZIPCODE]],Table2[Zip Code],Table2[County])</f>
        <v>Emery</v>
      </c>
      <c r="I4078" t="str">
        <f>_xlfn.XLOOKUP(Table1[[#This Row],[ZIPCODE]],Table3[zip],Table3[county])</f>
        <v>Emery County</v>
      </c>
      <c r="J4078" t="str">
        <f>IFERROR(Table1[[#This Row],[County (Utah.gov)]], SUBSTITUTE(Table1[[#This Row],[County (WPR)]], " County", ""))</f>
        <v>Emery</v>
      </c>
    </row>
    <row r="4079" spans="1:10">
      <c r="A4079" t="s">
        <v>137</v>
      </c>
      <c r="B4079" t="s">
        <v>20</v>
      </c>
      <c r="C4079">
        <v>2025</v>
      </c>
      <c r="D4079">
        <v>2</v>
      </c>
      <c r="E4079">
        <v>84523</v>
      </c>
      <c r="F4079" t="s">
        <v>290</v>
      </c>
      <c r="G4079">
        <v>2</v>
      </c>
      <c r="H4079" t="str">
        <f>_xlfn.XLOOKUP(Table1[[#This Row],[ZIPCODE]],Table2[Zip Code],Table2[County])</f>
        <v>Emery</v>
      </c>
      <c r="I4079" t="str">
        <f>_xlfn.XLOOKUP(Table1[[#This Row],[ZIPCODE]],Table3[zip],Table3[county])</f>
        <v>Emery County</v>
      </c>
      <c r="J4079" t="str">
        <f>IFERROR(Table1[[#This Row],[County (Utah.gov)]], SUBSTITUTE(Table1[[#This Row],[County (WPR)]], " County", ""))</f>
        <v>Emery</v>
      </c>
    </row>
    <row r="4080" spans="1:10">
      <c r="A4080" t="s">
        <v>137</v>
      </c>
      <c r="B4080" t="s">
        <v>20</v>
      </c>
      <c r="C4080">
        <v>2025</v>
      </c>
      <c r="D4080">
        <v>2</v>
      </c>
      <c r="E4080">
        <v>84523</v>
      </c>
      <c r="F4080" t="s">
        <v>291</v>
      </c>
      <c r="G4080">
        <v>1</v>
      </c>
      <c r="H4080" t="str">
        <f>_xlfn.XLOOKUP(Table1[[#This Row],[ZIPCODE]],Table2[Zip Code],Table2[County])</f>
        <v>Emery</v>
      </c>
      <c r="I4080" t="str">
        <f>_xlfn.XLOOKUP(Table1[[#This Row],[ZIPCODE]],Table3[zip],Table3[county])</f>
        <v>Emery County</v>
      </c>
      <c r="J4080" t="str">
        <f>IFERROR(Table1[[#This Row],[County (Utah.gov)]], SUBSTITUTE(Table1[[#This Row],[County (WPR)]], " County", ""))</f>
        <v>Emery</v>
      </c>
    </row>
    <row r="4081" spans="1:10">
      <c r="A4081" t="s">
        <v>137</v>
      </c>
      <c r="B4081" t="s">
        <v>20</v>
      </c>
      <c r="C4081">
        <v>2025</v>
      </c>
      <c r="D4081">
        <v>2</v>
      </c>
      <c r="E4081">
        <v>84526</v>
      </c>
      <c r="F4081" t="s">
        <v>290</v>
      </c>
      <c r="G4081">
        <v>1</v>
      </c>
      <c r="H4081" t="str">
        <f>_xlfn.XLOOKUP(Table1[[#This Row],[ZIPCODE]],Table2[Zip Code],Table2[County])</f>
        <v>Carbon</v>
      </c>
      <c r="I4081" t="str">
        <f>_xlfn.XLOOKUP(Table1[[#This Row],[ZIPCODE]],Table3[zip],Table3[county])</f>
        <v>Carbon County</v>
      </c>
      <c r="J4081" t="str">
        <f>IFERROR(Table1[[#This Row],[County (Utah.gov)]], SUBSTITUTE(Table1[[#This Row],[County (WPR)]], " County", ""))</f>
        <v>Carbon</v>
      </c>
    </row>
    <row r="4082" spans="1:10">
      <c r="A4082" t="s">
        <v>137</v>
      </c>
      <c r="B4082" t="s">
        <v>20</v>
      </c>
      <c r="C4082">
        <v>2025</v>
      </c>
      <c r="D4082">
        <v>2</v>
      </c>
      <c r="E4082">
        <v>84532</v>
      </c>
      <c r="F4082" t="s">
        <v>290</v>
      </c>
      <c r="G4082">
        <v>4</v>
      </c>
      <c r="H4082" t="str">
        <f>_xlfn.XLOOKUP(Table1[[#This Row],[ZIPCODE]],Table2[Zip Code],Table2[County])</f>
        <v>Grand</v>
      </c>
      <c r="I4082" t="str">
        <f>_xlfn.XLOOKUP(Table1[[#This Row],[ZIPCODE]],Table3[zip],Table3[county])</f>
        <v>Grand County</v>
      </c>
      <c r="J4082" t="str">
        <f>IFERROR(Table1[[#This Row],[County (Utah.gov)]], SUBSTITUTE(Table1[[#This Row],[County (WPR)]], " County", ""))</f>
        <v>Grand</v>
      </c>
    </row>
    <row r="4083" spans="1:10">
      <c r="A4083" t="s">
        <v>137</v>
      </c>
      <c r="B4083" t="s">
        <v>20</v>
      </c>
      <c r="C4083">
        <v>2025</v>
      </c>
      <c r="D4083">
        <v>2</v>
      </c>
      <c r="E4083">
        <v>84534</v>
      </c>
      <c r="F4083" t="s">
        <v>290</v>
      </c>
      <c r="G4083">
        <v>1</v>
      </c>
      <c r="H4083" t="str">
        <f>_xlfn.XLOOKUP(Table1[[#This Row],[ZIPCODE]],Table2[Zip Code],Table2[County])</f>
        <v>San Juan</v>
      </c>
      <c r="I4083" t="str">
        <f>_xlfn.XLOOKUP(Table1[[#This Row],[ZIPCODE]],Table3[zip],Table3[county])</f>
        <v>San Juan County</v>
      </c>
      <c r="J4083" t="str">
        <f>IFERROR(Table1[[#This Row],[County (Utah.gov)]], SUBSTITUTE(Table1[[#This Row],[County (WPR)]], " County", ""))</f>
        <v>San Juan</v>
      </c>
    </row>
    <row r="4084" spans="1:10">
      <c r="A4084" t="s">
        <v>137</v>
      </c>
      <c r="B4084" t="s">
        <v>20</v>
      </c>
      <c r="C4084">
        <v>2025</v>
      </c>
      <c r="D4084">
        <v>2</v>
      </c>
      <c r="E4084">
        <v>84535</v>
      </c>
      <c r="F4084" t="s">
        <v>290</v>
      </c>
      <c r="G4084">
        <v>2</v>
      </c>
      <c r="H4084" t="str">
        <f>_xlfn.XLOOKUP(Table1[[#This Row],[ZIPCODE]],Table2[Zip Code],Table2[County])</f>
        <v>San Juan</v>
      </c>
      <c r="I4084" t="str">
        <f>_xlfn.XLOOKUP(Table1[[#This Row],[ZIPCODE]],Table3[zip],Table3[county])</f>
        <v>San Juan County</v>
      </c>
      <c r="J4084" t="str">
        <f>IFERROR(Table1[[#This Row],[County (Utah.gov)]], SUBSTITUTE(Table1[[#This Row],[County (WPR)]], " County", ""))</f>
        <v>San Juan</v>
      </c>
    </row>
    <row r="4085" spans="1:10">
      <c r="A4085" t="s">
        <v>137</v>
      </c>
      <c r="B4085" t="s">
        <v>20</v>
      </c>
      <c r="C4085">
        <v>2025</v>
      </c>
      <c r="D4085">
        <v>2</v>
      </c>
      <c r="E4085">
        <v>84536</v>
      </c>
      <c r="F4085" t="s">
        <v>291</v>
      </c>
      <c r="G4085">
        <v>1</v>
      </c>
      <c r="H4085" t="str">
        <f>_xlfn.XLOOKUP(Table1[[#This Row],[ZIPCODE]],Table2[Zip Code],Table2[County])</f>
        <v>San Juan</v>
      </c>
      <c r="I4085" t="str">
        <f>_xlfn.XLOOKUP(Table1[[#This Row],[ZIPCODE]],Table3[zip],Table3[county])</f>
        <v>San Juan County</v>
      </c>
      <c r="J4085" t="str">
        <f>IFERROR(Table1[[#This Row],[County (Utah.gov)]], SUBSTITUTE(Table1[[#This Row],[County (WPR)]], " County", ""))</f>
        <v>San Juan</v>
      </c>
    </row>
    <row r="4086" spans="1:10">
      <c r="A4086" t="s">
        <v>137</v>
      </c>
      <c r="B4086" t="s">
        <v>20</v>
      </c>
      <c r="C4086">
        <v>2025</v>
      </c>
      <c r="D4086">
        <v>2</v>
      </c>
      <c r="E4086">
        <v>84537</v>
      </c>
      <c r="F4086" t="s">
        <v>290</v>
      </c>
      <c r="G4086">
        <v>4</v>
      </c>
      <c r="H4086" t="str">
        <f>_xlfn.XLOOKUP(Table1[[#This Row],[ZIPCODE]],Table2[Zip Code],Table2[County])</f>
        <v>Emery</v>
      </c>
      <c r="I4086" t="str">
        <f>_xlfn.XLOOKUP(Table1[[#This Row],[ZIPCODE]],Table3[zip],Table3[county])</f>
        <v>Emery County</v>
      </c>
      <c r="J4086" t="str">
        <f>IFERROR(Table1[[#This Row],[County (Utah.gov)]], SUBSTITUTE(Table1[[#This Row],[County (WPR)]], " County", ""))</f>
        <v>Emery</v>
      </c>
    </row>
    <row r="4087" spans="1:10">
      <c r="A4087" t="s">
        <v>137</v>
      </c>
      <c r="B4087" t="s">
        <v>20</v>
      </c>
      <c r="C4087">
        <v>2025</v>
      </c>
      <c r="D4087">
        <v>2</v>
      </c>
      <c r="E4087">
        <v>84542</v>
      </c>
      <c r="F4087" t="s">
        <v>290</v>
      </c>
      <c r="G4087">
        <v>1</v>
      </c>
      <c r="H4087" t="str">
        <f>_xlfn.XLOOKUP(Table1[[#This Row],[ZIPCODE]],Table2[Zip Code],Table2[County])</f>
        <v>Carbon</v>
      </c>
      <c r="I4087" t="str">
        <f>_xlfn.XLOOKUP(Table1[[#This Row],[ZIPCODE]],Table3[zip],Table3[county])</f>
        <v>Carbon County</v>
      </c>
      <c r="J4087" t="str">
        <f>IFERROR(Table1[[#This Row],[County (Utah.gov)]], SUBSTITUTE(Table1[[#This Row],[County (WPR)]], " County", ""))</f>
        <v>Carbon</v>
      </c>
    </row>
    <row r="4088" spans="1:10">
      <c r="A4088" t="s">
        <v>137</v>
      </c>
      <c r="B4088" t="s">
        <v>20</v>
      </c>
      <c r="C4088">
        <v>2025</v>
      </c>
      <c r="D4088">
        <v>2</v>
      </c>
      <c r="E4088">
        <v>84542</v>
      </c>
      <c r="F4088" t="s">
        <v>291</v>
      </c>
      <c r="G4088">
        <v>1</v>
      </c>
      <c r="H4088" t="str">
        <f>_xlfn.XLOOKUP(Table1[[#This Row],[ZIPCODE]],Table2[Zip Code],Table2[County])</f>
        <v>Carbon</v>
      </c>
      <c r="I4088" t="str">
        <f>_xlfn.XLOOKUP(Table1[[#This Row],[ZIPCODE]],Table3[zip],Table3[county])</f>
        <v>Carbon County</v>
      </c>
      <c r="J4088" t="str">
        <f>IFERROR(Table1[[#This Row],[County (Utah.gov)]], SUBSTITUTE(Table1[[#This Row],[County (WPR)]], " County", ""))</f>
        <v>Carbon</v>
      </c>
    </row>
    <row r="4089" spans="1:10">
      <c r="A4089" t="s">
        <v>137</v>
      </c>
      <c r="B4089" t="s">
        <v>20</v>
      </c>
      <c r="C4089">
        <v>2025</v>
      </c>
      <c r="D4089">
        <v>2</v>
      </c>
      <c r="E4089">
        <v>84601</v>
      </c>
      <c r="F4089" t="s">
        <v>290</v>
      </c>
      <c r="G4089">
        <v>480</v>
      </c>
      <c r="H4089" t="str">
        <f>_xlfn.XLOOKUP(Table1[[#This Row],[ZIPCODE]],Table2[Zip Code],Table2[County])</f>
        <v>Utah</v>
      </c>
      <c r="I4089" t="str">
        <f>_xlfn.XLOOKUP(Table1[[#This Row],[ZIPCODE]],Table3[zip],Table3[county])</f>
        <v>Utah County</v>
      </c>
      <c r="J4089" t="str">
        <f>IFERROR(Table1[[#This Row],[County (Utah.gov)]], SUBSTITUTE(Table1[[#This Row],[County (WPR)]], " County", ""))</f>
        <v>Utah</v>
      </c>
    </row>
    <row r="4090" spans="1:10">
      <c r="A4090" t="s">
        <v>137</v>
      </c>
      <c r="B4090" t="s">
        <v>20</v>
      </c>
      <c r="C4090">
        <v>2025</v>
      </c>
      <c r="D4090">
        <v>2</v>
      </c>
      <c r="E4090">
        <v>84601</v>
      </c>
      <c r="F4090" t="s">
        <v>291</v>
      </c>
      <c r="G4090">
        <v>264</v>
      </c>
      <c r="H4090" t="str">
        <f>_xlfn.XLOOKUP(Table1[[#This Row],[ZIPCODE]],Table2[Zip Code],Table2[County])</f>
        <v>Utah</v>
      </c>
      <c r="I4090" t="str">
        <f>_xlfn.XLOOKUP(Table1[[#This Row],[ZIPCODE]],Table3[zip],Table3[county])</f>
        <v>Utah County</v>
      </c>
      <c r="J4090" t="str">
        <f>IFERROR(Table1[[#This Row],[County (Utah.gov)]], SUBSTITUTE(Table1[[#This Row],[County (WPR)]], " County", ""))</f>
        <v>Utah</v>
      </c>
    </row>
    <row r="4091" spans="1:10">
      <c r="A4091" t="s">
        <v>137</v>
      </c>
      <c r="B4091" t="s">
        <v>20</v>
      </c>
      <c r="C4091">
        <v>2025</v>
      </c>
      <c r="D4091">
        <v>2</v>
      </c>
      <c r="E4091">
        <v>84602</v>
      </c>
      <c r="F4091" t="s">
        <v>290</v>
      </c>
      <c r="G4091">
        <v>1</v>
      </c>
      <c r="H4091" t="str">
        <f>_xlfn.XLOOKUP(Table1[[#This Row],[ZIPCODE]],Table2[Zip Code],Table2[County])</f>
        <v>Utah</v>
      </c>
      <c r="I4091" t="str">
        <f>_xlfn.XLOOKUP(Table1[[#This Row],[ZIPCODE]],Table3[zip],Table3[county])</f>
        <v>Utah County</v>
      </c>
      <c r="J4091" t="str">
        <f>IFERROR(Table1[[#This Row],[County (Utah.gov)]], SUBSTITUTE(Table1[[#This Row],[County (WPR)]], " County", ""))</f>
        <v>Utah</v>
      </c>
    </row>
    <row r="4092" spans="1:10">
      <c r="A4092" t="s">
        <v>137</v>
      </c>
      <c r="B4092" t="s">
        <v>20</v>
      </c>
      <c r="C4092">
        <v>2025</v>
      </c>
      <c r="D4092">
        <v>2</v>
      </c>
      <c r="E4092">
        <v>84602</v>
      </c>
      <c r="F4092" t="s">
        <v>291</v>
      </c>
      <c r="G4092">
        <v>1</v>
      </c>
      <c r="H4092" t="str">
        <f>_xlfn.XLOOKUP(Table1[[#This Row],[ZIPCODE]],Table2[Zip Code],Table2[County])</f>
        <v>Utah</v>
      </c>
      <c r="I4092" t="str">
        <f>_xlfn.XLOOKUP(Table1[[#This Row],[ZIPCODE]],Table3[zip],Table3[county])</f>
        <v>Utah County</v>
      </c>
      <c r="J4092" t="str">
        <f>IFERROR(Table1[[#This Row],[County (Utah.gov)]], SUBSTITUTE(Table1[[#This Row],[County (WPR)]], " County", ""))</f>
        <v>Utah</v>
      </c>
    </row>
    <row r="4093" spans="1:10">
      <c r="A4093" t="s">
        <v>137</v>
      </c>
      <c r="B4093" t="s">
        <v>20</v>
      </c>
      <c r="C4093">
        <v>2025</v>
      </c>
      <c r="D4093">
        <v>2</v>
      </c>
      <c r="E4093">
        <v>84603</v>
      </c>
      <c r="F4093" t="s">
        <v>291</v>
      </c>
      <c r="G4093">
        <v>1</v>
      </c>
      <c r="H4093" t="str">
        <f>_xlfn.XLOOKUP(Table1[[#This Row],[ZIPCODE]],Table2[Zip Code],Table2[County])</f>
        <v>Utah</v>
      </c>
      <c r="I4093" t="e">
        <f>_xlfn.XLOOKUP(Table1[[#This Row],[ZIPCODE]],Table3[zip],Table3[county])</f>
        <v>#N/A</v>
      </c>
      <c r="J4093" t="str">
        <f>IFERROR(Table1[[#This Row],[County (Utah.gov)]], SUBSTITUTE(Table1[[#This Row],[County (WPR)]], " County", ""))</f>
        <v>Utah</v>
      </c>
    </row>
    <row r="4094" spans="1:10">
      <c r="A4094" t="s">
        <v>137</v>
      </c>
      <c r="B4094" t="s">
        <v>20</v>
      </c>
      <c r="C4094">
        <v>2025</v>
      </c>
      <c r="D4094">
        <v>2</v>
      </c>
      <c r="E4094">
        <v>84604</v>
      </c>
      <c r="F4094" t="s">
        <v>290</v>
      </c>
      <c r="G4094">
        <v>853</v>
      </c>
      <c r="H4094" t="str">
        <f>_xlfn.XLOOKUP(Table1[[#This Row],[ZIPCODE]],Table2[Zip Code],Table2[County])</f>
        <v>Utah</v>
      </c>
      <c r="I4094" t="str">
        <f>_xlfn.XLOOKUP(Table1[[#This Row],[ZIPCODE]],Table3[zip],Table3[county])</f>
        <v>Utah County</v>
      </c>
      <c r="J4094" t="str">
        <f>IFERROR(Table1[[#This Row],[County (Utah.gov)]], SUBSTITUTE(Table1[[#This Row],[County (WPR)]], " County", ""))</f>
        <v>Utah</v>
      </c>
    </row>
    <row r="4095" spans="1:10">
      <c r="A4095" t="s">
        <v>137</v>
      </c>
      <c r="B4095" t="s">
        <v>20</v>
      </c>
      <c r="C4095">
        <v>2025</v>
      </c>
      <c r="D4095">
        <v>2</v>
      </c>
      <c r="E4095">
        <v>84604</v>
      </c>
      <c r="F4095" t="s">
        <v>291</v>
      </c>
      <c r="G4095">
        <v>387</v>
      </c>
      <c r="H4095" t="str">
        <f>_xlfn.XLOOKUP(Table1[[#This Row],[ZIPCODE]],Table2[Zip Code],Table2[County])</f>
        <v>Utah</v>
      </c>
      <c r="I4095" t="str">
        <f>_xlfn.XLOOKUP(Table1[[#This Row],[ZIPCODE]],Table3[zip],Table3[county])</f>
        <v>Utah County</v>
      </c>
      <c r="J4095" t="str">
        <f>IFERROR(Table1[[#This Row],[County (Utah.gov)]], SUBSTITUTE(Table1[[#This Row],[County (WPR)]], " County", ""))</f>
        <v>Utah</v>
      </c>
    </row>
    <row r="4096" spans="1:10">
      <c r="A4096" t="s">
        <v>137</v>
      </c>
      <c r="B4096" t="s">
        <v>20</v>
      </c>
      <c r="C4096">
        <v>2025</v>
      </c>
      <c r="D4096">
        <v>2</v>
      </c>
      <c r="E4096">
        <v>84605</v>
      </c>
      <c r="F4096" t="s">
        <v>290</v>
      </c>
      <c r="G4096">
        <v>1</v>
      </c>
      <c r="H4096" t="str">
        <f>_xlfn.XLOOKUP(Table1[[#This Row],[ZIPCODE]],Table2[Zip Code],Table2[County])</f>
        <v>Utah</v>
      </c>
      <c r="I4096" t="e">
        <f>_xlfn.XLOOKUP(Table1[[#This Row],[ZIPCODE]],Table3[zip],Table3[county])</f>
        <v>#N/A</v>
      </c>
      <c r="J4096" t="str">
        <f>IFERROR(Table1[[#This Row],[County (Utah.gov)]], SUBSTITUTE(Table1[[#This Row],[County (WPR)]], " County", ""))</f>
        <v>Utah</v>
      </c>
    </row>
    <row r="4097" spans="1:10">
      <c r="A4097" t="s">
        <v>137</v>
      </c>
      <c r="B4097" t="s">
        <v>20</v>
      </c>
      <c r="C4097">
        <v>2025</v>
      </c>
      <c r="D4097">
        <v>2</v>
      </c>
      <c r="E4097">
        <v>84605</v>
      </c>
      <c r="F4097" t="s">
        <v>291</v>
      </c>
      <c r="G4097">
        <v>2</v>
      </c>
      <c r="H4097" t="str">
        <f>_xlfn.XLOOKUP(Table1[[#This Row],[ZIPCODE]],Table2[Zip Code],Table2[County])</f>
        <v>Utah</v>
      </c>
      <c r="I4097" t="e">
        <f>_xlfn.XLOOKUP(Table1[[#This Row],[ZIPCODE]],Table3[zip],Table3[county])</f>
        <v>#N/A</v>
      </c>
      <c r="J4097" t="str">
        <f>IFERROR(Table1[[#This Row],[County (Utah.gov)]], SUBSTITUTE(Table1[[#This Row],[County (WPR)]], " County", ""))</f>
        <v>Utah</v>
      </c>
    </row>
    <row r="4098" spans="1:10">
      <c r="A4098" t="s">
        <v>137</v>
      </c>
      <c r="B4098" t="s">
        <v>20</v>
      </c>
      <c r="C4098">
        <v>2025</v>
      </c>
      <c r="D4098">
        <v>2</v>
      </c>
      <c r="E4098">
        <v>84606</v>
      </c>
      <c r="F4098" t="s">
        <v>290</v>
      </c>
      <c r="G4098">
        <v>577</v>
      </c>
      <c r="H4098" t="str">
        <f>_xlfn.XLOOKUP(Table1[[#This Row],[ZIPCODE]],Table2[Zip Code],Table2[County])</f>
        <v>Utah</v>
      </c>
      <c r="I4098" t="str">
        <f>_xlfn.XLOOKUP(Table1[[#This Row],[ZIPCODE]],Table3[zip],Table3[county])</f>
        <v>Utah County</v>
      </c>
      <c r="J4098" t="str">
        <f>IFERROR(Table1[[#This Row],[County (Utah.gov)]], SUBSTITUTE(Table1[[#This Row],[County (WPR)]], " County", ""))</f>
        <v>Utah</v>
      </c>
    </row>
    <row r="4099" spans="1:10">
      <c r="A4099" t="s">
        <v>137</v>
      </c>
      <c r="B4099" t="s">
        <v>20</v>
      </c>
      <c r="C4099">
        <v>2025</v>
      </c>
      <c r="D4099">
        <v>2</v>
      </c>
      <c r="E4099">
        <v>84606</v>
      </c>
      <c r="F4099" t="s">
        <v>291</v>
      </c>
      <c r="G4099">
        <v>238</v>
      </c>
      <c r="H4099" t="str">
        <f>_xlfn.XLOOKUP(Table1[[#This Row],[ZIPCODE]],Table2[Zip Code],Table2[County])</f>
        <v>Utah</v>
      </c>
      <c r="I4099" t="str">
        <f>_xlfn.XLOOKUP(Table1[[#This Row],[ZIPCODE]],Table3[zip],Table3[county])</f>
        <v>Utah County</v>
      </c>
      <c r="J4099" t="str">
        <f>IFERROR(Table1[[#This Row],[County (Utah.gov)]], SUBSTITUTE(Table1[[#This Row],[County (WPR)]], " County", ""))</f>
        <v>Utah</v>
      </c>
    </row>
    <row r="4100" spans="1:10">
      <c r="A4100" t="s">
        <v>137</v>
      </c>
      <c r="B4100" t="s">
        <v>20</v>
      </c>
      <c r="C4100">
        <v>2025</v>
      </c>
      <c r="D4100">
        <v>2</v>
      </c>
      <c r="E4100">
        <v>84620</v>
      </c>
      <c r="F4100" t="s">
        <v>290</v>
      </c>
      <c r="G4100">
        <v>1</v>
      </c>
      <c r="H4100" t="str">
        <f>_xlfn.XLOOKUP(Table1[[#This Row],[ZIPCODE]],Table2[Zip Code],Table2[County])</f>
        <v>Sevier</v>
      </c>
      <c r="I4100" t="str">
        <f>_xlfn.XLOOKUP(Table1[[#This Row],[ZIPCODE]],Table3[zip],Table3[county])</f>
        <v>Sevier County</v>
      </c>
      <c r="J4100" t="str">
        <f>IFERROR(Table1[[#This Row],[County (Utah.gov)]], SUBSTITUTE(Table1[[#This Row],[County (WPR)]], " County", ""))</f>
        <v>Sevier</v>
      </c>
    </row>
    <row r="4101" spans="1:10">
      <c r="A4101" t="s">
        <v>137</v>
      </c>
      <c r="B4101" t="s">
        <v>20</v>
      </c>
      <c r="C4101">
        <v>2025</v>
      </c>
      <c r="D4101">
        <v>2</v>
      </c>
      <c r="E4101">
        <v>84620</v>
      </c>
      <c r="F4101" t="s">
        <v>291</v>
      </c>
      <c r="G4101">
        <v>1</v>
      </c>
      <c r="H4101" t="str">
        <f>_xlfn.XLOOKUP(Table1[[#This Row],[ZIPCODE]],Table2[Zip Code],Table2[County])</f>
        <v>Sevier</v>
      </c>
      <c r="I4101" t="str">
        <f>_xlfn.XLOOKUP(Table1[[#This Row],[ZIPCODE]],Table3[zip],Table3[county])</f>
        <v>Sevier County</v>
      </c>
      <c r="J4101" t="str">
        <f>IFERROR(Table1[[#This Row],[County (Utah.gov)]], SUBSTITUTE(Table1[[#This Row],[County (WPR)]], " County", ""))</f>
        <v>Sevier</v>
      </c>
    </row>
    <row r="4102" spans="1:10">
      <c r="A4102" t="s">
        <v>137</v>
      </c>
      <c r="B4102" t="s">
        <v>20</v>
      </c>
      <c r="C4102">
        <v>2025</v>
      </c>
      <c r="D4102">
        <v>2</v>
      </c>
      <c r="E4102">
        <v>84621</v>
      </c>
      <c r="F4102" t="s">
        <v>290</v>
      </c>
      <c r="G4102">
        <v>1</v>
      </c>
      <c r="H4102" t="str">
        <f>_xlfn.XLOOKUP(Table1[[#This Row],[ZIPCODE]],Table2[Zip Code],Table2[County])</f>
        <v>Sanpete</v>
      </c>
      <c r="I4102" t="str">
        <f>_xlfn.XLOOKUP(Table1[[#This Row],[ZIPCODE]],Table3[zip],Table3[county])</f>
        <v>Sanpete County</v>
      </c>
      <c r="J4102" t="str">
        <f>IFERROR(Table1[[#This Row],[County (Utah.gov)]], SUBSTITUTE(Table1[[#This Row],[County (WPR)]], " County", ""))</f>
        <v>Sanpete</v>
      </c>
    </row>
    <row r="4103" spans="1:10">
      <c r="A4103" t="s">
        <v>137</v>
      </c>
      <c r="B4103" t="s">
        <v>20</v>
      </c>
      <c r="C4103">
        <v>2025</v>
      </c>
      <c r="D4103">
        <v>2</v>
      </c>
      <c r="E4103">
        <v>84624</v>
      </c>
      <c r="F4103" t="s">
        <v>290</v>
      </c>
      <c r="G4103">
        <v>8</v>
      </c>
      <c r="H4103" t="str">
        <f>_xlfn.XLOOKUP(Table1[[#This Row],[ZIPCODE]],Table2[Zip Code],Table2[County])</f>
        <v>Millard</v>
      </c>
      <c r="I4103" t="str">
        <f>_xlfn.XLOOKUP(Table1[[#This Row],[ZIPCODE]],Table3[zip],Table3[county])</f>
        <v>Millard County</v>
      </c>
      <c r="J4103" t="str">
        <f>IFERROR(Table1[[#This Row],[County (Utah.gov)]], SUBSTITUTE(Table1[[#This Row],[County (WPR)]], " County", ""))</f>
        <v>Millard</v>
      </c>
    </row>
    <row r="4104" spans="1:10">
      <c r="A4104" t="s">
        <v>137</v>
      </c>
      <c r="B4104" t="s">
        <v>20</v>
      </c>
      <c r="C4104">
        <v>2025</v>
      </c>
      <c r="D4104">
        <v>2</v>
      </c>
      <c r="E4104">
        <v>84624</v>
      </c>
      <c r="F4104" t="s">
        <v>291</v>
      </c>
      <c r="G4104">
        <v>5</v>
      </c>
      <c r="H4104" t="str">
        <f>_xlfn.XLOOKUP(Table1[[#This Row],[ZIPCODE]],Table2[Zip Code],Table2[County])</f>
        <v>Millard</v>
      </c>
      <c r="I4104" t="str">
        <f>_xlfn.XLOOKUP(Table1[[#This Row],[ZIPCODE]],Table3[zip],Table3[county])</f>
        <v>Millard County</v>
      </c>
      <c r="J4104" t="str">
        <f>IFERROR(Table1[[#This Row],[County (Utah.gov)]], SUBSTITUTE(Table1[[#This Row],[County (WPR)]], " County", ""))</f>
        <v>Millard</v>
      </c>
    </row>
    <row r="4105" spans="1:10">
      <c r="A4105" t="s">
        <v>137</v>
      </c>
      <c r="B4105" t="s">
        <v>20</v>
      </c>
      <c r="C4105">
        <v>2025</v>
      </c>
      <c r="D4105">
        <v>2</v>
      </c>
      <c r="E4105">
        <v>84626</v>
      </c>
      <c r="F4105" t="s">
        <v>290</v>
      </c>
      <c r="G4105">
        <v>1</v>
      </c>
      <c r="H4105" t="str">
        <f>_xlfn.XLOOKUP(Table1[[#This Row],[ZIPCODE]],Table2[Zip Code],Table2[County])</f>
        <v>Utah</v>
      </c>
      <c r="I4105" t="str">
        <f>_xlfn.XLOOKUP(Table1[[#This Row],[ZIPCODE]],Table3[zip],Table3[county])</f>
        <v>Utah County</v>
      </c>
      <c r="J4105" t="str">
        <f>IFERROR(Table1[[#This Row],[County (Utah.gov)]], SUBSTITUTE(Table1[[#This Row],[County (WPR)]], " County", ""))</f>
        <v>Utah</v>
      </c>
    </row>
    <row r="4106" spans="1:10">
      <c r="A4106" t="s">
        <v>137</v>
      </c>
      <c r="B4106" t="s">
        <v>20</v>
      </c>
      <c r="C4106">
        <v>2025</v>
      </c>
      <c r="D4106">
        <v>2</v>
      </c>
      <c r="E4106">
        <v>84626</v>
      </c>
      <c r="F4106" t="s">
        <v>291</v>
      </c>
      <c r="G4106">
        <v>1</v>
      </c>
      <c r="H4106" t="str">
        <f>_xlfn.XLOOKUP(Table1[[#This Row],[ZIPCODE]],Table2[Zip Code],Table2[County])</f>
        <v>Utah</v>
      </c>
      <c r="I4106" t="str">
        <f>_xlfn.XLOOKUP(Table1[[#This Row],[ZIPCODE]],Table3[zip],Table3[county])</f>
        <v>Utah County</v>
      </c>
      <c r="J4106" t="str">
        <f>IFERROR(Table1[[#This Row],[County (Utah.gov)]], SUBSTITUTE(Table1[[#This Row],[County (WPR)]], " County", ""))</f>
        <v>Utah</v>
      </c>
    </row>
    <row r="4107" spans="1:10">
      <c r="A4107" t="s">
        <v>137</v>
      </c>
      <c r="B4107" t="s">
        <v>20</v>
      </c>
      <c r="C4107">
        <v>2025</v>
      </c>
      <c r="D4107">
        <v>2</v>
      </c>
      <c r="E4107">
        <v>84627</v>
      </c>
      <c r="F4107" t="s">
        <v>290</v>
      </c>
      <c r="G4107">
        <v>13</v>
      </c>
      <c r="H4107" t="str">
        <f>_xlfn.XLOOKUP(Table1[[#This Row],[ZIPCODE]],Table2[Zip Code],Table2[County])</f>
        <v>Sanpete</v>
      </c>
      <c r="I4107" t="str">
        <f>_xlfn.XLOOKUP(Table1[[#This Row],[ZIPCODE]],Table3[zip],Table3[county])</f>
        <v>Sanpete County</v>
      </c>
      <c r="J4107" t="str">
        <f>IFERROR(Table1[[#This Row],[County (Utah.gov)]], SUBSTITUTE(Table1[[#This Row],[County (WPR)]], " County", ""))</f>
        <v>Sanpete</v>
      </c>
    </row>
    <row r="4108" spans="1:10">
      <c r="A4108" t="s">
        <v>137</v>
      </c>
      <c r="B4108" t="s">
        <v>20</v>
      </c>
      <c r="C4108">
        <v>2025</v>
      </c>
      <c r="D4108">
        <v>2</v>
      </c>
      <c r="E4108">
        <v>84627</v>
      </c>
      <c r="F4108" t="s">
        <v>291</v>
      </c>
      <c r="G4108">
        <v>4</v>
      </c>
      <c r="H4108" t="str">
        <f>_xlfn.XLOOKUP(Table1[[#This Row],[ZIPCODE]],Table2[Zip Code],Table2[County])</f>
        <v>Sanpete</v>
      </c>
      <c r="I4108" t="str">
        <f>_xlfn.XLOOKUP(Table1[[#This Row],[ZIPCODE]],Table3[zip],Table3[county])</f>
        <v>Sanpete County</v>
      </c>
      <c r="J4108" t="str">
        <f>IFERROR(Table1[[#This Row],[County (Utah.gov)]], SUBSTITUTE(Table1[[#This Row],[County (WPR)]], " County", ""))</f>
        <v>Sanpete</v>
      </c>
    </row>
    <row r="4109" spans="1:10">
      <c r="A4109" t="s">
        <v>137</v>
      </c>
      <c r="B4109" t="s">
        <v>20</v>
      </c>
      <c r="C4109">
        <v>2025</v>
      </c>
      <c r="D4109">
        <v>2</v>
      </c>
      <c r="E4109">
        <v>84628</v>
      </c>
      <c r="F4109" t="s">
        <v>291</v>
      </c>
      <c r="G4109">
        <v>1</v>
      </c>
      <c r="H4109" t="str">
        <f>_xlfn.XLOOKUP(Table1[[#This Row],[ZIPCODE]],Table2[Zip Code],Table2[County])</f>
        <v>Juab</v>
      </c>
      <c r="I4109" t="str">
        <f>_xlfn.XLOOKUP(Table1[[#This Row],[ZIPCODE]],Table3[zip],Table3[county])</f>
        <v>Juab County</v>
      </c>
      <c r="J4109" t="str">
        <f>IFERROR(Table1[[#This Row],[County (Utah.gov)]], SUBSTITUTE(Table1[[#This Row],[County (WPR)]], " County", ""))</f>
        <v>Juab</v>
      </c>
    </row>
    <row r="4110" spans="1:10">
      <c r="A4110" t="s">
        <v>137</v>
      </c>
      <c r="B4110" t="s">
        <v>20</v>
      </c>
      <c r="C4110">
        <v>2025</v>
      </c>
      <c r="D4110">
        <v>2</v>
      </c>
      <c r="E4110">
        <v>84629</v>
      </c>
      <c r="F4110" t="s">
        <v>290</v>
      </c>
      <c r="G4110">
        <v>9</v>
      </c>
      <c r="H4110" t="str">
        <f>_xlfn.XLOOKUP(Table1[[#This Row],[ZIPCODE]],Table2[Zip Code],Table2[County])</f>
        <v>Sanpete</v>
      </c>
      <c r="I4110" t="str">
        <f>_xlfn.XLOOKUP(Table1[[#This Row],[ZIPCODE]],Table3[zip],Table3[county])</f>
        <v>Sanpete County</v>
      </c>
      <c r="J4110" t="str">
        <f>IFERROR(Table1[[#This Row],[County (Utah.gov)]], SUBSTITUTE(Table1[[#This Row],[County (WPR)]], " County", ""))</f>
        <v>Sanpete</v>
      </c>
    </row>
    <row r="4111" spans="1:10">
      <c r="A4111" t="s">
        <v>137</v>
      </c>
      <c r="B4111" t="s">
        <v>20</v>
      </c>
      <c r="C4111">
        <v>2025</v>
      </c>
      <c r="D4111">
        <v>2</v>
      </c>
      <c r="E4111">
        <v>84629</v>
      </c>
      <c r="F4111" t="s">
        <v>291</v>
      </c>
      <c r="G4111">
        <v>3</v>
      </c>
      <c r="H4111" t="str">
        <f>_xlfn.XLOOKUP(Table1[[#This Row],[ZIPCODE]],Table2[Zip Code],Table2[County])</f>
        <v>Sanpete</v>
      </c>
      <c r="I4111" t="str">
        <f>_xlfn.XLOOKUP(Table1[[#This Row],[ZIPCODE]],Table3[zip],Table3[county])</f>
        <v>Sanpete County</v>
      </c>
      <c r="J4111" t="str">
        <f>IFERROR(Table1[[#This Row],[County (Utah.gov)]], SUBSTITUTE(Table1[[#This Row],[County (WPR)]], " County", ""))</f>
        <v>Sanpete</v>
      </c>
    </row>
    <row r="4112" spans="1:10">
      <c r="A4112" t="s">
        <v>137</v>
      </c>
      <c r="B4112" t="s">
        <v>20</v>
      </c>
      <c r="C4112">
        <v>2025</v>
      </c>
      <c r="D4112">
        <v>2</v>
      </c>
      <c r="E4112">
        <v>84630</v>
      </c>
      <c r="F4112" t="s">
        <v>290</v>
      </c>
      <c r="G4112">
        <v>1</v>
      </c>
      <c r="H4112" t="str">
        <f>_xlfn.XLOOKUP(Table1[[#This Row],[ZIPCODE]],Table2[Zip Code],Table2[County])</f>
        <v>Sanpete</v>
      </c>
      <c r="I4112" t="str">
        <f>_xlfn.XLOOKUP(Table1[[#This Row],[ZIPCODE]],Table3[zip],Table3[county])</f>
        <v>Sanpete County</v>
      </c>
      <c r="J4112" t="str">
        <f>IFERROR(Table1[[#This Row],[County (Utah.gov)]], SUBSTITUTE(Table1[[#This Row],[County (WPR)]], " County", ""))</f>
        <v>Sanpete</v>
      </c>
    </row>
    <row r="4113" spans="1:10">
      <c r="A4113" t="s">
        <v>137</v>
      </c>
      <c r="B4113" t="s">
        <v>20</v>
      </c>
      <c r="C4113">
        <v>2025</v>
      </c>
      <c r="D4113">
        <v>2</v>
      </c>
      <c r="E4113">
        <v>84631</v>
      </c>
      <c r="F4113" t="s">
        <v>290</v>
      </c>
      <c r="G4113">
        <v>3</v>
      </c>
      <c r="H4113" t="str">
        <f>_xlfn.XLOOKUP(Table1[[#This Row],[ZIPCODE]],Table2[Zip Code],Table2[County])</f>
        <v>Millard</v>
      </c>
      <c r="I4113" t="str">
        <f>_xlfn.XLOOKUP(Table1[[#This Row],[ZIPCODE]],Table3[zip],Table3[county])</f>
        <v>Millard County</v>
      </c>
      <c r="J4113" t="str">
        <f>IFERROR(Table1[[#This Row],[County (Utah.gov)]], SUBSTITUTE(Table1[[#This Row],[County (WPR)]], " County", ""))</f>
        <v>Millard</v>
      </c>
    </row>
    <row r="4114" spans="1:10">
      <c r="A4114" t="s">
        <v>137</v>
      </c>
      <c r="B4114" t="s">
        <v>20</v>
      </c>
      <c r="C4114">
        <v>2025</v>
      </c>
      <c r="D4114">
        <v>2</v>
      </c>
      <c r="E4114">
        <v>84631</v>
      </c>
      <c r="F4114" t="s">
        <v>291</v>
      </c>
      <c r="G4114">
        <v>1</v>
      </c>
      <c r="H4114" t="str">
        <f>_xlfn.XLOOKUP(Table1[[#This Row],[ZIPCODE]],Table2[Zip Code],Table2[County])</f>
        <v>Millard</v>
      </c>
      <c r="I4114" t="str">
        <f>_xlfn.XLOOKUP(Table1[[#This Row],[ZIPCODE]],Table3[zip],Table3[county])</f>
        <v>Millard County</v>
      </c>
      <c r="J4114" t="str">
        <f>IFERROR(Table1[[#This Row],[County (Utah.gov)]], SUBSTITUTE(Table1[[#This Row],[County (WPR)]], " County", ""))</f>
        <v>Millard</v>
      </c>
    </row>
    <row r="4115" spans="1:10">
      <c r="A4115" t="s">
        <v>137</v>
      </c>
      <c r="B4115" t="s">
        <v>20</v>
      </c>
      <c r="C4115">
        <v>2025</v>
      </c>
      <c r="D4115">
        <v>2</v>
      </c>
      <c r="E4115">
        <v>84632</v>
      </c>
      <c r="F4115" t="s">
        <v>290</v>
      </c>
      <c r="G4115">
        <v>3</v>
      </c>
      <c r="H4115" t="str">
        <f>_xlfn.XLOOKUP(Table1[[#This Row],[ZIPCODE]],Table2[Zip Code],Table2[County])</f>
        <v>Sanpete</v>
      </c>
      <c r="I4115" t="str">
        <f>_xlfn.XLOOKUP(Table1[[#This Row],[ZIPCODE]],Table3[zip],Table3[county])</f>
        <v>Sanpete County</v>
      </c>
      <c r="J4115" t="str">
        <f>IFERROR(Table1[[#This Row],[County (Utah.gov)]], SUBSTITUTE(Table1[[#This Row],[County (WPR)]], " County", ""))</f>
        <v>Sanpete</v>
      </c>
    </row>
    <row r="4116" spans="1:10">
      <c r="A4116" t="s">
        <v>137</v>
      </c>
      <c r="B4116" t="s">
        <v>20</v>
      </c>
      <c r="C4116">
        <v>2025</v>
      </c>
      <c r="D4116">
        <v>2</v>
      </c>
      <c r="E4116">
        <v>84633</v>
      </c>
      <c r="F4116" t="s">
        <v>290</v>
      </c>
      <c r="G4116">
        <v>4</v>
      </c>
      <c r="H4116" t="str">
        <f>_xlfn.XLOOKUP(Table1[[#This Row],[ZIPCODE]],Table2[Zip Code],Table2[County])</f>
        <v>Utah</v>
      </c>
      <c r="I4116" t="str">
        <f>_xlfn.XLOOKUP(Table1[[#This Row],[ZIPCODE]],Table3[zip],Table3[county])</f>
        <v>Utah County</v>
      </c>
      <c r="J4116" t="str">
        <f>IFERROR(Table1[[#This Row],[County (Utah.gov)]], SUBSTITUTE(Table1[[#This Row],[County (WPR)]], " County", ""))</f>
        <v>Utah</v>
      </c>
    </row>
    <row r="4117" spans="1:10">
      <c r="A4117" t="s">
        <v>137</v>
      </c>
      <c r="B4117" t="s">
        <v>20</v>
      </c>
      <c r="C4117">
        <v>2025</v>
      </c>
      <c r="D4117">
        <v>2</v>
      </c>
      <c r="E4117">
        <v>84633</v>
      </c>
      <c r="F4117" t="s">
        <v>291</v>
      </c>
      <c r="G4117">
        <v>3</v>
      </c>
      <c r="H4117" t="str">
        <f>_xlfn.XLOOKUP(Table1[[#This Row],[ZIPCODE]],Table2[Zip Code],Table2[County])</f>
        <v>Utah</v>
      </c>
      <c r="I4117" t="str">
        <f>_xlfn.XLOOKUP(Table1[[#This Row],[ZIPCODE]],Table3[zip],Table3[county])</f>
        <v>Utah County</v>
      </c>
      <c r="J4117" t="str">
        <f>IFERROR(Table1[[#This Row],[County (Utah.gov)]], SUBSTITUTE(Table1[[#This Row],[County (WPR)]], " County", ""))</f>
        <v>Utah</v>
      </c>
    </row>
    <row r="4118" spans="1:10">
      <c r="A4118" t="s">
        <v>137</v>
      </c>
      <c r="B4118" t="s">
        <v>20</v>
      </c>
      <c r="C4118">
        <v>2025</v>
      </c>
      <c r="D4118">
        <v>2</v>
      </c>
      <c r="E4118">
        <v>84634</v>
      </c>
      <c r="F4118" t="s">
        <v>290</v>
      </c>
      <c r="G4118">
        <v>2</v>
      </c>
      <c r="H4118" t="str">
        <f>_xlfn.XLOOKUP(Table1[[#This Row],[ZIPCODE]],Table2[Zip Code],Table2[County])</f>
        <v>Sanpete</v>
      </c>
      <c r="I4118" t="str">
        <f>_xlfn.XLOOKUP(Table1[[#This Row],[ZIPCODE]],Table3[zip],Table3[county])</f>
        <v>Sanpete County</v>
      </c>
      <c r="J4118" t="str">
        <f>IFERROR(Table1[[#This Row],[County (Utah.gov)]], SUBSTITUTE(Table1[[#This Row],[County (WPR)]], " County", ""))</f>
        <v>Sanpete</v>
      </c>
    </row>
    <row r="4119" spans="1:10">
      <c r="A4119" t="s">
        <v>137</v>
      </c>
      <c r="B4119" t="s">
        <v>20</v>
      </c>
      <c r="C4119">
        <v>2025</v>
      </c>
      <c r="D4119">
        <v>2</v>
      </c>
      <c r="E4119">
        <v>84634</v>
      </c>
      <c r="F4119" t="s">
        <v>291</v>
      </c>
      <c r="G4119">
        <v>1</v>
      </c>
      <c r="H4119" t="str">
        <f>_xlfn.XLOOKUP(Table1[[#This Row],[ZIPCODE]],Table2[Zip Code],Table2[County])</f>
        <v>Sanpete</v>
      </c>
      <c r="I4119" t="str">
        <f>_xlfn.XLOOKUP(Table1[[#This Row],[ZIPCODE]],Table3[zip],Table3[county])</f>
        <v>Sanpete County</v>
      </c>
      <c r="J4119" t="str">
        <f>IFERROR(Table1[[#This Row],[County (Utah.gov)]], SUBSTITUTE(Table1[[#This Row],[County (WPR)]], " County", ""))</f>
        <v>Sanpete</v>
      </c>
    </row>
    <row r="4120" spans="1:10">
      <c r="A4120" t="s">
        <v>137</v>
      </c>
      <c r="B4120" t="s">
        <v>20</v>
      </c>
      <c r="C4120">
        <v>2025</v>
      </c>
      <c r="D4120">
        <v>2</v>
      </c>
      <c r="E4120">
        <v>84635</v>
      </c>
      <c r="F4120" t="s">
        <v>290</v>
      </c>
      <c r="G4120">
        <v>1</v>
      </c>
      <c r="H4120" t="str">
        <f>_xlfn.XLOOKUP(Table1[[#This Row],[ZIPCODE]],Table2[Zip Code],Table2[County])</f>
        <v>Millard</v>
      </c>
      <c r="I4120" t="str">
        <f>_xlfn.XLOOKUP(Table1[[#This Row],[ZIPCODE]],Table3[zip],Table3[county])</f>
        <v>Millard County</v>
      </c>
      <c r="J4120" t="str">
        <f>IFERROR(Table1[[#This Row],[County (Utah.gov)]], SUBSTITUTE(Table1[[#This Row],[County (WPR)]], " County", ""))</f>
        <v>Millard</v>
      </c>
    </row>
    <row r="4121" spans="1:10">
      <c r="A4121" t="s">
        <v>137</v>
      </c>
      <c r="B4121" t="s">
        <v>20</v>
      </c>
      <c r="C4121">
        <v>2025</v>
      </c>
      <c r="D4121">
        <v>2</v>
      </c>
      <c r="E4121">
        <v>84635</v>
      </c>
      <c r="F4121" t="s">
        <v>291</v>
      </c>
      <c r="G4121">
        <v>2</v>
      </c>
      <c r="H4121" t="str">
        <f>_xlfn.XLOOKUP(Table1[[#This Row],[ZIPCODE]],Table2[Zip Code],Table2[County])</f>
        <v>Millard</v>
      </c>
      <c r="I4121" t="str">
        <f>_xlfn.XLOOKUP(Table1[[#This Row],[ZIPCODE]],Table3[zip],Table3[county])</f>
        <v>Millard County</v>
      </c>
      <c r="J4121" t="str">
        <f>IFERROR(Table1[[#This Row],[County (Utah.gov)]], SUBSTITUTE(Table1[[#This Row],[County (WPR)]], " County", ""))</f>
        <v>Millard</v>
      </c>
    </row>
    <row r="4122" spans="1:10">
      <c r="A4122" t="s">
        <v>137</v>
      </c>
      <c r="B4122" t="s">
        <v>20</v>
      </c>
      <c r="C4122">
        <v>2025</v>
      </c>
      <c r="D4122">
        <v>2</v>
      </c>
      <c r="E4122">
        <v>84636</v>
      </c>
      <c r="F4122" t="s">
        <v>290</v>
      </c>
      <c r="G4122">
        <v>1</v>
      </c>
      <c r="H4122" t="str">
        <f>_xlfn.XLOOKUP(Table1[[#This Row],[ZIPCODE]],Table2[Zip Code],Table2[County])</f>
        <v>Millard</v>
      </c>
      <c r="I4122" t="str">
        <f>_xlfn.XLOOKUP(Table1[[#This Row],[ZIPCODE]],Table3[zip],Table3[county])</f>
        <v>Millard County</v>
      </c>
      <c r="J4122" t="str">
        <f>IFERROR(Table1[[#This Row],[County (Utah.gov)]], SUBSTITUTE(Table1[[#This Row],[County (WPR)]], " County", ""))</f>
        <v>Millard</v>
      </c>
    </row>
    <row r="4123" spans="1:10">
      <c r="A4123" t="s">
        <v>137</v>
      </c>
      <c r="B4123" t="s">
        <v>20</v>
      </c>
      <c r="C4123">
        <v>2025</v>
      </c>
      <c r="D4123">
        <v>2</v>
      </c>
      <c r="E4123">
        <v>84636</v>
      </c>
      <c r="F4123" t="s">
        <v>291</v>
      </c>
      <c r="G4123">
        <v>1</v>
      </c>
      <c r="H4123" t="str">
        <f>_xlfn.XLOOKUP(Table1[[#This Row],[ZIPCODE]],Table2[Zip Code],Table2[County])</f>
        <v>Millard</v>
      </c>
      <c r="I4123" t="str">
        <f>_xlfn.XLOOKUP(Table1[[#This Row],[ZIPCODE]],Table3[zip],Table3[county])</f>
        <v>Millard County</v>
      </c>
      <c r="J4123" t="str">
        <f>IFERROR(Table1[[#This Row],[County (Utah.gov)]], SUBSTITUTE(Table1[[#This Row],[County (WPR)]], " County", ""))</f>
        <v>Millard</v>
      </c>
    </row>
    <row r="4124" spans="1:10">
      <c r="A4124" t="s">
        <v>137</v>
      </c>
      <c r="B4124" t="s">
        <v>20</v>
      </c>
      <c r="C4124">
        <v>2025</v>
      </c>
      <c r="D4124">
        <v>2</v>
      </c>
      <c r="E4124">
        <v>84637</v>
      </c>
      <c r="F4124" t="s">
        <v>290</v>
      </c>
      <c r="G4124">
        <v>1</v>
      </c>
      <c r="H4124" t="str">
        <f>_xlfn.XLOOKUP(Table1[[#This Row],[ZIPCODE]],Table2[Zip Code],Table2[County])</f>
        <v>Millard</v>
      </c>
      <c r="I4124" t="str">
        <f>_xlfn.XLOOKUP(Table1[[#This Row],[ZIPCODE]],Table3[zip],Table3[county])</f>
        <v>Millard County</v>
      </c>
      <c r="J4124" t="str">
        <f>IFERROR(Table1[[#This Row],[County (Utah.gov)]], SUBSTITUTE(Table1[[#This Row],[County (WPR)]], " County", ""))</f>
        <v>Millard</v>
      </c>
    </row>
    <row r="4125" spans="1:10">
      <c r="A4125" t="s">
        <v>137</v>
      </c>
      <c r="B4125" t="s">
        <v>20</v>
      </c>
      <c r="C4125">
        <v>2025</v>
      </c>
      <c r="D4125">
        <v>2</v>
      </c>
      <c r="E4125">
        <v>84642</v>
      </c>
      <c r="F4125" t="s">
        <v>290</v>
      </c>
      <c r="G4125">
        <v>8</v>
      </c>
      <c r="H4125" t="str">
        <f>_xlfn.XLOOKUP(Table1[[#This Row],[ZIPCODE]],Table2[Zip Code],Table2[County])</f>
        <v>Sanpete</v>
      </c>
      <c r="I4125" t="str">
        <f>_xlfn.XLOOKUP(Table1[[#This Row],[ZIPCODE]],Table3[zip],Table3[county])</f>
        <v>Sanpete County</v>
      </c>
      <c r="J4125" t="str">
        <f>IFERROR(Table1[[#This Row],[County (Utah.gov)]], SUBSTITUTE(Table1[[#This Row],[County (WPR)]], " County", ""))</f>
        <v>Sanpete</v>
      </c>
    </row>
    <row r="4126" spans="1:10">
      <c r="A4126" t="s">
        <v>137</v>
      </c>
      <c r="B4126" t="s">
        <v>20</v>
      </c>
      <c r="C4126">
        <v>2025</v>
      </c>
      <c r="D4126">
        <v>2</v>
      </c>
      <c r="E4126">
        <v>84642</v>
      </c>
      <c r="F4126" t="s">
        <v>291</v>
      </c>
      <c r="G4126">
        <v>3</v>
      </c>
      <c r="H4126" t="str">
        <f>_xlfn.XLOOKUP(Table1[[#This Row],[ZIPCODE]],Table2[Zip Code],Table2[County])</f>
        <v>Sanpete</v>
      </c>
      <c r="I4126" t="str">
        <f>_xlfn.XLOOKUP(Table1[[#This Row],[ZIPCODE]],Table3[zip],Table3[county])</f>
        <v>Sanpete County</v>
      </c>
      <c r="J4126" t="str">
        <f>IFERROR(Table1[[#This Row],[County (Utah.gov)]], SUBSTITUTE(Table1[[#This Row],[County (WPR)]], " County", ""))</f>
        <v>Sanpete</v>
      </c>
    </row>
    <row r="4127" spans="1:10">
      <c r="A4127" t="s">
        <v>137</v>
      </c>
      <c r="B4127" t="s">
        <v>20</v>
      </c>
      <c r="C4127">
        <v>2025</v>
      </c>
      <c r="D4127">
        <v>2</v>
      </c>
      <c r="E4127">
        <v>84643</v>
      </c>
      <c r="F4127" t="s">
        <v>290</v>
      </c>
      <c r="G4127">
        <v>2</v>
      </c>
      <c r="H4127" t="str">
        <f>_xlfn.XLOOKUP(Table1[[#This Row],[ZIPCODE]],Table2[Zip Code],Table2[County])</f>
        <v>Sanpete</v>
      </c>
      <c r="I4127" t="str">
        <f>_xlfn.XLOOKUP(Table1[[#This Row],[ZIPCODE]],Table3[zip],Table3[county])</f>
        <v>Sanpete County</v>
      </c>
      <c r="J4127" t="str">
        <f>IFERROR(Table1[[#This Row],[County (Utah.gov)]], SUBSTITUTE(Table1[[#This Row],[County (WPR)]], " County", ""))</f>
        <v>Sanpete</v>
      </c>
    </row>
    <row r="4128" spans="1:10">
      <c r="A4128" t="s">
        <v>137</v>
      </c>
      <c r="B4128" t="s">
        <v>20</v>
      </c>
      <c r="C4128">
        <v>2025</v>
      </c>
      <c r="D4128">
        <v>2</v>
      </c>
      <c r="E4128">
        <v>84644</v>
      </c>
      <c r="F4128" t="s">
        <v>290</v>
      </c>
      <c r="G4128">
        <v>1</v>
      </c>
      <c r="H4128" t="str">
        <f>_xlfn.XLOOKUP(Table1[[#This Row],[ZIPCODE]],Table2[Zip Code],Table2[County])</f>
        <v>Millard</v>
      </c>
      <c r="I4128" t="str">
        <f>_xlfn.XLOOKUP(Table1[[#This Row],[ZIPCODE]],Table3[zip],Table3[county])</f>
        <v>Millard County</v>
      </c>
      <c r="J4128" t="str">
        <f>IFERROR(Table1[[#This Row],[County (Utah.gov)]], SUBSTITUTE(Table1[[#This Row],[County (WPR)]], " County", ""))</f>
        <v>Millard</v>
      </c>
    </row>
    <row r="4129" spans="1:10">
      <c r="A4129" t="s">
        <v>137</v>
      </c>
      <c r="B4129" t="s">
        <v>20</v>
      </c>
      <c r="C4129">
        <v>2025</v>
      </c>
      <c r="D4129">
        <v>2</v>
      </c>
      <c r="E4129">
        <v>84645</v>
      </c>
      <c r="F4129" t="s">
        <v>290</v>
      </c>
      <c r="G4129">
        <v>9</v>
      </c>
      <c r="H4129" t="str">
        <f>_xlfn.XLOOKUP(Table1[[#This Row],[ZIPCODE]],Table2[Zip Code],Table2[County])</f>
        <v>Juab</v>
      </c>
      <c r="I4129" t="str">
        <f>_xlfn.XLOOKUP(Table1[[#This Row],[ZIPCODE]],Table3[zip],Table3[county])</f>
        <v>Juab County</v>
      </c>
      <c r="J4129" t="str">
        <f>IFERROR(Table1[[#This Row],[County (Utah.gov)]], SUBSTITUTE(Table1[[#This Row],[County (WPR)]], " County", ""))</f>
        <v>Juab</v>
      </c>
    </row>
    <row r="4130" spans="1:10">
      <c r="A4130" t="s">
        <v>137</v>
      </c>
      <c r="B4130" t="s">
        <v>20</v>
      </c>
      <c r="C4130">
        <v>2025</v>
      </c>
      <c r="D4130">
        <v>2</v>
      </c>
      <c r="E4130">
        <v>84645</v>
      </c>
      <c r="F4130" t="s">
        <v>291</v>
      </c>
      <c r="G4130">
        <v>5</v>
      </c>
      <c r="H4130" t="str">
        <f>_xlfn.XLOOKUP(Table1[[#This Row],[ZIPCODE]],Table2[Zip Code],Table2[County])</f>
        <v>Juab</v>
      </c>
      <c r="I4130" t="str">
        <f>_xlfn.XLOOKUP(Table1[[#This Row],[ZIPCODE]],Table3[zip],Table3[county])</f>
        <v>Juab County</v>
      </c>
      <c r="J4130" t="str">
        <f>IFERROR(Table1[[#This Row],[County (Utah.gov)]], SUBSTITUTE(Table1[[#This Row],[County (WPR)]], " County", ""))</f>
        <v>Juab</v>
      </c>
    </row>
    <row r="4131" spans="1:10">
      <c r="A4131" t="s">
        <v>137</v>
      </c>
      <c r="B4131" t="s">
        <v>20</v>
      </c>
      <c r="C4131">
        <v>2025</v>
      </c>
      <c r="D4131">
        <v>2</v>
      </c>
      <c r="E4131">
        <v>84646</v>
      </c>
      <c r="F4131" t="s">
        <v>290</v>
      </c>
      <c r="G4131">
        <v>6</v>
      </c>
      <c r="H4131" t="str">
        <f>_xlfn.XLOOKUP(Table1[[#This Row],[ZIPCODE]],Table2[Zip Code],Table2[County])</f>
        <v>Sanpete</v>
      </c>
      <c r="I4131" t="str">
        <f>_xlfn.XLOOKUP(Table1[[#This Row],[ZIPCODE]],Table3[zip],Table3[county])</f>
        <v>Sanpete County</v>
      </c>
      <c r="J4131" t="str">
        <f>IFERROR(Table1[[#This Row],[County (Utah.gov)]], SUBSTITUTE(Table1[[#This Row],[County (WPR)]], " County", ""))</f>
        <v>Sanpete</v>
      </c>
    </row>
    <row r="4132" spans="1:10">
      <c r="A4132" t="s">
        <v>137</v>
      </c>
      <c r="B4132" t="s">
        <v>20</v>
      </c>
      <c r="C4132">
        <v>2025</v>
      </c>
      <c r="D4132">
        <v>2</v>
      </c>
      <c r="E4132">
        <v>84647</v>
      </c>
      <c r="F4132" t="s">
        <v>290</v>
      </c>
      <c r="G4132">
        <v>10</v>
      </c>
      <c r="H4132" t="str">
        <f>_xlfn.XLOOKUP(Table1[[#This Row],[ZIPCODE]],Table2[Zip Code],Table2[County])</f>
        <v>Sanpete</v>
      </c>
      <c r="I4132" t="str">
        <f>_xlfn.XLOOKUP(Table1[[#This Row],[ZIPCODE]],Table3[zip],Table3[county])</f>
        <v>Sanpete County</v>
      </c>
      <c r="J4132" t="str">
        <f>IFERROR(Table1[[#This Row],[County (Utah.gov)]], SUBSTITUTE(Table1[[#This Row],[County (WPR)]], " County", ""))</f>
        <v>Sanpete</v>
      </c>
    </row>
    <row r="4133" spans="1:10">
      <c r="A4133" t="s">
        <v>137</v>
      </c>
      <c r="B4133" t="s">
        <v>20</v>
      </c>
      <c r="C4133">
        <v>2025</v>
      </c>
      <c r="D4133">
        <v>2</v>
      </c>
      <c r="E4133">
        <v>84647</v>
      </c>
      <c r="F4133" t="s">
        <v>291</v>
      </c>
      <c r="G4133">
        <v>5</v>
      </c>
      <c r="H4133" t="str">
        <f>_xlfn.XLOOKUP(Table1[[#This Row],[ZIPCODE]],Table2[Zip Code],Table2[County])</f>
        <v>Sanpete</v>
      </c>
      <c r="I4133" t="str">
        <f>_xlfn.XLOOKUP(Table1[[#This Row],[ZIPCODE]],Table3[zip],Table3[county])</f>
        <v>Sanpete County</v>
      </c>
      <c r="J4133" t="str">
        <f>IFERROR(Table1[[#This Row],[County (Utah.gov)]], SUBSTITUTE(Table1[[#This Row],[County (WPR)]], " County", ""))</f>
        <v>Sanpete</v>
      </c>
    </row>
    <row r="4134" spans="1:10">
      <c r="A4134" t="s">
        <v>137</v>
      </c>
      <c r="B4134" t="s">
        <v>20</v>
      </c>
      <c r="C4134">
        <v>2025</v>
      </c>
      <c r="D4134">
        <v>2</v>
      </c>
      <c r="E4134">
        <v>84648</v>
      </c>
      <c r="F4134" t="s">
        <v>290</v>
      </c>
      <c r="G4134">
        <v>20</v>
      </c>
      <c r="H4134" t="str">
        <f>_xlfn.XLOOKUP(Table1[[#This Row],[ZIPCODE]],Table2[Zip Code],Table2[County])</f>
        <v>Juab</v>
      </c>
      <c r="I4134" t="str">
        <f>_xlfn.XLOOKUP(Table1[[#This Row],[ZIPCODE]],Table3[zip],Table3[county])</f>
        <v>Juab County</v>
      </c>
      <c r="J4134" t="str">
        <f>IFERROR(Table1[[#This Row],[County (Utah.gov)]], SUBSTITUTE(Table1[[#This Row],[County (WPR)]], " County", ""))</f>
        <v>Juab</v>
      </c>
    </row>
    <row r="4135" spans="1:10">
      <c r="A4135" t="s">
        <v>137</v>
      </c>
      <c r="B4135" t="s">
        <v>20</v>
      </c>
      <c r="C4135">
        <v>2025</v>
      </c>
      <c r="D4135">
        <v>2</v>
      </c>
      <c r="E4135">
        <v>84648</v>
      </c>
      <c r="F4135" t="s">
        <v>291</v>
      </c>
      <c r="G4135">
        <v>10</v>
      </c>
      <c r="H4135" t="str">
        <f>_xlfn.XLOOKUP(Table1[[#This Row],[ZIPCODE]],Table2[Zip Code],Table2[County])</f>
        <v>Juab</v>
      </c>
      <c r="I4135" t="str">
        <f>_xlfn.XLOOKUP(Table1[[#This Row],[ZIPCODE]],Table3[zip],Table3[county])</f>
        <v>Juab County</v>
      </c>
      <c r="J4135" t="str">
        <f>IFERROR(Table1[[#This Row],[County (Utah.gov)]], SUBSTITUTE(Table1[[#This Row],[County (WPR)]], " County", ""))</f>
        <v>Juab</v>
      </c>
    </row>
    <row r="4136" spans="1:10">
      <c r="A4136" t="s">
        <v>137</v>
      </c>
      <c r="B4136" t="s">
        <v>20</v>
      </c>
      <c r="C4136">
        <v>2025</v>
      </c>
      <c r="D4136">
        <v>2</v>
      </c>
      <c r="E4136">
        <v>84649</v>
      </c>
      <c r="F4136" t="s">
        <v>290</v>
      </c>
      <c r="G4136">
        <v>1</v>
      </c>
      <c r="H4136" t="str">
        <f>_xlfn.XLOOKUP(Table1[[#This Row],[ZIPCODE]],Table2[Zip Code],Table2[County])</f>
        <v>Millard</v>
      </c>
      <c r="I4136" t="str">
        <f>_xlfn.XLOOKUP(Table1[[#This Row],[ZIPCODE]],Table3[zip],Table3[county])</f>
        <v>Millard County</v>
      </c>
      <c r="J4136" t="str">
        <f>IFERROR(Table1[[#This Row],[County (Utah.gov)]], SUBSTITUTE(Table1[[#This Row],[County (WPR)]], " County", ""))</f>
        <v>Millard</v>
      </c>
    </row>
    <row r="4137" spans="1:10">
      <c r="A4137" t="s">
        <v>137</v>
      </c>
      <c r="B4137" t="s">
        <v>20</v>
      </c>
      <c r="C4137">
        <v>2025</v>
      </c>
      <c r="D4137">
        <v>2</v>
      </c>
      <c r="E4137">
        <v>84649</v>
      </c>
      <c r="F4137" t="s">
        <v>291</v>
      </c>
      <c r="G4137">
        <v>3</v>
      </c>
      <c r="H4137" t="str">
        <f>_xlfn.XLOOKUP(Table1[[#This Row],[ZIPCODE]],Table2[Zip Code],Table2[County])</f>
        <v>Millard</v>
      </c>
      <c r="I4137" t="str">
        <f>_xlfn.XLOOKUP(Table1[[#This Row],[ZIPCODE]],Table3[zip],Table3[county])</f>
        <v>Millard County</v>
      </c>
      <c r="J4137" t="str">
        <f>IFERROR(Table1[[#This Row],[County (Utah.gov)]], SUBSTITUTE(Table1[[#This Row],[County (WPR)]], " County", ""))</f>
        <v>Millard</v>
      </c>
    </row>
    <row r="4138" spans="1:10">
      <c r="A4138" t="s">
        <v>137</v>
      </c>
      <c r="B4138" t="s">
        <v>20</v>
      </c>
      <c r="C4138">
        <v>2025</v>
      </c>
      <c r="D4138">
        <v>2</v>
      </c>
      <c r="E4138">
        <v>84651</v>
      </c>
      <c r="F4138" t="s">
        <v>290</v>
      </c>
      <c r="G4138">
        <v>287</v>
      </c>
      <c r="H4138" t="str">
        <f>_xlfn.XLOOKUP(Table1[[#This Row],[ZIPCODE]],Table2[Zip Code],Table2[County])</f>
        <v>Utah</v>
      </c>
      <c r="I4138" t="str">
        <f>_xlfn.XLOOKUP(Table1[[#This Row],[ZIPCODE]],Table3[zip],Table3[county])</f>
        <v>Utah County</v>
      </c>
      <c r="J4138" t="str">
        <f>IFERROR(Table1[[#This Row],[County (Utah.gov)]], SUBSTITUTE(Table1[[#This Row],[County (WPR)]], " County", ""))</f>
        <v>Utah</v>
      </c>
    </row>
    <row r="4139" spans="1:10">
      <c r="A4139" t="s">
        <v>137</v>
      </c>
      <c r="B4139" t="s">
        <v>20</v>
      </c>
      <c r="C4139">
        <v>2025</v>
      </c>
      <c r="D4139">
        <v>2</v>
      </c>
      <c r="E4139">
        <v>84651</v>
      </c>
      <c r="F4139" t="s">
        <v>291</v>
      </c>
      <c r="G4139">
        <v>147</v>
      </c>
      <c r="H4139" t="str">
        <f>_xlfn.XLOOKUP(Table1[[#This Row],[ZIPCODE]],Table2[Zip Code],Table2[County])</f>
        <v>Utah</v>
      </c>
      <c r="I4139" t="str">
        <f>_xlfn.XLOOKUP(Table1[[#This Row],[ZIPCODE]],Table3[zip],Table3[county])</f>
        <v>Utah County</v>
      </c>
      <c r="J4139" t="str">
        <f>IFERROR(Table1[[#This Row],[County (Utah.gov)]], SUBSTITUTE(Table1[[#This Row],[County (WPR)]], " County", ""))</f>
        <v>Utah</v>
      </c>
    </row>
    <row r="4140" spans="1:10">
      <c r="A4140" t="s">
        <v>137</v>
      </c>
      <c r="B4140" t="s">
        <v>20</v>
      </c>
      <c r="C4140">
        <v>2025</v>
      </c>
      <c r="D4140">
        <v>2</v>
      </c>
      <c r="E4140">
        <v>84652</v>
      </c>
      <c r="F4140" t="s">
        <v>290</v>
      </c>
      <c r="G4140">
        <v>1</v>
      </c>
      <c r="H4140" t="str">
        <f>_xlfn.XLOOKUP(Table1[[#This Row],[ZIPCODE]],Table2[Zip Code],Table2[County])</f>
        <v>Sevier</v>
      </c>
      <c r="I4140" t="str">
        <f>_xlfn.XLOOKUP(Table1[[#This Row],[ZIPCODE]],Table3[zip],Table3[county])</f>
        <v>Sevier County</v>
      </c>
      <c r="J4140" t="str">
        <f>IFERROR(Table1[[#This Row],[County (Utah.gov)]], SUBSTITUTE(Table1[[#This Row],[County (WPR)]], " County", ""))</f>
        <v>Sevier</v>
      </c>
    </row>
    <row r="4141" spans="1:10">
      <c r="A4141" t="s">
        <v>137</v>
      </c>
      <c r="B4141" t="s">
        <v>20</v>
      </c>
      <c r="C4141">
        <v>2025</v>
      </c>
      <c r="D4141">
        <v>2</v>
      </c>
      <c r="E4141">
        <v>84653</v>
      </c>
      <c r="F4141" t="s">
        <v>290</v>
      </c>
      <c r="G4141">
        <v>144</v>
      </c>
      <c r="H4141" t="str">
        <f>_xlfn.XLOOKUP(Table1[[#This Row],[ZIPCODE]],Table2[Zip Code],Table2[County])</f>
        <v>Utah</v>
      </c>
      <c r="I4141" t="str">
        <f>_xlfn.XLOOKUP(Table1[[#This Row],[ZIPCODE]],Table3[zip],Table3[county])</f>
        <v>Utah County</v>
      </c>
      <c r="J4141" t="str">
        <f>IFERROR(Table1[[#This Row],[County (Utah.gov)]], SUBSTITUTE(Table1[[#This Row],[County (WPR)]], " County", ""))</f>
        <v>Utah</v>
      </c>
    </row>
    <row r="4142" spans="1:10">
      <c r="A4142" t="s">
        <v>137</v>
      </c>
      <c r="B4142" t="s">
        <v>20</v>
      </c>
      <c r="C4142">
        <v>2025</v>
      </c>
      <c r="D4142">
        <v>2</v>
      </c>
      <c r="E4142">
        <v>84653</v>
      </c>
      <c r="F4142" t="s">
        <v>291</v>
      </c>
      <c r="G4142">
        <v>72</v>
      </c>
      <c r="H4142" t="str">
        <f>_xlfn.XLOOKUP(Table1[[#This Row],[ZIPCODE]],Table2[Zip Code],Table2[County])</f>
        <v>Utah</v>
      </c>
      <c r="I4142" t="str">
        <f>_xlfn.XLOOKUP(Table1[[#This Row],[ZIPCODE]],Table3[zip],Table3[county])</f>
        <v>Utah County</v>
      </c>
      <c r="J4142" t="str">
        <f>IFERROR(Table1[[#This Row],[County (Utah.gov)]], SUBSTITUTE(Table1[[#This Row],[County (WPR)]], " County", ""))</f>
        <v>Utah</v>
      </c>
    </row>
    <row r="4143" spans="1:10">
      <c r="A4143" t="s">
        <v>137</v>
      </c>
      <c r="B4143" t="s">
        <v>20</v>
      </c>
      <c r="C4143">
        <v>2025</v>
      </c>
      <c r="D4143">
        <v>2</v>
      </c>
      <c r="E4143">
        <v>84654</v>
      </c>
      <c r="F4143" t="s">
        <v>290</v>
      </c>
      <c r="G4143">
        <v>5</v>
      </c>
      <c r="H4143" t="str">
        <f>_xlfn.XLOOKUP(Table1[[#This Row],[ZIPCODE]],Table2[Zip Code],Table2[County])</f>
        <v>Sevier</v>
      </c>
      <c r="I4143" t="str">
        <f>_xlfn.XLOOKUP(Table1[[#This Row],[ZIPCODE]],Table3[zip],Table3[county])</f>
        <v>Sevier County</v>
      </c>
      <c r="J4143" t="str">
        <f>IFERROR(Table1[[#This Row],[County (Utah.gov)]], SUBSTITUTE(Table1[[#This Row],[County (WPR)]], " County", ""))</f>
        <v>Sevier</v>
      </c>
    </row>
    <row r="4144" spans="1:10">
      <c r="A4144" t="s">
        <v>137</v>
      </c>
      <c r="B4144" t="s">
        <v>20</v>
      </c>
      <c r="C4144">
        <v>2025</v>
      </c>
      <c r="D4144">
        <v>2</v>
      </c>
      <c r="E4144">
        <v>84655</v>
      </c>
      <c r="F4144" t="s">
        <v>290</v>
      </c>
      <c r="G4144">
        <v>139</v>
      </c>
      <c r="H4144" t="str">
        <f>_xlfn.XLOOKUP(Table1[[#This Row],[ZIPCODE]],Table2[Zip Code],Table2[County])</f>
        <v>Utah</v>
      </c>
      <c r="I4144" t="str">
        <f>_xlfn.XLOOKUP(Table1[[#This Row],[ZIPCODE]],Table3[zip],Table3[county])</f>
        <v>Utah County</v>
      </c>
      <c r="J4144" t="str">
        <f>IFERROR(Table1[[#This Row],[County (Utah.gov)]], SUBSTITUTE(Table1[[#This Row],[County (WPR)]], " County", ""))</f>
        <v>Utah</v>
      </c>
    </row>
    <row r="4145" spans="1:10">
      <c r="A4145" t="s">
        <v>137</v>
      </c>
      <c r="B4145" t="s">
        <v>20</v>
      </c>
      <c r="C4145">
        <v>2025</v>
      </c>
      <c r="D4145">
        <v>2</v>
      </c>
      <c r="E4145">
        <v>84655</v>
      </c>
      <c r="F4145" t="s">
        <v>291</v>
      </c>
      <c r="G4145">
        <v>73</v>
      </c>
      <c r="H4145" t="str">
        <f>_xlfn.XLOOKUP(Table1[[#This Row],[ZIPCODE]],Table2[Zip Code],Table2[County])</f>
        <v>Utah</v>
      </c>
      <c r="I4145" t="str">
        <f>_xlfn.XLOOKUP(Table1[[#This Row],[ZIPCODE]],Table3[zip],Table3[county])</f>
        <v>Utah County</v>
      </c>
      <c r="J4145" t="str">
        <f>IFERROR(Table1[[#This Row],[County (Utah.gov)]], SUBSTITUTE(Table1[[#This Row],[County (WPR)]], " County", ""))</f>
        <v>Utah</v>
      </c>
    </row>
    <row r="4146" spans="1:10">
      <c r="A4146" t="s">
        <v>137</v>
      </c>
      <c r="B4146" t="s">
        <v>20</v>
      </c>
      <c r="C4146">
        <v>2025</v>
      </c>
      <c r="D4146">
        <v>2</v>
      </c>
      <c r="E4146">
        <v>84660</v>
      </c>
      <c r="F4146" t="s">
        <v>290</v>
      </c>
      <c r="G4146">
        <v>552</v>
      </c>
      <c r="H4146" t="str">
        <f>_xlfn.XLOOKUP(Table1[[#This Row],[ZIPCODE]],Table2[Zip Code],Table2[County])</f>
        <v>Utah</v>
      </c>
      <c r="I4146" t="str">
        <f>_xlfn.XLOOKUP(Table1[[#This Row],[ZIPCODE]],Table3[zip],Table3[county])</f>
        <v>Utah County</v>
      </c>
      <c r="J4146" t="str">
        <f>IFERROR(Table1[[#This Row],[County (Utah.gov)]], SUBSTITUTE(Table1[[#This Row],[County (WPR)]], " County", ""))</f>
        <v>Utah</v>
      </c>
    </row>
    <row r="4147" spans="1:10">
      <c r="A4147" t="s">
        <v>137</v>
      </c>
      <c r="B4147" t="s">
        <v>20</v>
      </c>
      <c r="C4147">
        <v>2025</v>
      </c>
      <c r="D4147">
        <v>2</v>
      </c>
      <c r="E4147">
        <v>84660</v>
      </c>
      <c r="F4147" t="s">
        <v>291</v>
      </c>
      <c r="G4147">
        <v>287</v>
      </c>
      <c r="H4147" t="str">
        <f>_xlfn.XLOOKUP(Table1[[#This Row],[ZIPCODE]],Table2[Zip Code],Table2[County])</f>
        <v>Utah</v>
      </c>
      <c r="I4147" t="str">
        <f>_xlfn.XLOOKUP(Table1[[#This Row],[ZIPCODE]],Table3[zip],Table3[county])</f>
        <v>Utah County</v>
      </c>
      <c r="J4147" t="str">
        <f>IFERROR(Table1[[#This Row],[County (Utah.gov)]], SUBSTITUTE(Table1[[#This Row],[County (WPR)]], " County", ""))</f>
        <v>Utah</v>
      </c>
    </row>
    <row r="4148" spans="1:10">
      <c r="A4148" t="s">
        <v>137</v>
      </c>
      <c r="B4148" t="s">
        <v>20</v>
      </c>
      <c r="C4148">
        <v>2025</v>
      </c>
      <c r="D4148">
        <v>2</v>
      </c>
      <c r="E4148">
        <v>84662</v>
      </c>
      <c r="F4148" t="s">
        <v>290</v>
      </c>
      <c r="G4148">
        <v>4</v>
      </c>
      <c r="H4148" t="str">
        <f>_xlfn.XLOOKUP(Table1[[#This Row],[ZIPCODE]],Table2[Zip Code],Table2[County])</f>
        <v>Sanpete</v>
      </c>
      <c r="I4148" t="str">
        <f>_xlfn.XLOOKUP(Table1[[#This Row],[ZIPCODE]],Table3[zip],Table3[county])</f>
        <v>Sanpete County</v>
      </c>
      <c r="J4148" t="str">
        <f>IFERROR(Table1[[#This Row],[County (Utah.gov)]], SUBSTITUTE(Table1[[#This Row],[County (WPR)]], " County", ""))</f>
        <v>Sanpete</v>
      </c>
    </row>
    <row r="4149" spans="1:10">
      <c r="A4149" t="s">
        <v>137</v>
      </c>
      <c r="B4149" t="s">
        <v>20</v>
      </c>
      <c r="C4149">
        <v>2025</v>
      </c>
      <c r="D4149">
        <v>2</v>
      </c>
      <c r="E4149">
        <v>84663</v>
      </c>
      <c r="F4149" t="s">
        <v>290</v>
      </c>
      <c r="G4149">
        <v>443</v>
      </c>
      <c r="H4149" t="str">
        <f>_xlfn.XLOOKUP(Table1[[#This Row],[ZIPCODE]],Table2[Zip Code],Table2[County])</f>
        <v>Utah</v>
      </c>
      <c r="I4149" t="str">
        <f>_xlfn.XLOOKUP(Table1[[#This Row],[ZIPCODE]],Table3[zip],Table3[county])</f>
        <v>Utah County</v>
      </c>
      <c r="J4149" t="str">
        <f>IFERROR(Table1[[#This Row],[County (Utah.gov)]], SUBSTITUTE(Table1[[#This Row],[County (WPR)]], " County", ""))</f>
        <v>Utah</v>
      </c>
    </row>
    <row r="4150" spans="1:10">
      <c r="A4150" t="s">
        <v>137</v>
      </c>
      <c r="B4150" t="s">
        <v>20</v>
      </c>
      <c r="C4150">
        <v>2025</v>
      </c>
      <c r="D4150">
        <v>2</v>
      </c>
      <c r="E4150">
        <v>84663</v>
      </c>
      <c r="F4150" t="s">
        <v>291</v>
      </c>
      <c r="G4150">
        <v>260</v>
      </c>
      <c r="H4150" t="str">
        <f>_xlfn.XLOOKUP(Table1[[#This Row],[ZIPCODE]],Table2[Zip Code],Table2[County])</f>
        <v>Utah</v>
      </c>
      <c r="I4150" t="str">
        <f>_xlfn.XLOOKUP(Table1[[#This Row],[ZIPCODE]],Table3[zip],Table3[county])</f>
        <v>Utah County</v>
      </c>
      <c r="J4150" t="str">
        <f>IFERROR(Table1[[#This Row],[County (Utah.gov)]], SUBSTITUTE(Table1[[#This Row],[County (WPR)]], " County", ""))</f>
        <v>Utah</v>
      </c>
    </row>
    <row r="4151" spans="1:10">
      <c r="A4151" t="s">
        <v>137</v>
      </c>
      <c r="B4151" t="s">
        <v>20</v>
      </c>
      <c r="C4151">
        <v>2025</v>
      </c>
      <c r="D4151">
        <v>2</v>
      </c>
      <c r="E4151">
        <v>84664</v>
      </c>
      <c r="F4151" t="s">
        <v>290</v>
      </c>
      <c r="G4151">
        <v>229</v>
      </c>
      <c r="H4151" t="str">
        <f>_xlfn.XLOOKUP(Table1[[#This Row],[ZIPCODE]],Table2[Zip Code],Table2[County])</f>
        <v>Utah</v>
      </c>
      <c r="I4151" t="str">
        <f>_xlfn.XLOOKUP(Table1[[#This Row],[ZIPCODE]],Table3[zip],Table3[county])</f>
        <v>Utah County</v>
      </c>
      <c r="J4151" t="str">
        <f>IFERROR(Table1[[#This Row],[County (Utah.gov)]], SUBSTITUTE(Table1[[#This Row],[County (WPR)]], " County", ""))</f>
        <v>Utah</v>
      </c>
    </row>
    <row r="4152" spans="1:10">
      <c r="A4152" t="s">
        <v>137</v>
      </c>
      <c r="B4152" t="s">
        <v>20</v>
      </c>
      <c r="C4152">
        <v>2025</v>
      </c>
      <c r="D4152">
        <v>2</v>
      </c>
      <c r="E4152">
        <v>84664</v>
      </c>
      <c r="F4152" t="s">
        <v>291</v>
      </c>
      <c r="G4152">
        <v>86</v>
      </c>
      <c r="H4152" t="str">
        <f>_xlfn.XLOOKUP(Table1[[#This Row],[ZIPCODE]],Table2[Zip Code],Table2[County])</f>
        <v>Utah</v>
      </c>
      <c r="I4152" t="str">
        <f>_xlfn.XLOOKUP(Table1[[#This Row],[ZIPCODE]],Table3[zip],Table3[county])</f>
        <v>Utah County</v>
      </c>
      <c r="J4152" t="str">
        <f>IFERROR(Table1[[#This Row],[County (Utah.gov)]], SUBSTITUTE(Table1[[#This Row],[County (WPR)]], " County", ""))</f>
        <v>Utah</v>
      </c>
    </row>
    <row r="4153" spans="1:10">
      <c r="A4153" t="s">
        <v>137</v>
      </c>
      <c r="B4153" t="s">
        <v>20</v>
      </c>
      <c r="C4153">
        <v>2025</v>
      </c>
      <c r="D4153">
        <v>2</v>
      </c>
      <c r="E4153">
        <v>84665</v>
      </c>
      <c r="F4153" t="s">
        <v>290</v>
      </c>
      <c r="G4153">
        <v>1</v>
      </c>
      <c r="H4153" t="str">
        <f>_xlfn.XLOOKUP(Table1[[#This Row],[ZIPCODE]],Table2[Zip Code],Table2[County])</f>
        <v>Sanpete</v>
      </c>
      <c r="I4153" t="str">
        <f>_xlfn.XLOOKUP(Table1[[#This Row],[ZIPCODE]],Table3[zip],Table3[county])</f>
        <v>Sanpete County</v>
      </c>
      <c r="J4153" t="str">
        <f>IFERROR(Table1[[#This Row],[County (Utah.gov)]], SUBSTITUTE(Table1[[#This Row],[County (WPR)]], " County", ""))</f>
        <v>Sanpete</v>
      </c>
    </row>
    <row r="4154" spans="1:10">
      <c r="A4154" t="s">
        <v>137</v>
      </c>
      <c r="B4154" t="s">
        <v>20</v>
      </c>
      <c r="C4154">
        <v>2025</v>
      </c>
      <c r="D4154">
        <v>2</v>
      </c>
      <c r="E4154">
        <v>84667</v>
      </c>
      <c r="F4154" t="s">
        <v>290</v>
      </c>
      <c r="G4154">
        <v>1</v>
      </c>
      <c r="H4154" t="str">
        <f>_xlfn.XLOOKUP(Table1[[#This Row],[ZIPCODE]],Table2[Zip Code],Table2[County])</f>
        <v>Sanpete</v>
      </c>
      <c r="I4154" t="str">
        <f>_xlfn.XLOOKUP(Table1[[#This Row],[ZIPCODE]],Table3[zip],Table3[county])</f>
        <v>Sanpete County</v>
      </c>
      <c r="J4154" t="str">
        <f>IFERROR(Table1[[#This Row],[County (Utah.gov)]], SUBSTITUTE(Table1[[#This Row],[County (WPR)]], " County", ""))</f>
        <v>Sanpete</v>
      </c>
    </row>
    <row r="4155" spans="1:10">
      <c r="A4155" t="s">
        <v>137</v>
      </c>
      <c r="B4155" t="s">
        <v>20</v>
      </c>
      <c r="C4155">
        <v>2025</v>
      </c>
      <c r="D4155">
        <v>2</v>
      </c>
      <c r="E4155">
        <v>84667</v>
      </c>
      <c r="F4155" t="s">
        <v>291</v>
      </c>
      <c r="G4155">
        <v>1</v>
      </c>
      <c r="H4155" t="str">
        <f>_xlfn.XLOOKUP(Table1[[#This Row],[ZIPCODE]],Table2[Zip Code],Table2[County])</f>
        <v>Sanpete</v>
      </c>
      <c r="I4155" t="str">
        <f>_xlfn.XLOOKUP(Table1[[#This Row],[ZIPCODE]],Table3[zip],Table3[county])</f>
        <v>Sanpete County</v>
      </c>
      <c r="J4155" t="str">
        <f>IFERROR(Table1[[#This Row],[County (Utah.gov)]], SUBSTITUTE(Table1[[#This Row],[County (WPR)]], " County", ""))</f>
        <v>Sanpete</v>
      </c>
    </row>
    <row r="4156" spans="1:10">
      <c r="A4156" t="s">
        <v>137</v>
      </c>
      <c r="B4156" t="s">
        <v>20</v>
      </c>
      <c r="C4156">
        <v>2025</v>
      </c>
      <c r="D4156">
        <v>2</v>
      </c>
      <c r="E4156">
        <v>84701</v>
      </c>
      <c r="F4156" t="s">
        <v>290</v>
      </c>
      <c r="G4156">
        <v>9</v>
      </c>
      <c r="H4156" t="str">
        <f>_xlfn.XLOOKUP(Table1[[#This Row],[ZIPCODE]],Table2[Zip Code],Table2[County])</f>
        <v>Sevier</v>
      </c>
      <c r="I4156" t="str">
        <f>_xlfn.XLOOKUP(Table1[[#This Row],[ZIPCODE]],Table3[zip],Table3[county])</f>
        <v>Sevier County</v>
      </c>
      <c r="J4156" t="str">
        <f>IFERROR(Table1[[#This Row],[County (Utah.gov)]], SUBSTITUTE(Table1[[#This Row],[County (WPR)]], " County", ""))</f>
        <v>Sevier</v>
      </c>
    </row>
    <row r="4157" spans="1:10">
      <c r="A4157" t="s">
        <v>137</v>
      </c>
      <c r="B4157" t="s">
        <v>20</v>
      </c>
      <c r="C4157">
        <v>2025</v>
      </c>
      <c r="D4157">
        <v>2</v>
      </c>
      <c r="E4157">
        <v>84701</v>
      </c>
      <c r="F4157" t="s">
        <v>291</v>
      </c>
      <c r="G4157">
        <v>5</v>
      </c>
      <c r="H4157" t="str">
        <f>_xlfn.XLOOKUP(Table1[[#This Row],[ZIPCODE]],Table2[Zip Code],Table2[County])</f>
        <v>Sevier</v>
      </c>
      <c r="I4157" t="str">
        <f>_xlfn.XLOOKUP(Table1[[#This Row],[ZIPCODE]],Table3[zip],Table3[county])</f>
        <v>Sevier County</v>
      </c>
      <c r="J4157" t="str">
        <f>IFERROR(Table1[[#This Row],[County (Utah.gov)]], SUBSTITUTE(Table1[[#This Row],[County (WPR)]], " County", ""))</f>
        <v>Sevier</v>
      </c>
    </row>
    <row r="4158" spans="1:10">
      <c r="A4158" t="s">
        <v>137</v>
      </c>
      <c r="B4158" t="s">
        <v>20</v>
      </c>
      <c r="C4158">
        <v>2025</v>
      </c>
      <c r="D4158">
        <v>2</v>
      </c>
      <c r="E4158">
        <v>84711</v>
      </c>
      <c r="F4158" t="s">
        <v>290</v>
      </c>
      <c r="G4158">
        <v>1</v>
      </c>
      <c r="H4158" t="str">
        <f>_xlfn.XLOOKUP(Table1[[#This Row],[ZIPCODE]],Table2[Zip Code],Table2[County])</f>
        <v>Sevier</v>
      </c>
      <c r="I4158" t="str">
        <f>_xlfn.XLOOKUP(Table1[[#This Row],[ZIPCODE]],Table3[zip],Table3[county])</f>
        <v>Sevier County</v>
      </c>
      <c r="J4158" t="str">
        <f>IFERROR(Table1[[#This Row],[County (Utah.gov)]], SUBSTITUTE(Table1[[#This Row],[County (WPR)]], " County", ""))</f>
        <v>Sevier</v>
      </c>
    </row>
    <row r="4159" spans="1:10">
      <c r="A4159" t="s">
        <v>137</v>
      </c>
      <c r="B4159" t="s">
        <v>20</v>
      </c>
      <c r="C4159">
        <v>2025</v>
      </c>
      <c r="D4159">
        <v>2</v>
      </c>
      <c r="E4159">
        <v>84711</v>
      </c>
      <c r="F4159" t="s">
        <v>291</v>
      </c>
      <c r="G4159">
        <v>1</v>
      </c>
      <c r="H4159" t="str">
        <f>_xlfn.XLOOKUP(Table1[[#This Row],[ZIPCODE]],Table2[Zip Code],Table2[County])</f>
        <v>Sevier</v>
      </c>
      <c r="I4159" t="str">
        <f>_xlfn.XLOOKUP(Table1[[#This Row],[ZIPCODE]],Table3[zip],Table3[county])</f>
        <v>Sevier County</v>
      </c>
      <c r="J4159" t="str">
        <f>IFERROR(Table1[[#This Row],[County (Utah.gov)]], SUBSTITUTE(Table1[[#This Row],[County (WPR)]], " County", ""))</f>
        <v>Sevier</v>
      </c>
    </row>
    <row r="4160" spans="1:10">
      <c r="A4160" t="s">
        <v>137</v>
      </c>
      <c r="B4160" t="s">
        <v>20</v>
      </c>
      <c r="C4160">
        <v>2025</v>
      </c>
      <c r="D4160">
        <v>2</v>
      </c>
      <c r="E4160">
        <v>84712</v>
      </c>
      <c r="F4160" t="s">
        <v>290</v>
      </c>
      <c r="G4160">
        <v>1</v>
      </c>
      <c r="H4160" t="str">
        <f>_xlfn.XLOOKUP(Table1[[#This Row],[ZIPCODE]],Table2[Zip Code],Table2[County])</f>
        <v>Garfield</v>
      </c>
      <c r="I4160" t="str">
        <f>_xlfn.XLOOKUP(Table1[[#This Row],[ZIPCODE]],Table3[zip],Table3[county])</f>
        <v>Piute County</v>
      </c>
      <c r="J4160" t="str">
        <f>IFERROR(Table1[[#This Row],[County (Utah.gov)]], SUBSTITUTE(Table1[[#This Row],[County (WPR)]], " County", ""))</f>
        <v>Garfield</v>
      </c>
    </row>
    <row r="4161" spans="1:10">
      <c r="A4161" t="s">
        <v>137</v>
      </c>
      <c r="B4161" t="s">
        <v>20</v>
      </c>
      <c r="C4161">
        <v>2025</v>
      </c>
      <c r="D4161">
        <v>2</v>
      </c>
      <c r="E4161">
        <v>84713</v>
      </c>
      <c r="F4161" t="s">
        <v>290</v>
      </c>
      <c r="G4161">
        <v>6</v>
      </c>
      <c r="H4161" t="str">
        <f>_xlfn.XLOOKUP(Table1[[#This Row],[ZIPCODE]],Table2[Zip Code],Table2[County])</f>
        <v>Beaver</v>
      </c>
      <c r="I4161" t="str">
        <f>_xlfn.XLOOKUP(Table1[[#This Row],[ZIPCODE]],Table3[zip],Table3[county])</f>
        <v>Beaver County</v>
      </c>
      <c r="J4161" t="str">
        <f>IFERROR(Table1[[#This Row],[County (Utah.gov)]], SUBSTITUTE(Table1[[#This Row],[County (WPR)]], " County", ""))</f>
        <v>Beaver</v>
      </c>
    </row>
    <row r="4162" spans="1:10">
      <c r="A4162" t="s">
        <v>137</v>
      </c>
      <c r="B4162" t="s">
        <v>20</v>
      </c>
      <c r="C4162">
        <v>2025</v>
      </c>
      <c r="D4162">
        <v>2</v>
      </c>
      <c r="E4162">
        <v>84720</v>
      </c>
      <c r="F4162" t="s">
        <v>290</v>
      </c>
      <c r="G4162">
        <v>16</v>
      </c>
      <c r="H4162" t="str">
        <f>_xlfn.XLOOKUP(Table1[[#This Row],[ZIPCODE]],Table2[Zip Code],Table2[County])</f>
        <v>Iron</v>
      </c>
      <c r="I4162" t="str">
        <f>_xlfn.XLOOKUP(Table1[[#This Row],[ZIPCODE]],Table3[zip],Table3[county])</f>
        <v>Iron County</v>
      </c>
      <c r="J4162" t="str">
        <f>IFERROR(Table1[[#This Row],[County (Utah.gov)]], SUBSTITUTE(Table1[[#This Row],[County (WPR)]], " County", ""))</f>
        <v>Iron</v>
      </c>
    </row>
    <row r="4163" spans="1:10">
      <c r="A4163" t="s">
        <v>137</v>
      </c>
      <c r="B4163" t="s">
        <v>20</v>
      </c>
      <c r="C4163">
        <v>2025</v>
      </c>
      <c r="D4163">
        <v>2</v>
      </c>
      <c r="E4163">
        <v>84720</v>
      </c>
      <c r="F4163" t="s">
        <v>291</v>
      </c>
      <c r="G4163">
        <v>2</v>
      </c>
      <c r="H4163" t="str">
        <f>_xlfn.XLOOKUP(Table1[[#This Row],[ZIPCODE]],Table2[Zip Code],Table2[County])</f>
        <v>Iron</v>
      </c>
      <c r="I4163" t="str">
        <f>_xlfn.XLOOKUP(Table1[[#This Row],[ZIPCODE]],Table3[zip],Table3[county])</f>
        <v>Iron County</v>
      </c>
      <c r="J4163" t="str">
        <f>IFERROR(Table1[[#This Row],[County (Utah.gov)]], SUBSTITUTE(Table1[[#This Row],[County (WPR)]], " County", ""))</f>
        <v>Iron</v>
      </c>
    </row>
    <row r="4164" spans="1:10">
      <c r="A4164" t="s">
        <v>137</v>
      </c>
      <c r="B4164" t="s">
        <v>20</v>
      </c>
      <c r="C4164">
        <v>2025</v>
      </c>
      <c r="D4164">
        <v>2</v>
      </c>
      <c r="E4164">
        <v>84721</v>
      </c>
      <c r="F4164" t="s">
        <v>290</v>
      </c>
      <c r="G4164">
        <v>13</v>
      </c>
      <c r="H4164" t="str">
        <f>_xlfn.XLOOKUP(Table1[[#This Row],[ZIPCODE]],Table2[Zip Code],Table2[County])</f>
        <v>Iron</v>
      </c>
      <c r="I4164" t="str">
        <f>_xlfn.XLOOKUP(Table1[[#This Row],[ZIPCODE]],Table3[zip],Table3[county])</f>
        <v>Iron County</v>
      </c>
      <c r="J4164" t="str">
        <f>IFERROR(Table1[[#This Row],[County (Utah.gov)]], SUBSTITUTE(Table1[[#This Row],[County (WPR)]], " County", ""))</f>
        <v>Iron</v>
      </c>
    </row>
    <row r="4165" spans="1:10">
      <c r="A4165" t="s">
        <v>137</v>
      </c>
      <c r="B4165" t="s">
        <v>20</v>
      </c>
      <c r="C4165">
        <v>2025</v>
      </c>
      <c r="D4165">
        <v>2</v>
      </c>
      <c r="E4165">
        <v>84721</v>
      </c>
      <c r="F4165" t="s">
        <v>291</v>
      </c>
      <c r="G4165">
        <v>3</v>
      </c>
      <c r="H4165" t="str">
        <f>_xlfn.XLOOKUP(Table1[[#This Row],[ZIPCODE]],Table2[Zip Code],Table2[County])</f>
        <v>Iron</v>
      </c>
      <c r="I4165" t="str">
        <f>_xlfn.XLOOKUP(Table1[[#This Row],[ZIPCODE]],Table3[zip],Table3[county])</f>
        <v>Iron County</v>
      </c>
      <c r="J4165" t="str">
        <f>IFERROR(Table1[[#This Row],[County (Utah.gov)]], SUBSTITUTE(Table1[[#This Row],[County (WPR)]], " County", ""))</f>
        <v>Iron</v>
      </c>
    </row>
    <row r="4166" spans="1:10">
      <c r="A4166" t="s">
        <v>137</v>
      </c>
      <c r="B4166" t="s">
        <v>20</v>
      </c>
      <c r="C4166">
        <v>2025</v>
      </c>
      <c r="D4166">
        <v>2</v>
      </c>
      <c r="E4166">
        <v>84723</v>
      </c>
      <c r="F4166" t="s">
        <v>290</v>
      </c>
      <c r="G4166">
        <v>5</v>
      </c>
      <c r="H4166" t="str">
        <f>_xlfn.XLOOKUP(Table1[[#This Row],[ZIPCODE]],Table2[Zip Code],Table2[County])</f>
        <v>Piute</v>
      </c>
      <c r="I4166" t="str">
        <f>_xlfn.XLOOKUP(Table1[[#This Row],[ZIPCODE]],Table3[zip],Table3[county])</f>
        <v>Piute County</v>
      </c>
      <c r="J4166" t="str">
        <f>IFERROR(Table1[[#This Row],[County (Utah.gov)]], SUBSTITUTE(Table1[[#This Row],[County (WPR)]], " County", ""))</f>
        <v>Piute</v>
      </c>
    </row>
    <row r="4167" spans="1:10">
      <c r="A4167" t="s">
        <v>137</v>
      </c>
      <c r="B4167" t="s">
        <v>20</v>
      </c>
      <c r="C4167">
        <v>2025</v>
      </c>
      <c r="D4167">
        <v>2</v>
      </c>
      <c r="E4167">
        <v>84730</v>
      </c>
      <c r="F4167" t="s">
        <v>291</v>
      </c>
      <c r="G4167">
        <v>1</v>
      </c>
      <c r="H4167" t="str">
        <f>_xlfn.XLOOKUP(Table1[[#This Row],[ZIPCODE]],Table2[Zip Code],Table2[County])</f>
        <v>Sevier</v>
      </c>
      <c r="I4167" t="str">
        <f>_xlfn.XLOOKUP(Table1[[#This Row],[ZIPCODE]],Table3[zip],Table3[county])</f>
        <v>Sevier County</v>
      </c>
      <c r="J4167" t="str">
        <f>IFERROR(Table1[[#This Row],[County (Utah.gov)]], SUBSTITUTE(Table1[[#This Row],[County (WPR)]], " County", ""))</f>
        <v>Sevier</v>
      </c>
    </row>
    <row r="4168" spans="1:10">
      <c r="A4168" t="s">
        <v>137</v>
      </c>
      <c r="B4168" t="s">
        <v>20</v>
      </c>
      <c r="C4168">
        <v>2025</v>
      </c>
      <c r="D4168">
        <v>2</v>
      </c>
      <c r="E4168">
        <v>84736</v>
      </c>
      <c r="F4168" t="s">
        <v>290</v>
      </c>
      <c r="G4168">
        <v>1</v>
      </c>
      <c r="H4168" t="str">
        <f>_xlfn.XLOOKUP(Table1[[#This Row],[ZIPCODE]],Table2[Zip Code],Table2[County])</f>
        <v>Garfield</v>
      </c>
      <c r="I4168" t="str">
        <f>_xlfn.XLOOKUP(Table1[[#This Row],[ZIPCODE]],Table3[zip],Table3[county])</f>
        <v>Garfield County</v>
      </c>
      <c r="J4168" t="str">
        <f>IFERROR(Table1[[#This Row],[County (Utah.gov)]], SUBSTITUTE(Table1[[#This Row],[County (WPR)]], " County", ""))</f>
        <v>Garfield</v>
      </c>
    </row>
    <row r="4169" spans="1:10">
      <c r="A4169" t="s">
        <v>137</v>
      </c>
      <c r="B4169" t="s">
        <v>20</v>
      </c>
      <c r="C4169">
        <v>2025</v>
      </c>
      <c r="D4169">
        <v>2</v>
      </c>
      <c r="E4169">
        <v>84737</v>
      </c>
      <c r="F4169" t="s">
        <v>290</v>
      </c>
      <c r="G4169">
        <v>15</v>
      </c>
      <c r="H4169" t="str">
        <f>_xlfn.XLOOKUP(Table1[[#This Row],[ZIPCODE]],Table2[Zip Code],Table2[County])</f>
        <v>Washington</v>
      </c>
      <c r="I4169" t="str">
        <f>_xlfn.XLOOKUP(Table1[[#This Row],[ZIPCODE]],Table3[zip],Table3[county])</f>
        <v>Washington County</v>
      </c>
      <c r="J4169" t="str">
        <f>IFERROR(Table1[[#This Row],[County (Utah.gov)]], SUBSTITUTE(Table1[[#This Row],[County (WPR)]], " County", ""))</f>
        <v>Washington</v>
      </c>
    </row>
    <row r="4170" spans="1:10">
      <c r="A4170" t="s">
        <v>137</v>
      </c>
      <c r="B4170" t="s">
        <v>20</v>
      </c>
      <c r="C4170">
        <v>2025</v>
      </c>
      <c r="D4170">
        <v>2</v>
      </c>
      <c r="E4170">
        <v>84737</v>
      </c>
      <c r="F4170" t="s">
        <v>291</v>
      </c>
      <c r="G4170">
        <v>4</v>
      </c>
      <c r="H4170" t="str">
        <f>_xlfn.XLOOKUP(Table1[[#This Row],[ZIPCODE]],Table2[Zip Code],Table2[County])</f>
        <v>Washington</v>
      </c>
      <c r="I4170" t="str">
        <f>_xlfn.XLOOKUP(Table1[[#This Row],[ZIPCODE]],Table3[zip],Table3[county])</f>
        <v>Washington County</v>
      </c>
      <c r="J4170" t="str">
        <f>IFERROR(Table1[[#This Row],[County (Utah.gov)]], SUBSTITUTE(Table1[[#This Row],[County (WPR)]], " County", ""))</f>
        <v>Washington</v>
      </c>
    </row>
    <row r="4171" spans="1:10">
      <c r="A4171" t="s">
        <v>137</v>
      </c>
      <c r="B4171" t="s">
        <v>20</v>
      </c>
      <c r="C4171">
        <v>2025</v>
      </c>
      <c r="D4171">
        <v>2</v>
      </c>
      <c r="E4171">
        <v>84738</v>
      </c>
      <c r="F4171" t="s">
        <v>290</v>
      </c>
      <c r="G4171">
        <v>8</v>
      </c>
      <c r="H4171" t="str">
        <f>_xlfn.XLOOKUP(Table1[[#This Row],[ZIPCODE]],Table2[Zip Code],Table2[County])</f>
        <v>Washington</v>
      </c>
      <c r="I4171" t="str">
        <f>_xlfn.XLOOKUP(Table1[[#This Row],[ZIPCODE]],Table3[zip],Table3[county])</f>
        <v>Washington County</v>
      </c>
      <c r="J4171" t="str">
        <f>IFERROR(Table1[[#This Row],[County (Utah.gov)]], SUBSTITUTE(Table1[[#This Row],[County (WPR)]], " County", ""))</f>
        <v>Washington</v>
      </c>
    </row>
    <row r="4172" spans="1:10">
      <c r="A4172" t="s">
        <v>137</v>
      </c>
      <c r="B4172" t="s">
        <v>20</v>
      </c>
      <c r="C4172">
        <v>2025</v>
      </c>
      <c r="D4172">
        <v>2</v>
      </c>
      <c r="E4172">
        <v>84738</v>
      </c>
      <c r="F4172" t="s">
        <v>291</v>
      </c>
      <c r="G4172">
        <v>2</v>
      </c>
      <c r="H4172" t="str">
        <f>_xlfn.XLOOKUP(Table1[[#This Row],[ZIPCODE]],Table2[Zip Code],Table2[County])</f>
        <v>Washington</v>
      </c>
      <c r="I4172" t="str">
        <f>_xlfn.XLOOKUP(Table1[[#This Row],[ZIPCODE]],Table3[zip],Table3[county])</f>
        <v>Washington County</v>
      </c>
      <c r="J4172" t="str">
        <f>IFERROR(Table1[[#This Row],[County (Utah.gov)]], SUBSTITUTE(Table1[[#This Row],[County (WPR)]], " County", ""))</f>
        <v>Washington</v>
      </c>
    </row>
    <row r="4173" spans="1:10">
      <c r="A4173" t="s">
        <v>137</v>
      </c>
      <c r="B4173" t="s">
        <v>20</v>
      </c>
      <c r="C4173">
        <v>2025</v>
      </c>
      <c r="D4173">
        <v>2</v>
      </c>
      <c r="E4173">
        <v>84741</v>
      </c>
      <c r="F4173" t="s">
        <v>290</v>
      </c>
      <c r="G4173">
        <v>4</v>
      </c>
      <c r="H4173" t="str">
        <f>_xlfn.XLOOKUP(Table1[[#This Row],[ZIPCODE]],Table2[Zip Code],Table2[County])</f>
        <v>Kane</v>
      </c>
      <c r="I4173" t="str">
        <f>_xlfn.XLOOKUP(Table1[[#This Row],[ZIPCODE]],Table3[zip],Table3[county])</f>
        <v>Kane County</v>
      </c>
      <c r="J4173" t="str">
        <f>IFERROR(Table1[[#This Row],[County (Utah.gov)]], SUBSTITUTE(Table1[[#This Row],[County (WPR)]], " County", ""))</f>
        <v>Kane</v>
      </c>
    </row>
    <row r="4174" spans="1:10">
      <c r="A4174" t="s">
        <v>137</v>
      </c>
      <c r="B4174" t="s">
        <v>20</v>
      </c>
      <c r="C4174">
        <v>2025</v>
      </c>
      <c r="D4174">
        <v>2</v>
      </c>
      <c r="E4174">
        <v>84745</v>
      </c>
      <c r="F4174" t="s">
        <v>290</v>
      </c>
      <c r="G4174">
        <v>1</v>
      </c>
      <c r="H4174" t="str">
        <f>_xlfn.XLOOKUP(Table1[[#This Row],[ZIPCODE]],Table2[Zip Code],Table2[County])</f>
        <v>Washington</v>
      </c>
      <c r="I4174" t="str">
        <f>_xlfn.XLOOKUP(Table1[[#This Row],[ZIPCODE]],Table3[zip],Table3[county])</f>
        <v>Washington County</v>
      </c>
      <c r="J4174" t="str">
        <f>IFERROR(Table1[[#This Row],[County (Utah.gov)]], SUBSTITUTE(Table1[[#This Row],[County (WPR)]], " County", ""))</f>
        <v>Washington</v>
      </c>
    </row>
    <row r="4175" spans="1:10">
      <c r="A4175" t="s">
        <v>137</v>
      </c>
      <c r="B4175" t="s">
        <v>20</v>
      </c>
      <c r="C4175">
        <v>2025</v>
      </c>
      <c r="D4175">
        <v>2</v>
      </c>
      <c r="E4175">
        <v>84750</v>
      </c>
      <c r="F4175" t="s">
        <v>290</v>
      </c>
      <c r="G4175">
        <v>1</v>
      </c>
      <c r="H4175" t="str">
        <f>_xlfn.XLOOKUP(Table1[[#This Row],[ZIPCODE]],Table2[Zip Code],Table2[County])</f>
        <v>Piute</v>
      </c>
      <c r="I4175" t="str">
        <f>_xlfn.XLOOKUP(Table1[[#This Row],[ZIPCODE]],Table3[zip],Table3[county])</f>
        <v>Piute County</v>
      </c>
      <c r="J4175" t="str">
        <f>IFERROR(Table1[[#This Row],[County (Utah.gov)]], SUBSTITUTE(Table1[[#This Row],[County (WPR)]], " County", ""))</f>
        <v>Piute</v>
      </c>
    </row>
    <row r="4176" spans="1:10">
      <c r="A4176" t="s">
        <v>137</v>
      </c>
      <c r="B4176" t="s">
        <v>20</v>
      </c>
      <c r="C4176">
        <v>2025</v>
      </c>
      <c r="D4176">
        <v>2</v>
      </c>
      <c r="E4176">
        <v>84752</v>
      </c>
      <c r="F4176" t="s">
        <v>290</v>
      </c>
      <c r="G4176">
        <v>2</v>
      </c>
      <c r="H4176" t="str">
        <f>_xlfn.XLOOKUP(Table1[[#This Row],[ZIPCODE]],Table2[Zip Code],Table2[County])</f>
        <v>Beaver</v>
      </c>
      <c r="I4176" t="str">
        <f>_xlfn.XLOOKUP(Table1[[#This Row],[ZIPCODE]],Table3[zip],Table3[county])</f>
        <v>Beaver County</v>
      </c>
      <c r="J4176" t="str">
        <f>IFERROR(Table1[[#This Row],[County (Utah.gov)]], SUBSTITUTE(Table1[[#This Row],[County (WPR)]], " County", ""))</f>
        <v>Beaver</v>
      </c>
    </row>
    <row r="4177" spans="1:10">
      <c r="A4177" t="s">
        <v>137</v>
      </c>
      <c r="B4177" t="s">
        <v>20</v>
      </c>
      <c r="C4177">
        <v>2025</v>
      </c>
      <c r="D4177">
        <v>2</v>
      </c>
      <c r="E4177">
        <v>84752</v>
      </c>
      <c r="F4177" t="s">
        <v>291</v>
      </c>
      <c r="G4177">
        <v>1</v>
      </c>
      <c r="H4177" t="str">
        <f>_xlfn.XLOOKUP(Table1[[#This Row],[ZIPCODE]],Table2[Zip Code],Table2[County])</f>
        <v>Beaver</v>
      </c>
      <c r="I4177" t="str">
        <f>_xlfn.XLOOKUP(Table1[[#This Row],[ZIPCODE]],Table3[zip],Table3[county])</f>
        <v>Beaver County</v>
      </c>
      <c r="J4177" t="str">
        <f>IFERROR(Table1[[#This Row],[County (Utah.gov)]], SUBSTITUTE(Table1[[#This Row],[County (WPR)]], " County", ""))</f>
        <v>Beaver</v>
      </c>
    </row>
    <row r="4178" spans="1:10">
      <c r="A4178" t="s">
        <v>137</v>
      </c>
      <c r="B4178" t="s">
        <v>20</v>
      </c>
      <c r="C4178">
        <v>2025</v>
      </c>
      <c r="D4178">
        <v>2</v>
      </c>
      <c r="E4178">
        <v>84754</v>
      </c>
      <c r="F4178" t="s">
        <v>290</v>
      </c>
      <c r="G4178">
        <v>2</v>
      </c>
      <c r="H4178" t="str">
        <f>_xlfn.XLOOKUP(Table1[[#This Row],[ZIPCODE]],Table2[Zip Code],Table2[County])</f>
        <v>Sevier</v>
      </c>
      <c r="I4178" t="str">
        <f>_xlfn.XLOOKUP(Table1[[#This Row],[ZIPCODE]],Table3[zip],Table3[county])</f>
        <v>Sevier County</v>
      </c>
      <c r="J4178" t="str">
        <f>IFERROR(Table1[[#This Row],[County (Utah.gov)]], SUBSTITUTE(Table1[[#This Row],[County (WPR)]], " County", ""))</f>
        <v>Sevier</v>
      </c>
    </row>
    <row r="4179" spans="1:10">
      <c r="A4179" t="s">
        <v>137</v>
      </c>
      <c r="B4179" t="s">
        <v>20</v>
      </c>
      <c r="C4179">
        <v>2025</v>
      </c>
      <c r="D4179">
        <v>2</v>
      </c>
      <c r="E4179">
        <v>84754</v>
      </c>
      <c r="F4179" t="s">
        <v>291</v>
      </c>
      <c r="G4179">
        <v>1</v>
      </c>
      <c r="H4179" t="str">
        <f>_xlfn.XLOOKUP(Table1[[#This Row],[ZIPCODE]],Table2[Zip Code],Table2[County])</f>
        <v>Sevier</v>
      </c>
      <c r="I4179" t="str">
        <f>_xlfn.XLOOKUP(Table1[[#This Row],[ZIPCODE]],Table3[zip],Table3[county])</f>
        <v>Sevier County</v>
      </c>
      <c r="J4179" t="str">
        <f>IFERROR(Table1[[#This Row],[County (Utah.gov)]], SUBSTITUTE(Table1[[#This Row],[County (WPR)]], " County", ""))</f>
        <v>Sevier</v>
      </c>
    </row>
    <row r="4180" spans="1:10">
      <c r="A4180" t="s">
        <v>137</v>
      </c>
      <c r="B4180" t="s">
        <v>20</v>
      </c>
      <c r="C4180">
        <v>2025</v>
      </c>
      <c r="D4180">
        <v>2</v>
      </c>
      <c r="E4180">
        <v>84756</v>
      </c>
      <c r="F4180" t="s">
        <v>290</v>
      </c>
      <c r="G4180">
        <v>1</v>
      </c>
      <c r="H4180" t="str">
        <f>_xlfn.XLOOKUP(Table1[[#This Row],[ZIPCODE]],Table2[Zip Code],Table2[County])</f>
        <v>Iron</v>
      </c>
      <c r="I4180" t="str">
        <f>_xlfn.XLOOKUP(Table1[[#This Row],[ZIPCODE]],Table3[zip],Table3[county])</f>
        <v>Iron County</v>
      </c>
      <c r="J4180" t="str">
        <f>IFERROR(Table1[[#This Row],[County (Utah.gov)]], SUBSTITUTE(Table1[[#This Row],[County (WPR)]], " County", ""))</f>
        <v>Iron</v>
      </c>
    </row>
    <row r="4181" spans="1:10">
      <c r="A4181" t="s">
        <v>137</v>
      </c>
      <c r="B4181" t="s">
        <v>20</v>
      </c>
      <c r="C4181">
        <v>2025</v>
      </c>
      <c r="D4181">
        <v>2</v>
      </c>
      <c r="E4181">
        <v>84758</v>
      </c>
      <c r="F4181" t="s">
        <v>290</v>
      </c>
      <c r="G4181">
        <v>1</v>
      </c>
      <c r="H4181" t="str">
        <f>_xlfn.XLOOKUP(Table1[[#This Row],[ZIPCODE]],Table2[Zip Code],Table2[County])</f>
        <v>Kane</v>
      </c>
      <c r="I4181" t="str">
        <f>_xlfn.XLOOKUP(Table1[[#This Row],[ZIPCODE]],Table3[zip],Table3[county])</f>
        <v>Kane County</v>
      </c>
      <c r="J4181" t="str">
        <f>IFERROR(Table1[[#This Row],[County (Utah.gov)]], SUBSTITUTE(Table1[[#This Row],[County (WPR)]], " County", ""))</f>
        <v>Kane</v>
      </c>
    </row>
    <row r="4182" spans="1:10">
      <c r="A4182" t="s">
        <v>137</v>
      </c>
      <c r="B4182" t="s">
        <v>20</v>
      </c>
      <c r="C4182">
        <v>2025</v>
      </c>
      <c r="D4182">
        <v>2</v>
      </c>
      <c r="E4182">
        <v>84760</v>
      </c>
      <c r="F4182" t="s">
        <v>290</v>
      </c>
      <c r="G4182">
        <v>1</v>
      </c>
      <c r="H4182" t="str">
        <f>_xlfn.XLOOKUP(Table1[[#This Row],[ZIPCODE]],Table2[Zip Code],Table2[County])</f>
        <v>Iron</v>
      </c>
      <c r="I4182" t="str">
        <f>_xlfn.XLOOKUP(Table1[[#This Row],[ZIPCODE]],Table3[zip],Table3[county])</f>
        <v>Iron County</v>
      </c>
      <c r="J4182" t="str">
        <f>IFERROR(Table1[[#This Row],[County (Utah.gov)]], SUBSTITUTE(Table1[[#This Row],[County (WPR)]], " County", ""))</f>
        <v>Iron</v>
      </c>
    </row>
    <row r="4183" spans="1:10">
      <c r="A4183" t="s">
        <v>137</v>
      </c>
      <c r="B4183" t="s">
        <v>20</v>
      </c>
      <c r="C4183">
        <v>2025</v>
      </c>
      <c r="D4183">
        <v>2</v>
      </c>
      <c r="E4183">
        <v>84761</v>
      </c>
      <c r="F4183" t="s">
        <v>290</v>
      </c>
      <c r="G4183">
        <v>2</v>
      </c>
      <c r="H4183" t="str">
        <f>_xlfn.XLOOKUP(Table1[[#This Row],[ZIPCODE]],Table2[Zip Code],Table2[County])</f>
        <v>Iron</v>
      </c>
      <c r="I4183" t="str">
        <f>_xlfn.XLOOKUP(Table1[[#This Row],[ZIPCODE]],Table3[zip],Table3[county])</f>
        <v>Iron County</v>
      </c>
      <c r="J4183" t="str">
        <f>IFERROR(Table1[[#This Row],[County (Utah.gov)]], SUBSTITUTE(Table1[[#This Row],[County (WPR)]], " County", ""))</f>
        <v>Iron</v>
      </c>
    </row>
    <row r="4184" spans="1:10">
      <c r="A4184" t="s">
        <v>137</v>
      </c>
      <c r="B4184" t="s">
        <v>20</v>
      </c>
      <c r="C4184">
        <v>2025</v>
      </c>
      <c r="D4184">
        <v>2</v>
      </c>
      <c r="E4184">
        <v>84761</v>
      </c>
      <c r="F4184" t="s">
        <v>291</v>
      </c>
      <c r="G4184">
        <v>1</v>
      </c>
      <c r="H4184" t="str">
        <f>_xlfn.XLOOKUP(Table1[[#This Row],[ZIPCODE]],Table2[Zip Code],Table2[County])</f>
        <v>Iron</v>
      </c>
      <c r="I4184" t="str">
        <f>_xlfn.XLOOKUP(Table1[[#This Row],[ZIPCODE]],Table3[zip],Table3[county])</f>
        <v>Iron County</v>
      </c>
      <c r="J4184" t="str">
        <f>IFERROR(Table1[[#This Row],[County (Utah.gov)]], SUBSTITUTE(Table1[[#This Row],[County (WPR)]], " County", ""))</f>
        <v>Iron</v>
      </c>
    </row>
    <row r="4185" spans="1:10">
      <c r="A4185" t="s">
        <v>137</v>
      </c>
      <c r="B4185" t="s">
        <v>20</v>
      </c>
      <c r="C4185">
        <v>2025</v>
      </c>
      <c r="D4185">
        <v>2</v>
      </c>
      <c r="E4185">
        <v>84765</v>
      </c>
      <c r="F4185" t="s">
        <v>290</v>
      </c>
      <c r="G4185">
        <v>24</v>
      </c>
      <c r="H4185" t="str">
        <f>_xlfn.XLOOKUP(Table1[[#This Row],[ZIPCODE]],Table2[Zip Code],Table2[County])</f>
        <v>Washington</v>
      </c>
      <c r="I4185" t="str">
        <f>_xlfn.XLOOKUP(Table1[[#This Row],[ZIPCODE]],Table3[zip],Table3[county])</f>
        <v>Washington County</v>
      </c>
      <c r="J4185" t="str">
        <f>IFERROR(Table1[[#This Row],[County (Utah.gov)]], SUBSTITUTE(Table1[[#This Row],[County (WPR)]], " County", ""))</f>
        <v>Washington</v>
      </c>
    </row>
    <row r="4186" spans="1:10">
      <c r="A4186" t="s">
        <v>137</v>
      </c>
      <c r="B4186" t="s">
        <v>20</v>
      </c>
      <c r="C4186">
        <v>2025</v>
      </c>
      <c r="D4186">
        <v>2</v>
      </c>
      <c r="E4186">
        <v>84765</v>
      </c>
      <c r="F4186" t="s">
        <v>291</v>
      </c>
      <c r="G4186">
        <v>4</v>
      </c>
      <c r="H4186" t="str">
        <f>_xlfn.XLOOKUP(Table1[[#This Row],[ZIPCODE]],Table2[Zip Code],Table2[County])</f>
        <v>Washington</v>
      </c>
      <c r="I4186" t="str">
        <f>_xlfn.XLOOKUP(Table1[[#This Row],[ZIPCODE]],Table3[zip],Table3[county])</f>
        <v>Washington County</v>
      </c>
      <c r="J4186" t="str">
        <f>IFERROR(Table1[[#This Row],[County (Utah.gov)]], SUBSTITUTE(Table1[[#This Row],[County (WPR)]], " County", ""))</f>
        <v>Washington</v>
      </c>
    </row>
    <row r="4187" spans="1:10">
      <c r="A4187" t="s">
        <v>137</v>
      </c>
      <c r="B4187" t="s">
        <v>20</v>
      </c>
      <c r="C4187">
        <v>2025</v>
      </c>
      <c r="D4187">
        <v>2</v>
      </c>
      <c r="E4187">
        <v>84770</v>
      </c>
      <c r="F4187" t="s">
        <v>290</v>
      </c>
      <c r="G4187">
        <v>30</v>
      </c>
      <c r="H4187" t="str">
        <f>_xlfn.XLOOKUP(Table1[[#This Row],[ZIPCODE]],Table2[Zip Code],Table2[County])</f>
        <v>Washington</v>
      </c>
      <c r="I4187" t="str">
        <f>_xlfn.XLOOKUP(Table1[[#This Row],[ZIPCODE]],Table3[zip],Table3[county])</f>
        <v>Washington County</v>
      </c>
      <c r="J4187" t="str">
        <f>IFERROR(Table1[[#This Row],[County (Utah.gov)]], SUBSTITUTE(Table1[[#This Row],[County (WPR)]], " County", ""))</f>
        <v>Washington</v>
      </c>
    </row>
    <row r="4188" spans="1:10">
      <c r="A4188" t="s">
        <v>137</v>
      </c>
      <c r="B4188" t="s">
        <v>20</v>
      </c>
      <c r="C4188">
        <v>2025</v>
      </c>
      <c r="D4188">
        <v>2</v>
      </c>
      <c r="E4188">
        <v>84770</v>
      </c>
      <c r="F4188" t="s">
        <v>291</v>
      </c>
      <c r="G4188">
        <v>11</v>
      </c>
      <c r="H4188" t="str">
        <f>_xlfn.XLOOKUP(Table1[[#This Row],[ZIPCODE]],Table2[Zip Code],Table2[County])</f>
        <v>Washington</v>
      </c>
      <c r="I4188" t="str">
        <f>_xlfn.XLOOKUP(Table1[[#This Row],[ZIPCODE]],Table3[zip],Table3[county])</f>
        <v>Washington County</v>
      </c>
      <c r="J4188" t="str">
        <f>IFERROR(Table1[[#This Row],[County (Utah.gov)]], SUBSTITUTE(Table1[[#This Row],[County (WPR)]], " County", ""))</f>
        <v>Washington</v>
      </c>
    </row>
    <row r="4189" spans="1:10">
      <c r="A4189" t="s">
        <v>137</v>
      </c>
      <c r="B4189" t="s">
        <v>20</v>
      </c>
      <c r="C4189">
        <v>2025</v>
      </c>
      <c r="D4189">
        <v>2</v>
      </c>
      <c r="E4189">
        <v>84780</v>
      </c>
      <c r="F4189" t="s">
        <v>290</v>
      </c>
      <c r="G4189">
        <v>28</v>
      </c>
      <c r="H4189" t="str">
        <f>_xlfn.XLOOKUP(Table1[[#This Row],[ZIPCODE]],Table2[Zip Code],Table2[County])</f>
        <v>Washington</v>
      </c>
      <c r="I4189" t="str">
        <f>_xlfn.XLOOKUP(Table1[[#This Row],[ZIPCODE]],Table3[zip],Table3[county])</f>
        <v>Washington County</v>
      </c>
      <c r="J4189" t="str">
        <f>IFERROR(Table1[[#This Row],[County (Utah.gov)]], SUBSTITUTE(Table1[[#This Row],[County (WPR)]], " County", ""))</f>
        <v>Washington</v>
      </c>
    </row>
    <row r="4190" spans="1:10">
      <c r="A4190" t="s">
        <v>137</v>
      </c>
      <c r="B4190" t="s">
        <v>20</v>
      </c>
      <c r="C4190">
        <v>2025</v>
      </c>
      <c r="D4190">
        <v>2</v>
      </c>
      <c r="E4190">
        <v>84780</v>
      </c>
      <c r="F4190" t="s">
        <v>291</v>
      </c>
      <c r="G4190">
        <v>10</v>
      </c>
      <c r="H4190" t="str">
        <f>_xlfn.XLOOKUP(Table1[[#This Row],[ZIPCODE]],Table2[Zip Code],Table2[County])</f>
        <v>Washington</v>
      </c>
      <c r="I4190" t="str">
        <f>_xlfn.XLOOKUP(Table1[[#This Row],[ZIPCODE]],Table3[zip],Table3[county])</f>
        <v>Washington County</v>
      </c>
      <c r="J4190" t="str">
        <f>IFERROR(Table1[[#This Row],[County (Utah.gov)]], SUBSTITUTE(Table1[[#This Row],[County (WPR)]], " County", ""))</f>
        <v>Washington</v>
      </c>
    </row>
    <row r="4191" spans="1:10">
      <c r="A4191" t="s">
        <v>137</v>
      </c>
      <c r="B4191" t="s">
        <v>20</v>
      </c>
      <c r="C4191">
        <v>2025</v>
      </c>
      <c r="D4191">
        <v>2</v>
      </c>
      <c r="E4191">
        <v>84782</v>
      </c>
      <c r="F4191" t="s">
        <v>291</v>
      </c>
      <c r="G4191">
        <v>1</v>
      </c>
      <c r="H4191" t="str">
        <f>_xlfn.XLOOKUP(Table1[[#This Row],[ZIPCODE]],Table2[Zip Code],Table2[County])</f>
        <v>Washington</v>
      </c>
      <c r="I4191" t="str">
        <f>_xlfn.XLOOKUP(Table1[[#This Row],[ZIPCODE]],Table3[zip],Table3[county])</f>
        <v>Washington County</v>
      </c>
      <c r="J4191" t="str">
        <f>IFERROR(Table1[[#This Row],[County (Utah.gov)]], SUBSTITUTE(Table1[[#This Row],[County (WPR)]], " County", ""))</f>
        <v>Washington</v>
      </c>
    </row>
    <row r="4192" spans="1:10">
      <c r="A4192" t="s">
        <v>137</v>
      </c>
      <c r="B4192" t="s">
        <v>20</v>
      </c>
      <c r="C4192">
        <v>2025</v>
      </c>
      <c r="D4192">
        <v>2</v>
      </c>
      <c r="E4192">
        <v>84790</v>
      </c>
      <c r="F4192" t="s">
        <v>290</v>
      </c>
      <c r="G4192">
        <v>94</v>
      </c>
      <c r="H4192" t="str">
        <f>_xlfn.XLOOKUP(Table1[[#This Row],[ZIPCODE]],Table2[Zip Code],Table2[County])</f>
        <v>Washington</v>
      </c>
      <c r="I4192" t="str">
        <f>_xlfn.XLOOKUP(Table1[[#This Row],[ZIPCODE]],Table3[zip],Table3[county])</f>
        <v>Washington County</v>
      </c>
      <c r="J4192" t="str">
        <f>IFERROR(Table1[[#This Row],[County (Utah.gov)]], SUBSTITUTE(Table1[[#This Row],[County (WPR)]], " County", ""))</f>
        <v>Washington</v>
      </c>
    </row>
    <row r="4193" spans="1:10">
      <c r="A4193" t="s">
        <v>137</v>
      </c>
      <c r="B4193" t="s">
        <v>20</v>
      </c>
      <c r="C4193">
        <v>2025</v>
      </c>
      <c r="D4193">
        <v>2</v>
      </c>
      <c r="E4193">
        <v>84790</v>
      </c>
      <c r="F4193" t="s">
        <v>291</v>
      </c>
      <c r="G4193">
        <v>30</v>
      </c>
      <c r="H4193" t="str">
        <f>_xlfn.XLOOKUP(Table1[[#This Row],[ZIPCODE]],Table2[Zip Code],Table2[County])</f>
        <v>Washington</v>
      </c>
      <c r="I4193" t="str">
        <f>_xlfn.XLOOKUP(Table1[[#This Row],[ZIPCODE]],Table3[zip],Table3[county])</f>
        <v>Washington County</v>
      </c>
      <c r="J4193" t="str">
        <f>IFERROR(Table1[[#This Row],[County (Utah.gov)]], SUBSTITUTE(Table1[[#This Row],[County (WPR)]], " County", ""))</f>
        <v>Washington</v>
      </c>
    </row>
    <row r="4194" spans="1:10">
      <c r="A4194" t="s">
        <v>137</v>
      </c>
      <c r="B4194" t="s">
        <v>323</v>
      </c>
      <c r="C4194">
        <v>2025</v>
      </c>
      <c r="D4194">
        <v>2</v>
      </c>
      <c r="E4194">
        <v>84003</v>
      </c>
      <c r="F4194" t="s">
        <v>290</v>
      </c>
      <c r="G4194">
        <v>2</v>
      </c>
      <c r="H4194" t="str">
        <f>_xlfn.XLOOKUP(Table1[[#This Row],[ZIPCODE]],Table2[Zip Code],Table2[County])</f>
        <v>Utah</v>
      </c>
      <c r="I4194" t="str">
        <f>_xlfn.XLOOKUP(Table1[[#This Row],[ZIPCODE]],Table3[zip],Table3[county])</f>
        <v>Utah County</v>
      </c>
      <c r="J4194" t="str">
        <f>IFERROR(Table1[[#This Row],[County (Utah.gov)]], SUBSTITUTE(Table1[[#This Row],[County (WPR)]], " County", ""))</f>
        <v>Utah</v>
      </c>
    </row>
    <row r="4195" spans="1:10">
      <c r="A4195" t="s">
        <v>137</v>
      </c>
      <c r="B4195" t="s">
        <v>323</v>
      </c>
      <c r="C4195">
        <v>2025</v>
      </c>
      <c r="D4195">
        <v>2</v>
      </c>
      <c r="E4195">
        <v>84003</v>
      </c>
      <c r="F4195" t="s">
        <v>291</v>
      </c>
      <c r="G4195">
        <v>1</v>
      </c>
      <c r="H4195" t="str">
        <f>_xlfn.XLOOKUP(Table1[[#This Row],[ZIPCODE]],Table2[Zip Code],Table2[County])</f>
        <v>Utah</v>
      </c>
      <c r="I4195" t="str">
        <f>_xlfn.XLOOKUP(Table1[[#This Row],[ZIPCODE]],Table3[zip],Table3[county])</f>
        <v>Utah County</v>
      </c>
      <c r="J4195" t="str">
        <f>IFERROR(Table1[[#This Row],[County (Utah.gov)]], SUBSTITUTE(Table1[[#This Row],[County (WPR)]], " County", ""))</f>
        <v>Utah</v>
      </c>
    </row>
    <row r="4196" spans="1:10">
      <c r="A4196" t="s">
        <v>137</v>
      </c>
      <c r="B4196" t="s">
        <v>323</v>
      </c>
      <c r="C4196">
        <v>2025</v>
      </c>
      <c r="D4196">
        <v>2</v>
      </c>
      <c r="E4196">
        <v>84020</v>
      </c>
      <c r="F4196" t="s">
        <v>290</v>
      </c>
      <c r="G4196">
        <v>1</v>
      </c>
      <c r="H4196" t="str">
        <f>_xlfn.XLOOKUP(Table1[[#This Row],[ZIPCODE]],Table2[Zip Code],Table2[County])</f>
        <v>Salt Lake</v>
      </c>
      <c r="I4196" t="str">
        <f>_xlfn.XLOOKUP(Table1[[#This Row],[ZIPCODE]],Table3[zip],Table3[county])</f>
        <v>Salt Lake County</v>
      </c>
      <c r="J4196" t="str">
        <f>IFERROR(Table1[[#This Row],[County (Utah.gov)]], SUBSTITUTE(Table1[[#This Row],[County (WPR)]], " County", ""))</f>
        <v>Salt Lake</v>
      </c>
    </row>
    <row r="4197" spans="1:10">
      <c r="A4197" t="s">
        <v>137</v>
      </c>
      <c r="B4197" t="s">
        <v>323</v>
      </c>
      <c r="C4197">
        <v>2025</v>
      </c>
      <c r="D4197">
        <v>2</v>
      </c>
      <c r="E4197">
        <v>84032</v>
      </c>
      <c r="F4197" t="s">
        <v>290</v>
      </c>
      <c r="G4197">
        <v>10</v>
      </c>
      <c r="H4197" t="str">
        <f>_xlfn.XLOOKUP(Table1[[#This Row],[ZIPCODE]],Table2[Zip Code],Table2[County])</f>
        <v>Wasatch</v>
      </c>
      <c r="I4197" t="str">
        <f>_xlfn.XLOOKUP(Table1[[#This Row],[ZIPCODE]],Table3[zip],Table3[county])</f>
        <v>Wasatch County</v>
      </c>
      <c r="J4197" t="str">
        <f>IFERROR(Table1[[#This Row],[County (Utah.gov)]], SUBSTITUTE(Table1[[#This Row],[County (WPR)]], " County", ""))</f>
        <v>Wasatch</v>
      </c>
    </row>
    <row r="4198" spans="1:10">
      <c r="A4198" t="s">
        <v>137</v>
      </c>
      <c r="B4198" t="s">
        <v>323</v>
      </c>
      <c r="C4198">
        <v>2025</v>
      </c>
      <c r="D4198">
        <v>2</v>
      </c>
      <c r="E4198">
        <v>84032</v>
      </c>
      <c r="F4198" t="s">
        <v>291</v>
      </c>
      <c r="G4198">
        <v>1</v>
      </c>
      <c r="H4198" t="str">
        <f>_xlfn.XLOOKUP(Table1[[#This Row],[ZIPCODE]],Table2[Zip Code],Table2[County])</f>
        <v>Wasatch</v>
      </c>
      <c r="I4198" t="str">
        <f>_xlfn.XLOOKUP(Table1[[#This Row],[ZIPCODE]],Table3[zip],Table3[county])</f>
        <v>Wasatch County</v>
      </c>
      <c r="J4198" t="str">
        <f>IFERROR(Table1[[#This Row],[County (Utah.gov)]], SUBSTITUTE(Table1[[#This Row],[County (WPR)]], " County", ""))</f>
        <v>Wasatch</v>
      </c>
    </row>
    <row r="4199" spans="1:10">
      <c r="A4199" t="s">
        <v>137</v>
      </c>
      <c r="B4199" t="s">
        <v>323</v>
      </c>
      <c r="C4199">
        <v>2025</v>
      </c>
      <c r="D4199">
        <v>2</v>
      </c>
      <c r="E4199">
        <v>84036</v>
      </c>
      <c r="F4199" t="s">
        <v>290</v>
      </c>
      <c r="G4199">
        <v>2</v>
      </c>
      <c r="H4199" t="str">
        <f>_xlfn.XLOOKUP(Table1[[#This Row],[ZIPCODE]],Table2[Zip Code],Table2[County])</f>
        <v>Summit</v>
      </c>
      <c r="I4199" t="str">
        <f>_xlfn.XLOOKUP(Table1[[#This Row],[ZIPCODE]],Table3[zip],Table3[county])</f>
        <v>Summit County</v>
      </c>
      <c r="J4199" t="str">
        <f>IFERROR(Table1[[#This Row],[County (Utah.gov)]], SUBSTITUTE(Table1[[#This Row],[County (WPR)]], " County", ""))</f>
        <v>Summit</v>
      </c>
    </row>
    <row r="4200" spans="1:10">
      <c r="A4200" t="s">
        <v>137</v>
      </c>
      <c r="B4200" t="s">
        <v>323</v>
      </c>
      <c r="C4200">
        <v>2025</v>
      </c>
      <c r="D4200">
        <v>2</v>
      </c>
      <c r="E4200">
        <v>84043</v>
      </c>
      <c r="F4200" t="s">
        <v>290</v>
      </c>
      <c r="G4200">
        <v>4</v>
      </c>
      <c r="H4200" t="str">
        <f>_xlfn.XLOOKUP(Table1[[#This Row],[ZIPCODE]],Table2[Zip Code],Table2[County])</f>
        <v>Utah</v>
      </c>
      <c r="I4200" t="str">
        <f>_xlfn.XLOOKUP(Table1[[#This Row],[ZIPCODE]],Table3[zip],Table3[county])</f>
        <v>Utah County</v>
      </c>
      <c r="J4200" t="str">
        <f>IFERROR(Table1[[#This Row],[County (Utah.gov)]], SUBSTITUTE(Table1[[#This Row],[County (WPR)]], " County", ""))</f>
        <v>Utah</v>
      </c>
    </row>
    <row r="4201" spans="1:10">
      <c r="A4201" t="s">
        <v>137</v>
      </c>
      <c r="B4201" t="s">
        <v>323</v>
      </c>
      <c r="C4201">
        <v>2025</v>
      </c>
      <c r="D4201">
        <v>2</v>
      </c>
      <c r="E4201">
        <v>84043</v>
      </c>
      <c r="F4201" t="s">
        <v>291</v>
      </c>
      <c r="G4201">
        <v>1</v>
      </c>
      <c r="H4201" t="str">
        <f>_xlfn.XLOOKUP(Table1[[#This Row],[ZIPCODE]],Table2[Zip Code],Table2[County])</f>
        <v>Utah</v>
      </c>
      <c r="I4201" t="str">
        <f>_xlfn.XLOOKUP(Table1[[#This Row],[ZIPCODE]],Table3[zip],Table3[county])</f>
        <v>Utah County</v>
      </c>
      <c r="J4201" t="str">
        <f>IFERROR(Table1[[#This Row],[County (Utah.gov)]], SUBSTITUTE(Table1[[#This Row],[County (WPR)]], " County", ""))</f>
        <v>Utah</v>
      </c>
    </row>
    <row r="4202" spans="1:10">
      <c r="A4202" t="s">
        <v>137</v>
      </c>
      <c r="B4202" t="s">
        <v>323</v>
      </c>
      <c r="C4202">
        <v>2025</v>
      </c>
      <c r="D4202">
        <v>2</v>
      </c>
      <c r="E4202">
        <v>84049</v>
      </c>
      <c r="F4202" t="s">
        <v>290</v>
      </c>
      <c r="G4202">
        <v>2</v>
      </c>
      <c r="H4202" t="str">
        <f>_xlfn.XLOOKUP(Table1[[#This Row],[ZIPCODE]],Table2[Zip Code],Table2[County])</f>
        <v>Wasatch</v>
      </c>
      <c r="I4202" t="str">
        <f>_xlfn.XLOOKUP(Table1[[#This Row],[ZIPCODE]],Table3[zip],Table3[county])</f>
        <v>Wasatch County</v>
      </c>
      <c r="J4202" t="str">
        <f>IFERROR(Table1[[#This Row],[County (Utah.gov)]], SUBSTITUTE(Table1[[#This Row],[County (WPR)]], " County", ""))</f>
        <v>Wasatch</v>
      </c>
    </row>
    <row r="4203" spans="1:10">
      <c r="A4203" t="s">
        <v>137</v>
      </c>
      <c r="B4203" t="s">
        <v>323</v>
      </c>
      <c r="C4203">
        <v>2025</v>
      </c>
      <c r="D4203">
        <v>2</v>
      </c>
      <c r="E4203">
        <v>84058</v>
      </c>
      <c r="F4203" t="s">
        <v>290</v>
      </c>
      <c r="G4203">
        <v>2</v>
      </c>
      <c r="H4203" t="str">
        <f>_xlfn.XLOOKUP(Table1[[#This Row],[ZIPCODE]],Table2[Zip Code],Table2[County])</f>
        <v>Utah</v>
      </c>
      <c r="I4203" t="str">
        <f>_xlfn.XLOOKUP(Table1[[#This Row],[ZIPCODE]],Table3[zip],Table3[county])</f>
        <v>Utah County</v>
      </c>
      <c r="J4203" t="str">
        <f>IFERROR(Table1[[#This Row],[County (Utah.gov)]], SUBSTITUTE(Table1[[#This Row],[County (WPR)]], " County", ""))</f>
        <v>Utah</v>
      </c>
    </row>
    <row r="4204" spans="1:10">
      <c r="A4204" t="s">
        <v>137</v>
      </c>
      <c r="B4204" t="s">
        <v>323</v>
      </c>
      <c r="C4204">
        <v>2025</v>
      </c>
      <c r="D4204">
        <v>2</v>
      </c>
      <c r="E4204">
        <v>84062</v>
      </c>
      <c r="F4204" t="s">
        <v>290</v>
      </c>
      <c r="G4204">
        <v>1</v>
      </c>
      <c r="H4204" t="str">
        <f>_xlfn.XLOOKUP(Table1[[#This Row],[ZIPCODE]],Table2[Zip Code],Table2[County])</f>
        <v>Utah</v>
      </c>
      <c r="I4204" t="str">
        <f>_xlfn.XLOOKUP(Table1[[#This Row],[ZIPCODE]],Table3[zip],Table3[county])</f>
        <v>Utah County</v>
      </c>
      <c r="J4204" t="str">
        <f>IFERROR(Table1[[#This Row],[County (Utah.gov)]], SUBSTITUTE(Table1[[#This Row],[County (WPR)]], " County", ""))</f>
        <v>Utah</v>
      </c>
    </row>
    <row r="4205" spans="1:10">
      <c r="A4205" t="s">
        <v>137</v>
      </c>
      <c r="B4205" t="s">
        <v>323</v>
      </c>
      <c r="C4205">
        <v>2025</v>
      </c>
      <c r="D4205">
        <v>2</v>
      </c>
      <c r="E4205">
        <v>84062</v>
      </c>
      <c r="F4205" t="s">
        <v>291</v>
      </c>
      <c r="G4205">
        <v>1</v>
      </c>
      <c r="H4205" t="str">
        <f>_xlfn.XLOOKUP(Table1[[#This Row],[ZIPCODE]],Table2[Zip Code],Table2[County])</f>
        <v>Utah</v>
      </c>
      <c r="I4205" t="str">
        <f>_xlfn.XLOOKUP(Table1[[#This Row],[ZIPCODE]],Table3[zip],Table3[county])</f>
        <v>Utah County</v>
      </c>
      <c r="J4205" t="str">
        <f>IFERROR(Table1[[#This Row],[County (Utah.gov)]], SUBSTITUTE(Table1[[#This Row],[County (WPR)]], " County", ""))</f>
        <v>Utah</v>
      </c>
    </row>
    <row r="4206" spans="1:10">
      <c r="A4206" t="s">
        <v>137</v>
      </c>
      <c r="B4206" t="s">
        <v>323</v>
      </c>
      <c r="C4206">
        <v>2025</v>
      </c>
      <c r="D4206">
        <v>2</v>
      </c>
      <c r="E4206">
        <v>84065</v>
      </c>
      <c r="F4206" t="s">
        <v>291</v>
      </c>
      <c r="G4206">
        <v>1</v>
      </c>
      <c r="H4206" t="str">
        <f>_xlfn.XLOOKUP(Table1[[#This Row],[ZIPCODE]],Table2[Zip Code],Table2[County])</f>
        <v>Salt Lake</v>
      </c>
      <c r="I4206" t="str">
        <f>_xlfn.XLOOKUP(Table1[[#This Row],[ZIPCODE]],Table3[zip],Table3[county])</f>
        <v>Salt Lake County</v>
      </c>
      <c r="J4206" t="str">
        <f>IFERROR(Table1[[#This Row],[County (Utah.gov)]], SUBSTITUTE(Table1[[#This Row],[County (WPR)]], " County", ""))</f>
        <v>Salt Lake</v>
      </c>
    </row>
    <row r="4207" spans="1:10">
      <c r="A4207" t="s">
        <v>137</v>
      </c>
      <c r="B4207" t="s">
        <v>323</v>
      </c>
      <c r="C4207">
        <v>2025</v>
      </c>
      <c r="D4207">
        <v>2</v>
      </c>
      <c r="E4207">
        <v>84095</v>
      </c>
      <c r="F4207" t="s">
        <v>290</v>
      </c>
      <c r="G4207">
        <v>1</v>
      </c>
      <c r="H4207" t="str">
        <f>_xlfn.XLOOKUP(Table1[[#This Row],[ZIPCODE]],Table2[Zip Code],Table2[County])</f>
        <v>Salt Lake</v>
      </c>
      <c r="I4207" t="str">
        <f>_xlfn.XLOOKUP(Table1[[#This Row],[ZIPCODE]],Table3[zip],Table3[county])</f>
        <v>Salt Lake County</v>
      </c>
      <c r="J4207" t="str">
        <f>IFERROR(Table1[[#This Row],[County (Utah.gov)]], SUBSTITUTE(Table1[[#This Row],[County (WPR)]], " County", ""))</f>
        <v>Salt Lake</v>
      </c>
    </row>
    <row r="4208" spans="1:10">
      <c r="A4208" t="s">
        <v>137</v>
      </c>
      <c r="B4208" t="s">
        <v>323</v>
      </c>
      <c r="C4208">
        <v>2025</v>
      </c>
      <c r="D4208">
        <v>2</v>
      </c>
      <c r="E4208">
        <v>84107</v>
      </c>
      <c r="F4208" t="s">
        <v>290</v>
      </c>
      <c r="G4208">
        <v>1</v>
      </c>
      <c r="H4208" t="str">
        <f>_xlfn.XLOOKUP(Table1[[#This Row],[ZIPCODE]],Table2[Zip Code],Table2[County])</f>
        <v>Salt Lake</v>
      </c>
      <c r="I4208" t="str">
        <f>_xlfn.XLOOKUP(Table1[[#This Row],[ZIPCODE]],Table3[zip],Table3[county])</f>
        <v>Salt Lake County</v>
      </c>
      <c r="J4208" t="str">
        <f>IFERROR(Table1[[#This Row],[County (Utah.gov)]], SUBSTITUTE(Table1[[#This Row],[County (WPR)]], " County", ""))</f>
        <v>Salt Lake</v>
      </c>
    </row>
    <row r="4209" spans="1:10">
      <c r="A4209" t="s">
        <v>137</v>
      </c>
      <c r="B4209" t="s">
        <v>323</v>
      </c>
      <c r="C4209">
        <v>2025</v>
      </c>
      <c r="D4209">
        <v>2</v>
      </c>
      <c r="E4209">
        <v>84123</v>
      </c>
      <c r="F4209" t="s">
        <v>290</v>
      </c>
      <c r="G4209">
        <v>1</v>
      </c>
      <c r="H4209" t="str">
        <f>_xlfn.XLOOKUP(Table1[[#This Row],[ZIPCODE]],Table2[Zip Code],Table2[County])</f>
        <v>Salt Lake</v>
      </c>
      <c r="I4209" t="str">
        <f>_xlfn.XLOOKUP(Table1[[#This Row],[ZIPCODE]],Table3[zip],Table3[county])</f>
        <v>Salt Lake County</v>
      </c>
      <c r="J4209" t="str">
        <f>IFERROR(Table1[[#This Row],[County (Utah.gov)]], SUBSTITUTE(Table1[[#This Row],[County (WPR)]], " County", ""))</f>
        <v>Salt Lake</v>
      </c>
    </row>
    <row r="4210" spans="1:10">
      <c r="A4210" t="s">
        <v>137</v>
      </c>
      <c r="B4210" t="s">
        <v>323</v>
      </c>
      <c r="C4210">
        <v>2025</v>
      </c>
      <c r="D4210">
        <v>2</v>
      </c>
      <c r="E4210">
        <v>84335</v>
      </c>
      <c r="F4210" t="s">
        <v>290</v>
      </c>
      <c r="G4210">
        <v>1</v>
      </c>
      <c r="H4210" t="str">
        <f>_xlfn.XLOOKUP(Table1[[#This Row],[ZIPCODE]],Table2[Zip Code],Table2[County])</f>
        <v>Cache</v>
      </c>
      <c r="I4210" t="str">
        <f>_xlfn.XLOOKUP(Table1[[#This Row],[ZIPCODE]],Table3[zip],Table3[county])</f>
        <v>Cache County</v>
      </c>
      <c r="J4210" t="str">
        <f>IFERROR(Table1[[#This Row],[County (Utah.gov)]], SUBSTITUTE(Table1[[#This Row],[County (WPR)]], " County", ""))</f>
        <v>Cache</v>
      </c>
    </row>
    <row r="4211" spans="1:10">
      <c r="A4211" t="s">
        <v>137</v>
      </c>
      <c r="B4211" t="s">
        <v>323</v>
      </c>
      <c r="C4211">
        <v>2025</v>
      </c>
      <c r="D4211">
        <v>2</v>
      </c>
      <c r="E4211">
        <v>84601</v>
      </c>
      <c r="F4211" t="s">
        <v>290</v>
      </c>
      <c r="G4211">
        <v>1</v>
      </c>
      <c r="H4211" t="str">
        <f>_xlfn.XLOOKUP(Table1[[#This Row],[ZIPCODE]],Table2[Zip Code],Table2[County])</f>
        <v>Utah</v>
      </c>
      <c r="I4211" t="str">
        <f>_xlfn.XLOOKUP(Table1[[#This Row],[ZIPCODE]],Table3[zip],Table3[county])</f>
        <v>Utah County</v>
      </c>
      <c r="J4211" t="str">
        <f>IFERROR(Table1[[#This Row],[County (Utah.gov)]], SUBSTITUTE(Table1[[#This Row],[County (WPR)]], " County", ""))</f>
        <v>Utah</v>
      </c>
    </row>
    <row r="4212" spans="1:10">
      <c r="A4212" t="s">
        <v>137</v>
      </c>
      <c r="B4212" t="s">
        <v>323</v>
      </c>
      <c r="C4212">
        <v>2025</v>
      </c>
      <c r="D4212">
        <v>2</v>
      </c>
      <c r="E4212">
        <v>84604</v>
      </c>
      <c r="F4212" t="s">
        <v>290</v>
      </c>
      <c r="G4212">
        <v>3</v>
      </c>
      <c r="H4212" t="str">
        <f>_xlfn.XLOOKUP(Table1[[#This Row],[ZIPCODE]],Table2[Zip Code],Table2[County])</f>
        <v>Utah</v>
      </c>
      <c r="I4212" t="str">
        <f>_xlfn.XLOOKUP(Table1[[#This Row],[ZIPCODE]],Table3[zip],Table3[county])</f>
        <v>Utah County</v>
      </c>
      <c r="J4212" t="str">
        <f>IFERROR(Table1[[#This Row],[County (Utah.gov)]], SUBSTITUTE(Table1[[#This Row],[County (WPR)]], " County", ""))</f>
        <v>Utah</v>
      </c>
    </row>
    <row r="4213" spans="1:10">
      <c r="A4213" t="s">
        <v>137</v>
      </c>
      <c r="B4213" t="s">
        <v>323</v>
      </c>
      <c r="C4213">
        <v>2025</v>
      </c>
      <c r="D4213">
        <v>2</v>
      </c>
      <c r="E4213">
        <v>84604</v>
      </c>
      <c r="F4213" t="s">
        <v>291</v>
      </c>
      <c r="G4213">
        <v>1</v>
      </c>
      <c r="H4213" t="str">
        <f>_xlfn.XLOOKUP(Table1[[#This Row],[ZIPCODE]],Table2[Zip Code],Table2[County])</f>
        <v>Utah</v>
      </c>
      <c r="I4213" t="str">
        <f>_xlfn.XLOOKUP(Table1[[#This Row],[ZIPCODE]],Table3[zip],Table3[county])</f>
        <v>Utah County</v>
      </c>
      <c r="J4213" t="str">
        <f>IFERROR(Table1[[#This Row],[County (Utah.gov)]], SUBSTITUTE(Table1[[#This Row],[County (WPR)]], " County", ""))</f>
        <v>Utah</v>
      </c>
    </row>
    <row r="4214" spans="1:10">
      <c r="A4214" t="s">
        <v>137</v>
      </c>
      <c r="B4214" t="s">
        <v>323</v>
      </c>
      <c r="C4214">
        <v>2025</v>
      </c>
      <c r="D4214">
        <v>2</v>
      </c>
      <c r="E4214">
        <v>84606</v>
      </c>
      <c r="F4214" t="s">
        <v>291</v>
      </c>
      <c r="G4214">
        <v>1</v>
      </c>
      <c r="H4214" t="str">
        <f>_xlfn.XLOOKUP(Table1[[#This Row],[ZIPCODE]],Table2[Zip Code],Table2[County])</f>
        <v>Utah</v>
      </c>
      <c r="I4214" t="str">
        <f>_xlfn.XLOOKUP(Table1[[#This Row],[ZIPCODE]],Table3[zip],Table3[county])</f>
        <v>Utah County</v>
      </c>
      <c r="J4214" t="str">
        <f>IFERROR(Table1[[#This Row],[County (Utah.gov)]], SUBSTITUTE(Table1[[#This Row],[County (WPR)]], " County", ""))</f>
        <v>Utah</v>
      </c>
    </row>
    <row r="4215" spans="1:10">
      <c r="A4215" t="s">
        <v>137</v>
      </c>
      <c r="B4215" t="s">
        <v>323</v>
      </c>
      <c r="C4215">
        <v>2025</v>
      </c>
      <c r="D4215">
        <v>2</v>
      </c>
      <c r="E4215">
        <v>84660</v>
      </c>
      <c r="F4215" t="s">
        <v>290</v>
      </c>
      <c r="G4215">
        <v>1</v>
      </c>
      <c r="H4215" t="str">
        <f>_xlfn.XLOOKUP(Table1[[#This Row],[ZIPCODE]],Table2[Zip Code],Table2[County])</f>
        <v>Utah</v>
      </c>
      <c r="I4215" t="str">
        <f>_xlfn.XLOOKUP(Table1[[#This Row],[ZIPCODE]],Table3[zip],Table3[county])</f>
        <v>Utah County</v>
      </c>
      <c r="J4215" t="str">
        <f>IFERROR(Table1[[#This Row],[County (Utah.gov)]], SUBSTITUTE(Table1[[#This Row],[County (WPR)]], " County", ""))</f>
        <v>Utah</v>
      </c>
    </row>
    <row r="4216" spans="1:10">
      <c r="A4216" t="s">
        <v>137</v>
      </c>
      <c r="B4216" t="s">
        <v>323</v>
      </c>
      <c r="C4216">
        <v>2025</v>
      </c>
      <c r="D4216">
        <v>2</v>
      </c>
      <c r="E4216">
        <v>84660</v>
      </c>
      <c r="F4216" t="s">
        <v>291</v>
      </c>
      <c r="G4216">
        <v>1</v>
      </c>
      <c r="H4216" t="str">
        <f>_xlfn.XLOOKUP(Table1[[#This Row],[ZIPCODE]],Table2[Zip Code],Table2[County])</f>
        <v>Utah</v>
      </c>
      <c r="I4216" t="str">
        <f>_xlfn.XLOOKUP(Table1[[#This Row],[ZIPCODE]],Table3[zip],Table3[county])</f>
        <v>Utah County</v>
      </c>
      <c r="J4216" t="str">
        <f>IFERROR(Table1[[#This Row],[County (Utah.gov)]], SUBSTITUTE(Table1[[#This Row],[County (WPR)]], " County", ""))</f>
        <v>Utah</v>
      </c>
    </row>
    <row r="4217" spans="1:10">
      <c r="A4217" t="s">
        <v>137</v>
      </c>
      <c r="B4217" t="s">
        <v>323</v>
      </c>
      <c r="C4217">
        <v>2025</v>
      </c>
      <c r="D4217">
        <v>2</v>
      </c>
      <c r="E4217">
        <v>84663</v>
      </c>
      <c r="F4217" t="s">
        <v>291</v>
      </c>
      <c r="G4217">
        <v>1</v>
      </c>
      <c r="H4217" t="str">
        <f>_xlfn.XLOOKUP(Table1[[#This Row],[ZIPCODE]],Table2[Zip Code],Table2[County])</f>
        <v>Utah</v>
      </c>
      <c r="I4217" t="str">
        <f>_xlfn.XLOOKUP(Table1[[#This Row],[ZIPCODE]],Table3[zip],Table3[county])</f>
        <v>Utah County</v>
      </c>
      <c r="J4217" t="str">
        <f>IFERROR(Table1[[#This Row],[County (Utah.gov)]], SUBSTITUTE(Table1[[#This Row],[County (WPR)]], " County", ""))</f>
        <v>Utah</v>
      </c>
    </row>
    <row r="4218" spans="1:10">
      <c r="A4218" t="s">
        <v>137</v>
      </c>
      <c r="B4218" t="s">
        <v>323</v>
      </c>
      <c r="C4218">
        <v>2025</v>
      </c>
      <c r="D4218">
        <v>2</v>
      </c>
      <c r="E4218">
        <v>84664</v>
      </c>
      <c r="F4218" t="s">
        <v>291</v>
      </c>
      <c r="G4218">
        <v>1</v>
      </c>
      <c r="H4218" t="str">
        <f>_xlfn.XLOOKUP(Table1[[#This Row],[ZIPCODE]],Table2[Zip Code],Table2[County])</f>
        <v>Utah</v>
      </c>
      <c r="I4218" t="str">
        <f>_xlfn.XLOOKUP(Table1[[#This Row],[ZIPCODE]],Table3[zip],Table3[county])</f>
        <v>Utah County</v>
      </c>
      <c r="J4218" t="str">
        <f>IFERROR(Table1[[#This Row],[County (Utah.gov)]], SUBSTITUTE(Table1[[#This Row],[County (WPR)]], " County", ""))</f>
        <v>Utah</v>
      </c>
    </row>
    <row r="4219" spans="1:10">
      <c r="A4219" t="s">
        <v>137</v>
      </c>
      <c r="B4219" t="s">
        <v>319</v>
      </c>
      <c r="C4219">
        <v>2025</v>
      </c>
      <c r="D4219">
        <v>2</v>
      </c>
      <c r="E4219">
        <v>84003</v>
      </c>
      <c r="F4219" t="s">
        <v>290</v>
      </c>
      <c r="G4219">
        <v>6</v>
      </c>
      <c r="H4219" t="str">
        <f>_xlfn.XLOOKUP(Table1[[#This Row],[ZIPCODE]],Table2[Zip Code],Table2[County])</f>
        <v>Utah</v>
      </c>
      <c r="I4219" t="str">
        <f>_xlfn.XLOOKUP(Table1[[#This Row],[ZIPCODE]],Table3[zip],Table3[county])</f>
        <v>Utah County</v>
      </c>
      <c r="J4219" t="str">
        <f>IFERROR(Table1[[#This Row],[County (Utah.gov)]], SUBSTITUTE(Table1[[#This Row],[County (WPR)]], " County", ""))</f>
        <v>Utah</v>
      </c>
    </row>
    <row r="4220" spans="1:10">
      <c r="A4220" t="s">
        <v>137</v>
      </c>
      <c r="B4220" t="s">
        <v>319</v>
      </c>
      <c r="C4220">
        <v>2025</v>
      </c>
      <c r="D4220">
        <v>2</v>
      </c>
      <c r="E4220">
        <v>84004</v>
      </c>
      <c r="F4220" t="s">
        <v>290</v>
      </c>
      <c r="G4220">
        <v>1</v>
      </c>
      <c r="H4220" t="str">
        <f>_xlfn.XLOOKUP(Table1[[#This Row],[ZIPCODE]],Table2[Zip Code],Table2[County])</f>
        <v>Utah</v>
      </c>
      <c r="I4220" t="str">
        <f>_xlfn.XLOOKUP(Table1[[#This Row],[ZIPCODE]],Table3[zip],Table3[county])</f>
        <v>Utah County</v>
      </c>
      <c r="J4220" t="str">
        <f>IFERROR(Table1[[#This Row],[County (Utah.gov)]], SUBSTITUTE(Table1[[#This Row],[County (WPR)]], " County", ""))</f>
        <v>Utah</v>
      </c>
    </row>
    <row r="4221" spans="1:10">
      <c r="A4221" t="s">
        <v>137</v>
      </c>
      <c r="B4221" t="s">
        <v>319</v>
      </c>
      <c r="C4221">
        <v>2025</v>
      </c>
      <c r="D4221">
        <v>2</v>
      </c>
      <c r="E4221">
        <v>84005</v>
      </c>
      <c r="F4221" t="s">
        <v>290</v>
      </c>
      <c r="G4221">
        <v>1</v>
      </c>
      <c r="H4221" t="e">
        <f>_xlfn.XLOOKUP(Table1[[#This Row],[ZIPCODE]],Table2[Zip Code],Table2[County])</f>
        <v>#N/A</v>
      </c>
      <c r="I4221" t="str">
        <f>_xlfn.XLOOKUP(Table1[[#This Row],[ZIPCODE]],Table3[zip],Table3[county])</f>
        <v>Utah County</v>
      </c>
      <c r="J4221" t="str">
        <f>IFERROR(Table1[[#This Row],[County (Utah.gov)]], SUBSTITUTE(Table1[[#This Row],[County (WPR)]], " County", ""))</f>
        <v>Utah</v>
      </c>
    </row>
    <row r="4222" spans="1:10">
      <c r="A4222" t="s">
        <v>137</v>
      </c>
      <c r="B4222" t="s">
        <v>319</v>
      </c>
      <c r="C4222">
        <v>2025</v>
      </c>
      <c r="D4222">
        <v>2</v>
      </c>
      <c r="E4222">
        <v>84010</v>
      </c>
      <c r="F4222" t="s">
        <v>290</v>
      </c>
      <c r="G4222">
        <v>1</v>
      </c>
      <c r="H4222" t="str">
        <f>_xlfn.XLOOKUP(Table1[[#This Row],[ZIPCODE]],Table2[Zip Code],Table2[County])</f>
        <v>Davis</v>
      </c>
      <c r="I4222" t="str">
        <f>_xlfn.XLOOKUP(Table1[[#This Row],[ZIPCODE]],Table3[zip],Table3[county])</f>
        <v>Davis County</v>
      </c>
      <c r="J4222" t="str">
        <f>IFERROR(Table1[[#This Row],[County (Utah.gov)]], SUBSTITUTE(Table1[[#This Row],[County (WPR)]], " County", ""))</f>
        <v>Davis</v>
      </c>
    </row>
    <row r="4223" spans="1:10">
      <c r="A4223" t="s">
        <v>137</v>
      </c>
      <c r="B4223" t="s">
        <v>319</v>
      </c>
      <c r="C4223">
        <v>2025</v>
      </c>
      <c r="D4223">
        <v>2</v>
      </c>
      <c r="E4223">
        <v>84042</v>
      </c>
      <c r="F4223" t="s">
        <v>290</v>
      </c>
      <c r="G4223">
        <v>1</v>
      </c>
      <c r="H4223" t="str">
        <f>_xlfn.XLOOKUP(Table1[[#This Row],[ZIPCODE]],Table2[Zip Code],Table2[County])</f>
        <v>Utah</v>
      </c>
      <c r="I4223" t="str">
        <f>_xlfn.XLOOKUP(Table1[[#This Row],[ZIPCODE]],Table3[zip],Table3[county])</f>
        <v>Utah County</v>
      </c>
      <c r="J4223" t="str">
        <f>IFERROR(Table1[[#This Row],[County (Utah.gov)]], SUBSTITUTE(Table1[[#This Row],[County (WPR)]], " County", ""))</f>
        <v>Utah</v>
      </c>
    </row>
    <row r="4224" spans="1:10">
      <c r="A4224" t="s">
        <v>137</v>
      </c>
      <c r="B4224" t="s">
        <v>319</v>
      </c>
      <c r="C4224">
        <v>2025</v>
      </c>
      <c r="D4224">
        <v>2</v>
      </c>
      <c r="E4224">
        <v>84043</v>
      </c>
      <c r="F4224" t="s">
        <v>290</v>
      </c>
      <c r="G4224">
        <v>2</v>
      </c>
      <c r="H4224" t="str">
        <f>_xlfn.XLOOKUP(Table1[[#This Row],[ZIPCODE]],Table2[Zip Code],Table2[County])</f>
        <v>Utah</v>
      </c>
      <c r="I4224" t="str">
        <f>_xlfn.XLOOKUP(Table1[[#This Row],[ZIPCODE]],Table3[zip],Table3[county])</f>
        <v>Utah County</v>
      </c>
      <c r="J4224" t="str">
        <f>IFERROR(Table1[[#This Row],[County (Utah.gov)]], SUBSTITUTE(Table1[[#This Row],[County (WPR)]], " County", ""))</f>
        <v>Utah</v>
      </c>
    </row>
    <row r="4225" spans="1:10">
      <c r="A4225" t="s">
        <v>137</v>
      </c>
      <c r="B4225" t="s">
        <v>319</v>
      </c>
      <c r="C4225">
        <v>2025</v>
      </c>
      <c r="D4225">
        <v>2</v>
      </c>
      <c r="E4225">
        <v>84043</v>
      </c>
      <c r="F4225" t="s">
        <v>291</v>
      </c>
      <c r="G4225">
        <v>2</v>
      </c>
      <c r="H4225" t="str">
        <f>_xlfn.XLOOKUP(Table1[[#This Row],[ZIPCODE]],Table2[Zip Code],Table2[County])</f>
        <v>Utah</v>
      </c>
      <c r="I4225" t="str">
        <f>_xlfn.XLOOKUP(Table1[[#This Row],[ZIPCODE]],Table3[zip],Table3[county])</f>
        <v>Utah County</v>
      </c>
      <c r="J4225" t="str">
        <f>IFERROR(Table1[[#This Row],[County (Utah.gov)]], SUBSTITUTE(Table1[[#This Row],[County (WPR)]], " County", ""))</f>
        <v>Utah</v>
      </c>
    </row>
    <row r="4226" spans="1:10">
      <c r="A4226" t="s">
        <v>137</v>
      </c>
      <c r="B4226" t="s">
        <v>319</v>
      </c>
      <c r="C4226">
        <v>2025</v>
      </c>
      <c r="D4226">
        <v>2</v>
      </c>
      <c r="E4226">
        <v>84045</v>
      </c>
      <c r="F4226" t="s">
        <v>290</v>
      </c>
      <c r="G4226">
        <v>3</v>
      </c>
      <c r="H4226" t="e">
        <f>_xlfn.XLOOKUP(Table1[[#This Row],[ZIPCODE]],Table2[Zip Code],Table2[County])</f>
        <v>#N/A</v>
      </c>
      <c r="I4226" t="str">
        <f>_xlfn.XLOOKUP(Table1[[#This Row],[ZIPCODE]],Table3[zip],Table3[county])</f>
        <v>Utah County</v>
      </c>
      <c r="J4226" t="str">
        <f>IFERROR(Table1[[#This Row],[County (Utah.gov)]], SUBSTITUTE(Table1[[#This Row],[County (WPR)]], " County", ""))</f>
        <v>Utah</v>
      </c>
    </row>
    <row r="4227" spans="1:10">
      <c r="A4227" t="s">
        <v>137</v>
      </c>
      <c r="B4227" t="s">
        <v>319</v>
      </c>
      <c r="C4227">
        <v>2025</v>
      </c>
      <c r="D4227">
        <v>2</v>
      </c>
      <c r="E4227">
        <v>84045</v>
      </c>
      <c r="F4227" t="s">
        <v>291</v>
      </c>
      <c r="G4227">
        <v>1</v>
      </c>
      <c r="H4227" t="e">
        <f>_xlfn.XLOOKUP(Table1[[#This Row],[ZIPCODE]],Table2[Zip Code],Table2[County])</f>
        <v>#N/A</v>
      </c>
      <c r="I4227" t="str">
        <f>_xlfn.XLOOKUP(Table1[[#This Row],[ZIPCODE]],Table3[zip],Table3[county])</f>
        <v>Utah County</v>
      </c>
      <c r="J4227" t="str">
        <f>IFERROR(Table1[[#This Row],[County (Utah.gov)]], SUBSTITUTE(Table1[[#This Row],[County (WPR)]], " County", ""))</f>
        <v>Utah</v>
      </c>
    </row>
    <row r="4228" spans="1:10">
      <c r="A4228" t="s">
        <v>137</v>
      </c>
      <c r="B4228" t="s">
        <v>319</v>
      </c>
      <c r="C4228">
        <v>2025</v>
      </c>
      <c r="D4228">
        <v>2</v>
      </c>
      <c r="E4228">
        <v>84047</v>
      </c>
      <c r="F4228" t="s">
        <v>290</v>
      </c>
      <c r="G4228">
        <v>1</v>
      </c>
      <c r="H4228" t="str">
        <f>_xlfn.XLOOKUP(Table1[[#This Row],[ZIPCODE]],Table2[Zip Code],Table2[County])</f>
        <v>Salt Lake</v>
      </c>
      <c r="I4228" t="str">
        <f>_xlfn.XLOOKUP(Table1[[#This Row],[ZIPCODE]],Table3[zip],Table3[county])</f>
        <v>Salt Lake County</v>
      </c>
      <c r="J4228" t="str">
        <f>IFERROR(Table1[[#This Row],[County (Utah.gov)]], SUBSTITUTE(Table1[[#This Row],[County (WPR)]], " County", ""))</f>
        <v>Salt Lake</v>
      </c>
    </row>
    <row r="4229" spans="1:10">
      <c r="A4229" t="s">
        <v>137</v>
      </c>
      <c r="B4229" t="s">
        <v>319</v>
      </c>
      <c r="C4229">
        <v>2025</v>
      </c>
      <c r="D4229">
        <v>2</v>
      </c>
      <c r="E4229">
        <v>84050</v>
      </c>
      <c r="F4229" t="s">
        <v>291</v>
      </c>
      <c r="G4229">
        <v>1</v>
      </c>
      <c r="H4229" t="str">
        <f>_xlfn.XLOOKUP(Table1[[#This Row],[ZIPCODE]],Table2[Zip Code],Table2[County])</f>
        <v>Morgan</v>
      </c>
      <c r="I4229" t="str">
        <f>_xlfn.XLOOKUP(Table1[[#This Row],[ZIPCODE]],Table3[zip],Table3[county])</f>
        <v>Morgan County</v>
      </c>
      <c r="J4229" t="str">
        <f>IFERROR(Table1[[#This Row],[County (Utah.gov)]], SUBSTITUTE(Table1[[#This Row],[County (WPR)]], " County", ""))</f>
        <v>Morgan</v>
      </c>
    </row>
    <row r="4230" spans="1:10">
      <c r="A4230" t="s">
        <v>137</v>
      </c>
      <c r="B4230" t="s">
        <v>319</v>
      </c>
      <c r="C4230">
        <v>2025</v>
      </c>
      <c r="D4230">
        <v>2</v>
      </c>
      <c r="E4230">
        <v>84057</v>
      </c>
      <c r="F4230" t="s">
        <v>291</v>
      </c>
      <c r="G4230">
        <v>1</v>
      </c>
      <c r="H4230" t="str">
        <f>_xlfn.XLOOKUP(Table1[[#This Row],[ZIPCODE]],Table2[Zip Code],Table2[County])</f>
        <v>Utah</v>
      </c>
      <c r="I4230" t="str">
        <f>_xlfn.XLOOKUP(Table1[[#This Row],[ZIPCODE]],Table3[zip],Table3[county])</f>
        <v>Utah County</v>
      </c>
      <c r="J4230" t="str">
        <f>IFERROR(Table1[[#This Row],[County (Utah.gov)]], SUBSTITUTE(Table1[[#This Row],[County (WPR)]], " County", ""))</f>
        <v>Utah</v>
      </c>
    </row>
    <row r="4231" spans="1:10">
      <c r="A4231" t="s">
        <v>137</v>
      </c>
      <c r="B4231" t="s">
        <v>319</v>
      </c>
      <c r="C4231">
        <v>2025</v>
      </c>
      <c r="D4231">
        <v>2</v>
      </c>
      <c r="E4231">
        <v>84058</v>
      </c>
      <c r="F4231" t="s">
        <v>290</v>
      </c>
      <c r="G4231">
        <v>3</v>
      </c>
      <c r="H4231" t="str">
        <f>_xlfn.XLOOKUP(Table1[[#This Row],[ZIPCODE]],Table2[Zip Code],Table2[County])</f>
        <v>Utah</v>
      </c>
      <c r="I4231" t="str">
        <f>_xlfn.XLOOKUP(Table1[[#This Row],[ZIPCODE]],Table3[zip],Table3[county])</f>
        <v>Utah County</v>
      </c>
      <c r="J4231" t="str">
        <f>IFERROR(Table1[[#This Row],[County (Utah.gov)]], SUBSTITUTE(Table1[[#This Row],[County (WPR)]], " County", ""))</f>
        <v>Utah</v>
      </c>
    </row>
    <row r="4232" spans="1:10">
      <c r="A4232" t="s">
        <v>137</v>
      </c>
      <c r="B4232" t="s">
        <v>319</v>
      </c>
      <c r="C4232">
        <v>2025</v>
      </c>
      <c r="D4232">
        <v>2</v>
      </c>
      <c r="E4232">
        <v>84059</v>
      </c>
      <c r="F4232" t="s">
        <v>290</v>
      </c>
      <c r="G4232">
        <v>1</v>
      </c>
      <c r="H4232" t="str">
        <f>_xlfn.XLOOKUP(Table1[[#This Row],[ZIPCODE]],Table2[Zip Code],Table2[County])</f>
        <v>Utah</v>
      </c>
      <c r="I4232" t="str">
        <f>_xlfn.XLOOKUP(Table1[[#This Row],[ZIPCODE]],Table3[zip],Table3[county])</f>
        <v>Utah County</v>
      </c>
      <c r="J4232" t="str">
        <f>IFERROR(Table1[[#This Row],[County (Utah.gov)]], SUBSTITUTE(Table1[[#This Row],[County (WPR)]], " County", ""))</f>
        <v>Utah</v>
      </c>
    </row>
    <row r="4233" spans="1:10">
      <c r="A4233" t="s">
        <v>137</v>
      </c>
      <c r="B4233" t="s">
        <v>319</v>
      </c>
      <c r="C4233">
        <v>2025</v>
      </c>
      <c r="D4233">
        <v>2</v>
      </c>
      <c r="E4233">
        <v>84059</v>
      </c>
      <c r="F4233" t="s">
        <v>291</v>
      </c>
      <c r="G4233">
        <v>1</v>
      </c>
      <c r="H4233" t="str">
        <f>_xlfn.XLOOKUP(Table1[[#This Row],[ZIPCODE]],Table2[Zip Code],Table2[County])</f>
        <v>Utah</v>
      </c>
      <c r="I4233" t="str">
        <f>_xlfn.XLOOKUP(Table1[[#This Row],[ZIPCODE]],Table3[zip],Table3[county])</f>
        <v>Utah County</v>
      </c>
      <c r="J4233" t="str">
        <f>IFERROR(Table1[[#This Row],[County (Utah.gov)]], SUBSTITUTE(Table1[[#This Row],[County (WPR)]], " County", ""))</f>
        <v>Utah</v>
      </c>
    </row>
    <row r="4234" spans="1:10">
      <c r="A4234" t="s">
        <v>137</v>
      </c>
      <c r="B4234" t="s">
        <v>319</v>
      </c>
      <c r="C4234">
        <v>2025</v>
      </c>
      <c r="D4234">
        <v>2</v>
      </c>
      <c r="E4234">
        <v>84062</v>
      </c>
      <c r="F4234" t="s">
        <v>290</v>
      </c>
      <c r="G4234">
        <v>3</v>
      </c>
      <c r="H4234" t="str">
        <f>_xlfn.XLOOKUP(Table1[[#This Row],[ZIPCODE]],Table2[Zip Code],Table2[County])</f>
        <v>Utah</v>
      </c>
      <c r="I4234" t="str">
        <f>_xlfn.XLOOKUP(Table1[[#This Row],[ZIPCODE]],Table3[zip],Table3[county])</f>
        <v>Utah County</v>
      </c>
      <c r="J4234" t="str">
        <f>IFERROR(Table1[[#This Row],[County (Utah.gov)]], SUBSTITUTE(Table1[[#This Row],[County (WPR)]], " County", ""))</f>
        <v>Utah</v>
      </c>
    </row>
    <row r="4235" spans="1:10">
      <c r="A4235" t="s">
        <v>137</v>
      </c>
      <c r="B4235" t="s">
        <v>319</v>
      </c>
      <c r="C4235">
        <v>2025</v>
      </c>
      <c r="D4235">
        <v>2</v>
      </c>
      <c r="E4235">
        <v>84062</v>
      </c>
      <c r="F4235" t="s">
        <v>291</v>
      </c>
      <c r="G4235">
        <v>1</v>
      </c>
      <c r="H4235" t="str">
        <f>_xlfn.XLOOKUP(Table1[[#This Row],[ZIPCODE]],Table2[Zip Code],Table2[County])</f>
        <v>Utah</v>
      </c>
      <c r="I4235" t="str">
        <f>_xlfn.XLOOKUP(Table1[[#This Row],[ZIPCODE]],Table3[zip],Table3[county])</f>
        <v>Utah County</v>
      </c>
      <c r="J4235" t="str">
        <f>IFERROR(Table1[[#This Row],[County (Utah.gov)]], SUBSTITUTE(Table1[[#This Row],[County (WPR)]], " County", ""))</f>
        <v>Utah</v>
      </c>
    </row>
    <row r="4236" spans="1:10">
      <c r="A4236" t="s">
        <v>137</v>
      </c>
      <c r="B4236" t="s">
        <v>319</v>
      </c>
      <c r="C4236">
        <v>2025</v>
      </c>
      <c r="D4236">
        <v>2</v>
      </c>
      <c r="E4236">
        <v>84066</v>
      </c>
      <c r="F4236" t="s">
        <v>291</v>
      </c>
      <c r="G4236">
        <v>1</v>
      </c>
      <c r="H4236" t="str">
        <f>_xlfn.XLOOKUP(Table1[[#This Row],[ZIPCODE]],Table2[Zip Code],Table2[County])</f>
        <v>Duchesne</v>
      </c>
      <c r="I4236" t="str">
        <f>_xlfn.XLOOKUP(Table1[[#This Row],[ZIPCODE]],Table3[zip],Table3[county])</f>
        <v>Duchesne County</v>
      </c>
      <c r="J4236" t="str">
        <f>IFERROR(Table1[[#This Row],[County (Utah.gov)]], SUBSTITUTE(Table1[[#This Row],[County (WPR)]], " County", ""))</f>
        <v>Duchesne</v>
      </c>
    </row>
    <row r="4237" spans="1:10">
      <c r="A4237" t="s">
        <v>137</v>
      </c>
      <c r="B4237" t="s">
        <v>319</v>
      </c>
      <c r="C4237">
        <v>2025</v>
      </c>
      <c r="D4237">
        <v>2</v>
      </c>
      <c r="E4237">
        <v>84070</v>
      </c>
      <c r="F4237" t="s">
        <v>290</v>
      </c>
      <c r="G4237">
        <v>1</v>
      </c>
      <c r="H4237" t="str">
        <f>_xlfn.XLOOKUP(Table1[[#This Row],[ZIPCODE]],Table2[Zip Code],Table2[County])</f>
        <v>Salt Lake</v>
      </c>
      <c r="I4237" t="str">
        <f>_xlfn.XLOOKUP(Table1[[#This Row],[ZIPCODE]],Table3[zip],Table3[county])</f>
        <v>Salt Lake County</v>
      </c>
      <c r="J4237" t="str">
        <f>IFERROR(Table1[[#This Row],[County (Utah.gov)]], SUBSTITUTE(Table1[[#This Row],[County (WPR)]], " County", ""))</f>
        <v>Salt Lake</v>
      </c>
    </row>
    <row r="4238" spans="1:10">
      <c r="A4238" t="s">
        <v>137</v>
      </c>
      <c r="B4238" t="s">
        <v>319</v>
      </c>
      <c r="C4238">
        <v>2025</v>
      </c>
      <c r="D4238">
        <v>2</v>
      </c>
      <c r="E4238">
        <v>84070</v>
      </c>
      <c r="F4238" t="s">
        <v>291</v>
      </c>
      <c r="G4238">
        <v>2</v>
      </c>
      <c r="H4238" t="str">
        <f>_xlfn.XLOOKUP(Table1[[#This Row],[ZIPCODE]],Table2[Zip Code],Table2[County])</f>
        <v>Salt Lake</v>
      </c>
      <c r="I4238" t="str">
        <f>_xlfn.XLOOKUP(Table1[[#This Row],[ZIPCODE]],Table3[zip],Table3[county])</f>
        <v>Salt Lake County</v>
      </c>
      <c r="J4238" t="str">
        <f>IFERROR(Table1[[#This Row],[County (Utah.gov)]], SUBSTITUTE(Table1[[#This Row],[County (WPR)]], " County", ""))</f>
        <v>Salt Lake</v>
      </c>
    </row>
    <row r="4239" spans="1:10">
      <c r="A4239" t="s">
        <v>137</v>
      </c>
      <c r="B4239" t="s">
        <v>319</v>
      </c>
      <c r="C4239">
        <v>2025</v>
      </c>
      <c r="D4239">
        <v>2</v>
      </c>
      <c r="E4239">
        <v>84090</v>
      </c>
      <c r="F4239" t="s">
        <v>290</v>
      </c>
      <c r="G4239">
        <v>1</v>
      </c>
      <c r="H4239" t="str">
        <f>_xlfn.XLOOKUP(Table1[[#This Row],[ZIPCODE]],Table2[Zip Code],Table2[County])</f>
        <v>Salt Lake</v>
      </c>
      <c r="I4239" t="e">
        <f>_xlfn.XLOOKUP(Table1[[#This Row],[ZIPCODE]],Table3[zip],Table3[county])</f>
        <v>#N/A</v>
      </c>
      <c r="J4239" t="str">
        <f>IFERROR(Table1[[#This Row],[County (Utah.gov)]], SUBSTITUTE(Table1[[#This Row],[County (WPR)]], " County", ""))</f>
        <v>Salt Lake</v>
      </c>
    </row>
    <row r="4240" spans="1:10">
      <c r="A4240" t="s">
        <v>137</v>
      </c>
      <c r="B4240" t="s">
        <v>319</v>
      </c>
      <c r="C4240">
        <v>2025</v>
      </c>
      <c r="D4240">
        <v>2</v>
      </c>
      <c r="E4240">
        <v>84109</v>
      </c>
      <c r="F4240" t="s">
        <v>291</v>
      </c>
      <c r="G4240">
        <v>1</v>
      </c>
      <c r="H4240" t="str">
        <f>_xlfn.XLOOKUP(Table1[[#This Row],[ZIPCODE]],Table2[Zip Code],Table2[County])</f>
        <v>Salt Lake</v>
      </c>
      <c r="I4240" t="str">
        <f>_xlfn.XLOOKUP(Table1[[#This Row],[ZIPCODE]],Table3[zip],Table3[county])</f>
        <v>Salt Lake County</v>
      </c>
      <c r="J4240" t="str">
        <f>IFERROR(Table1[[#This Row],[County (Utah.gov)]], SUBSTITUTE(Table1[[#This Row],[County (WPR)]], " County", ""))</f>
        <v>Salt Lake</v>
      </c>
    </row>
    <row r="4241" spans="1:10">
      <c r="A4241" t="s">
        <v>137</v>
      </c>
      <c r="B4241" t="s">
        <v>319</v>
      </c>
      <c r="C4241">
        <v>2025</v>
      </c>
      <c r="D4241">
        <v>2</v>
      </c>
      <c r="E4241">
        <v>84115</v>
      </c>
      <c r="F4241" t="s">
        <v>290</v>
      </c>
      <c r="G4241">
        <v>1</v>
      </c>
      <c r="H4241" t="str">
        <f>_xlfn.XLOOKUP(Table1[[#This Row],[ZIPCODE]],Table2[Zip Code],Table2[County])</f>
        <v>Salt Lake</v>
      </c>
      <c r="I4241" t="str">
        <f>_xlfn.XLOOKUP(Table1[[#This Row],[ZIPCODE]],Table3[zip],Table3[county])</f>
        <v>Salt Lake County</v>
      </c>
      <c r="J4241" t="str">
        <f>IFERROR(Table1[[#This Row],[County (Utah.gov)]], SUBSTITUTE(Table1[[#This Row],[County (WPR)]], " County", ""))</f>
        <v>Salt Lake</v>
      </c>
    </row>
    <row r="4242" spans="1:10">
      <c r="A4242" t="s">
        <v>137</v>
      </c>
      <c r="B4242" t="s">
        <v>319</v>
      </c>
      <c r="C4242">
        <v>2025</v>
      </c>
      <c r="D4242">
        <v>2</v>
      </c>
      <c r="E4242">
        <v>84119</v>
      </c>
      <c r="F4242" t="s">
        <v>290</v>
      </c>
      <c r="G4242">
        <v>1</v>
      </c>
      <c r="H4242" t="str">
        <f>_xlfn.XLOOKUP(Table1[[#This Row],[ZIPCODE]],Table2[Zip Code],Table2[County])</f>
        <v>Salt Lake</v>
      </c>
      <c r="I4242" t="str">
        <f>_xlfn.XLOOKUP(Table1[[#This Row],[ZIPCODE]],Table3[zip],Table3[county])</f>
        <v>Salt Lake County</v>
      </c>
      <c r="J4242" t="str">
        <f>IFERROR(Table1[[#This Row],[County (Utah.gov)]], SUBSTITUTE(Table1[[#This Row],[County (WPR)]], " County", ""))</f>
        <v>Salt Lake</v>
      </c>
    </row>
    <row r="4243" spans="1:10">
      <c r="A4243" t="s">
        <v>137</v>
      </c>
      <c r="B4243" t="s">
        <v>319</v>
      </c>
      <c r="C4243">
        <v>2025</v>
      </c>
      <c r="D4243">
        <v>2</v>
      </c>
      <c r="E4243">
        <v>84120</v>
      </c>
      <c r="F4243" t="s">
        <v>291</v>
      </c>
      <c r="G4243">
        <v>2</v>
      </c>
      <c r="H4243" t="str">
        <f>_xlfn.XLOOKUP(Table1[[#This Row],[ZIPCODE]],Table2[Zip Code],Table2[County])</f>
        <v>Salt Lake</v>
      </c>
      <c r="I4243" t="str">
        <f>_xlfn.XLOOKUP(Table1[[#This Row],[ZIPCODE]],Table3[zip],Table3[county])</f>
        <v>Salt Lake County</v>
      </c>
      <c r="J4243" t="str">
        <f>IFERROR(Table1[[#This Row],[County (Utah.gov)]], SUBSTITUTE(Table1[[#This Row],[County (WPR)]], " County", ""))</f>
        <v>Salt Lake</v>
      </c>
    </row>
    <row r="4244" spans="1:10">
      <c r="A4244" t="s">
        <v>137</v>
      </c>
      <c r="B4244" t="s">
        <v>319</v>
      </c>
      <c r="C4244">
        <v>2025</v>
      </c>
      <c r="D4244">
        <v>2</v>
      </c>
      <c r="E4244">
        <v>84312</v>
      </c>
      <c r="F4244" t="s">
        <v>290</v>
      </c>
      <c r="G4244">
        <v>1</v>
      </c>
      <c r="H4244" t="str">
        <f>_xlfn.XLOOKUP(Table1[[#This Row],[ZIPCODE]],Table2[Zip Code],Table2[County])</f>
        <v>Box Elder</v>
      </c>
      <c r="I4244" t="str">
        <f>_xlfn.XLOOKUP(Table1[[#This Row],[ZIPCODE]],Table3[zip],Table3[county])</f>
        <v>Box Elder County</v>
      </c>
      <c r="J4244" t="str">
        <f>IFERROR(Table1[[#This Row],[County (Utah.gov)]], SUBSTITUTE(Table1[[#This Row],[County (WPR)]], " County", ""))</f>
        <v>Box Elder</v>
      </c>
    </row>
    <row r="4245" spans="1:10">
      <c r="A4245" t="s">
        <v>137</v>
      </c>
      <c r="B4245" t="s">
        <v>319</v>
      </c>
      <c r="C4245">
        <v>2025</v>
      </c>
      <c r="D4245">
        <v>2</v>
      </c>
      <c r="E4245">
        <v>84601</v>
      </c>
      <c r="F4245" t="s">
        <v>290</v>
      </c>
      <c r="G4245">
        <v>4</v>
      </c>
      <c r="H4245" t="str">
        <f>_xlfn.XLOOKUP(Table1[[#This Row],[ZIPCODE]],Table2[Zip Code],Table2[County])</f>
        <v>Utah</v>
      </c>
      <c r="I4245" t="str">
        <f>_xlfn.XLOOKUP(Table1[[#This Row],[ZIPCODE]],Table3[zip],Table3[county])</f>
        <v>Utah County</v>
      </c>
      <c r="J4245" t="str">
        <f>IFERROR(Table1[[#This Row],[County (Utah.gov)]], SUBSTITUTE(Table1[[#This Row],[County (WPR)]], " County", ""))</f>
        <v>Utah</v>
      </c>
    </row>
    <row r="4246" spans="1:10">
      <c r="A4246" t="s">
        <v>137</v>
      </c>
      <c r="B4246" t="s">
        <v>319</v>
      </c>
      <c r="C4246">
        <v>2025</v>
      </c>
      <c r="D4246">
        <v>2</v>
      </c>
      <c r="E4246">
        <v>84601</v>
      </c>
      <c r="F4246" t="s">
        <v>291</v>
      </c>
      <c r="G4246">
        <v>2</v>
      </c>
      <c r="H4246" t="str">
        <f>_xlfn.XLOOKUP(Table1[[#This Row],[ZIPCODE]],Table2[Zip Code],Table2[County])</f>
        <v>Utah</v>
      </c>
      <c r="I4246" t="str">
        <f>_xlfn.XLOOKUP(Table1[[#This Row],[ZIPCODE]],Table3[zip],Table3[county])</f>
        <v>Utah County</v>
      </c>
      <c r="J4246" t="str">
        <f>IFERROR(Table1[[#This Row],[County (Utah.gov)]], SUBSTITUTE(Table1[[#This Row],[County (WPR)]], " County", ""))</f>
        <v>Utah</v>
      </c>
    </row>
    <row r="4247" spans="1:10">
      <c r="A4247" t="s">
        <v>137</v>
      </c>
      <c r="B4247" t="s">
        <v>319</v>
      </c>
      <c r="C4247">
        <v>2025</v>
      </c>
      <c r="D4247">
        <v>2</v>
      </c>
      <c r="E4247">
        <v>84604</v>
      </c>
      <c r="F4247" t="s">
        <v>290</v>
      </c>
      <c r="G4247">
        <v>3</v>
      </c>
      <c r="H4247" t="str">
        <f>_xlfn.XLOOKUP(Table1[[#This Row],[ZIPCODE]],Table2[Zip Code],Table2[County])</f>
        <v>Utah</v>
      </c>
      <c r="I4247" t="str">
        <f>_xlfn.XLOOKUP(Table1[[#This Row],[ZIPCODE]],Table3[zip],Table3[county])</f>
        <v>Utah County</v>
      </c>
      <c r="J4247" t="str">
        <f>IFERROR(Table1[[#This Row],[County (Utah.gov)]], SUBSTITUTE(Table1[[#This Row],[County (WPR)]], " County", ""))</f>
        <v>Utah</v>
      </c>
    </row>
    <row r="4248" spans="1:10">
      <c r="A4248" t="s">
        <v>137</v>
      </c>
      <c r="B4248" t="s">
        <v>319</v>
      </c>
      <c r="C4248">
        <v>2025</v>
      </c>
      <c r="D4248">
        <v>2</v>
      </c>
      <c r="E4248">
        <v>84604</v>
      </c>
      <c r="F4248" t="s">
        <v>291</v>
      </c>
      <c r="G4248">
        <v>1</v>
      </c>
      <c r="H4248" t="str">
        <f>_xlfn.XLOOKUP(Table1[[#This Row],[ZIPCODE]],Table2[Zip Code],Table2[County])</f>
        <v>Utah</v>
      </c>
      <c r="I4248" t="str">
        <f>_xlfn.XLOOKUP(Table1[[#This Row],[ZIPCODE]],Table3[zip],Table3[county])</f>
        <v>Utah County</v>
      </c>
      <c r="J4248" t="str">
        <f>IFERROR(Table1[[#This Row],[County (Utah.gov)]], SUBSTITUTE(Table1[[#This Row],[County (WPR)]], " County", ""))</f>
        <v>Utah</v>
      </c>
    </row>
    <row r="4249" spans="1:10">
      <c r="A4249" t="s">
        <v>137</v>
      </c>
      <c r="B4249" t="s">
        <v>319</v>
      </c>
      <c r="C4249">
        <v>2025</v>
      </c>
      <c r="D4249">
        <v>2</v>
      </c>
      <c r="E4249">
        <v>84606</v>
      </c>
      <c r="F4249" t="s">
        <v>291</v>
      </c>
      <c r="G4249">
        <v>1</v>
      </c>
      <c r="H4249" t="str">
        <f>_xlfn.XLOOKUP(Table1[[#This Row],[ZIPCODE]],Table2[Zip Code],Table2[County])</f>
        <v>Utah</v>
      </c>
      <c r="I4249" t="str">
        <f>_xlfn.XLOOKUP(Table1[[#This Row],[ZIPCODE]],Table3[zip],Table3[county])</f>
        <v>Utah County</v>
      </c>
      <c r="J4249" t="str">
        <f>IFERROR(Table1[[#This Row],[County (Utah.gov)]], SUBSTITUTE(Table1[[#This Row],[County (WPR)]], " County", ""))</f>
        <v>Utah</v>
      </c>
    </row>
    <row r="4250" spans="1:10">
      <c r="A4250" t="s">
        <v>137</v>
      </c>
      <c r="B4250" t="s">
        <v>319</v>
      </c>
      <c r="C4250">
        <v>2025</v>
      </c>
      <c r="D4250">
        <v>2</v>
      </c>
      <c r="E4250">
        <v>84624</v>
      </c>
      <c r="F4250" t="s">
        <v>290</v>
      </c>
      <c r="G4250">
        <v>1</v>
      </c>
      <c r="H4250" t="str">
        <f>_xlfn.XLOOKUP(Table1[[#This Row],[ZIPCODE]],Table2[Zip Code],Table2[County])</f>
        <v>Millard</v>
      </c>
      <c r="I4250" t="str">
        <f>_xlfn.XLOOKUP(Table1[[#This Row],[ZIPCODE]],Table3[zip],Table3[county])</f>
        <v>Millard County</v>
      </c>
      <c r="J4250" t="str">
        <f>IFERROR(Table1[[#This Row],[County (Utah.gov)]], SUBSTITUTE(Table1[[#This Row],[County (WPR)]], " County", ""))</f>
        <v>Millard</v>
      </c>
    </row>
    <row r="4251" spans="1:10">
      <c r="A4251" t="s">
        <v>137</v>
      </c>
      <c r="B4251" t="s">
        <v>319</v>
      </c>
      <c r="C4251">
        <v>2025</v>
      </c>
      <c r="D4251">
        <v>2</v>
      </c>
      <c r="E4251">
        <v>84651</v>
      </c>
      <c r="F4251" t="s">
        <v>290</v>
      </c>
      <c r="G4251">
        <v>1</v>
      </c>
      <c r="H4251" t="str">
        <f>_xlfn.XLOOKUP(Table1[[#This Row],[ZIPCODE]],Table2[Zip Code],Table2[County])</f>
        <v>Utah</v>
      </c>
      <c r="I4251" t="str">
        <f>_xlfn.XLOOKUP(Table1[[#This Row],[ZIPCODE]],Table3[zip],Table3[county])</f>
        <v>Utah County</v>
      </c>
      <c r="J4251" t="str">
        <f>IFERROR(Table1[[#This Row],[County (Utah.gov)]], SUBSTITUTE(Table1[[#This Row],[County (WPR)]], " County", ""))</f>
        <v>Utah</v>
      </c>
    </row>
    <row r="4252" spans="1:10">
      <c r="A4252" t="s">
        <v>137</v>
      </c>
      <c r="B4252" t="s">
        <v>319</v>
      </c>
      <c r="C4252">
        <v>2025</v>
      </c>
      <c r="D4252">
        <v>2</v>
      </c>
      <c r="E4252">
        <v>84651</v>
      </c>
      <c r="F4252" t="s">
        <v>291</v>
      </c>
      <c r="G4252">
        <v>5</v>
      </c>
      <c r="H4252" t="str">
        <f>_xlfn.XLOOKUP(Table1[[#This Row],[ZIPCODE]],Table2[Zip Code],Table2[County])</f>
        <v>Utah</v>
      </c>
      <c r="I4252" t="str">
        <f>_xlfn.XLOOKUP(Table1[[#This Row],[ZIPCODE]],Table3[zip],Table3[county])</f>
        <v>Utah County</v>
      </c>
      <c r="J4252" t="str">
        <f>IFERROR(Table1[[#This Row],[County (Utah.gov)]], SUBSTITUTE(Table1[[#This Row],[County (WPR)]], " County", ""))</f>
        <v>Utah</v>
      </c>
    </row>
    <row r="4253" spans="1:10">
      <c r="A4253" t="s">
        <v>137</v>
      </c>
      <c r="B4253" t="s">
        <v>319</v>
      </c>
      <c r="C4253">
        <v>2025</v>
      </c>
      <c r="D4253">
        <v>2</v>
      </c>
      <c r="E4253">
        <v>84653</v>
      </c>
      <c r="F4253" t="s">
        <v>290</v>
      </c>
      <c r="G4253">
        <v>2</v>
      </c>
      <c r="H4253" t="str">
        <f>_xlfn.XLOOKUP(Table1[[#This Row],[ZIPCODE]],Table2[Zip Code],Table2[County])</f>
        <v>Utah</v>
      </c>
      <c r="I4253" t="str">
        <f>_xlfn.XLOOKUP(Table1[[#This Row],[ZIPCODE]],Table3[zip],Table3[county])</f>
        <v>Utah County</v>
      </c>
      <c r="J4253" t="str">
        <f>IFERROR(Table1[[#This Row],[County (Utah.gov)]], SUBSTITUTE(Table1[[#This Row],[County (WPR)]], " County", ""))</f>
        <v>Utah</v>
      </c>
    </row>
    <row r="4254" spans="1:10">
      <c r="A4254" t="s">
        <v>137</v>
      </c>
      <c r="B4254" t="s">
        <v>319</v>
      </c>
      <c r="C4254">
        <v>2025</v>
      </c>
      <c r="D4254">
        <v>2</v>
      </c>
      <c r="E4254">
        <v>84655</v>
      </c>
      <c r="F4254" t="s">
        <v>290</v>
      </c>
      <c r="G4254">
        <v>1</v>
      </c>
      <c r="H4254" t="str">
        <f>_xlfn.XLOOKUP(Table1[[#This Row],[ZIPCODE]],Table2[Zip Code],Table2[County])</f>
        <v>Utah</v>
      </c>
      <c r="I4254" t="str">
        <f>_xlfn.XLOOKUP(Table1[[#This Row],[ZIPCODE]],Table3[zip],Table3[county])</f>
        <v>Utah County</v>
      </c>
      <c r="J4254" t="str">
        <f>IFERROR(Table1[[#This Row],[County (Utah.gov)]], SUBSTITUTE(Table1[[#This Row],[County (WPR)]], " County", ""))</f>
        <v>Utah</v>
      </c>
    </row>
    <row r="4255" spans="1:10">
      <c r="A4255" t="s">
        <v>137</v>
      </c>
      <c r="B4255" t="s">
        <v>319</v>
      </c>
      <c r="C4255">
        <v>2025</v>
      </c>
      <c r="D4255">
        <v>2</v>
      </c>
      <c r="E4255">
        <v>84655</v>
      </c>
      <c r="F4255" t="s">
        <v>291</v>
      </c>
      <c r="G4255">
        <v>1</v>
      </c>
      <c r="H4255" t="str">
        <f>_xlfn.XLOOKUP(Table1[[#This Row],[ZIPCODE]],Table2[Zip Code],Table2[County])</f>
        <v>Utah</v>
      </c>
      <c r="I4255" t="str">
        <f>_xlfn.XLOOKUP(Table1[[#This Row],[ZIPCODE]],Table3[zip],Table3[county])</f>
        <v>Utah County</v>
      </c>
      <c r="J4255" t="str">
        <f>IFERROR(Table1[[#This Row],[County (Utah.gov)]], SUBSTITUTE(Table1[[#This Row],[County (WPR)]], " County", ""))</f>
        <v>Utah</v>
      </c>
    </row>
    <row r="4256" spans="1:10">
      <c r="A4256" t="s">
        <v>137</v>
      </c>
      <c r="B4256" t="s">
        <v>319</v>
      </c>
      <c r="C4256">
        <v>2025</v>
      </c>
      <c r="D4256">
        <v>2</v>
      </c>
      <c r="E4256">
        <v>84660</v>
      </c>
      <c r="F4256" t="s">
        <v>290</v>
      </c>
      <c r="G4256">
        <v>2</v>
      </c>
      <c r="H4256" t="str">
        <f>_xlfn.XLOOKUP(Table1[[#This Row],[ZIPCODE]],Table2[Zip Code],Table2[County])</f>
        <v>Utah</v>
      </c>
      <c r="I4256" t="str">
        <f>_xlfn.XLOOKUP(Table1[[#This Row],[ZIPCODE]],Table3[zip],Table3[county])</f>
        <v>Utah County</v>
      </c>
      <c r="J4256" t="str">
        <f>IFERROR(Table1[[#This Row],[County (Utah.gov)]], SUBSTITUTE(Table1[[#This Row],[County (WPR)]], " County", ""))</f>
        <v>Utah</v>
      </c>
    </row>
    <row r="4257" spans="1:10">
      <c r="A4257" t="s">
        <v>137</v>
      </c>
      <c r="B4257" t="s">
        <v>319</v>
      </c>
      <c r="C4257">
        <v>2025</v>
      </c>
      <c r="D4257">
        <v>2</v>
      </c>
      <c r="E4257">
        <v>84660</v>
      </c>
      <c r="F4257" t="s">
        <v>291</v>
      </c>
      <c r="G4257">
        <v>7</v>
      </c>
      <c r="H4257" t="str">
        <f>_xlfn.XLOOKUP(Table1[[#This Row],[ZIPCODE]],Table2[Zip Code],Table2[County])</f>
        <v>Utah</v>
      </c>
      <c r="I4257" t="str">
        <f>_xlfn.XLOOKUP(Table1[[#This Row],[ZIPCODE]],Table3[zip],Table3[county])</f>
        <v>Utah County</v>
      </c>
      <c r="J4257" t="str">
        <f>IFERROR(Table1[[#This Row],[County (Utah.gov)]], SUBSTITUTE(Table1[[#This Row],[County (WPR)]], " County", ""))</f>
        <v>Utah</v>
      </c>
    </row>
    <row r="4258" spans="1:10">
      <c r="A4258" t="s">
        <v>137</v>
      </c>
      <c r="B4258" t="s">
        <v>319</v>
      </c>
      <c r="C4258">
        <v>2025</v>
      </c>
      <c r="D4258">
        <v>2</v>
      </c>
      <c r="E4258">
        <v>84663</v>
      </c>
      <c r="F4258" t="s">
        <v>290</v>
      </c>
      <c r="G4258">
        <v>1</v>
      </c>
      <c r="H4258" t="str">
        <f>_xlfn.XLOOKUP(Table1[[#This Row],[ZIPCODE]],Table2[Zip Code],Table2[County])</f>
        <v>Utah</v>
      </c>
      <c r="I4258" t="str">
        <f>_xlfn.XLOOKUP(Table1[[#This Row],[ZIPCODE]],Table3[zip],Table3[county])</f>
        <v>Utah County</v>
      </c>
      <c r="J4258" t="str">
        <f>IFERROR(Table1[[#This Row],[County (Utah.gov)]], SUBSTITUTE(Table1[[#This Row],[County (WPR)]], " County", ""))</f>
        <v>Utah</v>
      </c>
    </row>
    <row r="4259" spans="1:10">
      <c r="A4259" t="s">
        <v>137</v>
      </c>
      <c r="B4259" t="s">
        <v>319</v>
      </c>
      <c r="C4259">
        <v>2025</v>
      </c>
      <c r="D4259">
        <v>2</v>
      </c>
      <c r="E4259">
        <v>84663</v>
      </c>
      <c r="F4259" t="s">
        <v>291</v>
      </c>
      <c r="G4259">
        <v>2</v>
      </c>
      <c r="H4259" t="str">
        <f>_xlfn.XLOOKUP(Table1[[#This Row],[ZIPCODE]],Table2[Zip Code],Table2[County])</f>
        <v>Utah</v>
      </c>
      <c r="I4259" t="str">
        <f>_xlfn.XLOOKUP(Table1[[#This Row],[ZIPCODE]],Table3[zip],Table3[county])</f>
        <v>Utah County</v>
      </c>
      <c r="J4259" t="str">
        <f>IFERROR(Table1[[#This Row],[County (Utah.gov)]], SUBSTITUTE(Table1[[#This Row],[County (WPR)]], " County", ""))</f>
        <v>Utah</v>
      </c>
    </row>
    <row r="4260" spans="1:10">
      <c r="A4260" t="s">
        <v>137</v>
      </c>
      <c r="B4260" t="s">
        <v>319</v>
      </c>
      <c r="C4260">
        <v>2025</v>
      </c>
      <c r="D4260">
        <v>2</v>
      </c>
      <c r="E4260">
        <v>84664</v>
      </c>
      <c r="F4260" t="s">
        <v>291</v>
      </c>
      <c r="G4260">
        <v>3</v>
      </c>
      <c r="H4260" t="str">
        <f>_xlfn.XLOOKUP(Table1[[#This Row],[ZIPCODE]],Table2[Zip Code],Table2[County])</f>
        <v>Utah</v>
      </c>
      <c r="I4260" t="str">
        <f>_xlfn.XLOOKUP(Table1[[#This Row],[ZIPCODE]],Table3[zip],Table3[county])</f>
        <v>Utah County</v>
      </c>
      <c r="J4260" t="str">
        <f>IFERROR(Table1[[#This Row],[County (Utah.gov)]], SUBSTITUTE(Table1[[#This Row],[County (WPR)]], " County", ""))</f>
        <v>Utah</v>
      </c>
    </row>
    <row r="4261" spans="1:10">
      <c r="A4261" t="s">
        <v>137</v>
      </c>
      <c r="B4261" t="s">
        <v>321</v>
      </c>
      <c r="C4261">
        <v>2025</v>
      </c>
      <c r="D4261">
        <v>2</v>
      </c>
      <c r="E4261">
        <v>84003</v>
      </c>
      <c r="F4261" t="s">
        <v>290</v>
      </c>
      <c r="G4261">
        <v>22</v>
      </c>
      <c r="H4261" t="str">
        <f>_xlfn.XLOOKUP(Table1[[#This Row],[ZIPCODE]],Table2[Zip Code],Table2[County])</f>
        <v>Utah</v>
      </c>
      <c r="I4261" t="str">
        <f>_xlfn.XLOOKUP(Table1[[#This Row],[ZIPCODE]],Table3[zip],Table3[county])</f>
        <v>Utah County</v>
      </c>
      <c r="J4261" t="str">
        <f>IFERROR(Table1[[#This Row],[County (Utah.gov)]], SUBSTITUTE(Table1[[#This Row],[County (WPR)]], " County", ""))</f>
        <v>Utah</v>
      </c>
    </row>
    <row r="4262" spans="1:10">
      <c r="A4262" t="s">
        <v>137</v>
      </c>
      <c r="B4262" t="s">
        <v>321</v>
      </c>
      <c r="C4262">
        <v>2025</v>
      </c>
      <c r="D4262">
        <v>2</v>
      </c>
      <c r="E4262">
        <v>84003</v>
      </c>
      <c r="F4262" t="s">
        <v>291</v>
      </c>
      <c r="G4262">
        <v>13</v>
      </c>
      <c r="H4262" t="str">
        <f>_xlfn.XLOOKUP(Table1[[#This Row],[ZIPCODE]],Table2[Zip Code],Table2[County])</f>
        <v>Utah</v>
      </c>
      <c r="I4262" t="str">
        <f>_xlfn.XLOOKUP(Table1[[#This Row],[ZIPCODE]],Table3[zip],Table3[county])</f>
        <v>Utah County</v>
      </c>
      <c r="J4262" t="str">
        <f>IFERROR(Table1[[#This Row],[County (Utah.gov)]], SUBSTITUTE(Table1[[#This Row],[County (WPR)]], " County", ""))</f>
        <v>Utah</v>
      </c>
    </row>
    <row r="4263" spans="1:10">
      <c r="A4263" t="s">
        <v>137</v>
      </c>
      <c r="B4263" t="s">
        <v>321</v>
      </c>
      <c r="C4263">
        <v>2025</v>
      </c>
      <c r="D4263">
        <v>2</v>
      </c>
      <c r="E4263">
        <v>84004</v>
      </c>
      <c r="F4263" t="s">
        <v>290</v>
      </c>
      <c r="G4263">
        <v>2</v>
      </c>
      <c r="H4263" t="str">
        <f>_xlfn.XLOOKUP(Table1[[#This Row],[ZIPCODE]],Table2[Zip Code],Table2[County])</f>
        <v>Utah</v>
      </c>
      <c r="I4263" t="str">
        <f>_xlfn.XLOOKUP(Table1[[#This Row],[ZIPCODE]],Table3[zip],Table3[county])</f>
        <v>Utah County</v>
      </c>
      <c r="J4263" t="str">
        <f>IFERROR(Table1[[#This Row],[County (Utah.gov)]], SUBSTITUTE(Table1[[#This Row],[County (WPR)]], " County", ""))</f>
        <v>Utah</v>
      </c>
    </row>
    <row r="4264" spans="1:10">
      <c r="A4264" t="s">
        <v>137</v>
      </c>
      <c r="B4264" t="s">
        <v>321</v>
      </c>
      <c r="C4264">
        <v>2025</v>
      </c>
      <c r="D4264">
        <v>2</v>
      </c>
      <c r="E4264">
        <v>84004</v>
      </c>
      <c r="F4264" t="s">
        <v>291</v>
      </c>
      <c r="G4264">
        <v>3</v>
      </c>
      <c r="H4264" t="str">
        <f>_xlfn.XLOOKUP(Table1[[#This Row],[ZIPCODE]],Table2[Zip Code],Table2[County])</f>
        <v>Utah</v>
      </c>
      <c r="I4264" t="str">
        <f>_xlfn.XLOOKUP(Table1[[#This Row],[ZIPCODE]],Table3[zip],Table3[county])</f>
        <v>Utah County</v>
      </c>
      <c r="J4264" t="str">
        <f>IFERROR(Table1[[#This Row],[County (Utah.gov)]], SUBSTITUTE(Table1[[#This Row],[County (WPR)]], " County", ""))</f>
        <v>Utah</v>
      </c>
    </row>
    <row r="4265" spans="1:10">
      <c r="A4265" t="s">
        <v>137</v>
      </c>
      <c r="B4265" t="s">
        <v>321</v>
      </c>
      <c r="C4265">
        <v>2025</v>
      </c>
      <c r="D4265">
        <v>2</v>
      </c>
      <c r="E4265">
        <v>84005</v>
      </c>
      <c r="F4265" t="s">
        <v>290</v>
      </c>
      <c r="G4265">
        <v>9</v>
      </c>
      <c r="H4265" t="e">
        <f>_xlfn.XLOOKUP(Table1[[#This Row],[ZIPCODE]],Table2[Zip Code],Table2[County])</f>
        <v>#N/A</v>
      </c>
      <c r="I4265" t="str">
        <f>_xlfn.XLOOKUP(Table1[[#This Row],[ZIPCODE]],Table3[zip],Table3[county])</f>
        <v>Utah County</v>
      </c>
      <c r="J4265" t="str">
        <f>IFERROR(Table1[[#This Row],[County (Utah.gov)]], SUBSTITUTE(Table1[[#This Row],[County (WPR)]], " County", ""))</f>
        <v>Utah</v>
      </c>
    </row>
    <row r="4266" spans="1:10">
      <c r="A4266" t="s">
        <v>137</v>
      </c>
      <c r="B4266" t="s">
        <v>321</v>
      </c>
      <c r="C4266">
        <v>2025</v>
      </c>
      <c r="D4266">
        <v>2</v>
      </c>
      <c r="E4266">
        <v>84005</v>
      </c>
      <c r="F4266" t="s">
        <v>291</v>
      </c>
      <c r="G4266">
        <v>6</v>
      </c>
      <c r="H4266" t="e">
        <f>_xlfn.XLOOKUP(Table1[[#This Row],[ZIPCODE]],Table2[Zip Code],Table2[County])</f>
        <v>#N/A</v>
      </c>
      <c r="I4266" t="str">
        <f>_xlfn.XLOOKUP(Table1[[#This Row],[ZIPCODE]],Table3[zip],Table3[county])</f>
        <v>Utah County</v>
      </c>
      <c r="J4266" t="str">
        <f>IFERROR(Table1[[#This Row],[County (Utah.gov)]], SUBSTITUTE(Table1[[#This Row],[County (WPR)]], " County", ""))</f>
        <v>Utah</v>
      </c>
    </row>
    <row r="4267" spans="1:10">
      <c r="A4267" t="s">
        <v>137</v>
      </c>
      <c r="B4267" t="s">
        <v>321</v>
      </c>
      <c r="C4267">
        <v>2025</v>
      </c>
      <c r="D4267">
        <v>2</v>
      </c>
      <c r="E4267">
        <v>84009</v>
      </c>
      <c r="F4267" t="s">
        <v>290</v>
      </c>
      <c r="G4267">
        <v>4</v>
      </c>
      <c r="H4267" t="e">
        <f>_xlfn.XLOOKUP(Table1[[#This Row],[ZIPCODE]],Table2[Zip Code],Table2[County])</f>
        <v>#N/A</v>
      </c>
      <c r="I4267" t="str">
        <f>_xlfn.XLOOKUP(Table1[[#This Row],[ZIPCODE]],Table3[zip],Table3[county])</f>
        <v>Salt Lake County</v>
      </c>
      <c r="J4267" t="str">
        <f>IFERROR(Table1[[#This Row],[County (Utah.gov)]], SUBSTITUTE(Table1[[#This Row],[County (WPR)]], " County", ""))</f>
        <v>Salt Lake</v>
      </c>
    </row>
    <row r="4268" spans="1:10">
      <c r="A4268" t="s">
        <v>137</v>
      </c>
      <c r="B4268" t="s">
        <v>321</v>
      </c>
      <c r="C4268">
        <v>2025</v>
      </c>
      <c r="D4268">
        <v>2</v>
      </c>
      <c r="E4268">
        <v>84009</v>
      </c>
      <c r="F4268" t="s">
        <v>291</v>
      </c>
      <c r="G4268">
        <v>2</v>
      </c>
      <c r="H4268" t="e">
        <f>_xlfn.XLOOKUP(Table1[[#This Row],[ZIPCODE]],Table2[Zip Code],Table2[County])</f>
        <v>#N/A</v>
      </c>
      <c r="I4268" t="str">
        <f>_xlfn.XLOOKUP(Table1[[#This Row],[ZIPCODE]],Table3[zip],Table3[county])</f>
        <v>Salt Lake County</v>
      </c>
      <c r="J4268" t="str">
        <f>IFERROR(Table1[[#This Row],[County (Utah.gov)]], SUBSTITUTE(Table1[[#This Row],[County (WPR)]], " County", ""))</f>
        <v>Salt Lake</v>
      </c>
    </row>
    <row r="4269" spans="1:10">
      <c r="A4269" t="s">
        <v>137</v>
      </c>
      <c r="B4269" t="s">
        <v>321</v>
      </c>
      <c r="C4269">
        <v>2025</v>
      </c>
      <c r="D4269">
        <v>2</v>
      </c>
      <c r="E4269">
        <v>84010</v>
      </c>
      <c r="F4269" t="s">
        <v>290</v>
      </c>
      <c r="G4269">
        <v>7</v>
      </c>
      <c r="H4269" t="str">
        <f>_xlfn.XLOOKUP(Table1[[#This Row],[ZIPCODE]],Table2[Zip Code],Table2[County])</f>
        <v>Davis</v>
      </c>
      <c r="I4269" t="str">
        <f>_xlfn.XLOOKUP(Table1[[#This Row],[ZIPCODE]],Table3[zip],Table3[county])</f>
        <v>Davis County</v>
      </c>
      <c r="J4269" t="str">
        <f>IFERROR(Table1[[#This Row],[County (Utah.gov)]], SUBSTITUTE(Table1[[#This Row],[County (WPR)]], " County", ""))</f>
        <v>Davis</v>
      </c>
    </row>
    <row r="4270" spans="1:10">
      <c r="A4270" t="s">
        <v>137</v>
      </c>
      <c r="B4270" t="s">
        <v>321</v>
      </c>
      <c r="C4270">
        <v>2025</v>
      </c>
      <c r="D4270">
        <v>2</v>
      </c>
      <c r="E4270">
        <v>84014</v>
      </c>
      <c r="F4270" t="s">
        <v>290</v>
      </c>
      <c r="G4270">
        <v>1</v>
      </c>
      <c r="H4270" t="str">
        <f>_xlfn.XLOOKUP(Table1[[#This Row],[ZIPCODE]],Table2[Zip Code],Table2[County])</f>
        <v>Davis</v>
      </c>
      <c r="I4270" t="str">
        <f>_xlfn.XLOOKUP(Table1[[#This Row],[ZIPCODE]],Table3[zip],Table3[county])</f>
        <v>Davis County</v>
      </c>
      <c r="J4270" t="str">
        <f>IFERROR(Table1[[#This Row],[County (Utah.gov)]], SUBSTITUTE(Table1[[#This Row],[County (WPR)]], " County", ""))</f>
        <v>Davis</v>
      </c>
    </row>
    <row r="4271" spans="1:10">
      <c r="A4271" t="s">
        <v>137</v>
      </c>
      <c r="B4271" t="s">
        <v>321</v>
      </c>
      <c r="C4271">
        <v>2025</v>
      </c>
      <c r="D4271">
        <v>2</v>
      </c>
      <c r="E4271">
        <v>84015</v>
      </c>
      <c r="F4271" t="s">
        <v>290</v>
      </c>
      <c r="G4271">
        <v>3</v>
      </c>
      <c r="H4271" t="str">
        <f>_xlfn.XLOOKUP(Table1[[#This Row],[ZIPCODE]],Table2[Zip Code],Table2[County])</f>
        <v>Davis</v>
      </c>
      <c r="I4271" t="str">
        <f>_xlfn.XLOOKUP(Table1[[#This Row],[ZIPCODE]],Table3[zip],Table3[county])</f>
        <v>Davis County</v>
      </c>
      <c r="J4271" t="str">
        <f>IFERROR(Table1[[#This Row],[County (Utah.gov)]], SUBSTITUTE(Table1[[#This Row],[County (WPR)]], " County", ""))</f>
        <v>Davis</v>
      </c>
    </row>
    <row r="4272" spans="1:10">
      <c r="A4272" t="s">
        <v>137</v>
      </c>
      <c r="B4272" t="s">
        <v>321</v>
      </c>
      <c r="C4272">
        <v>2025</v>
      </c>
      <c r="D4272">
        <v>2</v>
      </c>
      <c r="E4272">
        <v>84020</v>
      </c>
      <c r="F4272" t="s">
        <v>290</v>
      </c>
      <c r="G4272">
        <v>4</v>
      </c>
      <c r="H4272" t="str">
        <f>_xlfn.XLOOKUP(Table1[[#This Row],[ZIPCODE]],Table2[Zip Code],Table2[County])</f>
        <v>Salt Lake</v>
      </c>
      <c r="I4272" t="str">
        <f>_xlfn.XLOOKUP(Table1[[#This Row],[ZIPCODE]],Table3[zip],Table3[county])</f>
        <v>Salt Lake County</v>
      </c>
      <c r="J4272" t="str">
        <f>IFERROR(Table1[[#This Row],[County (Utah.gov)]], SUBSTITUTE(Table1[[#This Row],[County (WPR)]], " County", ""))</f>
        <v>Salt Lake</v>
      </c>
    </row>
    <row r="4273" spans="1:10">
      <c r="A4273" t="s">
        <v>137</v>
      </c>
      <c r="B4273" t="s">
        <v>321</v>
      </c>
      <c r="C4273">
        <v>2025</v>
      </c>
      <c r="D4273">
        <v>2</v>
      </c>
      <c r="E4273">
        <v>84020</v>
      </c>
      <c r="F4273" t="s">
        <v>291</v>
      </c>
      <c r="G4273">
        <v>6</v>
      </c>
      <c r="H4273" t="str">
        <f>_xlfn.XLOOKUP(Table1[[#This Row],[ZIPCODE]],Table2[Zip Code],Table2[County])</f>
        <v>Salt Lake</v>
      </c>
      <c r="I4273" t="str">
        <f>_xlfn.XLOOKUP(Table1[[#This Row],[ZIPCODE]],Table3[zip],Table3[county])</f>
        <v>Salt Lake County</v>
      </c>
      <c r="J4273" t="str">
        <f>IFERROR(Table1[[#This Row],[County (Utah.gov)]], SUBSTITUTE(Table1[[#This Row],[County (WPR)]], " County", ""))</f>
        <v>Salt Lake</v>
      </c>
    </row>
    <row r="4274" spans="1:10">
      <c r="A4274" t="s">
        <v>137</v>
      </c>
      <c r="B4274" t="s">
        <v>321</v>
      </c>
      <c r="C4274">
        <v>2025</v>
      </c>
      <c r="D4274">
        <v>2</v>
      </c>
      <c r="E4274">
        <v>84025</v>
      </c>
      <c r="F4274" t="s">
        <v>290</v>
      </c>
      <c r="G4274">
        <v>1</v>
      </c>
      <c r="H4274" t="str">
        <f>_xlfn.XLOOKUP(Table1[[#This Row],[ZIPCODE]],Table2[Zip Code],Table2[County])</f>
        <v>Davis</v>
      </c>
      <c r="I4274" t="str">
        <f>_xlfn.XLOOKUP(Table1[[#This Row],[ZIPCODE]],Table3[zip],Table3[county])</f>
        <v>Davis County</v>
      </c>
      <c r="J4274" t="str">
        <f>IFERROR(Table1[[#This Row],[County (Utah.gov)]], SUBSTITUTE(Table1[[#This Row],[County (WPR)]], " County", ""))</f>
        <v>Davis</v>
      </c>
    </row>
    <row r="4275" spans="1:10">
      <c r="A4275" t="s">
        <v>137</v>
      </c>
      <c r="B4275" t="s">
        <v>321</v>
      </c>
      <c r="C4275">
        <v>2025</v>
      </c>
      <c r="D4275">
        <v>2</v>
      </c>
      <c r="E4275">
        <v>84029</v>
      </c>
      <c r="F4275" t="s">
        <v>290</v>
      </c>
      <c r="G4275">
        <v>1</v>
      </c>
      <c r="H4275" t="str">
        <f>_xlfn.XLOOKUP(Table1[[#This Row],[ZIPCODE]],Table2[Zip Code],Table2[County])</f>
        <v>Tooele</v>
      </c>
      <c r="I4275" t="str">
        <f>_xlfn.XLOOKUP(Table1[[#This Row],[ZIPCODE]],Table3[zip],Table3[county])</f>
        <v>Tooele County</v>
      </c>
      <c r="J4275" t="str">
        <f>IFERROR(Table1[[#This Row],[County (Utah.gov)]], SUBSTITUTE(Table1[[#This Row],[County (WPR)]], " County", ""))</f>
        <v>Tooele</v>
      </c>
    </row>
    <row r="4276" spans="1:10">
      <c r="A4276" t="s">
        <v>137</v>
      </c>
      <c r="B4276" t="s">
        <v>321</v>
      </c>
      <c r="C4276">
        <v>2025</v>
      </c>
      <c r="D4276">
        <v>2</v>
      </c>
      <c r="E4276">
        <v>84032</v>
      </c>
      <c r="F4276" t="s">
        <v>290</v>
      </c>
      <c r="G4276">
        <v>2</v>
      </c>
      <c r="H4276" t="str">
        <f>_xlfn.XLOOKUP(Table1[[#This Row],[ZIPCODE]],Table2[Zip Code],Table2[County])</f>
        <v>Wasatch</v>
      </c>
      <c r="I4276" t="str">
        <f>_xlfn.XLOOKUP(Table1[[#This Row],[ZIPCODE]],Table3[zip],Table3[county])</f>
        <v>Wasatch County</v>
      </c>
      <c r="J4276" t="str">
        <f>IFERROR(Table1[[#This Row],[County (Utah.gov)]], SUBSTITUTE(Table1[[#This Row],[County (WPR)]], " County", ""))</f>
        <v>Wasatch</v>
      </c>
    </row>
    <row r="4277" spans="1:10">
      <c r="A4277" t="s">
        <v>137</v>
      </c>
      <c r="B4277" t="s">
        <v>321</v>
      </c>
      <c r="C4277">
        <v>2025</v>
      </c>
      <c r="D4277">
        <v>2</v>
      </c>
      <c r="E4277">
        <v>84032</v>
      </c>
      <c r="F4277" t="s">
        <v>291</v>
      </c>
      <c r="G4277">
        <v>1</v>
      </c>
      <c r="H4277" t="str">
        <f>_xlfn.XLOOKUP(Table1[[#This Row],[ZIPCODE]],Table2[Zip Code],Table2[County])</f>
        <v>Wasatch</v>
      </c>
      <c r="I4277" t="str">
        <f>_xlfn.XLOOKUP(Table1[[#This Row],[ZIPCODE]],Table3[zip],Table3[county])</f>
        <v>Wasatch County</v>
      </c>
      <c r="J4277" t="str">
        <f>IFERROR(Table1[[#This Row],[County (Utah.gov)]], SUBSTITUTE(Table1[[#This Row],[County (WPR)]], " County", ""))</f>
        <v>Wasatch</v>
      </c>
    </row>
    <row r="4278" spans="1:10">
      <c r="A4278" t="s">
        <v>137</v>
      </c>
      <c r="B4278" t="s">
        <v>321</v>
      </c>
      <c r="C4278">
        <v>2025</v>
      </c>
      <c r="D4278">
        <v>2</v>
      </c>
      <c r="E4278">
        <v>84037</v>
      </c>
      <c r="F4278" t="s">
        <v>290</v>
      </c>
      <c r="G4278">
        <v>2</v>
      </c>
      <c r="H4278" t="str">
        <f>_xlfn.XLOOKUP(Table1[[#This Row],[ZIPCODE]],Table2[Zip Code],Table2[County])</f>
        <v>Davis</v>
      </c>
      <c r="I4278" t="str">
        <f>_xlfn.XLOOKUP(Table1[[#This Row],[ZIPCODE]],Table3[zip],Table3[county])</f>
        <v>Davis County</v>
      </c>
      <c r="J4278" t="str">
        <f>IFERROR(Table1[[#This Row],[County (Utah.gov)]], SUBSTITUTE(Table1[[#This Row],[County (WPR)]], " County", ""))</f>
        <v>Davis</v>
      </c>
    </row>
    <row r="4279" spans="1:10">
      <c r="A4279" t="s">
        <v>137</v>
      </c>
      <c r="B4279" t="s">
        <v>321</v>
      </c>
      <c r="C4279">
        <v>2025</v>
      </c>
      <c r="D4279">
        <v>2</v>
      </c>
      <c r="E4279">
        <v>84037</v>
      </c>
      <c r="F4279" t="s">
        <v>291</v>
      </c>
      <c r="G4279">
        <v>1</v>
      </c>
      <c r="H4279" t="str">
        <f>_xlfn.XLOOKUP(Table1[[#This Row],[ZIPCODE]],Table2[Zip Code],Table2[County])</f>
        <v>Davis</v>
      </c>
      <c r="I4279" t="str">
        <f>_xlfn.XLOOKUP(Table1[[#This Row],[ZIPCODE]],Table3[zip],Table3[county])</f>
        <v>Davis County</v>
      </c>
      <c r="J4279" t="str">
        <f>IFERROR(Table1[[#This Row],[County (Utah.gov)]], SUBSTITUTE(Table1[[#This Row],[County (WPR)]], " County", ""))</f>
        <v>Davis</v>
      </c>
    </row>
    <row r="4280" spans="1:10">
      <c r="A4280" t="s">
        <v>137</v>
      </c>
      <c r="B4280" t="s">
        <v>321</v>
      </c>
      <c r="C4280">
        <v>2025</v>
      </c>
      <c r="D4280">
        <v>2</v>
      </c>
      <c r="E4280">
        <v>84040</v>
      </c>
      <c r="F4280" t="s">
        <v>290</v>
      </c>
      <c r="G4280">
        <v>3</v>
      </c>
      <c r="H4280" t="str">
        <f>_xlfn.XLOOKUP(Table1[[#This Row],[ZIPCODE]],Table2[Zip Code],Table2[County])</f>
        <v>Davis</v>
      </c>
      <c r="I4280" t="str">
        <f>_xlfn.XLOOKUP(Table1[[#This Row],[ZIPCODE]],Table3[zip],Table3[county])</f>
        <v>Davis County</v>
      </c>
      <c r="J4280" t="str">
        <f>IFERROR(Table1[[#This Row],[County (Utah.gov)]], SUBSTITUTE(Table1[[#This Row],[County (WPR)]], " County", ""))</f>
        <v>Davis</v>
      </c>
    </row>
    <row r="4281" spans="1:10">
      <c r="A4281" t="s">
        <v>137</v>
      </c>
      <c r="B4281" t="s">
        <v>321</v>
      </c>
      <c r="C4281">
        <v>2025</v>
      </c>
      <c r="D4281">
        <v>2</v>
      </c>
      <c r="E4281">
        <v>84042</v>
      </c>
      <c r="F4281" t="s">
        <v>290</v>
      </c>
      <c r="G4281">
        <v>7</v>
      </c>
      <c r="H4281" t="str">
        <f>_xlfn.XLOOKUP(Table1[[#This Row],[ZIPCODE]],Table2[Zip Code],Table2[County])</f>
        <v>Utah</v>
      </c>
      <c r="I4281" t="str">
        <f>_xlfn.XLOOKUP(Table1[[#This Row],[ZIPCODE]],Table3[zip],Table3[county])</f>
        <v>Utah County</v>
      </c>
      <c r="J4281" t="str">
        <f>IFERROR(Table1[[#This Row],[County (Utah.gov)]], SUBSTITUTE(Table1[[#This Row],[County (WPR)]], " County", ""))</f>
        <v>Utah</v>
      </c>
    </row>
    <row r="4282" spans="1:10">
      <c r="A4282" t="s">
        <v>137</v>
      </c>
      <c r="B4282" t="s">
        <v>321</v>
      </c>
      <c r="C4282">
        <v>2025</v>
      </c>
      <c r="D4282">
        <v>2</v>
      </c>
      <c r="E4282">
        <v>84043</v>
      </c>
      <c r="F4282" t="s">
        <v>290</v>
      </c>
      <c r="G4282">
        <v>29</v>
      </c>
      <c r="H4282" t="str">
        <f>_xlfn.XLOOKUP(Table1[[#This Row],[ZIPCODE]],Table2[Zip Code],Table2[County])</f>
        <v>Utah</v>
      </c>
      <c r="I4282" t="str">
        <f>_xlfn.XLOOKUP(Table1[[#This Row],[ZIPCODE]],Table3[zip],Table3[county])</f>
        <v>Utah County</v>
      </c>
      <c r="J4282" t="str">
        <f>IFERROR(Table1[[#This Row],[County (Utah.gov)]], SUBSTITUTE(Table1[[#This Row],[County (WPR)]], " County", ""))</f>
        <v>Utah</v>
      </c>
    </row>
    <row r="4283" spans="1:10">
      <c r="A4283" t="s">
        <v>137</v>
      </c>
      <c r="B4283" t="s">
        <v>321</v>
      </c>
      <c r="C4283">
        <v>2025</v>
      </c>
      <c r="D4283">
        <v>2</v>
      </c>
      <c r="E4283">
        <v>84043</v>
      </c>
      <c r="F4283" t="s">
        <v>291</v>
      </c>
      <c r="G4283">
        <v>13</v>
      </c>
      <c r="H4283" t="str">
        <f>_xlfn.XLOOKUP(Table1[[#This Row],[ZIPCODE]],Table2[Zip Code],Table2[County])</f>
        <v>Utah</v>
      </c>
      <c r="I4283" t="str">
        <f>_xlfn.XLOOKUP(Table1[[#This Row],[ZIPCODE]],Table3[zip],Table3[county])</f>
        <v>Utah County</v>
      </c>
      <c r="J4283" t="str">
        <f>IFERROR(Table1[[#This Row],[County (Utah.gov)]], SUBSTITUTE(Table1[[#This Row],[County (WPR)]], " County", ""))</f>
        <v>Utah</v>
      </c>
    </row>
    <row r="4284" spans="1:10">
      <c r="A4284" t="s">
        <v>137</v>
      </c>
      <c r="B4284" t="s">
        <v>321</v>
      </c>
      <c r="C4284">
        <v>2025</v>
      </c>
      <c r="D4284">
        <v>2</v>
      </c>
      <c r="E4284">
        <v>84044</v>
      </c>
      <c r="F4284" t="s">
        <v>290</v>
      </c>
      <c r="G4284">
        <v>1</v>
      </c>
      <c r="H4284" t="str">
        <f>_xlfn.XLOOKUP(Table1[[#This Row],[ZIPCODE]],Table2[Zip Code],Table2[County])</f>
        <v>Salt Lake</v>
      </c>
      <c r="I4284" t="str">
        <f>_xlfn.XLOOKUP(Table1[[#This Row],[ZIPCODE]],Table3[zip],Table3[county])</f>
        <v>Salt Lake County</v>
      </c>
      <c r="J4284" t="str">
        <f>IFERROR(Table1[[#This Row],[County (Utah.gov)]], SUBSTITUTE(Table1[[#This Row],[County (WPR)]], " County", ""))</f>
        <v>Salt Lake</v>
      </c>
    </row>
    <row r="4285" spans="1:10">
      <c r="A4285" t="s">
        <v>137</v>
      </c>
      <c r="B4285" t="s">
        <v>321</v>
      </c>
      <c r="C4285">
        <v>2025</v>
      </c>
      <c r="D4285">
        <v>2</v>
      </c>
      <c r="E4285">
        <v>84045</v>
      </c>
      <c r="F4285" t="s">
        <v>290</v>
      </c>
      <c r="G4285">
        <v>14</v>
      </c>
      <c r="H4285" t="e">
        <f>_xlfn.XLOOKUP(Table1[[#This Row],[ZIPCODE]],Table2[Zip Code],Table2[County])</f>
        <v>#N/A</v>
      </c>
      <c r="I4285" t="str">
        <f>_xlfn.XLOOKUP(Table1[[#This Row],[ZIPCODE]],Table3[zip],Table3[county])</f>
        <v>Utah County</v>
      </c>
      <c r="J4285" t="str">
        <f>IFERROR(Table1[[#This Row],[County (Utah.gov)]], SUBSTITUTE(Table1[[#This Row],[County (WPR)]], " County", ""))</f>
        <v>Utah</v>
      </c>
    </row>
    <row r="4286" spans="1:10">
      <c r="A4286" t="s">
        <v>137</v>
      </c>
      <c r="B4286" t="s">
        <v>321</v>
      </c>
      <c r="C4286">
        <v>2025</v>
      </c>
      <c r="D4286">
        <v>2</v>
      </c>
      <c r="E4286">
        <v>84045</v>
      </c>
      <c r="F4286" t="s">
        <v>291</v>
      </c>
      <c r="G4286">
        <v>11</v>
      </c>
      <c r="H4286" t="e">
        <f>_xlfn.XLOOKUP(Table1[[#This Row],[ZIPCODE]],Table2[Zip Code],Table2[County])</f>
        <v>#N/A</v>
      </c>
      <c r="I4286" t="str">
        <f>_xlfn.XLOOKUP(Table1[[#This Row],[ZIPCODE]],Table3[zip],Table3[county])</f>
        <v>Utah County</v>
      </c>
      <c r="J4286" t="str">
        <f>IFERROR(Table1[[#This Row],[County (Utah.gov)]], SUBSTITUTE(Table1[[#This Row],[County (WPR)]], " County", ""))</f>
        <v>Utah</v>
      </c>
    </row>
    <row r="4287" spans="1:10">
      <c r="A4287" t="s">
        <v>137</v>
      </c>
      <c r="B4287" t="s">
        <v>321</v>
      </c>
      <c r="C4287">
        <v>2025</v>
      </c>
      <c r="D4287">
        <v>2</v>
      </c>
      <c r="E4287">
        <v>84047</v>
      </c>
      <c r="F4287" t="s">
        <v>290</v>
      </c>
      <c r="G4287">
        <v>1</v>
      </c>
      <c r="H4287" t="str">
        <f>_xlfn.XLOOKUP(Table1[[#This Row],[ZIPCODE]],Table2[Zip Code],Table2[County])</f>
        <v>Salt Lake</v>
      </c>
      <c r="I4287" t="str">
        <f>_xlfn.XLOOKUP(Table1[[#This Row],[ZIPCODE]],Table3[zip],Table3[county])</f>
        <v>Salt Lake County</v>
      </c>
      <c r="J4287" t="str">
        <f>IFERROR(Table1[[#This Row],[County (Utah.gov)]], SUBSTITUTE(Table1[[#This Row],[County (WPR)]], " County", ""))</f>
        <v>Salt Lake</v>
      </c>
    </row>
    <row r="4288" spans="1:10">
      <c r="A4288" t="s">
        <v>137</v>
      </c>
      <c r="B4288" t="s">
        <v>321</v>
      </c>
      <c r="C4288">
        <v>2025</v>
      </c>
      <c r="D4288">
        <v>2</v>
      </c>
      <c r="E4288">
        <v>84049</v>
      </c>
      <c r="F4288" t="s">
        <v>290</v>
      </c>
      <c r="G4288">
        <v>2</v>
      </c>
      <c r="H4288" t="str">
        <f>_xlfn.XLOOKUP(Table1[[#This Row],[ZIPCODE]],Table2[Zip Code],Table2[County])</f>
        <v>Wasatch</v>
      </c>
      <c r="I4288" t="str">
        <f>_xlfn.XLOOKUP(Table1[[#This Row],[ZIPCODE]],Table3[zip],Table3[county])</f>
        <v>Wasatch County</v>
      </c>
      <c r="J4288" t="str">
        <f>IFERROR(Table1[[#This Row],[County (Utah.gov)]], SUBSTITUTE(Table1[[#This Row],[County (WPR)]], " County", ""))</f>
        <v>Wasatch</v>
      </c>
    </row>
    <row r="4289" spans="1:10">
      <c r="A4289" t="s">
        <v>137</v>
      </c>
      <c r="B4289" t="s">
        <v>321</v>
      </c>
      <c r="C4289">
        <v>2025</v>
      </c>
      <c r="D4289">
        <v>2</v>
      </c>
      <c r="E4289">
        <v>84049</v>
      </c>
      <c r="F4289" t="s">
        <v>291</v>
      </c>
      <c r="G4289">
        <v>1</v>
      </c>
      <c r="H4289" t="str">
        <f>_xlfn.XLOOKUP(Table1[[#This Row],[ZIPCODE]],Table2[Zip Code],Table2[County])</f>
        <v>Wasatch</v>
      </c>
      <c r="I4289" t="str">
        <f>_xlfn.XLOOKUP(Table1[[#This Row],[ZIPCODE]],Table3[zip],Table3[county])</f>
        <v>Wasatch County</v>
      </c>
      <c r="J4289" t="str">
        <f>IFERROR(Table1[[#This Row],[County (Utah.gov)]], SUBSTITUTE(Table1[[#This Row],[County (WPR)]], " County", ""))</f>
        <v>Wasatch</v>
      </c>
    </row>
    <row r="4290" spans="1:10">
      <c r="A4290" t="s">
        <v>137</v>
      </c>
      <c r="B4290" t="s">
        <v>321</v>
      </c>
      <c r="C4290">
        <v>2025</v>
      </c>
      <c r="D4290">
        <v>2</v>
      </c>
      <c r="E4290">
        <v>84050</v>
      </c>
      <c r="F4290" t="s">
        <v>290</v>
      </c>
      <c r="G4290">
        <v>1</v>
      </c>
      <c r="H4290" t="str">
        <f>_xlfn.XLOOKUP(Table1[[#This Row],[ZIPCODE]],Table2[Zip Code],Table2[County])</f>
        <v>Morgan</v>
      </c>
      <c r="I4290" t="str">
        <f>_xlfn.XLOOKUP(Table1[[#This Row],[ZIPCODE]],Table3[zip],Table3[county])</f>
        <v>Morgan County</v>
      </c>
      <c r="J4290" t="str">
        <f>IFERROR(Table1[[#This Row],[County (Utah.gov)]], SUBSTITUTE(Table1[[#This Row],[County (WPR)]], " County", ""))</f>
        <v>Morgan</v>
      </c>
    </row>
    <row r="4291" spans="1:10">
      <c r="A4291" t="s">
        <v>137</v>
      </c>
      <c r="B4291" t="s">
        <v>321</v>
      </c>
      <c r="C4291">
        <v>2025</v>
      </c>
      <c r="D4291">
        <v>2</v>
      </c>
      <c r="E4291">
        <v>84054</v>
      </c>
      <c r="F4291" t="s">
        <v>290</v>
      </c>
      <c r="G4291">
        <v>1</v>
      </c>
      <c r="H4291" t="str">
        <f>_xlfn.XLOOKUP(Table1[[#This Row],[ZIPCODE]],Table2[Zip Code],Table2[County])</f>
        <v>Davis</v>
      </c>
      <c r="I4291" t="str">
        <f>_xlfn.XLOOKUP(Table1[[#This Row],[ZIPCODE]],Table3[zip],Table3[county])</f>
        <v>Davis County</v>
      </c>
      <c r="J4291" t="str">
        <f>IFERROR(Table1[[#This Row],[County (Utah.gov)]], SUBSTITUTE(Table1[[#This Row],[County (WPR)]], " County", ""))</f>
        <v>Davis</v>
      </c>
    </row>
    <row r="4292" spans="1:10">
      <c r="A4292" t="s">
        <v>137</v>
      </c>
      <c r="B4292" t="s">
        <v>321</v>
      </c>
      <c r="C4292">
        <v>2025</v>
      </c>
      <c r="D4292">
        <v>2</v>
      </c>
      <c r="E4292">
        <v>84057</v>
      </c>
      <c r="F4292" t="s">
        <v>290</v>
      </c>
      <c r="G4292">
        <v>11</v>
      </c>
      <c r="H4292" t="str">
        <f>_xlfn.XLOOKUP(Table1[[#This Row],[ZIPCODE]],Table2[Zip Code],Table2[County])</f>
        <v>Utah</v>
      </c>
      <c r="I4292" t="str">
        <f>_xlfn.XLOOKUP(Table1[[#This Row],[ZIPCODE]],Table3[zip],Table3[county])</f>
        <v>Utah County</v>
      </c>
      <c r="J4292" t="str">
        <f>IFERROR(Table1[[#This Row],[County (Utah.gov)]], SUBSTITUTE(Table1[[#This Row],[County (WPR)]], " County", ""))</f>
        <v>Utah</v>
      </c>
    </row>
    <row r="4293" spans="1:10">
      <c r="A4293" t="s">
        <v>137</v>
      </c>
      <c r="B4293" t="s">
        <v>321</v>
      </c>
      <c r="C4293">
        <v>2025</v>
      </c>
      <c r="D4293">
        <v>2</v>
      </c>
      <c r="E4293">
        <v>84057</v>
      </c>
      <c r="F4293" t="s">
        <v>291</v>
      </c>
      <c r="G4293">
        <v>4</v>
      </c>
      <c r="H4293" t="str">
        <f>_xlfn.XLOOKUP(Table1[[#This Row],[ZIPCODE]],Table2[Zip Code],Table2[County])</f>
        <v>Utah</v>
      </c>
      <c r="I4293" t="str">
        <f>_xlfn.XLOOKUP(Table1[[#This Row],[ZIPCODE]],Table3[zip],Table3[county])</f>
        <v>Utah County</v>
      </c>
      <c r="J4293" t="str">
        <f>IFERROR(Table1[[#This Row],[County (Utah.gov)]], SUBSTITUTE(Table1[[#This Row],[County (WPR)]], " County", ""))</f>
        <v>Utah</v>
      </c>
    </row>
    <row r="4294" spans="1:10">
      <c r="A4294" t="s">
        <v>137</v>
      </c>
      <c r="B4294" t="s">
        <v>321</v>
      </c>
      <c r="C4294">
        <v>2025</v>
      </c>
      <c r="D4294">
        <v>2</v>
      </c>
      <c r="E4294">
        <v>84058</v>
      </c>
      <c r="F4294" t="s">
        <v>290</v>
      </c>
      <c r="G4294">
        <v>41</v>
      </c>
      <c r="H4294" t="str">
        <f>_xlfn.XLOOKUP(Table1[[#This Row],[ZIPCODE]],Table2[Zip Code],Table2[County])</f>
        <v>Utah</v>
      </c>
      <c r="I4294" t="str">
        <f>_xlfn.XLOOKUP(Table1[[#This Row],[ZIPCODE]],Table3[zip],Table3[county])</f>
        <v>Utah County</v>
      </c>
      <c r="J4294" t="str">
        <f>IFERROR(Table1[[#This Row],[County (Utah.gov)]], SUBSTITUTE(Table1[[#This Row],[County (WPR)]], " County", ""))</f>
        <v>Utah</v>
      </c>
    </row>
    <row r="4295" spans="1:10">
      <c r="A4295" t="s">
        <v>137</v>
      </c>
      <c r="B4295" t="s">
        <v>321</v>
      </c>
      <c r="C4295">
        <v>2025</v>
      </c>
      <c r="D4295">
        <v>2</v>
      </c>
      <c r="E4295">
        <v>84058</v>
      </c>
      <c r="F4295" t="s">
        <v>291</v>
      </c>
      <c r="G4295">
        <v>11</v>
      </c>
      <c r="H4295" t="str">
        <f>_xlfn.XLOOKUP(Table1[[#This Row],[ZIPCODE]],Table2[Zip Code],Table2[County])</f>
        <v>Utah</v>
      </c>
      <c r="I4295" t="str">
        <f>_xlfn.XLOOKUP(Table1[[#This Row],[ZIPCODE]],Table3[zip],Table3[county])</f>
        <v>Utah County</v>
      </c>
      <c r="J4295" t="str">
        <f>IFERROR(Table1[[#This Row],[County (Utah.gov)]], SUBSTITUTE(Table1[[#This Row],[County (WPR)]], " County", ""))</f>
        <v>Utah</v>
      </c>
    </row>
    <row r="4296" spans="1:10">
      <c r="A4296" t="s">
        <v>137</v>
      </c>
      <c r="B4296" t="s">
        <v>321</v>
      </c>
      <c r="C4296">
        <v>2025</v>
      </c>
      <c r="D4296">
        <v>2</v>
      </c>
      <c r="E4296">
        <v>84059</v>
      </c>
      <c r="F4296" t="s">
        <v>290</v>
      </c>
      <c r="G4296">
        <v>10</v>
      </c>
      <c r="H4296" t="str">
        <f>_xlfn.XLOOKUP(Table1[[#This Row],[ZIPCODE]],Table2[Zip Code],Table2[County])</f>
        <v>Utah</v>
      </c>
      <c r="I4296" t="str">
        <f>_xlfn.XLOOKUP(Table1[[#This Row],[ZIPCODE]],Table3[zip],Table3[county])</f>
        <v>Utah County</v>
      </c>
      <c r="J4296" t="str">
        <f>IFERROR(Table1[[#This Row],[County (Utah.gov)]], SUBSTITUTE(Table1[[#This Row],[County (WPR)]], " County", ""))</f>
        <v>Utah</v>
      </c>
    </row>
    <row r="4297" spans="1:10">
      <c r="A4297" t="s">
        <v>137</v>
      </c>
      <c r="B4297" t="s">
        <v>321</v>
      </c>
      <c r="C4297">
        <v>2025</v>
      </c>
      <c r="D4297">
        <v>2</v>
      </c>
      <c r="E4297">
        <v>84059</v>
      </c>
      <c r="F4297" t="s">
        <v>291</v>
      </c>
      <c r="G4297">
        <v>3</v>
      </c>
      <c r="H4297" t="str">
        <f>_xlfn.XLOOKUP(Table1[[#This Row],[ZIPCODE]],Table2[Zip Code],Table2[County])</f>
        <v>Utah</v>
      </c>
      <c r="I4297" t="str">
        <f>_xlfn.XLOOKUP(Table1[[#This Row],[ZIPCODE]],Table3[zip],Table3[county])</f>
        <v>Utah County</v>
      </c>
      <c r="J4297" t="str">
        <f>IFERROR(Table1[[#This Row],[County (Utah.gov)]], SUBSTITUTE(Table1[[#This Row],[County (WPR)]], " County", ""))</f>
        <v>Utah</v>
      </c>
    </row>
    <row r="4298" spans="1:10">
      <c r="A4298" t="s">
        <v>137</v>
      </c>
      <c r="B4298" t="s">
        <v>321</v>
      </c>
      <c r="C4298">
        <v>2025</v>
      </c>
      <c r="D4298">
        <v>2</v>
      </c>
      <c r="E4298">
        <v>84062</v>
      </c>
      <c r="F4298" t="s">
        <v>290</v>
      </c>
      <c r="G4298">
        <v>11</v>
      </c>
      <c r="H4298" t="str">
        <f>_xlfn.XLOOKUP(Table1[[#This Row],[ZIPCODE]],Table2[Zip Code],Table2[County])</f>
        <v>Utah</v>
      </c>
      <c r="I4298" t="str">
        <f>_xlfn.XLOOKUP(Table1[[#This Row],[ZIPCODE]],Table3[zip],Table3[county])</f>
        <v>Utah County</v>
      </c>
      <c r="J4298" t="str">
        <f>IFERROR(Table1[[#This Row],[County (Utah.gov)]], SUBSTITUTE(Table1[[#This Row],[County (WPR)]], " County", ""))</f>
        <v>Utah</v>
      </c>
    </row>
    <row r="4299" spans="1:10">
      <c r="A4299" t="s">
        <v>137</v>
      </c>
      <c r="B4299" t="s">
        <v>321</v>
      </c>
      <c r="C4299">
        <v>2025</v>
      </c>
      <c r="D4299">
        <v>2</v>
      </c>
      <c r="E4299">
        <v>84062</v>
      </c>
      <c r="F4299" t="s">
        <v>291</v>
      </c>
      <c r="G4299">
        <v>3</v>
      </c>
      <c r="H4299" t="str">
        <f>_xlfn.XLOOKUP(Table1[[#This Row],[ZIPCODE]],Table2[Zip Code],Table2[County])</f>
        <v>Utah</v>
      </c>
      <c r="I4299" t="str">
        <f>_xlfn.XLOOKUP(Table1[[#This Row],[ZIPCODE]],Table3[zip],Table3[county])</f>
        <v>Utah County</v>
      </c>
      <c r="J4299" t="str">
        <f>IFERROR(Table1[[#This Row],[County (Utah.gov)]], SUBSTITUTE(Table1[[#This Row],[County (WPR)]], " County", ""))</f>
        <v>Utah</v>
      </c>
    </row>
    <row r="4300" spans="1:10">
      <c r="A4300" t="s">
        <v>137</v>
      </c>
      <c r="B4300" t="s">
        <v>321</v>
      </c>
      <c r="C4300">
        <v>2025</v>
      </c>
      <c r="D4300">
        <v>2</v>
      </c>
      <c r="E4300">
        <v>84065</v>
      </c>
      <c r="F4300" t="s">
        <v>290</v>
      </c>
      <c r="G4300">
        <v>5</v>
      </c>
      <c r="H4300" t="str">
        <f>_xlfn.XLOOKUP(Table1[[#This Row],[ZIPCODE]],Table2[Zip Code],Table2[County])</f>
        <v>Salt Lake</v>
      </c>
      <c r="I4300" t="str">
        <f>_xlfn.XLOOKUP(Table1[[#This Row],[ZIPCODE]],Table3[zip],Table3[county])</f>
        <v>Salt Lake County</v>
      </c>
      <c r="J4300" t="str">
        <f>IFERROR(Table1[[#This Row],[County (Utah.gov)]], SUBSTITUTE(Table1[[#This Row],[County (WPR)]], " County", ""))</f>
        <v>Salt Lake</v>
      </c>
    </row>
    <row r="4301" spans="1:10">
      <c r="A4301" t="s">
        <v>137</v>
      </c>
      <c r="B4301" t="s">
        <v>321</v>
      </c>
      <c r="C4301">
        <v>2025</v>
      </c>
      <c r="D4301">
        <v>2</v>
      </c>
      <c r="E4301">
        <v>84065</v>
      </c>
      <c r="F4301" t="s">
        <v>291</v>
      </c>
      <c r="G4301">
        <v>2</v>
      </c>
      <c r="H4301" t="str">
        <f>_xlfn.XLOOKUP(Table1[[#This Row],[ZIPCODE]],Table2[Zip Code],Table2[County])</f>
        <v>Salt Lake</v>
      </c>
      <c r="I4301" t="str">
        <f>_xlfn.XLOOKUP(Table1[[#This Row],[ZIPCODE]],Table3[zip],Table3[county])</f>
        <v>Salt Lake County</v>
      </c>
      <c r="J4301" t="str">
        <f>IFERROR(Table1[[#This Row],[County (Utah.gov)]], SUBSTITUTE(Table1[[#This Row],[County (WPR)]], " County", ""))</f>
        <v>Salt Lake</v>
      </c>
    </row>
    <row r="4302" spans="1:10">
      <c r="A4302" t="s">
        <v>137</v>
      </c>
      <c r="B4302" t="s">
        <v>321</v>
      </c>
      <c r="C4302">
        <v>2025</v>
      </c>
      <c r="D4302">
        <v>2</v>
      </c>
      <c r="E4302">
        <v>84067</v>
      </c>
      <c r="F4302" t="s">
        <v>290</v>
      </c>
      <c r="G4302">
        <v>1</v>
      </c>
      <c r="H4302" t="str">
        <f>_xlfn.XLOOKUP(Table1[[#This Row],[ZIPCODE]],Table2[Zip Code],Table2[County])</f>
        <v>Weber</v>
      </c>
      <c r="I4302" t="str">
        <f>_xlfn.XLOOKUP(Table1[[#This Row],[ZIPCODE]],Table3[zip],Table3[county])</f>
        <v>Weber County</v>
      </c>
      <c r="J4302" t="str">
        <f>IFERROR(Table1[[#This Row],[County (Utah.gov)]], SUBSTITUTE(Table1[[#This Row],[County (WPR)]], " County", ""))</f>
        <v>Weber</v>
      </c>
    </row>
    <row r="4303" spans="1:10">
      <c r="A4303" t="s">
        <v>137</v>
      </c>
      <c r="B4303" t="s">
        <v>321</v>
      </c>
      <c r="C4303">
        <v>2025</v>
      </c>
      <c r="D4303">
        <v>2</v>
      </c>
      <c r="E4303">
        <v>84067</v>
      </c>
      <c r="F4303" t="s">
        <v>291</v>
      </c>
      <c r="G4303">
        <v>1</v>
      </c>
      <c r="H4303" t="str">
        <f>_xlfn.XLOOKUP(Table1[[#This Row],[ZIPCODE]],Table2[Zip Code],Table2[County])</f>
        <v>Weber</v>
      </c>
      <c r="I4303" t="str">
        <f>_xlfn.XLOOKUP(Table1[[#This Row],[ZIPCODE]],Table3[zip],Table3[county])</f>
        <v>Weber County</v>
      </c>
      <c r="J4303" t="str">
        <f>IFERROR(Table1[[#This Row],[County (Utah.gov)]], SUBSTITUTE(Table1[[#This Row],[County (WPR)]], " County", ""))</f>
        <v>Weber</v>
      </c>
    </row>
    <row r="4304" spans="1:10">
      <c r="A4304" t="s">
        <v>137</v>
      </c>
      <c r="B4304" t="s">
        <v>321</v>
      </c>
      <c r="C4304">
        <v>2025</v>
      </c>
      <c r="D4304">
        <v>2</v>
      </c>
      <c r="E4304">
        <v>84070</v>
      </c>
      <c r="F4304" t="s">
        <v>291</v>
      </c>
      <c r="G4304">
        <v>1</v>
      </c>
      <c r="H4304" t="str">
        <f>_xlfn.XLOOKUP(Table1[[#This Row],[ZIPCODE]],Table2[Zip Code],Table2[County])</f>
        <v>Salt Lake</v>
      </c>
      <c r="I4304" t="str">
        <f>_xlfn.XLOOKUP(Table1[[#This Row],[ZIPCODE]],Table3[zip],Table3[county])</f>
        <v>Salt Lake County</v>
      </c>
      <c r="J4304" t="str">
        <f>IFERROR(Table1[[#This Row],[County (Utah.gov)]], SUBSTITUTE(Table1[[#This Row],[County (WPR)]], " County", ""))</f>
        <v>Salt Lake</v>
      </c>
    </row>
    <row r="4305" spans="1:10">
      <c r="A4305" t="s">
        <v>137</v>
      </c>
      <c r="B4305" t="s">
        <v>321</v>
      </c>
      <c r="C4305">
        <v>2025</v>
      </c>
      <c r="D4305">
        <v>2</v>
      </c>
      <c r="E4305">
        <v>84071</v>
      </c>
      <c r="F4305" t="s">
        <v>290</v>
      </c>
      <c r="G4305">
        <v>1</v>
      </c>
      <c r="H4305" t="str">
        <f>_xlfn.XLOOKUP(Table1[[#This Row],[ZIPCODE]],Table2[Zip Code],Table2[County])</f>
        <v>Tooele</v>
      </c>
      <c r="I4305" t="str">
        <f>_xlfn.XLOOKUP(Table1[[#This Row],[ZIPCODE]],Table3[zip],Table3[county])</f>
        <v>Tooele County</v>
      </c>
      <c r="J4305" t="str">
        <f>IFERROR(Table1[[#This Row],[County (Utah.gov)]], SUBSTITUTE(Table1[[#This Row],[County (WPR)]], " County", ""))</f>
        <v>Tooele</v>
      </c>
    </row>
    <row r="4306" spans="1:10">
      <c r="A4306" t="s">
        <v>137</v>
      </c>
      <c r="B4306" t="s">
        <v>321</v>
      </c>
      <c r="C4306">
        <v>2025</v>
      </c>
      <c r="D4306">
        <v>2</v>
      </c>
      <c r="E4306">
        <v>84074</v>
      </c>
      <c r="F4306" t="s">
        <v>290</v>
      </c>
      <c r="G4306">
        <v>2</v>
      </c>
      <c r="H4306" t="str">
        <f>_xlfn.XLOOKUP(Table1[[#This Row],[ZIPCODE]],Table2[Zip Code],Table2[County])</f>
        <v>Tooele</v>
      </c>
      <c r="I4306" t="str">
        <f>_xlfn.XLOOKUP(Table1[[#This Row],[ZIPCODE]],Table3[zip],Table3[county])</f>
        <v>Tooele County</v>
      </c>
      <c r="J4306" t="str">
        <f>IFERROR(Table1[[#This Row],[County (Utah.gov)]], SUBSTITUTE(Table1[[#This Row],[County (WPR)]], " County", ""))</f>
        <v>Tooele</v>
      </c>
    </row>
    <row r="4307" spans="1:10">
      <c r="A4307" t="s">
        <v>137</v>
      </c>
      <c r="B4307" t="s">
        <v>321</v>
      </c>
      <c r="C4307">
        <v>2025</v>
      </c>
      <c r="D4307">
        <v>2</v>
      </c>
      <c r="E4307">
        <v>84075</v>
      </c>
      <c r="F4307" t="s">
        <v>291</v>
      </c>
      <c r="G4307">
        <v>1</v>
      </c>
      <c r="H4307" t="str">
        <f>_xlfn.XLOOKUP(Table1[[#This Row],[ZIPCODE]],Table2[Zip Code],Table2[County])</f>
        <v>Davis</v>
      </c>
      <c r="I4307" t="str">
        <f>_xlfn.XLOOKUP(Table1[[#This Row],[ZIPCODE]],Table3[zip],Table3[county])</f>
        <v>Davis County</v>
      </c>
      <c r="J4307" t="str">
        <f>IFERROR(Table1[[#This Row],[County (Utah.gov)]], SUBSTITUTE(Table1[[#This Row],[County (WPR)]], " County", ""))</f>
        <v>Davis</v>
      </c>
    </row>
    <row r="4308" spans="1:10">
      <c r="A4308" t="s">
        <v>137</v>
      </c>
      <c r="B4308" t="s">
        <v>321</v>
      </c>
      <c r="C4308">
        <v>2025</v>
      </c>
      <c r="D4308">
        <v>2</v>
      </c>
      <c r="E4308">
        <v>84078</v>
      </c>
      <c r="F4308" t="s">
        <v>290</v>
      </c>
      <c r="G4308">
        <v>1</v>
      </c>
      <c r="H4308" t="str">
        <f>_xlfn.XLOOKUP(Table1[[#This Row],[ZIPCODE]],Table2[Zip Code],Table2[County])</f>
        <v>Uintah</v>
      </c>
      <c r="I4308" t="str">
        <f>_xlfn.XLOOKUP(Table1[[#This Row],[ZIPCODE]],Table3[zip],Table3[county])</f>
        <v>Uintah County</v>
      </c>
      <c r="J4308" t="str">
        <f>IFERROR(Table1[[#This Row],[County (Utah.gov)]], SUBSTITUTE(Table1[[#This Row],[County (WPR)]], " County", ""))</f>
        <v>Uintah</v>
      </c>
    </row>
    <row r="4309" spans="1:10">
      <c r="A4309" t="s">
        <v>137</v>
      </c>
      <c r="B4309" t="s">
        <v>321</v>
      </c>
      <c r="C4309">
        <v>2025</v>
      </c>
      <c r="D4309">
        <v>2</v>
      </c>
      <c r="E4309">
        <v>84081</v>
      </c>
      <c r="F4309" t="s">
        <v>290</v>
      </c>
      <c r="G4309">
        <v>3</v>
      </c>
      <c r="H4309" t="e">
        <f>_xlfn.XLOOKUP(Table1[[#This Row],[ZIPCODE]],Table2[Zip Code],Table2[County])</f>
        <v>#N/A</v>
      </c>
      <c r="I4309" t="str">
        <f>_xlfn.XLOOKUP(Table1[[#This Row],[ZIPCODE]],Table3[zip],Table3[county])</f>
        <v>Salt Lake County</v>
      </c>
      <c r="J4309" t="str">
        <f>IFERROR(Table1[[#This Row],[County (Utah.gov)]], SUBSTITUTE(Table1[[#This Row],[County (WPR)]], " County", ""))</f>
        <v>Salt Lake</v>
      </c>
    </row>
    <row r="4310" spans="1:10">
      <c r="A4310" t="s">
        <v>137</v>
      </c>
      <c r="B4310" t="s">
        <v>321</v>
      </c>
      <c r="C4310">
        <v>2025</v>
      </c>
      <c r="D4310">
        <v>2</v>
      </c>
      <c r="E4310">
        <v>84084</v>
      </c>
      <c r="F4310" t="s">
        <v>290</v>
      </c>
      <c r="G4310">
        <v>2</v>
      </c>
      <c r="H4310" t="str">
        <f>_xlfn.XLOOKUP(Table1[[#This Row],[ZIPCODE]],Table2[Zip Code],Table2[County])</f>
        <v>Salt Lake</v>
      </c>
      <c r="I4310" t="str">
        <f>_xlfn.XLOOKUP(Table1[[#This Row],[ZIPCODE]],Table3[zip],Table3[county])</f>
        <v>Salt Lake County</v>
      </c>
      <c r="J4310" t="str">
        <f>IFERROR(Table1[[#This Row],[County (Utah.gov)]], SUBSTITUTE(Table1[[#This Row],[County (WPR)]], " County", ""))</f>
        <v>Salt Lake</v>
      </c>
    </row>
    <row r="4311" spans="1:10">
      <c r="A4311" t="s">
        <v>137</v>
      </c>
      <c r="B4311" t="s">
        <v>321</v>
      </c>
      <c r="C4311">
        <v>2025</v>
      </c>
      <c r="D4311">
        <v>2</v>
      </c>
      <c r="E4311">
        <v>84087</v>
      </c>
      <c r="F4311" t="s">
        <v>291</v>
      </c>
      <c r="G4311">
        <v>1</v>
      </c>
      <c r="H4311" t="str">
        <f>_xlfn.XLOOKUP(Table1[[#This Row],[ZIPCODE]],Table2[Zip Code],Table2[County])</f>
        <v>Davis</v>
      </c>
      <c r="I4311" t="str">
        <f>_xlfn.XLOOKUP(Table1[[#This Row],[ZIPCODE]],Table3[zip],Table3[county])</f>
        <v>Davis County</v>
      </c>
      <c r="J4311" t="str">
        <f>IFERROR(Table1[[#This Row],[County (Utah.gov)]], SUBSTITUTE(Table1[[#This Row],[County (WPR)]], " County", ""))</f>
        <v>Davis</v>
      </c>
    </row>
    <row r="4312" spans="1:10">
      <c r="A4312" t="s">
        <v>137</v>
      </c>
      <c r="B4312" t="s">
        <v>321</v>
      </c>
      <c r="C4312">
        <v>2025</v>
      </c>
      <c r="D4312">
        <v>2</v>
      </c>
      <c r="E4312">
        <v>84088</v>
      </c>
      <c r="F4312" t="s">
        <v>290</v>
      </c>
      <c r="G4312">
        <v>4</v>
      </c>
      <c r="H4312" t="str">
        <f>_xlfn.XLOOKUP(Table1[[#This Row],[ZIPCODE]],Table2[Zip Code],Table2[County])</f>
        <v>Salt Lake</v>
      </c>
      <c r="I4312" t="str">
        <f>_xlfn.XLOOKUP(Table1[[#This Row],[ZIPCODE]],Table3[zip],Table3[county])</f>
        <v>Salt Lake County</v>
      </c>
      <c r="J4312" t="str">
        <f>IFERROR(Table1[[#This Row],[County (Utah.gov)]], SUBSTITUTE(Table1[[#This Row],[County (WPR)]], " County", ""))</f>
        <v>Salt Lake</v>
      </c>
    </row>
    <row r="4313" spans="1:10">
      <c r="A4313" t="s">
        <v>137</v>
      </c>
      <c r="B4313" t="s">
        <v>321</v>
      </c>
      <c r="C4313">
        <v>2025</v>
      </c>
      <c r="D4313">
        <v>2</v>
      </c>
      <c r="E4313">
        <v>84088</v>
      </c>
      <c r="F4313" t="s">
        <v>291</v>
      </c>
      <c r="G4313">
        <v>1</v>
      </c>
      <c r="H4313" t="str">
        <f>_xlfn.XLOOKUP(Table1[[#This Row],[ZIPCODE]],Table2[Zip Code],Table2[County])</f>
        <v>Salt Lake</v>
      </c>
      <c r="I4313" t="str">
        <f>_xlfn.XLOOKUP(Table1[[#This Row],[ZIPCODE]],Table3[zip],Table3[county])</f>
        <v>Salt Lake County</v>
      </c>
      <c r="J4313" t="str">
        <f>IFERROR(Table1[[#This Row],[County (Utah.gov)]], SUBSTITUTE(Table1[[#This Row],[County (WPR)]], " County", ""))</f>
        <v>Salt Lake</v>
      </c>
    </row>
    <row r="4314" spans="1:10">
      <c r="A4314" t="s">
        <v>137</v>
      </c>
      <c r="B4314" t="s">
        <v>321</v>
      </c>
      <c r="C4314">
        <v>2025</v>
      </c>
      <c r="D4314">
        <v>2</v>
      </c>
      <c r="E4314">
        <v>84092</v>
      </c>
      <c r="F4314" t="s">
        <v>290</v>
      </c>
      <c r="G4314">
        <v>3</v>
      </c>
      <c r="H4314" t="str">
        <f>_xlfn.XLOOKUP(Table1[[#This Row],[ZIPCODE]],Table2[Zip Code],Table2[County])</f>
        <v>Salt Lake</v>
      </c>
      <c r="I4314" t="str">
        <f>_xlfn.XLOOKUP(Table1[[#This Row],[ZIPCODE]],Table3[zip],Table3[county])</f>
        <v>Salt Lake County</v>
      </c>
      <c r="J4314" t="str">
        <f>IFERROR(Table1[[#This Row],[County (Utah.gov)]], SUBSTITUTE(Table1[[#This Row],[County (WPR)]], " County", ""))</f>
        <v>Salt Lake</v>
      </c>
    </row>
    <row r="4315" spans="1:10">
      <c r="A4315" t="s">
        <v>137</v>
      </c>
      <c r="B4315" t="s">
        <v>321</v>
      </c>
      <c r="C4315">
        <v>2025</v>
      </c>
      <c r="D4315">
        <v>2</v>
      </c>
      <c r="E4315">
        <v>84092</v>
      </c>
      <c r="F4315" t="s">
        <v>291</v>
      </c>
      <c r="G4315">
        <v>1</v>
      </c>
      <c r="H4315" t="str">
        <f>_xlfn.XLOOKUP(Table1[[#This Row],[ZIPCODE]],Table2[Zip Code],Table2[County])</f>
        <v>Salt Lake</v>
      </c>
      <c r="I4315" t="str">
        <f>_xlfn.XLOOKUP(Table1[[#This Row],[ZIPCODE]],Table3[zip],Table3[county])</f>
        <v>Salt Lake County</v>
      </c>
      <c r="J4315" t="str">
        <f>IFERROR(Table1[[#This Row],[County (Utah.gov)]], SUBSTITUTE(Table1[[#This Row],[County (WPR)]], " County", ""))</f>
        <v>Salt Lake</v>
      </c>
    </row>
    <row r="4316" spans="1:10">
      <c r="A4316" t="s">
        <v>137</v>
      </c>
      <c r="B4316" t="s">
        <v>321</v>
      </c>
      <c r="C4316">
        <v>2025</v>
      </c>
      <c r="D4316">
        <v>2</v>
      </c>
      <c r="E4316">
        <v>84093</v>
      </c>
      <c r="F4316" t="s">
        <v>290</v>
      </c>
      <c r="G4316">
        <v>3</v>
      </c>
      <c r="H4316" t="str">
        <f>_xlfn.XLOOKUP(Table1[[#This Row],[ZIPCODE]],Table2[Zip Code],Table2[County])</f>
        <v>Salt Lake</v>
      </c>
      <c r="I4316" t="str">
        <f>_xlfn.XLOOKUP(Table1[[#This Row],[ZIPCODE]],Table3[zip],Table3[county])</f>
        <v>Salt Lake County</v>
      </c>
      <c r="J4316" t="str">
        <f>IFERROR(Table1[[#This Row],[County (Utah.gov)]], SUBSTITUTE(Table1[[#This Row],[County (WPR)]], " County", ""))</f>
        <v>Salt Lake</v>
      </c>
    </row>
    <row r="4317" spans="1:10">
      <c r="A4317" t="s">
        <v>137</v>
      </c>
      <c r="B4317" t="s">
        <v>321</v>
      </c>
      <c r="C4317">
        <v>2025</v>
      </c>
      <c r="D4317">
        <v>2</v>
      </c>
      <c r="E4317">
        <v>84093</v>
      </c>
      <c r="F4317" t="s">
        <v>291</v>
      </c>
      <c r="G4317">
        <v>1</v>
      </c>
      <c r="H4317" t="str">
        <f>_xlfn.XLOOKUP(Table1[[#This Row],[ZIPCODE]],Table2[Zip Code],Table2[County])</f>
        <v>Salt Lake</v>
      </c>
      <c r="I4317" t="str">
        <f>_xlfn.XLOOKUP(Table1[[#This Row],[ZIPCODE]],Table3[zip],Table3[county])</f>
        <v>Salt Lake County</v>
      </c>
      <c r="J4317" t="str">
        <f>IFERROR(Table1[[#This Row],[County (Utah.gov)]], SUBSTITUTE(Table1[[#This Row],[County (WPR)]], " County", ""))</f>
        <v>Salt Lake</v>
      </c>
    </row>
    <row r="4318" spans="1:10">
      <c r="A4318" t="s">
        <v>137</v>
      </c>
      <c r="B4318" t="s">
        <v>321</v>
      </c>
      <c r="C4318">
        <v>2025</v>
      </c>
      <c r="D4318">
        <v>2</v>
      </c>
      <c r="E4318">
        <v>84094</v>
      </c>
      <c r="F4318" t="s">
        <v>290</v>
      </c>
      <c r="G4318">
        <v>3</v>
      </c>
      <c r="H4318" t="str">
        <f>_xlfn.XLOOKUP(Table1[[#This Row],[ZIPCODE]],Table2[Zip Code],Table2[County])</f>
        <v>Salt Lake</v>
      </c>
      <c r="I4318" t="str">
        <f>_xlfn.XLOOKUP(Table1[[#This Row],[ZIPCODE]],Table3[zip],Table3[county])</f>
        <v>Salt Lake County</v>
      </c>
      <c r="J4318" t="str">
        <f>IFERROR(Table1[[#This Row],[County (Utah.gov)]], SUBSTITUTE(Table1[[#This Row],[County (WPR)]], " County", ""))</f>
        <v>Salt Lake</v>
      </c>
    </row>
    <row r="4319" spans="1:10">
      <c r="A4319" t="s">
        <v>137</v>
      </c>
      <c r="B4319" t="s">
        <v>321</v>
      </c>
      <c r="C4319">
        <v>2025</v>
      </c>
      <c r="D4319">
        <v>2</v>
      </c>
      <c r="E4319">
        <v>84095</v>
      </c>
      <c r="F4319" t="s">
        <v>290</v>
      </c>
      <c r="G4319">
        <v>6</v>
      </c>
      <c r="H4319" t="str">
        <f>_xlfn.XLOOKUP(Table1[[#This Row],[ZIPCODE]],Table2[Zip Code],Table2[County])</f>
        <v>Salt Lake</v>
      </c>
      <c r="I4319" t="str">
        <f>_xlfn.XLOOKUP(Table1[[#This Row],[ZIPCODE]],Table3[zip],Table3[county])</f>
        <v>Salt Lake County</v>
      </c>
      <c r="J4319" t="str">
        <f>IFERROR(Table1[[#This Row],[County (Utah.gov)]], SUBSTITUTE(Table1[[#This Row],[County (WPR)]], " County", ""))</f>
        <v>Salt Lake</v>
      </c>
    </row>
    <row r="4320" spans="1:10">
      <c r="A4320" t="s">
        <v>137</v>
      </c>
      <c r="B4320" t="s">
        <v>321</v>
      </c>
      <c r="C4320">
        <v>2025</v>
      </c>
      <c r="D4320">
        <v>2</v>
      </c>
      <c r="E4320">
        <v>84095</v>
      </c>
      <c r="F4320" t="s">
        <v>291</v>
      </c>
      <c r="G4320">
        <v>1</v>
      </c>
      <c r="H4320" t="str">
        <f>_xlfn.XLOOKUP(Table1[[#This Row],[ZIPCODE]],Table2[Zip Code],Table2[County])</f>
        <v>Salt Lake</v>
      </c>
      <c r="I4320" t="str">
        <f>_xlfn.XLOOKUP(Table1[[#This Row],[ZIPCODE]],Table3[zip],Table3[county])</f>
        <v>Salt Lake County</v>
      </c>
      <c r="J4320" t="str">
        <f>IFERROR(Table1[[#This Row],[County (Utah.gov)]], SUBSTITUTE(Table1[[#This Row],[County (WPR)]], " County", ""))</f>
        <v>Salt Lake</v>
      </c>
    </row>
    <row r="4321" spans="1:10">
      <c r="A4321" t="s">
        <v>137</v>
      </c>
      <c r="B4321" t="s">
        <v>321</v>
      </c>
      <c r="C4321">
        <v>2025</v>
      </c>
      <c r="D4321">
        <v>2</v>
      </c>
      <c r="E4321">
        <v>84096</v>
      </c>
      <c r="F4321" t="s">
        <v>290</v>
      </c>
      <c r="G4321">
        <v>9</v>
      </c>
      <c r="H4321" t="e">
        <f>_xlfn.XLOOKUP(Table1[[#This Row],[ZIPCODE]],Table2[Zip Code],Table2[County])</f>
        <v>#N/A</v>
      </c>
      <c r="I4321" t="str">
        <f>_xlfn.XLOOKUP(Table1[[#This Row],[ZIPCODE]],Table3[zip],Table3[county])</f>
        <v>Salt Lake County</v>
      </c>
      <c r="J4321" t="str">
        <f>IFERROR(Table1[[#This Row],[County (Utah.gov)]], SUBSTITUTE(Table1[[#This Row],[County (WPR)]], " County", ""))</f>
        <v>Salt Lake</v>
      </c>
    </row>
    <row r="4322" spans="1:10">
      <c r="A4322" t="s">
        <v>137</v>
      </c>
      <c r="B4322" t="s">
        <v>321</v>
      </c>
      <c r="C4322">
        <v>2025</v>
      </c>
      <c r="D4322">
        <v>2</v>
      </c>
      <c r="E4322">
        <v>84096</v>
      </c>
      <c r="F4322" t="s">
        <v>291</v>
      </c>
      <c r="G4322">
        <v>3</v>
      </c>
      <c r="H4322" t="e">
        <f>_xlfn.XLOOKUP(Table1[[#This Row],[ZIPCODE]],Table2[Zip Code],Table2[County])</f>
        <v>#N/A</v>
      </c>
      <c r="I4322" t="str">
        <f>_xlfn.XLOOKUP(Table1[[#This Row],[ZIPCODE]],Table3[zip],Table3[county])</f>
        <v>Salt Lake County</v>
      </c>
      <c r="J4322" t="str">
        <f>IFERROR(Table1[[#This Row],[County (Utah.gov)]], SUBSTITUTE(Table1[[#This Row],[County (WPR)]], " County", ""))</f>
        <v>Salt Lake</v>
      </c>
    </row>
    <row r="4323" spans="1:10">
      <c r="A4323" t="s">
        <v>137</v>
      </c>
      <c r="B4323" t="s">
        <v>321</v>
      </c>
      <c r="C4323">
        <v>2025</v>
      </c>
      <c r="D4323">
        <v>2</v>
      </c>
      <c r="E4323">
        <v>84097</v>
      </c>
      <c r="F4323" t="s">
        <v>290</v>
      </c>
      <c r="G4323">
        <v>5</v>
      </c>
      <c r="H4323" t="str">
        <f>_xlfn.XLOOKUP(Table1[[#This Row],[ZIPCODE]],Table2[Zip Code],Table2[County])</f>
        <v>Utah</v>
      </c>
      <c r="I4323" t="str">
        <f>_xlfn.XLOOKUP(Table1[[#This Row],[ZIPCODE]],Table3[zip],Table3[county])</f>
        <v>Utah County</v>
      </c>
      <c r="J4323" t="str">
        <f>IFERROR(Table1[[#This Row],[County (Utah.gov)]], SUBSTITUTE(Table1[[#This Row],[County (WPR)]], " County", ""))</f>
        <v>Utah</v>
      </c>
    </row>
    <row r="4324" spans="1:10">
      <c r="A4324" t="s">
        <v>137</v>
      </c>
      <c r="B4324" t="s">
        <v>321</v>
      </c>
      <c r="C4324">
        <v>2025</v>
      </c>
      <c r="D4324">
        <v>2</v>
      </c>
      <c r="E4324">
        <v>84097</v>
      </c>
      <c r="F4324" t="s">
        <v>291</v>
      </c>
      <c r="G4324">
        <v>3</v>
      </c>
      <c r="H4324" t="str">
        <f>_xlfn.XLOOKUP(Table1[[#This Row],[ZIPCODE]],Table2[Zip Code],Table2[County])</f>
        <v>Utah</v>
      </c>
      <c r="I4324" t="str">
        <f>_xlfn.XLOOKUP(Table1[[#This Row],[ZIPCODE]],Table3[zip],Table3[county])</f>
        <v>Utah County</v>
      </c>
      <c r="J4324" t="str">
        <f>IFERROR(Table1[[#This Row],[County (Utah.gov)]], SUBSTITUTE(Table1[[#This Row],[County (WPR)]], " County", ""))</f>
        <v>Utah</v>
      </c>
    </row>
    <row r="4325" spans="1:10">
      <c r="A4325" t="s">
        <v>137</v>
      </c>
      <c r="B4325" t="s">
        <v>321</v>
      </c>
      <c r="C4325">
        <v>2025</v>
      </c>
      <c r="D4325">
        <v>2</v>
      </c>
      <c r="E4325">
        <v>84102</v>
      </c>
      <c r="F4325" t="s">
        <v>291</v>
      </c>
      <c r="G4325">
        <v>1</v>
      </c>
      <c r="H4325" t="str">
        <f>_xlfn.XLOOKUP(Table1[[#This Row],[ZIPCODE]],Table2[Zip Code],Table2[County])</f>
        <v>Salt Lake</v>
      </c>
      <c r="I4325" t="str">
        <f>_xlfn.XLOOKUP(Table1[[#This Row],[ZIPCODE]],Table3[zip],Table3[county])</f>
        <v>Salt Lake County</v>
      </c>
      <c r="J4325" t="str">
        <f>IFERROR(Table1[[#This Row],[County (Utah.gov)]], SUBSTITUTE(Table1[[#This Row],[County (WPR)]], " County", ""))</f>
        <v>Salt Lake</v>
      </c>
    </row>
    <row r="4326" spans="1:10">
      <c r="A4326" t="s">
        <v>137</v>
      </c>
      <c r="B4326" t="s">
        <v>321</v>
      </c>
      <c r="C4326">
        <v>2025</v>
      </c>
      <c r="D4326">
        <v>2</v>
      </c>
      <c r="E4326">
        <v>84104</v>
      </c>
      <c r="F4326" t="s">
        <v>290</v>
      </c>
      <c r="G4326">
        <v>1</v>
      </c>
      <c r="H4326" t="str">
        <f>_xlfn.XLOOKUP(Table1[[#This Row],[ZIPCODE]],Table2[Zip Code],Table2[County])</f>
        <v>Salt Lake</v>
      </c>
      <c r="I4326" t="str">
        <f>_xlfn.XLOOKUP(Table1[[#This Row],[ZIPCODE]],Table3[zip],Table3[county])</f>
        <v>Salt Lake County</v>
      </c>
      <c r="J4326" t="str">
        <f>IFERROR(Table1[[#This Row],[County (Utah.gov)]], SUBSTITUTE(Table1[[#This Row],[County (WPR)]], " County", ""))</f>
        <v>Salt Lake</v>
      </c>
    </row>
    <row r="4327" spans="1:10">
      <c r="A4327" t="s">
        <v>137</v>
      </c>
      <c r="B4327" t="s">
        <v>321</v>
      </c>
      <c r="C4327">
        <v>2025</v>
      </c>
      <c r="D4327">
        <v>2</v>
      </c>
      <c r="E4327">
        <v>84105</v>
      </c>
      <c r="F4327" t="s">
        <v>290</v>
      </c>
      <c r="G4327">
        <v>1</v>
      </c>
      <c r="H4327" t="str">
        <f>_xlfn.XLOOKUP(Table1[[#This Row],[ZIPCODE]],Table2[Zip Code],Table2[County])</f>
        <v>Salt Lake</v>
      </c>
      <c r="I4327" t="str">
        <f>_xlfn.XLOOKUP(Table1[[#This Row],[ZIPCODE]],Table3[zip],Table3[county])</f>
        <v>Salt Lake County</v>
      </c>
      <c r="J4327" t="str">
        <f>IFERROR(Table1[[#This Row],[County (Utah.gov)]], SUBSTITUTE(Table1[[#This Row],[County (WPR)]], " County", ""))</f>
        <v>Salt Lake</v>
      </c>
    </row>
    <row r="4328" spans="1:10">
      <c r="A4328" t="s">
        <v>137</v>
      </c>
      <c r="B4328" t="s">
        <v>321</v>
      </c>
      <c r="C4328">
        <v>2025</v>
      </c>
      <c r="D4328">
        <v>2</v>
      </c>
      <c r="E4328">
        <v>84106</v>
      </c>
      <c r="F4328" t="s">
        <v>291</v>
      </c>
      <c r="G4328">
        <v>1</v>
      </c>
      <c r="H4328" t="str">
        <f>_xlfn.XLOOKUP(Table1[[#This Row],[ZIPCODE]],Table2[Zip Code],Table2[County])</f>
        <v>Salt Lake</v>
      </c>
      <c r="I4328" t="str">
        <f>_xlfn.XLOOKUP(Table1[[#This Row],[ZIPCODE]],Table3[zip],Table3[county])</f>
        <v>Salt Lake County</v>
      </c>
      <c r="J4328" t="str">
        <f>IFERROR(Table1[[#This Row],[County (Utah.gov)]], SUBSTITUTE(Table1[[#This Row],[County (WPR)]], " County", ""))</f>
        <v>Salt Lake</v>
      </c>
    </row>
    <row r="4329" spans="1:10">
      <c r="A4329" t="s">
        <v>137</v>
      </c>
      <c r="B4329" t="s">
        <v>321</v>
      </c>
      <c r="C4329">
        <v>2025</v>
      </c>
      <c r="D4329">
        <v>2</v>
      </c>
      <c r="E4329">
        <v>84107</v>
      </c>
      <c r="F4329" t="s">
        <v>290</v>
      </c>
      <c r="G4329">
        <v>4</v>
      </c>
      <c r="H4329" t="str">
        <f>_xlfn.XLOOKUP(Table1[[#This Row],[ZIPCODE]],Table2[Zip Code],Table2[County])</f>
        <v>Salt Lake</v>
      </c>
      <c r="I4329" t="str">
        <f>_xlfn.XLOOKUP(Table1[[#This Row],[ZIPCODE]],Table3[zip],Table3[county])</f>
        <v>Salt Lake County</v>
      </c>
      <c r="J4329" t="str">
        <f>IFERROR(Table1[[#This Row],[County (Utah.gov)]], SUBSTITUTE(Table1[[#This Row],[County (WPR)]], " County", ""))</f>
        <v>Salt Lake</v>
      </c>
    </row>
    <row r="4330" spans="1:10">
      <c r="A4330" t="s">
        <v>137</v>
      </c>
      <c r="B4330" t="s">
        <v>321</v>
      </c>
      <c r="C4330">
        <v>2025</v>
      </c>
      <c r="D4330">
        <v>2</v>
      </c>
      <c r="E4330">
        <v>84108</v>
      </c>
      <c r="F4330" t="s">
        <v>290</v>
      </c>
      <c r="G4330">
        <v>1</v>
      </c>
      <c r="H4330" t="str">
        <f>_xlfn.XLOOKUP(Table1[[#This Row],[ZIPCODE]],Table2[Zip Code],Table2[County])</f>
        <v>Salt Lake</v>
      </c>
      <c r="I4330" t="str">
        <f>_xlfn.XLOOKUP(Table1[[#This Row],[ZIPCODE]],Table3[zip],Table3[county])</f>
        <v>Salt Lake County</v>
      </c>
      <c r="J4330" t="str">
        <f>IFERROR(Table1[[#This Row],[County (Utah.gov)]], SUBSTITUTE(Table1[[#This Row],[County (WPR)]], " County", ""))</f>
        <v>Salt Lake</v>
      </c>
    </row>
    <row r="4331" spans="1:10">
      <c r="A4331" t="s">
        <v>137</v>
      </c>
      <c r="B4331" t="s">
        <v>321</v>
      </c>
      <c r="C4331">
        <v>2025</v>
      </c>
      <c r="D4331">
        <v>2</v>
      </c>
      <c r="E4331">
        <v>84109</v>
      </c>
      <c r="F4331" t="s">
        <v>290</v>
      </c>
      <c r="G4331">
        <v>2</v>
      </c>
      <c r="H4331" t="str">
        <f>_xlfn.XLOOKUP(Table1[[#This Row],[ZIPCODE]],Table2[Zip Code],Table2[County])</f>
        <v>Salt Lake</v>
      </c>
      <c r="I4331" t="str">
        <f>_xlfn.XLOOKUP(Table1[[#This Row],[ZIPCODE]],Table3[zip],Table3[county])</f>
        <v>Salt Lake County</v>
      </c>
      <c r="J4331" t="str">
        <f>IFERROR(Table1[[#This Row],[County (Utah.gov)]], SUBSTITUTE(Table1[[#This Row],[County (WPR)]], " County", ""))</f>
        <v>Salt Lake</v>
      </c>
    </row>
    <row r="4332" spans="1:10">
      <c r="A4332" t="s">
        <v>137</v>
      </c>
      <c r="B4332" t="s">
        <v>321</v>
      </c>
      <c r="C4332">
        <v>2025</v>
      </c>
      <c r="D4332">
        <v>2</v>
      </c>
      <c r="E4332">
        <v>84109</v>
      </c>
      <c r="F4332" t="s">
        <v>291</v>
      </c>
      <c r="G4332">
        <v>1</v>
      </c>
      <c r="H4332" t="str">
        <f>_xlfn.XLOOKUP(Table1[[#This Row],[ZIPCODE]],Table2[Zip Code],Table2[County])</f>
        <v>Salt Lake</v>
      </c>
      <c r="I4332" t="str">
        <f>_xlfn.XLOOKUP(Table1[[#This Row],[ZIPCODE]],Table3[zip],Table3[county])</f>
        <v>Salt Lake County</v>
      </c>
      <c r="J4332" t="str">
        <f>IFERROR(Table1[[#This Row],[County (Utah.gov)]], SUBSTITUTE(Table1[[#This Row],[County (WPR)]], " County", ""))</f>
        <v>Salt Lake</v>
      </c>
    </row>
    <row r="4333" spans="1:10">
      <c r="A4333" t="s">
        <v>137</v>
      </c>
      <c r="B4333" t="s">
        <v>321</v>
      </c>
      <c r="C4333">
        <v>2025</v>
      </c>
      <c r="D4333">
        <v>2</v>
      </c>
      <c r="E4333">
        <v>84115</v>
      </c>
      <c r="F4333" t="s">
        <v>290</v>
      </c>
      <c r="G4333">
        <v>1</v>
      </c>
      <c r="H4333" t="str">
        <f>_xlfn.XLOOKUP(Table1[[#This Row],[ZIPCODE]],Table2[Zip Code],Table2[County])</f>
        <v>Salt Lake</v>
      </c>
      <c r="I4333" t="str">
        <f>_xlfn.XLOOKUP(Table1[[#This Row],[ZIPCODE]],Table3[zip],Table3[county])</f>
        <v>Salt Lake County</v>
      </c>
      <c r="J4333" t="str">
        <f>IFERROR(Table1[[#This Row],[County (Utah.gov)]], SUBSTITUTE(Table1[[#This Row],[County (WPR)]], " County", ""))</f>
        <v>Salt Lake</v>
      </c>
    </row>
    <row r="4334" spans="1:10">
      <c r="A4334" t="s">
        <v>137</v>
      </c>
      <c r="B4334" t="s">
        <v>321</v>
      </c>
      <c r="C4334">
        <v>2025</v>
      </c>
      <c r="D4334">
        <v>2</v>
      </c>
      <c r="E4334">
        <v>84116</v>
      </c>
      <c r="F4334" t="s">
        <v>290</v>
      </c>
      <c r="G4334">
        <v>1</v>
      </c>
      <c r="H4334" t="str">
        <f>_xlfn.XLOOKUP(Table1[[#This Row],[ZIPCODE]],Table2[Zip Code],Table2[County])</f>
        <v>Salt Lake</v>
      </c>
      <c r="I4334" t="str">
        <f>_xlfn.XLOOKUP(Table1[[#This Row],[ZIPCODE]],Table3[zip],Table3[county])</f>
        <v>Salt Lake County</v>
      </c>
      <c r="J4334" t="str">
        <f>IFERROR(Table1[[#This Row],[County (Utah.gov)]], SUBSTITUTE(Table1[[#This Row],[County (WPR)]], " County", ""))</f>
        <v>Salt Lake</v>
      </c>
    </row>
    <row r="4335" spans="1:10">
      <c r="A4335" t="s">
        <v>137</v>
      </c>
      <c r="B4335" t="s">
        <v>321</v>
      </c>
      <c r="C4335">
        <v>2025</v>
      </c>
      <c r="D4335">
        <v>2</v>
      </c>
      <c r="E4335">
        <v>84117</v>
      </c>
      <c r="F4335" t="s">
        <v>290</v>
      </c>
      <c r="G4335">
        <v>2</v>
      </c>
      <c r="H4335" t="str">
        <f>_xlfn.XLOOKUP(Table1[[#This Row],[ZIPCODE]],Table2[Zip Code],Table2[County])</f>
        <v>Salt Lake</v>
      </c>
      <c r="I4335" t="str">
        <f>_xlfn.XLOOKUP(Table1[[#This Row],[ZIPCODE]],Table3[zip],Table3[county])</f>
        <v>Salt Lake County</v>
      </c>
      <c r="J4335" t="str">
        <f>IFERROR(Table1[[#This Row],[County (Utah.gov)]], SUBSTITUTE(Table1[[#This Row],[County (WPR)]], " County", ""))</f>
        <v>Salt Lake</v>
      </c>
    </row>
    <row r="4336" spans="1:10">
      <c r="A4336" t="s">
        <v>137</v>
      </c>
      <c r="B4336" t="s">
        <v>321</v>
      </c>
      <c r="C4336">
        <v>2025</v>
      </c>
      <c r="D4336">
        <v>2</v>
      </c>
      <c r="E4336">
        <v>84117</v>
      </c>
      <c r="F4336" t="s">
        <v>291</v>
      </c>
      <c r="G4336">
        <v>1</v>
      </c>
      <c r="H4336" t="str">
        <f>_xlfn.XLOOKUP(Table1[[#This Row],[ZIPCODE]],Table2[Zip Code],Table2[County])</f>
        <v>Salt Lake</v>
      </c>
      <c r="I4336" t="str">
        <f>_xlfn.XLOOKUP(Table1[[#This Row],[ZIPCODE]],Table3[zip],Table3[county])</f>
        <v>Salt Lake County</v>
      </c>
      <c r="J4336" t="str">
        <f>IFERROR(Table1[[#This Row],[County (Utah.gov)]], SUBSTITUTE(Table1[[#This Row],[County (WPR)]], " County", ""))</f>
        <v>Salt Lake</v>
      </c>
    </row>
    <row r="4337" spans="1:10">
      <c r="A4337" t="s">
        <v>137</v>
      </c>
      <c r="B4337" t="s">
        <v>321</v>
      </c>
      <c r="C4337">
        <v>2025</v>
      </c>
      <c r="D4337">
        <v>2</v>
      </c>
      <c r="E4337">
        <v>84118</v>
      </c>
      <c r="F4337" t="s">
        <v>290</v>
      </c>
      <c r="G4337">
        <v>1</v>
      </c>
      <c r="H4337" t="str">
        <f>_xlfn.XLOOKUP(Table1[[#This Row],[ZIPCODE]],Table2[Zip Code],Table2[County])</f>
        <v>Salt Lake</v>
      </c>
      <c r="I4337" t="str">
        <f>_xlfn.XLOOKUP(Table1[[#This Row],[ZIPCODE]],Table3[zip],Table3[county])</f>
        <v>Salt Lake County</v>
      </c>
      <c r="J4337" t="str">
        <f>IFERROR(Table1[[#This Row],[County (Utah.gov)]], SUBSTITUTE(Table1[[#This Row],[County (WPR)]], " County", ""))</f>
        <v>Salt Lake</v>
      </c>
    </row>
    <row r="4338" spans="1:10">
      <c r="A4338" t="s">
        <v>137</v>
      </c>
      <c r="B4338" t="s">
        <v>321</v>
      </c>
      <c r="C4338">
        <v>2025</v>
      </c>
      <c r="D4338">
        <v>2</v>
      </c>
      <c r="E4338">
        <v>84120</v>
      </c>
      <c r="F4338" t="s">
        <v>290</v>
      </c>
      <c r="G4338">
        <v>2</v>
      </c>
      <c r="H4338" t="str">
        <f>_xlfn.XLOOKUP(Table1[[#This Row],[ZIPCODE]],Table2[Zip Code],Table2[County])</f>
        <v>Salt Lake</v>
      </c>
      <c r="I4338" t="str">
        <f>_xlfn.XLOOKUP(Table1[[#This Row],[ZIPCODE]],Table3[zip],Table3[county])</f>
        <v>Salt Lake County</v>
      </c>
      <c r="J4338" t="str">
        <f>IFERROR(Table1[[#This Row],[County (Utah.gov)]], SUBSTITUTE(Table1[[#This Row],[County (WPR)]], " County", ""))</f>
        <v>Salt Lake</v>
      </c>
    </row>
    <row r="4339" spans="1:10">
      <c r="A4339" t="s">
        <v>137</v>
      </c>
      <c r="B4339" t="s">
        <v>321</v>
      </c>
      <c r="C4339">
        <v>2025</v>
      </c>
      <c r="D4339">
        <v>2</v>
      </c>
      <c r="E4339">
        <v>84121</v>
      </c>
      <c r="F4339" t="s">
        <v>290</v>
      </c>
      <c r="G4339">
        <v>3</v>
      </c>
      <c r="H4339" t="str">
        <f>_xlfn.XLOOKUP(Table1[[#This Row],[ZIPCODE]],Table2[Zip Code],Table2[County])</f>
        <v>Salt Lake</v>
      </c>
      <c r="I4339" t="str">
        <f>_xlfn.XLOOKUP(Table1[[#This Row],[ZIPCODE]],Table3[zip],Table3[county])</f>
        <v>Salt Lake County</v>
      </c>
      <c r="J4339" t="str">
        <f>IFERROR(Table1[[#This Row],[County (Utah.gov)]], SUBSTITUTE(Table1[[#This Row],[County (WPR)]], " County", ""))</f>
        <v>Salt Lake</v>
      </c>
    </row>
    <row r="4340" spans="1:10">
      <c r="A4340" t="s">
        <v>137</v>
      </c>
      <c r="B4340" t="s">
        <v>321</v>
      </c>
      <c r="C4340">
        <v>2025</v>
      </c>
      <c r="D4340">
        <v>2</v>
      </c>
      <c r="E4340">
        <v>84123</v>
      </c>
      <c r="F4340" t="s">
        <v>290</v>
      </c>
      <c r="G4340">
        <v>3</v>
      </c>
      <c r="H4340" t="str">
        <f>_xlfn.XLOOKUP(Table1[[#This Row],[ZIPCODE]],Table2[Zip Code],Table2[County])</f>
        <v>Salt Lake</v>
      </c>
      <c r="I4340" t="str">
        <f>_xlfn.XLOOKUP(Table1[[#This Row],[ZIPCODE]],Table3[zip],Table3[county])</f>
        <v>Salt Lake County</v>
      </c>
      <c r="J4340" t="str">
        <f>IFERROR(Table1[[#This Row],[County (Utah.gov)]], SUBSTITUTE(Table1[[#This Row],[County (WPR)]], " County", ""))</f>
        <v>Salt Lake</v>
      </c>
    </row>
    <row r="4341" spans="1:10">
      <c r="A4341" t="s">
        <v>137</v>
      </c>
      <c r="B4341" t="s">
        <v>321</v>
      </c>
      <c r="C4341">
        <v>2025</v>
      </c>
      <c r="D4341">
        <v>2</v>
      </c>
      <c r="E4341">
        <v>84123</v>
      </c>
      <c r="F4341" t="s">
        <v>291</v>
      </c>
      <c r="G4341">
        <v>2</v>
      </c>
      <c r="H4341" t="str">
        <f>_xlfn.XLOOKUP(Table1[[#This Row],[ZIPCODE]],Table2[Zip Code],Table2[County])</f>
        <v>Salt Lake</v>
      </c>
      <c r="I4341" t="str">
        <f>_xlfn.XLOOKUP(Table1[[#This Row],[ZIPCODE]],Table3[zip],Table3[county])</f>
        <v>Salt Lake County</v>
      </c>
      <c r="J4341" t="str">
        <f>IFERROR(Table1[[#This Row],[County (Utah.gov)]], SUBSTITUTE(Table1[[#This Row],[County (WPR)]], " County", ""))</f>
        <v>Salt Lake</v>
      </c>
    </row>
    <row r="4342" spans="1:10">
      <c r="A4342" t="s">
        <v>137</v>
      </c>
      <c r="B4342" t="s">
        <v>321</v>
      </c>
      <c r="C4342">
        <v>2025</v>
      </c>
      <c r="D4342">
        <v>2</v>
      </c>
      <c r="E4342">
        <v>84124</v>
      </c>
      <c r="F4342" t="s">
        <v>290</v>
      </c>
      <c r="G4342">
        <v>3</v>
      </c>
      <c r="H4342" t="str">
        <f>_xlfn.XLOOKUP(Table1[[#This Row],[ZIPCODE]],Table2[Zip Code],Table2[County])</f>
        <v>Salt Lake</v>
      </c>
      <c r="I4342" t="str">
        <f>_xlfn.XLOOKUP(Table1[[#This Row],[ZIPCODE]],Table3[zip],Table3[county])</f>
        <v>Salt Lake County</v>
      </c>
      <c r="J4342" t="str">
        <f>IFERROR(Table1[[#This Row],[County (Utah.gov)]], SUBSTITUTE(Table1[[#This Row],[County (WPR)]], " County", ""))</f>
        <v>Salt Lake</v>
      </c>
    </row>
    <row r="4343" spans="1:10">
      <c r="A4343" t="s">
        <v>137</v>
      </c>
      <c r="B4343" t="s">
        <v>321</v>
      </c>
      <c r="C4343">
        <v>2025</v>
      </c>
      <c r="D4343">
        <v>2</v>
      </c>
      <c r="E4343">
        <v>84124</v>
      </c>
      <c r="F4343" t="s">
        <v>291</v>
      </c>
      <c r="G4343">
        <v>1</v>
      </c>
      <c r="H4343" t="str">
        <f>_xlfn.XLOOKUP(Table1[[#This Row],[ZIPCODE]],Table2[Zip Code],Table2[County])</f>
        <v>Salt Lake</v>
      </c>
      <c r="I4343" t="str">
        <f>_xlfn.XLOOKUP(Table1[[#This Row],[ZIPCODE]],Table3[zip],Table3[county])</f>
        <v>Salt Lake County</v>
      </c>
      <c r="J4343" t="str">
        <f>IFERROR(Table1[[#This Row],[County (Utah.gov)]], SUBSTITUTE(Table1[[#This Row],[County (WPR)]], " County", ""))</f>
        <v>Salt Lake</v>
      </c>
    </row>
    <row r="4344" spans="1:10">
      <c r="A4344" t="s">
        <v>137</v>
      </c>
      <c r="B4344" t="s">
        <v>321</v>
      </c>
      <c r="C4344">
        <v>2025</v>
      </c>
      <c r="D4344">
        <v>2</v>
      </c>
      <c r="E4344">
        <v>84129</v>
      </c>
      <c r="F4344" t="s">
        <v>291</v>
      </c>
      <c r="G4344">
        <v>1</v>
      </c>
      <c r="H4344" t="e">
        <f>_xlfn.XLOOKUP(Table1[[#This Row],[ZIPCODE]],Table2[Zip Code],Table2[County])</f>
        <v>#N/A</v>
      </c>
      <c r="I4344" t="str">
        <f>_xlfn.XLOOKUP(Table1[[#This Row],[ZIPCODE]],Table3[zip],Table3[county])</f>
        <v>Salt Lake County</v>
      </c>
      <c r="J4344" t="str">
        <f>IFERROR(Table1[[#This Row],[County (Utah.gov)]], SUBSTITUTE(Table1[[#This Row],[County (WPR)]], " County", ""))</f>
        <v>Salt Lake</v>
      </c>
    </row>
    <row r="4345" spans="1:10">
      <c r="A4345" t="s">
        <v>137</v>
      </c>
      <c r="B4345" t="s">
        <v>321</v>
      </c>
      <c r="C4345">
        <v>2025</v>
      </c>
      <c r="D4345">
        <v>2</v>
      </c>
      <c r="E4345">
        <v>84302</v>
      </c>
      <c r="F4345" t="s">
        <v>290</v>
      </c>
      <c r="G4345">
        <v>2</v>
      </c>
      <c r="H4345" t="str">
        <f>_xlfn.XLOOKUP(Table1[[#This Row],[ZIPCODE]],Table2[Zip Code],Table2[County])</f>
        <v>Box Elder</v>
      </c>
      <c r="I4345" t="str">
        <f>_xlfn.XLOOKUP(Table1[[#This Row],[ZIPCODE]],Table3[zip],Table3[county])</f>
        <v>Box Elder County</v>
      </c>
      <c r="J4345" t="str">
        <f>IFERROR(Table1[[#This Row],[County (Utah.gov)]], SUBSTITUTE(Table1[[#This Row],[County (WPR)]], " County", ""))</f>
        <v>Box Elder</v>
      </c>
    </row>
    <row r="4346" spans="1:10">
      <c r="A4346" t="s">
        <v>137</v>
      </c>
      <c r="B4346" t="s">
        <v>321</v>
      </c>
      <c r="C4346">
        <v>2025</v>
      </c>
      <c r="D4346">
        <v>2</v>
      </c>
      <c r="E4346">
        <v>84302</v>
      </c>
      <c r="F4346" t="s">
        <v>291</v>
      </c>
      <c r="G4346">
        <v>1</v>
      </c>
      <c r="H4346" t="str">
        <f>_xlfn.XLOOKUP(Table1[[#This Row],[ZIPCODE]],Table2[Zip Code],Table2[County])</f>
        <v>Box Elder</v>
      </c>
      <c r="I4346" t="str">
        <f>_xlfn.XLOOKUP(Table1[[#This Row],[ZIPCODE]],Table3[zip],Table3[county])</f>
        <v>Box Elder County</v>
      </c>
      <c r="J4346" t="str">
        <f>IFERROR(Table1[[#This Row],[County (Utah.gov)]], SUBSTITUTE(Table1[[#This Row],[County (WPR)]], " County", ""))</f>
        <v>Box Elder</v>
      </c>
    </row>
    <row r="4347" spans="1:10">
      <c r="A4347" t="s">
        <v>137</v>
      </c>
      <c r="B4347" t="s">
        <v>321</v>
      </c>
      <c r="C4347">
        <v>2025</v>
      </c>
      <c r="D4347">
        <v>2</v>
      </c>
      <c r="E4347">
        <v>84321</v>
      </c>
      <c r="F4347" t="s">
        <v>290</v>
      </c>
      <c r="G4347">
        <v>1</v>
      </c>
      <c r="H4347" t="str">
        <f>_xlfn.XLOOKUP(Table1[[#This Row],[ZIPCODE]],Table2[Zip Code],Table2[County])</f>
        <v>Cache</v>
      </c>
      <c r="I4347" t="str">
        <f>_xlfn.XLOOKUP(Table1[[#This Row],[ZIPCODE]],Table3[zip],Table3[county])</f>
        <v>Cache County</v>
      </c>
      <c r="J4347" t="str">
        <f>IFERROR(Table1[[#This Row],[County (Utah.gov)]], SUBSTITUTE(Table1[[#This Row],[County (WPR)]], " County", ""))</f>
        <v>Cache</v>
      </c>
    </row>
    <row r="4348" spans="1:10">
      <c r="A4348" t="s">
        <v>137</v>
      </c>
      <c r="B4348" t="s">
        <v>321</v>
      </c>
      <c r="C4348">
        <v>2025</v>
      </c>
      <c r="D4348">
        <v>2</v>
      </c>
      <c r="E4348">
        <v>84335</v>
      </c>
      <c r="F4348" t="s">
        <v>290</v>
      </c>
      <c r="G4348">
        <v>1</v>
      </c>
      <c r="H4348" t="str">
        <f>_xlfn.XLOOKUP(Table1[[#This Row],[ZIPCODE]],Table2[Zip Code],Table2[County])</f>
        <v>Cache</v>
      </c>
      <c r="I4348" t="str">
        <f>_xlfn.XLOOKUP(Table1[[#This Row],[ZIPCODE]],Table3[zip],Table3[county])</f>
        <v>Cache County</v>
      </c>
      <c r="J4348" t="str">
        <f>IFERROR(Table1[[#This Row],[County (Utah.gov)]], SUBSTITUTE(Table1[[#This Row],[County (WPR)]], " County", ""))</f>
        <v>Cache</v>
      </c>
    </row>
    <row r="4349" spans="1:10">
      <c r="A4349" t="s">
        <v>137</v>
      </c>
      <c r="B4349" t="s">
        <v>321</v>
      </c>
      <c r="C4349">
        <v>2025</v>
      </c>
      <c r="D4349">
        <v>2</v>
      </c>
      <c r="E4349">
        <v>84339</v>
      </c>
      <c r="F4349" t="s">
        <v>291</v>
      </c>
      <c r="G4349">
        <v>1</v>
      </c>
      <c r="H4349" t="str">
        <f>_xlfn.XLOOKUP(Table1[[#This Row],[ZIPCODE]],Table2[Zip Code],Table2[County])</f>
        <v>Cache</v>
      </c>
      <c r="I4349" t="str">
        <f>_xlfn.XLOOKUP(Table1[[#This Row],[ZIPCODE]],Table3[zip],Table3[county])</f>
        <v>Cache County</v>
      </c>
      <c r="J4349" t="str">
        <f>IFERROR(Table1[[#This Row],[County (Utah.gov)]], SUBSTITUTE(Table1[[#This Row],[County (WPR)]], " County", ""))</f>
        <v>Cache</v>
      </c>
    </row>
    <row r="4350" spans="1:10">
      <c r="A4350" t="s">
        <v>137</v>
      </c>
      <c r="B4350" t="s">
        <v>321</v>
      </c>
      <c r="C4350">
        <v>2025</v>
      </c>
      <c r="D4350">
        <v>2</v>
      </c>
      <c r="E4350">
        <v>84401</v>
      </c>
      <c r="F4350" t="s">
        <v>290</v>
      </c>
      <c r="G4350">
        <v>2</v>
      </c>
      <c r="H4350" t="str">
        <f>_xlfn.XLOOKUP(Table1[[#This Row],[ZIPCODE]],Table2[Zip Code],Table2[County])</f>
        <v>Weber</v>
      </c>
      <c r="I4350" t="str">
        <f>_xlfn.XLOOKUP(Table1[[#This Row],[ZIPCODE]],Table3[zip],Table3[county])</f>
        <v>Weber County</v>
      </c>
      <c r="J4350" t="str">
        <f>IFERROR(Table1[[#This Row],[County (Utah.gov)]], SUBSTITUTE(Table1[[#This Row],[County (WPR)]], " County", ""))</f>
        <v>Weber</v>
      </c>
    </row>
    <row r="4351" spans="1:10">
      <c r="A4351" t="s">
        <v>137</v>
      </c>
      <c r="B4351" t="s">
        <v>321</v>
      </c>
      <c r="C4351">
        <v>2025</v>
      </c>
      <c r="D4351">
        <v>2</v>
      </c>
      <c r="E4351">
        <v>84511</v>
      </c>
      <c r="F4351" t="s">
        <v>290</v>
      </c>
      <c r="G4351">
        <v>1</v>
      </c>
      <c r="H4351" t="str">
        <f>_xlfn.XLOOKUP(Table1[[#This Row],[ZIPCODE]],Table2[Zip Code],Table2[County])</f>
        <v>San Juan</v>
      </c>
      <c r="I4351" t="str">
        <f>_xlfn.XLOOKUP(Table1[[#This Row],[ZIPCODE]],Table3[zip],Table3[county])</f>
        <v>San Juan County</v>
      </c>
      <c r="J4351" t="str">
        <f>IFERROR(Table1[[#This Row],[County (Utah.gov)]], SUBSTITUTE(Table1[[#This Row],[County (WPR)]], " County", ""))</f>
        <v>San Juan</v>
      </c>
    </row>
    <row r="4352" spans="1:10">
      <c r="A4352" t="s">
        <v>137</v>
      </c>
      <c r="B4352" t="s">
        <v>321</v>
      </c>
      <c r="C4352">
        <v>2025</v>
      </c>
      <c r="D4352">
        <v>2</v>
      </c>
      <c r="E4352">
        <v>84601</v>
      </c>
      <c r="F4352" t="s">
        <v>290</v>
      </c>
      <c r="G4352">
        <v>13</v>
      </c>
      <c r="H4352" t="str">
        <f>_xlfn.XLOOKUP(Table1[[#This Row],[ZIPCODE]],Table2[Zip Code],Table2[County])</f>
        <v>Utah</v>
      </c>
      <c r="I4352" t="str">
        <f>_xlfn.XLOOKUP(Table1[[#This Row],[ZIPCODE]],Table3[zip],Table3[county])</f>
        <v>Utah County</v>
      </c>
      <c r="J4352" t="str">
        <f>IFERROR(Table1[[#This Row],[County (Utah.gov)]], SUBSTITUTE(Table1[[#This Row],[County (WPR)]], " County", ""))</f>
        <v>Utah</v>
      </c>
    </row>
    <row r="4353" spans="1:10">
      <c r="A4353" t="s">
        <v>137</v>
      </c>
      <c r="B4353" t="s">
        <v>321</v>
      </c>
      <c r="C4353">
        <v>2025</v>
      </c>
      <c r="D4353">
        <v>2</v>
      </c>
      <c r="E4353">
        <v>84601</v>
      </c>
      <c r="F4353" t="s">
        <v>291</v>
      </c>
      <c r="G4353">
        <v>5</v>
      </c>
      <c r="H4353" t="str">
        <f>_xlfn.XLOOKUP(Table1[[#This Row],[ZIPCODE]],Table2[Zip Code],Table2[County])</f>
        <v>Utah</v>
      </c>
      <c r="I4353" t="str">
        <f>_xlfn.XLOOKUP(Table1[[#This Row],[ZIPCODE]],Table3[zip],Table3[county])</f>
        <v>Utah County</v>
      </c>
      <c r="J4353" t="str">
        <f>IFERROR(Table1[[#This Row],[County (Utah.gov)]], SUBSTITUTE(Table1[[#This Row],[County (WPR)]], " County", ""))</f>
        <v>Utah</v>
      </c>
    </row>
    <row r="4354" spans="1:10">
      <c r="A4354" t="s">
        <v>137</v>
      </c>
      <c r="B4354" t="s">
        <v>321</v>
      </c>
      <c r="C4354">
        <v>2025</v>
      </c>
      <c r="D4354">
        <v>2</v>
      </c>
      <c r="E4354">
        <v>84604</v>
      </c>
      <c r="F4354" t="s">
        <v>290</v>
      </c>
      <c r="G4354">
        <v>23</v>
      </c>
      <c r="H4354" t="str">
        <f>_xlfn.XLOOKUP(Table1[[#This Row],[ZIPCODE]],Table2[Zip Code],Table2[County])</f>
        <v>Utah</v>
      </c>
      <c r="I4354" t="str">
        <f>_xlfn.XLOOKUP(Table1[[#This Row],[ZIPCODE]],Table3[zip],Table3[county])</f>
        <v>Utah County</v>
      </c>
      <c r="J4354" t="str">
        <f>IFERROR(Table1[[#This Row],[County (Utah.gov)]], SUBSTITUTE(Table1[[#This Row],[County (WPR)]], " County", ""))</f>
        <v>Utah</v>
      </c>
    </row>
    <row r="4355" spans="1:10">
      <c r="A4355" t="s">
        <v>137</v>
      </c>
      <c r="B4355" t="s">
        <v>321</v>
      </c>
      <c r="C4355">
        <v>2025</v>
      </c>
      <c r="D4355">
        <v>2</v>
      </c>
      <c r="E4355">
        <v>84604</v>
      </c>
      <c r="F4355" t="s">
        <v>291</v>
      </c>
      <c r="G4355">
        <v>6</v>
      </c>
      <c r="H4355" t="str">
        <f>_xlfn.XLOOKUP(Table1[[#This Row],[ZIPCODE]],Table2[Zip Code],Table2[County])</f>
        <v>Utah</v>
      </c>
      <c r="I4355" t="str">
        <f>_xlfn.XLOOKUP(Table1[[#This Row],[ZIPCODE]],Table3[zip],Table3[county])</f>
        <v>Utah County</v>
      </c>
      <c r="J4355" t="str">
        <f>IFERROR(Table1[[#This Row],[County (Utah.gov)]], SUBSTITUTE(Table1[[#This Row],[County (WPR)]], " County", ""))</f>
        <v>Utah</v>
      </c>
    </row>
    <row r="4356" spans="1:10">
      <c r="A4356" t="s">
        <v>137</v>
      </c>
      <c r="B4356" t="s">
        <v>321</v>
      </c>
      <c r="C4356">
        <v>2025</v>
      </c>
      <c r="D4356">
        <v>2</v>
      </c>
      <c r="E4356">
        <v>84606</v>
      </c>
      <c r="F4356" t="s">
        <v>290</v>
      </c>
      <c r="G4356">
        <v>14</v>
      </c>
      <c r="H4356" t="str">
        <f>_xlfn.XLOOKUP(Table1[[#This Row],[ZIPCODE]],Table2[Zip Code],Table2[County])</f>
        <v>Utah</v>
      </c>
      <c r="I4356" t="str">
        <f>_xlfn.XLOOKUP(Table1[[#This Row],[ZIPCODE]],Table3[zip],Table3[county])</f>
        <v>Utah County</v>
      </c>
      <c r="J4356" t="str">
        <f>IFERROR(Table1[[#This Row],[County (Utah.gov)]], SUBSTITUTE(Table1[[#This Row],[County (WPR)]], " County", ""))</f>
        <v>Utah</v>
      </c>
    </row>
    <row r="4357" spans="1:10">
      <c r="A4357" t="s">
        <v>137</v>
      </c>
      <c r="B4357" t="s">
        <v>321</v>
      </c>
      <c r="C4357">
        <v>2025</v>
      </c>
      <c r="D4357">
        <v>2</v>
      </c>
      <c r="E4357">
        <v>84606</v>
      </c>
      <c r="F4357" t="s">
        <v>291</v>
      </c>
      <c r="G4357">
        <v>9</v>
      </c>
      <c r="H4357" t="str">
        <f>_xlfn.XLOOKUP(Table1[[#This Row],[ZIPCODE]],Table2[Zip Code],Table2[County])</f>
        <v>Utah</v>
      </c>
      <c r="I4357" t="str">
        <f>_xlfn.XLOOKUP(Table1[[#This Row],[ZIPCODE]],Table3[zip],Table3[county])</f>
        <v>Utah County</v>
      </c>
      <c r="J4357" t="str">
        <f>IFERROR(Table1[[#This Row],[County (Utah.gov)]], SUBSTITUTE(Table1[[#This Row],[County (WPR)]], " County", ""))</f>
        <v>Utah</v>
      </c>
    </row>
    <row r="4358" spans="1:10">
      <c r="A4358" t="s">
        <v>137</v>
      </c>
      <c r="B4358" t="s">
        <v>321</v>
      </c>
      <c r="C4358">
        <v>2025</v>
      </c>
      <c r="D4358">
        <v>2</v>
      </c>
      <c r="E4358">
        <v>84624</v>
      </c>
      <c r="F4358" t="s">
        <v>290</v>
      </c>
      <c r="G4358">
        <v>1</v>
      </c>
      <c r="H4358" t="str">
        <f>_xlfn.XLOOKUP(Table1[[#This Row],[ZIPCODE]],Table2[Zip Code],Table2[County])</f>
        <v>Millard</v>
      </c>
      <c r="I4358" t="str">
        <f>_xlfn.XLOOKUP(Table1[[#This Row],[ZIPCODE]],Table3[zip],Table3[county])</f>
        <v>Millard County</v>
      </c>
      <c r="J4358" t="str">
        <f>IFERROR(Table1[[#This Row],[County (Utah.gov)]], SUBSTITUTE(Table1[[#This Row],[County (WPR)]], " County", ""))</f>
        <v>Millard</v>
      </c>
    </row>
    <row r="4359" spans="1:10">
      <c r="A4359" t="s">
        <v>137</v>
      </c>
      <c r="B4359" t="s">
        <v>321</v>
      </c>
      <c r="C4359">
        <v>2025</v>
      </c>
      <c r="D4359">
        <v>2</v>
      </c>
      <c r="E4359">
        <v>84629</v>
      </c>
      <c r="F4359" t="s">
        <v>290</v>
      </c>
      <c r="G4359">
        <v>1</v>
      </c>
      <c r="H4359" t="str">
        <f>_xlfn.XLOOKUP(Table1[[#This Row],[ZIPCODE]],Table2[Zip Code],Table2[County])</f>
        <v>Sanpete</v>
      </c>
      <c r="I4359" t="str">
        <f>_xlfn.XLOOKUP(Table1[[#This Row],[ZIPCODE]],Table3[zip],Table3[county])</f>
        <v>Sanpete County</v>
      </c>
      <c r="J4359" t="str">
        <f>IFERROR(Table1[[#This Row],[County (Utah.gov)]], SUBSTITUTE(Table1[[#This Row],[County (WPR)]], " County", ""))</f>
        <v>Sanpete</v>
      </c>
    </row>
    <row r="4360" spans="1:10">
      <c r="A4360" t="s">
        <v>137</v>
      </c>
      <c r="B4360" t="s">
        <v>321</v>
      </c>
      <c r="C4360">
        <v>2025</v>
      </c>
      <c r="D4360">
        <v>2</v>
      </c>
      <c r="E4360">
        <v>84651</v>
      </c>
      <c r="F4360" t="s">
        <v>290</v>
      </c>
      <c r="G4360">
        <v>7</v>
      </c>
      <c r="H4360" t="str">
        <f>_xlfn.XLOOKUP(Table1[[#This Row],[ZIPCODE]],Table2[Zip Code],Table2[County])</f>
        <v>Utah</v>
      </c>
      <c r="I4360" t="str">
        <f>_xlfn.XLOOKUP(Table1[[#This Row],[ZIPCODE]],Table3[zip],Table3[county])</f>
        <v>Utah County</v>
      </c>
      <c r="J4360" t="str">
        <f>IFERROR(Table1[[#This Row],[County (Utah.gov)]], SUBSTITUTE(Table1[[#This Row],[County (WPR)]], " County", ""))</f>
        <v>Utah</v>
      </c>
    </row>
    <row r="4361" spans="1:10">
      <c r="A4361" t="s">
        <v>137</v>
      </c>
      <c r="B4361" t="s">
        <v>321</v>
      </c>
      <c r="C4361">
        <v>2025</v>
      </c>
      <c r="D4361">
        <v>2</v>
      </c>
      <c r="E4361">
        <v>84651</v>
      </c>
      <c r="F4361" t="s">
        <v>291</v>
      </c>
      <c r="G4361">
        <v>6</v>
      </c>
      <c r="H4361" t="str">
        <f>_xlfn.XLOOKUP(Table1[[#This Row],[ZIPCODE]],Table2[Zip Code],Table2[County])</f>
        <v>Utah</v>
      </c>
      <c r="I4361" t="str">
        <f>_xlfn.XLOOKUP(Table1[[#This Row],[ZIPCODE]],Table3[zip],Table3[county])</f>
        <v>Utah County</v>
      </c>
      <c r="J4361" t="str">
        <f>IFERROR(Table1[[#This Row],[County (Utah.gov)]], SUBSTITUTE(Table1[[#This Row],[County (WPR)]], " County", ""))</f>
        <v>Utah</v>
      </c>
    </row>
    <row r="4362" spans="1:10">
      <c r="A4362" t="s">
        <v>137</v>
      </c>
      <c r="B4362" t="s">
        <v>321</v>
      </c>
      <c r="C4362">
        <v>2025</v>
      </c>
      <c r="D4362">
        <v>2</v>
      </c>
      <c r="E4362">
        <v>84653</v>
      </c>
      <c r="F4362" t="s">
        <v>290</v>
      </c>
      <c r="G4362">
        <v>4</v>
      </c>
      <c r="H4362" t="str">
        <f>_xlfn.XLOOKUP(Table1[[#This Row],[ZIPCODE]],Table2[Zip Code],Table2[County])</f>
        <v>Utah</v>
      </c>
      <c r="I4362" t="str">
        <f>_xlfn.XLOOKUP(Table1[[#This Row],[ZIPCODE]],Table3[zip],Table3[county])</f>
        <v>Utah County</v>
      </c>
      <c r="J4362" t="str">
        <f>IFERROR(Table1[[#This Row],[County (Utah.gov)]], SUBSTITUTE(Table1[[#This Row],[County (WPR)]], " County", ""))</f>
        <v>Utah</v>
      </c>
    </row>
    <row r="4363" spans="1:10">
      <c r="A4363" t="s">
        <v>137</v>
      </c>
      <c r="B4363" t="s">
        <v>321</v>
      </c>
      <c r="C4363">
        <v>2025</v>
      </c>
      <c r="D4363">
        <v>2</v>
      </c>
      <c r="E4363">
        <v>84653</v>
      </c>
      <c r="F4363" t="s">
        <v>291</v>
      </c>
      <c r="G4363">
        <v>1</v>
      </c>
      <c r="H4363" t="str">
        <f>_xlfn.XLOOKUP(Table1[[#This Row],[ZIPCODE]],Table2[Zip Code],Table2[County])</f>
        <v>Utah</v>
      </c>
      <c r="I4363" t="str">
        <f>_xlfn.XLOOKUP(Table1[[#This Row],[ZIPCODE]],Table3[zip],Table3[county])</f>
        <v>Utah County</v>
      </c>
      <c r="J4363" t="str">
        <f>IFERROR(Table1[[#This Row],[County (Utah.gov)]], SUBSTITUTE(Table1[[#This Row],[County (WPR)]], " County", ""))</f>
        <v>Utah</v>
      </c>
    </row>
    <row r="4364" spans="1:10">
      <c r="A4364" t="s">
        <v>137</v>
      </c>
      <c r="B4364" t="s">
        <v>321</v>
      </c>
      <c r="C4364">
        <v>2025</v>
      </c>
      <c r="D4364">
        <v>2</v>
      </c>
      <c r="E4364">
        <v>84655</v>
      </c>
      <c r="F4364" t="s">
        <v>290</v>
      </c>
      <c r="G4364">
        <v>2</v>
      </c>
      <c r="H4364" t="str">
        <f>_xlfn.XLOOKUP(Table1[[#This Row],[ZIPCODE]],Table2[Zip Code],Table2[County])</f>
        <v>Utah</v>
      </c>
      <c r="I4364" t="str">
        <f>_xlfn.XLOOKUP(Table1[[#This Row],[ZIPCODE]],Table3[zip],Table3[county])</f>
        <v>Utah County</v>
      </c>
      <c r="J4364" t="str">
        <f>IFERROR(Table1[[#This Row],[County (Utah.gov)]], SUBSTITUTE(Table1[[#This Row],[County (WPR)]], " County", ""))</f>
        <v>Utah</v>
      </c>
    </row>
    <row r="4365" spans="1:10">
      <c r="A4365" t="s">
        <v>137</v>
      </c>
      <c r="B4365" t="s">
        <v>321</v>
      </c>
      <c r="C4365">
        <v>2025</v>
      </c>
      <c r="D4365">
        <v>2</v>
      </c>
      <c r="E4365">
        <v>84655</v>
      </c>
      <c r="F4365" t="s">
        <v>291</v>
      </c>
      <c r="G4365">
        <v>3</v>
      </c>
      <c r="H4365" t="str">
        <f>_xlfn.XLOOKUP(Table1[[#This Row],[ZIPCODE]],Table2[Zip Code],Table2[County])</f>
        <v>Utah</v>
      </c>
      <c r="I4365" t="str">
        <f>_xlfn.XLOOKUP(Table1[[#This Row],[ZIPCODE]],Table3[zip],Table3[county])</f>
        <v>Utah County</v>
      </c>
      <c r="J4365" t="str">
        <f>IFERROR(Table1[[#This Row],[County (Utah.gov)]], SUBSTITUTE(Table1[[#This Row],[County (WPR)]], " County", ""))</f>
        <v>Utah</v>
      </c>
    </row>
    <row r="4366" spans="1:10">
      <c r="A4366" t="s">
        <v>137</v>
      </c>
      <c r="B4366" t="s">
        <v>321</v>
      </c>
      <c r="C4366">
        <v>2025</v>
      </c>
      <c r="D4366">
        <v>2</v>
      </c>
      <c r="E4366">
        <v>84660</v>
      </c>
      <c r="F4366" t="s">
        <v>290</v>
      </c>
      <c r="G4366">
        <v>19</v>
      </c>
      <c r="H4366" t="str">
        <f>_xlfn.XLOOKUP(Table1[[#This Row],[ZIPCODE]],Table2[Zip Code],Table2[County])</f>
        <v>Utah</v>
      </c>
      <c r="I4366" t="str">
        <f>_xlfn.XLOOKUP(Table1[[#This Row],[ZIPCODE]],Table3[zip],Table3[county])</f>
        <v>Utah County</v>
      </c>
      <c r="J4366" t="str">
        <f>IFERROR(Table1[[#This Row],[County (Utah.gov)]], SUBSTITUTE(Table1[[#This Row],[County (WPR)]], " County", ""))</f>
        <v>Utah</v>
      </c>
    </row>
    <row r="4367" spans="1:10">
      <c r="A4367" t="s">
        <v>137</v>
      </c>
      <c r="B4367" t="s">
        <v>321</v>
      </c>
      <c r="C4367">
        <v>2025</v>
      </c>
      <c r="D4367">
        <v>2</v>
      </c>
      <c r="E4367">
        <v>84660</v>
      </c>
      <c r="F4367" t="s">
        <v>291</v>
      </c>
      <c r="G4367">
        <v>8</v>
      </c>
      <c r="H4367" t="str">
        <f>_xlfn.XLOOKUP(Table1[[#This Row],[ZIPCODE]],Table2[Zip Code],Table2[County])</f>
        <v>Utah</v>
      </c>
      <c r="I4367" t="str">
        <f>_xlfn.XLOOKUP(Table1[[#This Row],[ZIPCODE]],Table3[zip],Table3[county])</f>
        <v>Utah County</v>
      </c>
      <c r="J4367" t="str">
        <f>IFERROR(Table1[[#This Row],[County (Utah.gov)]], SUBSTITUTE(Table1[[#This Row],[County (WPR)]], " County", ""))</f>
        <v>Utah</v>
      </c>
    </row>
    <row r="4368" spans="1:10">
      <c r="A4368" t="s">
        <v>137</v>
      </c>
      <c r="B4368" t="s">
        <v>321</v>
      </c>
      <c r="C4368">
        <v>2025</v>
      </c>
      <c r="D4368">
        <v>2</v>
      </c>
      <c r="E4368">
        <v>84663</v>
      </c>
      <c r="F4368" t="s">
        <v>290</v>
      </c>
      <c r="G4368">
        <v>8</v>
      </c>
      <c r="H4368" t="str">
        <f>_xlfn.XLOOKUP(Table1[[#This Row],[ZIPCODE]],Table2[Zip Code],Table2[County])</f>
        <v>Utah</v>
      </c>
      <c r="I4368" t="str">
        <f>_xlfn.XLOOKUP(Table1[[#This Row],[ZIPCODE]],Table3[zip],Table3[county])</f>
        <v>Utah County</v>
      </c>
      <c r="J4368" t="str">
        <f>IFERROR(Table1[[#This Row],[County (Utah.gov)]], SUBSTITUTE(Table1[[#This Row],[County (WPR)]], " County", ""))</f>
        <v>Utah</v>
      </c>
    </row>
    <row r="4369" spans="1:10">
      <c r="A4369" t="s">
        <v>137</v>
      </c>
      <c r="B4369" t="s">
        <v>321</v>
      </c>
      <c r="C4369">
        <v>2025</v>
      </c>
      <c r="D4369">
        <v>2</v>
      </c>
      <c r="E4369">
        <v>84663</v>
      </c>
      <c r="F4369" t="s">
        <v>291</v>
      </c>
      <c r="G4369">
        <v>8</v>
      </c>
      <c r="H4369" t="str">
        <f>_xlfn.XLOOKUP(Table1[[#This Row],[ZIPCODE]],Table2[Zip Code],Table2[County])</f>
        <v>Utah</v>
      </c>
      <c r="I4369" t="str">
        <f>_xlfn.XLOOKUP(Table1[[#This Row],[ZIPCODE]],Table3[zip],Table3[county])</f>
        <v>Utah County</v>
      </c>
      <c r="J4369" t="str">
        <f>IFERROR(Table1[[#This Row],[County (Utah.gov)]], SUBSTITUTE(Table1[[#This Row],[County (WPR)]], " County", ""))</f>
        <v>Utah</v>
      </c>
    </row>
    <row r="4370" spans="1:10">
      <c r="A4370" t="s">
        <v>137</v>
      </c>
      <c r="B4370" t="s">
        <v>321</v>
      </c>
      <c r="C4370">
        <v>2025</v>
      </c>
      <c r="D4370">
        <v>2</v>
      </c>
      <c r="E4370">
        <v>84664</v>
      </c>
      <c r="F4370" t="s">
        <v>290</v>
      </c>
      <c r="G4370">
        <v>4</v>
      </c>
      <c r="H4370" t="str">
        <f>_xlfn.XLOOKUP(Table1[[#This Row],[ZIPCODE]],Table2[Zip Code],Table2[County])</f>
        <v>Utah</v>
      </c>
      <c r="I4370" t="str">
        <f>_xlfn.XLOOKUP(Table1[[#This Row],[ZIPCODE]],Table3[zip],Table3[county])</f>
        <v>Utah County</v>
      </c>
      <c r="J4370" t="str">
        <f>IFERROR(Table1[[#This Row],[County (Utah.gov)]], SUBSTITUTE(Table1[[#This Row],[County (WPR)]], " County", ""))</f>
        <v>Utah</v>
      </c>
    </row>
    <row r="4371" spans="1:10">
      <c r="A4371" t="s">
        <v>137</v>
      </c>
      <c r="B4371" t="s">
        <v>321</v>
      </c>
      <c r="C4371">
        <v>2025</v>
      </c>
      <c r="D4371">
        <v>2</v>
      </c>
      <c r="E4371">
        <v>84664</v>
      </c>
      <c r="F4371" t="s">
        <v>291</v>
      </c>
      <c r="G4371">
        <v>1</v>
      </c>
      <c r="H4371" t="str">
        <f>_xlfn.XLOOKUP(Table1[[#This Row],[ZIPCODE]],Table2[Zip Code],Table2[County])</f>
        <v>Utah</v>
      </c>
      <c r="I4371" t="str">
        <f>_xlfn.XLOOKUP(Table1[[#This Row],[ZIPCODE]],Table3[zip],Table3[county])</f>
        <v>Utah County</v>
      </c>
      <c r="J4371" t="str">
        <f>IFERROR(Table1[[#This Row],[County (Utah.gov)]], SUBSTITUTE(Table1[[#This Row],[County (WPR)]], " County", ""))</f>
        <v>Utah</v>
      </c>
    </row>
    <row r="4372" spans="1:10">
      <c r="A4372" t="s">
        <v>137</v>
      </c>
      <c r="B4372" t="s">
        <v>321</v>
      </c>
      <c r="C4372">
        <v>2025</v>
      </c>
      <c r="D4372">
        <v>2</v>
      </c>
      <c r="E4372">
        <v>84720</v>
      </c>
      <c r="F4372" t="s">
        <v>290</v>
      </c>
      <c r="G4372">
        <v>2</v>
      </c>
      <c r="H4372" t="str">
        <f>_xlfn.XLOOKUP(Table1[[#This Row],[ZIPCODE]],Table2[Zip Code],Table2[County])</f>
        <v>Iron</v>
      </c>
      <c r="I4372" t="str">
        <f>_xlfn.XLOOKUP(Table1[[#This Row],[ZIPCODE]],Table3[zip],Table3[county])</f>
        <v>Iron County</v>
      </c>
      <c r="J4372" t="str">
        <f>IFERROR(Table1[[#This Row],[County (Utah.gov)]], SUBSTITUTE(Table1[[#This Row],[County (WPR)]], " County", ""))</f>
        <v>Iron</v>
      </c>
    </row>
    <row r="4373" spans="1:10">
      <c r="A4373" t="s">
        <v>137</v>
      </c>
      <c r="B4373" t="s">
        <v>321</v>
      </c>
      <c r="C4373">
        <v>2025</v>
      </c>
      <c r="D4373">
        <v>2</v>
      </c>
      <c r="E4373">
        <v>84721</v>
      </c>
      <c r="F4373" t="s">
        <v>290</v>
      </c>
      <c r="G4373">
        <v>1</v>
      </c>
      <c r="H4373" t="str">
        <f>_xlfn.XLOOKUP(Table1[[#This Row],[ZIPCODE]],Table2[Zip Code],Table2[County])</f>
        <v>Iron</v>
      </c>
      <c r="I4373" t="str">
        <f>_xlfn.XLOOKUP(Table1[[#This Row],[ZIPCODE]],Table3[zip],Table3[county])</f>
        <v>Iron County</v>
      </c>
      <c r="J4373" t="str">
        <f>IFERROR(Table1[[#This Row],[County (Utah.gov)]], SUBSTITUTE(Table1[[#This Row],[County (WPR)]], " County", ""))</f>
        <v>Iron</v>
      </c>
    </row>
    <row r="4374" spans="1:10">
      <c r="A4374" t="s">
        <v>137</v>
      </c>
      <c r="B4374" t="s">
        <v>321</v>
      </c>
      <c r="C4374">
        <v>2025</v>
      </c>
      <c r="D4374">
        <v>2</v>
      </c>
      <c r="E4374">
        <v>84736</v>
      </c>
      <c r="F4374" t="s">
        <v>290</v>
      </c>
      <c r="G4374">
        <v>1</v>
      </c>
      <c r="H4374" t="str">
        <f>_xlfn.XLOOKUP(Table1[[#This Row],[ZIPCODE]],Table2[Zip Code],Table2[County])</f>
        <v>Garfield</v>
      </c>
      <c r="I4374" t="str">
        <f>_xlfn.XLOOKUP(Table1[[#This Row],[ZIPCODE]],Table3[zip],Table3[county])</f>
        <v>Garfield County</v>
      </c>
      <c r="J4374" t="str">
        <f>IFERROR(Table1[[#This Row],[County (Utah.gov)]], SUBSTITUTE(Table1[[#This Row],[County (WPR)]], " County", ""))</f>
        <v>Garfield</v>
      </c>
    </row>
    <row r="4375" spans="1:10">
      <c r="A4375" t="s">
        <v>137</v>
      </c>
      <c r="B4375" t="s">
        <v>321</v>
      </c>
      <c r="C4375">
        <v>2025</v>
      </c>
      <c r="D4375">
        <v>2</v>
      </c>
      <c r="E4375">
        <v>84770</v>
      </c>
      <c r="F4375" t="s">
        <v>291</v>
      </c>
      <c r="G4375">
        <v>1</v>
      </c>
      <c r="H4375" t="str">
        <f>_xlfn.XLOOKUP(Table1[[#This Row],[ZIPCODE]],Table2[Zip Code],Table2[County])</f>
        <v>Washington</v>
      </c>
      <c r="I4375" t="str">
        <f>_xlfn.XLOOKUP(Table1[[#This Row],[ZIPCODE]],Table3[zip],Table3[county])</f>
        <v>Washington County</v>
      </c>
      <c r="J4375" t="str">
        <f>IFERROR(Table1[[#This Row],[County (Utah.gov)]], SUBSTITUTE(Table1[[#This Row],[County (WPR)]], " County", ""))</f>
        <v>Washington</v>
      </c>
    </row>
    <row r="4376" spans="1:10">
      <c r="A4376" t="s">
        <v>137</v>
      </c>
      <c r="B4376" t="s">
        <v>321</v>
      </c>
      <c r="C4376">
        <v>2025</v>
      </c>
      <c r="D4376">
        <v>2</v>
      </c>
      <c r="E4376">
        <v>84774</v>
      </c>
      <c r="F4376" t="s">
        <v>291</v>
      </c>
      <c r="G4376">
        <v>1</v>
      </c>
      <c r="H4376" t="str">
        <f>_xlfn.XLOOKUP(Table1[[#This Row],[ZIPCODE]],Table2[Zip Code],Table2[County])</f>
        <v>Washington</v>
      </c>
      <c r="I4376" t="str">
        <f>_xlfn.XLOOKUP(Table1[[#This Row],[ZIPCODE]],Table3[zip],Table3[county])</f>
        <v>Washington County</v>
      </c>
      <c r="J4376" t="str">
        <f>IFERROR(Table1[[#This Row],[County (Utah.gov)]], SUBSTITUTE(Table1[[#This Row],[County (WPR)]], " County", ""))</f>
        <v>Washington</v>
      </c>
    </row>
    <row r="4377" spans="1:10">
      <c r="A4377" t="s">
        <v>137</v>
      </c>
      <c r="B4377" t="s">
        <v>321</v>
      </c>
      <c r="C4377">
        <v>2025</v>
      </c>
      <c r="D4377">
        <v>2</v>
      </c>
      <c r="E4377">
        <v>84790</v>
      </c>
      <c r="F4377" t="s">
        <v>290</v>
      </c>
      <c r="G4377">
        <v>2</v>
      </c>
      <c r="H4377" t="str">
        <f>_xlfn.XLOOKUP(Table1[[#This Row],[ZIPCODE]],Table2[Zip Code],Table2[County])</f>
        <v>Washington</v>
      </c>
      <c r="I4377" t="str">
        <f>_xlfn.XLOOKUP(Table1[[#This Row],[ZIPCODE]],Table3[zip],Table3[county])</f>
        <v>Washington County</v>
      </c>
      <c r="J4377" t="str">
        <f>IFERROR(Table1[[#This Row],[County (Utah.gov)]], SUBSTITUTE(Table1[[#This Row],[County (WPR)]], " County", ""))</f>
        <v>Washington</v>
      </c>
    </row>
    <row r="4378" spans="1:10">
      <c r="A4378" t="s">
        <v>137</v>
      </c>
      <c r="B4378" t="s">
        <v>304</v>
      </c>
      <c r="C4378">
        <v>2025</v>
      </c>
      <c r="D4378">
        <v>2</v>
      </c>
      <c r="E4378">
        <v>84003</v>
      </c>
      <c r="F4378" t="s">
        <v>290</v>
      </c>
      <c r="G4378">
        <v>12</v>
      </c>
      <c r="H4378" t="str">
        <f>_xlfn.XLOOKUP(Table1[[#This Row],[ZIPCODE]],Table2[Zip Code],Table2[County])</f>
        <v>Utah</v>
      </c>
      <c r="I4378" t="str">
        <f>_xlfn.XLOOKUP(Table1[[#This Row],[ZIPCODE]],Table3[zip],Table3[county])</f>
        <v>Utah County</v>
      </c>
      <c r="J4378" t="str">
        <f>IFERROR(Table1[[#This Row],[County (Utah.gov)]], SUBSTITUTE(Table1[[#This Row],[County (WPR)]], " County", ""))</f>
        <v>Utah</v>
      </c>
    </row>
    <row r="4379" spans="1:10">
      <c r="A4379" t="s">
        <v>137</v>
      </c>
      <c r="B4379" t="s">
        <v>304</v>
      </c>
      <c r="C4379">
        <v>2025</v>
      </c>
      <c r="D4379">
        <v>2</v>
      </c>
      <c r="E4379">
        <v>84003</v>
      </c>
      <c r="F4379" t="s">
        <v>291</v>
      </c>
      <c r="G4379">
        <v>2</v>
      </c>
      <c r="H4379" t="str">
        <f>_xlfn.XLOOKUP(Table1[[#This Row],[ZIPCODE]],Table2[Zip Code],Table2[County])</f>
        <v>Utah</v>
      </c>
      <c r="I4379" t="str">
        <f>_xlfn.XLOOKUP(Table1[[#This Row],[ZIPCODE]],Table3[zip],Table3[county])</f>
        <v>Utah County</v>
      </c>
      <c r="J4379" t="str">
        <f>IFERROR(Table1[[#This Row],[County (Utah.gov)]], SUBSTITUTE(Table1[[#This Row],[County (WPR)]], " County", ""))</f>
        <v>Utah</v>
      </c>
    </row>
    <row r="4380" spans="1:10">
      <c r="A4380" t="s">
        <v>137</v>
      </c>
      <c r="B4380" t="s">
        <v>304</v>
      </c>
      <c r="C4380">
        <v>2025</v>
      </c>
      <c r="D4380">
        <v>2</v>
      </c>
      <c r="E4380">
        <v>84004</v>
      </c>
      <c r="F4380" t="s">
        <v>290</v>
      </c>
      <c r="G4380">
        <v>3</v>
      </c>
      <c r="H4380" t="str">
        <f>_xlfn.XLOOKUP(Table1[[#This Row],[ZIPCODE]],Table2[Zip Code],Table2[County])</f>
        <v>Utah</v>
      </c>
      <c r="I4380" t="str">
        <f>_xlfn.XLOOKUP(Table1[[#This Row],[ZIPCODE]],Table3[zip],Table3[county])</f>
        <v>Utah County</v>
      </c>
      <c r="J4380" t="str">
        <f>IFERROR(Table1[[#This Row],[County (Utah.gov)]], SUBSTITUTE(Table1[[#This Row],[County (WPR)]], " County", ""))</f>
        <v>Utah</v>
      </c>
    </row>
    <row r="4381" spans="1:10">
      <c r="A4381" t="s">
        <v>137</v>
      </c>
      <c r="B4381" t="s">
        <v>304</v>
      </c>
      <c r="C4381">
        <v>2025</v>
      </c>
      <c r="D4381">
        <v>2</v>
      </c>
      <c r="E4381">
        <v>84004</v>
      </c>
      <c r="F4381" t="s">
        <v>291</v>
      </c>
      <c r="G4381">
        <v>1</v>
      </c>
      <c r="H4381" t="str">
        <f>_xlfn.XLOOKUP(Table1[[#This Row],[ZIPCODE]],Table2[Zip Code],Table2[County])</f>
        <v>Utah</v>
      </c>
      <c r="I4381" t="str">
        <f>_xlfn.XLOOKUP(Table1[[#This Row],[ZIPCODE]],Table3[zip],Table3[county])</f>
        <v>Utah County</v>
      </c>
      <c r="J4381" t="str">
        <f>IFERROR(Table1[[#This Row],[County (Utah.gov)]], SUBSTITUTE(Table1[[#This Row],[County (WPR)]], " County", ""))</f>
        <v>Utah</v>
      </c>
    </row>
    <row r="4382" spans="1:10">
      <c r="A4382" t="s">
        <v>137</v>
      </c>
      <c r="B4382" t="s">
        <v>304</v>
      </c>
      <c r="C4382">
        <v>2025</v>
      </c>
      <c r="D4382">
        <v>2</v>
      </c>
      <c r="E4382">
        <v>84005</v>
      </c>
      <c r="F4382" t="s">
        <v>290</v>
      </c>
      <c r="G4382">
        <v>5</v>
      </c>
      <c r="H4382" t="e">
        <f>_xlfn.XLOOKUP(Table1[[#This Row],[ZIPCODE]],Table2[Zip Code],Table2[County])</f>
        <v>#N/A</v>
      </c>
      <c r="I4382" t="str">
        <f>_xlfn.XLOOKUP(Table1[[#This Row],[ZIPCODE]],Table3[zip],Table3[county])</f>
        <v>Utah County</v>
      </c>
      <c r="J4382" t="str">
        <f>IFERROR(Table1[[#This Row],[County (Utah.gov)]], SUBSTITUTE(Table1[[#This Row],[County (WPR)]], " County", ""))</f>
        <v>Utah</v>
      </c>
    </row>
    <row r="4383" spans="1:10">
      <c r="A4383" t="s">
        <v>137</v>
      </c>
      <c r="B4383" t="s">
        <v>304</v>
      </c>
      <c r="C4383">
        <v>2025</v>
      </c>
      <c r="D4383">
        <v>2</v>
      </c>
      <c r="E4383">
        <v>84009</v>
      </c>
      <c r="F4383" t="s">
        <v>290</v>
      </c>
      <c r="G4383">
        <v>5</v>
      </c>
      <c r="H4383" t="e">
        <f>_xlfn.XLOOKUP(Table1[[#This Row],[ZIPCODE]],Table2[Zip Code],Table2[County])</f>
        <v>#N/A</v>
      </c>
      <c r="I4383" t="str">
        <f>_xlfn.XLOOKUP(Table1[[#This Row],[ZIPCODE]],Table3[zip],Table3[county])</f>
        <v>Salt Lake County</v>
      </c>
      <c r="J4383" t="str">
        <f>IFERROR(Table1[[#This Row],[County (Utah.gov)]], SUBSTITUTE(Table1[[#This Row],[County (WPR)]], " County", ""))</f>
        <v>Salt Lake</v>
      </c>
    </row>
    <row r="4384" spans="1:10">
      <c r="A4384" t="s">
        <v>137</v>
      </c>
      <c r="B4384" t="s">
        <v>304</v>
      </c>
      <c r="C4384">
        <v>2025</v>
      </c>
      <c r="D4384">
        <v>2</v>
      </c>
      <c r="E4384">
        <v>84010</v>
      </c>
      <c r="F4384" t="s">
        <v>290</v>
      </c>
      <c r="G4384">
        <v>3</v>
      </c>
      <c r="H4384" t="str">
        <f>_xlfn.XLOOKUP(Table1[[#This Row],[ZIPCODE]],Table2[Zip Code],Table2[County])</f>
        <v>Davis</v>
      </c>
      <c r="I4384" t="str">
        <f>_xlfn.XLOOKUP(Table1[[#This Row],[ZIPCODE]],Table3[zip],Table3[county])</f>
        <v>Davis County</v>
      </c>
      <c r="J4384" t="str">
        <f>IFERROR(Table1[[#This Row],[County (Utah.gov)]], SUBSTITUTE(Table1[[#This Row],[County (WPR)]], " County", ""))</f>
        <v>Davis</v>
      </c>
    </row>
    <row r="4385" spans="1:10">
      <c r="A4385" t="s">
        <v>137</v>
      </c>
      <c r="B4385" t="s">
        <v>304</v>
      </c>
      <c r="C4385">
        <v>2025</v>
      </c>
      <c r="D4385">
        <v>2</v>
      </c>
      <c r="E4385">
        <v>84010</v>
      </c>
      <c r="F4385" t="s">
        <v>291</v>
      </c>
      <c r="G4385">
        <v>1</v>
      </c>
      <c r="H4385" t="str">
        <f>_xlfn.XLOOKUP(Table1[[#This Row],[ZIPCODE]],Table2[Zip Code],Table2[County])</f>
        <v>Davis</v>
      </c>
      <c r="I4385" t="str">
        <f>_xlfn.XLOOKUP(Table1[[#This Row],[ZIPCODE]],Table3[zip],Table3[county])</f>
        <v>Davis County</v>
      </c>
      <c r="J4385" t="str">
        <f>IFERROR(Table1[[#This Row],[County (Utah.gov)]], SUBSTITUTE(Table1[[#This Row],[County (WPR)]], " County", ""))</f>
        <v>Davis</v>
      </c>
    </row>
    <row r="4386" spans="1:10">
      <c r="A4386" t="s">
        <v>137</v>
      </c>
      <c r="B4386" t="s">
        <v>304</v>
      </c>
      <c r="C4386">
        <v>2025</v>
      </c>
      <c r="D4386">
        <v>2</v>
      </c>
      <c r="E4386">
        <v>84013</v>
      </c>
      <c r="F4386" t="s">
        <v>291</v>
      </c>
      <c r="G4386">
        <v>1</v>
      </c>
      <c r="H4386" t="str">
        <f>_xlfn.XLOOKUP(Table1[[#This Row],[ZIPCODE]],Table2[Zip Code],Table2[County])</f>
        <v>Utah</v>
      </c>
      <c r="I4386" t="str">
        <f>_xlfn.XLOOKUP(Table1[[#This Row],[ZIPCODE]],Table3[zip],Table3[county])</f>
        <v>Utah County</v>
      </c>
      <c r="J4386" t="str">
        <f>IFERROR(Table1[[#This Row],[County (Utah.gov)]], SUBSTITUTE(Table1[[#This Row],[County (WPR)]], " County", ""))</f>
        <v>Utah</v>
      </c>
    </row>
    <row r="4387" spans="1:10">
      <c r="A4387" t="s">
        <v>137</v>
      </c>
      <c r="B4387" t="s">
        <v>304</v>
      </c>
      <c r="C4387">
        <v>2025</v>
      </c>
      <c r="D4387">
        <v>2</v>
      </c>
      <c r="E4387">
        <v>84014</v>
      </c>
      <c r="F4387" t="s">
        <v>290</v>
      </c>
      <c r="G4387">
        <v>1</v>
      </c>
      <c r="H4387" t="str">
        <f>_xlfn.XLOOKUP(Table1[[#This Row],[ZIPCODE]],Table2[Zip Code],Table2[County])</f>
        <v>Davis</v>
      </c>
      <c r="I4387" t="str">
        <f>_xlfn.XLOOKUP(Table1[[#This Row],[ZIPCODE]],Table3[zip],Table3[county])</f>
        <v>Davis County</v>
      </c>
      <c r="J4387" t="str">
        <f>IFERROR(Table1[[#This Row],[County (Utah.gov)]], SUBSTITUTE(Table1[[#This Row],[County (WPR)]], " County", ""))</f>
        <v>Davis</v>
      </c>
    </row>
    <row r="4388" spans="1:10">
      <c r="A4388" t="s">
        <v>137</v>
      </c>
      <c r="B4388" t="s">
        <v>304</v>
      </c>
      <c r="C4388">
        <v>2025</v>
      </c>
      <c r="D4388">
        <v>2</v>
      </c>
      <c r="E4388">
        <v>84015</v>
      </c>
      <c r="F4388" t="s">
        <v>290</v>
      </c>
      <c r="G4388">
        <v>1</v>
      </c>
      <c r="H4388" t="str">
        <f>_xlfn.XLOOKUP(Table1[[#This Row],[ZIPCODE]],Table2[Zip Code],Table2[County])</f>
        <v>Davis</v>
      </c>
      <c r="I4388" t="str">
        <f>_xlfn.XLOOKUP(Table1[[#This Row],[ZIPCODE]],Table3[zip],Table3[county])</f>
        <v>Davis County</v>
      </c>
      <c r="J4388" t="str">
        <f>IFERROR(Table1[[#This Row],[County (Utah.gov)]], SUBSTITUTE(Table1[[#This Row],[County (WPR)]], " County", ""))</f>
        <v>Davis</v>
      </c>
    </row>
    <row r="4389" spans="1:10">
      <c r="A4389" t="s">
        <v>137</v>
      </c>
      <c r="B4389" t="s">
        <v>304</v>
      </c>
      <c r="C4389">
        <v>2025</v>
      </c>
      <c r="D4389">
        <v>2</v>
      </c>
      <c r="E4389">
        <v>84020</v>
      </c>
      <c r="F4389" t="s">
        <v>290</v>
      </c>
      <c r="G4389">
        <v>7</v>
      </c>
      <c r="H4389" t="str">
        <f>_xlfn.XLOOKUP(Table1[[#This Row],[ZIPCODE]],Table2[Zip Code],Table2[County])</f>
        <v>Salt Lake</v>
      </c>
      <c r="I4389" t="str">
        <f>_xlfn.XLOOKUP(Table1[[#This Row],[ZIPCODE]],Table3[zip],Table3[county])</f>
        <v>Salt Lake County</v>
      </c>
      <c r="J4389" t="str">
        <f>IFERROR(Table1[[#This Row],[County (Utah.gov)]], SUBSTITUTE(Table1[[#This Row],[County (WPR)]], " County", ""))</f>
        <v>Salt Lake</v>
      </c>
    </row>
    <row r="4390" spans="1:10">
      <c r="A4390" t="s">
        <v>137</v>
      </c>
      <c r="B4390" t="s">
        <v>304</v>
      </c>
      <c r="C4390">
        <v>2025</v>
      </c>
      <c r="D4390">
        <v>2</v>
      </c>
      <c r="E4390">
        <v>84020</v>
      </c>
      <c r="F4390" t="s">
        <v>291</v>
      </c>
      <c r="G4390">
        <v>2</v>
      </c>
      <c r="H4390" t="str">
        <f>_xlfn.XLOOKUP(Table1[[#This Row],[ZIPCODE]],Table2[Zip Code],Table2[County])</f>
        <v>Salt Lake</v>
      </c>
      <c r="I4390" t="str">
        <f>_xlfn.XLOOKUP(Table1[[#This Row],[ZIPCODE]],Table3[zip],Table3[county])</f>
        <v>Salt Lake County</v>
      </c>
      <c r="J4390" t="str">
        <f>IFERROR(Table1[[#This Row],[County (Utah.gov)]], SUBSTITUTE(Table1[[#This Row],[County (WPR)]], " County", ""))</f>
        <v>Salt Lake</v>
      </c>
    </row>
    <row r="4391" spans="1:10">
      <c r="A4391" t="s">
        <v>137</v>
      </c>
      <c r="B4391" t="s">
        <v>304</v>
      </c>
      <c r="C4391">
        <v>2025</v>
      </c>
      <c r="D4391">
        <v>2</v>
      </c>
      <c r="E4391">
        <v>84025</v>
      </c>
      <c r="F4391" t="s">
        <v>291</v>
      </c>
      <c r="G4391">
        <v>2</v>
      </c>
      <c r="H4391" t="str">
        <f>_xlfn.XLOOKUP(Table1[[#This Row],[ZIPCODE]],Table2[Zip Code],Table2[County])</f>
        <v>Davis</v>
      </c>
      <c r="I4391" t="str">
        <f>_xlfn.XLOOKUP(Table1[[#This Row],[ZIPCODE]],Table3[zip],Table3[county])</f>
        <v>Davis County</v>
      </c>
      <c r="J4391" t="str">
        <f>IFERROR(Table1[[#This Row],[County (Utah.gov)]], SUBSTITUTE(Table1[[#This Row],[County (WPR)]], " County", ""))</f>
        <v>Davis</v>
      </c>
    </row>
    <row r="4392" spans="1:10">
      <c r="A4392" t="s">
        <v>137</v>
      </c>
      <c r="B4392" t="s">
        <v>304</v>
      </c>
      <c r="C4392">
        <v>2025</v>
      </c>
      <c r="D4392">
        <v>2</v>
      </c>
      <c r="E4392">
        <v>84029</v>
      </c>
      <c r="F4392" t="s">
        <v>290</v>
      </c>
      <c r="G4392">
        <v>1</v>
      </c>
      <c r="H4392" t="str">
        <f>_xlfn.XLOOKUP(Table1[[#This Row],[ZIPCODE]],Table2[Zip Code],Table2[County])</f>
        <v>Tooele</v>
      </c>
      <c r="I4392" t="str">
        <f>_xlfn.XLOOKUP(Table1[[#This Row],[ZIPCODE]],Table3[zip],Table3[county])</f>
        <v>Tooele County</v>
      </c>
      <c r="J4392" t="str">
        <f>IFERROR(Table1[[#This Row],[County (Utah.gov)]], SUBSTITUTE(Table1[[#This Row],[County (WPR)]], " County", ""))</f>
        <v>Tooele</v>
      </c>
    </row>
    <row r="4393" spans="1:10">
      <c r="A4393" t="s">
        <v>137</v>
      </c>
      <c r="B4393" t="s">
        <v>304</v>
      </c>
      <c r="C4393">
        <v>2025</v>
      </c>
      <c r="D4393">
        <v>2</v>
      </c>
      <c r="E4393">
        <v>84029</v>
      </c>
      <c r="F4393" t="s">
        <v>291</v>
      </c>
      <c r="G4393">
        <v>1</v>
      </c>
      <c r="H4393" t="str">
        <f>_xlfn.XLOOKUP(Table1[[#This Row],[ZIPCODE]],Table2[Zip Code],Table2[County])</f>
        <v>Tooele</v>
      </c>
      <c r="I4393" t="str">
        <f>_xlfn.XLOOKUP(Table1[[#This Row],[ZIPCODE]],Table3[zip],Table3[county])</f>
        <v>Tooele County</v>
      </c>
      <c r="J4393" t="str">
        <f>IFERROR(Table1[[#This Row],[County (Utah.gov)]], SUBSTITUTE(Table1[[#This Row],[County (WPR)]], " County", ""))</f>
        <v>Tooele</v>
      </c>
    </row>
    <row r="4394" spans="1:10">
      <c r="A4394" t="s">
        <v>137</v>
      </c>
      <c r="B4394" t="s">
        <v>304</v>
      </c>
      <c r="C4394">
        <v>2025</v>
      </c>
      <c r="D4394">
        <v>2</v>
      </c>
      <c r="E4394">
        <v>84032</v>
      </c>
      <c r="F4394" t="s">
        <v>290</v>
      </c>
      <c r="G4394">
        <v>5</v>
      </c>
      <c r="H4394" t="str">
        <f>_xlfn.XLOOKUP(Table1[[#This Row],[ZIPCODE]],Table2[Zip Code],Table2[County])</f>
        <v>Wasatch</v>
      </c>
      <c r="I4394" t="str">
        <f>_xlfn.XLOOKUP(Table1[[#This Row],[ZIPCODE]],Table3[zip],Table3[county])</f>
        <v>Wasatch County</v>
      </c>
      <c r="J4394" t="str">
        <f>IFERROR(Table1[[#This Row],[County (Utah.gov)]], SUBSTITUTE(Table1[[#This Row],[County (WPR)]], " County", ""))</f>
        <v>Wasatch</v>
      </c>
    </row>
    <row r="4395" spans="1:10">
      <c r="A4395" t="s">
        <v>137</v>
      </c>
      <c r="B4395" t="s">
        <v>304</v>
      </c>
      <c r="C4395">
        <v>2025</v>
      </c>
      <c r="D4395">
        <v>2</v>
      </c>
      <c r="E4395">
        <v>84032</v>
      </c>
      <c r="F4395" t="s">
        <v>291</v>
      </c>
      <c r="G4395">
        <v>1</v>
      </c>
      <c r="H4395" t="str">
        <f>_xlfn.XLOOKUP(Table1[[#This Row],[ZIPCODE]],Table2[Zip Code],Table2[County])</f>
        <v>Wasatch</v>
      </c>
      <c r="I4395" t="str">
        <f>_xlfn.XLOOKUP(Table1[[#This Row],[ZIPCODE]],Table3[zip],Table3[county])</f>
        <v>Wasatch County</v>
      </c>
      <c r="J4395" t="str">
        <f>IFERROR(Table1[[#This Row],[County (Utah.gov)]], SUBSTITUTE(Table1[[#This Row],[County (WPR)]], " County", ""))</f>
        <v>Wasatch</v>
      </c>
    </row>
    <row r="4396" spans="1:10">
      <c r="A4396" t="s">
        <v>137</v>
      </c>
      <c r="B4396" t="s">
        <v>304</v>
      </c>
      <c r="C4396">
        <v>2025</v>
      </c>
      <c r="D4396">
        <v>2</v>
      </c>
      <c r="E4396">
        <v>84037</v>
      </c>
      <c r="F4396" t="s">
        <v>290</v>
      </c>
      <c r="G4396">
        <v>2</v>
      </c>
      <c r="H4396" t="str">
        <f>_xlfn.XLOOKUP(Table1[[#This Row],[ZIPCODE]],Table2[Zip Code],Table2[County])</f>
        <v>Davis</v>
      </c>
      <c r="I4396" t="str">
        <f>_xlfn.XLOOKUP(Table1[[#This Row],[ZIPCODE]],Table3[zip],Table3[county])</f>
        <v>Davis County</v>
      </c>
      <c r="J4396" t="str">
        <f>IFERROR(Table1[[#This Row],[County (Utah.gov)]], SUBSTITUTE(Table1[[#This Row],[County (WPR)]], " County", ""))</f>
        <v>Davis</v>
      </c>
    </row>
    <row r="4397" spans="1:10">
      <c r="A4397" t="s">
        <v>137</v>
      </c>
      <c r="B4397" t="s">
        <v>304</v>
      </c>
      <c r="C4397">
        <v>2025</v>
      </c>
      <c r="D4397">
        <v>2</v>
      </c>
      <c r="E4397">
        <v>84037</v>
      </c>
      <c r="F4397" t="s">
        <v>291</v>
      </c>
      <c r="G4397">
        <v>3</v>
      </c>
      <c r="H4397" t="str">
        <f>_xlfn.XLOOKUP(Table1[[#This Row],[ZIPCODE]],Table2[Zip Code],Table2[County])</f>
        <v>Davis</v>
      </c>
      <c r="I4397" t="str">
        <f>_xlfn.XLOOKUP(Table1[[#This Row],[ZIPCODE]],Table3[zip],Table3[county])</f>
        <v>Davis County</v>
      </c>
      <c r="J4397" t="str">
        <f>IFERROR(Table1[[#This Row],[County (Utah.gov)]], SUBSTITUTE(Table1[[#This Row],[County (WPR)]], " County", ""))</f>
        <v>Davis</v>
      </c>
    </row>
    <row r="4398" spans="1:10">
      <c r="A4398" t="s">
        <v>137</v>
      </c>
      <c r="B4398" t="s">
        <v>304</v>
      </c>
      <c r="C4398">
        <v>2025</v>
      </c>
      <c r="D4398">
        <v>2</v>
      </c>
      <c r="E4398">
        <v>84040</v>
      </c>
      <c r="F4398" t="s">
        <v>290</v>
      </c>
      <c r="G4398">
        <v>1</v>
      </c>
      <c r="H4398" t="str">
        <f>_xlfn.XLOOKUP(Table1[[#This Row],[ZIPCODE]],Table2[Zip Code],Table2[County])</f>
        <v>Davis</v>
      </c>
      <c r="I4398" t="str">
        <f>_xlfn.XLOOKUP(Table1[[#This Row],[ZIPCODE]],Table3[zip],Table3[county])</f>
        <v>Davis County</v>
      </c>
      <c r="J4398" t="str">
        <f>IFERROR(Table1[[#This Row],[County (Utah.gov)]], SUBSTITUTE(Table1[[#This Row],[County (WPR)]], " County", ""))</f>
        <v>Davis</v>
      </c>
    </row>
    <row r="4399" spans="1:10">
      <c r="A4399" t="s">
        <v>137</v>
      </c>
      <c r="B4399" t="s">
        <v>304</v>
      </c>
      <c r="C4399">
        <v>2025</v>
      </c>
      <c r="D4399">
        <v>2</v>
      </c>
      <c r="E4399">
        <v>84041</v>
      </c>
      <c r="F4399" t="s">
        <v>290</v>
      </c>
      <c r="G4399">
        <v>1</v>
      </c>
      <c r="H4399" t="str">
        <f>_xlfn.XLOOKUP(Table1[[#This Row],[ZIPCODE]],Table2[Zip Code],Table2[County])</f>
        <v>Davis</v>
      </c>
      <c r="I4399" t="str">
        <f>_xlfn.XLOOKUP(Table1[[#This Row],[ZIPCODE]],Table3[zip],Table3[county])</f>
        <v>Davis County</v>
      </c>
      <c r="J4399" t="str">
        <f>IFERROR(Table1[[#This Row],[County (Utah.gov)]], SUBSTITUTE(Table1[[#This Row],[County (WPR)]], " County", ""))</f>
        <v>Davis</v>
      </c>
    </row>
    <row r="4400" spans="1:10">
      <c r="A4400" t="s">
        <v>137</v>
      </c>
      <c r="B4400" t="s">
        <v>304</v>
      </c>
      <c r="C4400">
        <v>2025</v>
      </c>
      <c r="D4400">
        <v>2</v>
      </c>
      <c r="E4400">
        <v>84042</v>
      </c>
      <c r="F4400" t="s">
        <v>290</v>
      </c>
      <c r="G4400">
        <v>2</v>
      </c>
      <c r="H4400" t="str">
        <f>_xlfn.XLOOKUP(Table1[[#This Row],[ZIPCODE]],Table2[Zip Code],Table2[County])</f>
        <v>Utah</v>
      </c>
      <c r="I4400" t="str">
        <f>_xlfn.XLOOKUP(Table1[[#This Row],[ZIPCODE]],Table3[zip],Table3[county])</f>
        <v>Utah County</v>
      </c>
      <c r="J4400" t="str">
        <f>IFERROR(Table1[[#This Row],[County (Utah.gov)]], SUBSTITUTE(Table1[[#This Row],[County (WPR)]], " County", ""))</f>
        <v>Utah</v>
      </c>
    </row>
    <row r="4401" spans="1:10">
      <c r="A4401" t="s">
        <v>137</v>
      </c>
      <c r="B4401" t="s">
        <v>304</v>
      </c>
      <c r="C4401">
        <v>2025</v>
      </c>
      <c r="D4401">
        <v>2</v>
      </c>
      <c r="E4401">
        <v>84043</v>
      </c>
      <c r="F4401" t="s">
        <v>290</v>
      </c>
      <c r="G4401">
        <v>8</v>
      </c>
      <c r="H4401" t="str">
        <f>_xlfn.XLOOKUP(Table1[[#This Row],[ZIPCODE]],Table2[Zip Code],Table2[County])</f>
        <v>Utah</v>
      </c>
      <c r="I4401" t="str">
        <f>_xlfn.XLOOKUP(Table1[[#This Row],[ZIPCODE]],Table3[zip],Table3[county])</f>
        <v>Utah County</v>
      </c>
      <c r="J4401" t="str">
        <f>IFERROR(Table1[[#This Row],[County (Utah.gov)]], SUBSTITUTE(Table1[[#This Row],[County (WPR)]], " County", ""))</f>
        <v>Utah</v>
      </c>
    </row>
    <row r="4402" spans="1:10">
      <c r="A4402" t="s">
        <v>137</v>
      </c>
      <c r="B4402" t="s">
        <v>304</v>
      </c>
      <c r="C4402">
        <v>2025</v>
      </c>
      <c r="D4402">
        <v>2</v>
      </c>
      <c r="E4402">
        <v>84043</v>
      </c>
      <c r="F4402" t="s">
        <v>291</v>
      </c>
      <c r="G4402">
        <v>4</v>
      </c>
      <c r="H4402" t="str">
        <f>_xlfn.XLOOKUP(Table1[[#This Row],[ZIPCODE]],Table2[Zip Code],Table2[County])</f>
        <v>Utah</v>
      </c>
      <c r="I4402" t="str">
        <f>_xlfn.XLOOKUP(Table1[[#This Row],[ZIPCODE]],Table3[zip],Table3[county])</f>
        <v>Utah County</v>
      </c>
      <c r="J4402" t="str">
        <f>IFERROR(Table1[[#This Row],[County (Utah.gov)]], SUBSTITUTE(Table1[[#This Row],[County (WPR)]], " County", ""))</f>
        <v>Utah</v>
      </c>
    </row>
    <row r="4403" spans="1:10">
      <c r="A4403" t="s">
        <v>137</v>
      </c>
      <c r="B4403" t="s">
        <v>304</v>
      </c>
      <c r="C4403">
        <v>2025</v>
      </c>
      <c r="D4403">
        <v>2</v>
      </c>
      <c r="E4403">
        <v>84045</v>
      </c>
      <c r="F4403" t="s">
        <v>290</v>
      </c>
      <c r="G4403">
        <v>6</v>
      </c>
      <c r="H4403" t="e">
        <f>_xlfn.XLOOKUP(Table1[[#This Row],[ZIPCODE]],Table2[Zip Code],Table2[County])</f>
        <v>#N/A</v>
      </c>
      <c r="I4403" t="str">
        <f>_xlfn.XLOOKUP(Table1[[#This Row],[ZIPCODE]],Table3[zip],Table3[county])</f>
        <v>Utah County</v>
      </c>
      <c r="J4403" t="str">
        <f>IFERROR(Table1[[#This Row],[County (Utah.gov)]], SUBSTITUTE(Table1[[#This Row],[County (WPR)]], " County", ""))</f>
        <v>Utah</v>
      </c>
    </row>
    <row r="4404" spans="1:10">
      <c r="A4404" t="s">
        <v>137</v>
      </c>
      <c r="B4404" t="s">
        <v>304</v>
      </c>
      <c r="C4404">
        <v>2025</v>
      </c>
      <c r="D4404">
        <v>2</v>
      </c>
      <c r="E4404">
        <v>84045</v>
      </c>
      <c r="F4404" t="s">
        <v>291</v>
      </c>
      <c r="G4404">
        <v>4</v>
      </c>
      <c r="H4404" t="e">
        <f>_xlfn.XLOOKUP(Table1[[#This Row],[ZIPCODE]],Table2[Zip Code],Table2[County])</f>
        <v>#N/A</v>
      </c>
      <c r="I4404" t="str">
        <f>_xlfn.XLOOKUP(Table1[[#This Row],[ZIPCODE]],Table3[zip],Table3[county])</f>
        <v>Utah County</v>
      </c>
      <c r="J4404" t="str">
        <f>IFERROR(Table1[[#This Row],[County (Utah.gov)]], SUBSTITUTE(Table1[[#This Row],[County (WPR)]], " County", ""))</f>
        <v>Utah</v>
      </c>
    </row>
    <row r="4405" spans="1:10">
      <c r="A4405" t="s">
        <v>137</v>
      </c>
      <c r="B4405" t="s">
        <v>304</v>
      </c>
      <c r="C4405">
        <v>2025</v>
      </c>
      <c r="D4405">
        <v>2</v>
      </c>
      <c r="E4405">
        <v>84047</v>
      </c>
      <c r="F4405" t="s">
        <v>290</v>
      </c>
      <c r="G4405">
        <v>2</v>
      </c>
      <c r="H4405" t="str">
        <f>_xlfn.XLOOKUP(Table1[[#This Row],[ZIPCODE]],Table2[Zip Code],Table2[County])</f>
        <v>Salt Lake</v>
      </c>
      <c r="I4405" t="str">
        <f>_xlfn.XLOOKUP(Table1[[#This Row],[ZIPCODE]],Table3[zip],Table3[county])</f>
        <v>Salt Lake County</v>
      </c>
      <c r="J4405" t="str">
        <f>IFERROR(Table1[[#This Row],[County (Utah.gov)]], SUBSTITUTE(Table1[[#This Row],[County (WPR)]], " County", ""))</f>
        <v>Salt Lake</v>
      </c>
    </row>
    <row r="4406" spans="1:10">
      <c r="A4406" t="s">
        <v>137</v>
      </c>
      <c r="B4406" t="s">
        <v>304</v>
      </c>
      <c r="C4406">
        <v>2025</v>
      </c>
      <c r="D4406">
        <v>2</v>
      </c>
      <c r="E4406">
        <v>84054</v>
      </c>
      <c r="F4406" t="s">
        <v>290</v>
      </c>
      <c r="G4406">
        <v>2</v>
      </c>
      <c r="H4406" t="str">
        <f>_xlfn.XLOOKUP(Table1[[#This Row],[ZIPCODE]],Table2[Zip Code],Table2[County])</f>
        <v>Davis</v>
      </c>
      <c r="I4406" t="str">
        <f>_xlfn.XLOOKUP(Table1[[#This Row],[ZIPCODE]],Table3[zip],Table3[county])</f>
        <v>Davis County</v>
      </c>
      <c r="J4406" t="str">
        <f>IFERROR(Table1[[#This Row],[County (Utah.gov)]], SUBSTITUTE(Table1[[#This Row],[County (WPR)]], " County", ""))</f>
        <v>Davis</v>
      </c>
    </row>
    <row r="4407" spans="1:10">
      <c r="A4407" t="s">
        <v>137</v>
      </c>
      <c r="B4407" t="s">
        <v>304</v>
      </c>
      <c r="C4407">
        <v>2025</v>
      </c>
      <c r="D4407">
        <v>2</v>
      </c>
      <c r="E4407">
        <v>84057</v>
      </c>
      <c r="F4407" t="s">
        <v>290</v>
      </c>
      <c r="G4407">
        <v>5</v>
      </c>
      <c r="H4407" t="str">
        <f>_xlfn.XLOOKUP(Table1[[#This Row],[ZIPCODE]],Table2[Zip Code],Table2[County])</f>
        <v>Utah</v>
      </c>
      <c r="I4407" t="str">
        <f>_xlfn.XLOOKUP(Table1[[#This Row],[ZIPCODE]],Table3[zip],Table3[county])</f>
        <v>Utah County</v>
      </c>
      <c r="J4407" t="str">
        <f>IFERROR(Table1[[#This Row],[County (Utah.gov)]], SUBSTITUTE(Table1[[#This Row],[County (WPR)]], " County", ""))</f>
        <v>Utah</v>
      </c>
    </row>
    <row r="4408" spans="1:10">
      <c r="A4408" t="s">
        <v>137</v>
      </c>
      <c r="B4408" t="s">
        <v>304</v>
      </c>
      <c r="C4408">
        <v>2025</v>
      </c>
      <c r="D4408">
        <v>2</v>
      </c>
      <c r="E4408">
        <v>84058</v>
      </c>
      <c r="F4408" t="s">
        <v>290</v>
      </c>
      <c r="G4408">
        <v>27</v>
      </c>
      <c r="H4408" t="str">
        <f>_xlfn.XLOOKUP(Table1[[#This Row],[ZIPCODE]],Table2[Zip Code],Table2[County])</f>
        <v>Utah</v>
      </c>
      <c r="I4408" t="str">
        <f>_xlfn.XLOOKUP(Table1[[#This Row],[ZIPCODE]],Table3[zip],Table3[county])</f>
        <v>Utah County</v>
      </c>
      <c r="J4408" t="str">
        <f>IFERROR(Table1[[#This Row],[County (Utah.gov)]], SUBSTITUTE(Table1[[#This Row],[County (WPR)]], " County", ""))</f>
        <v>Utah</v>
      </c>
    </row>
    <row r="4409" spans="1:10">
      <c r="A4409" t="s">
        <v>137</v>
      </c>
      <c r="B4409" t="s">
        <v>304</v>
      </c>
      <c r="C4409">
        <v>2025</v>
      </c>
      <c r="D4409">
        <v>2</v>
      </c>
      <c r="E4409">
        <v>84058</v>
      </c>
      <c r="F4409" t="s">
        <v>291</v>
      </c>
      <c r="G4409">
        <v>3</v>
      </c>
      <c r="H4409" t="str">
        <f>_xlfn.XLOOKUP(Table1[[#This Row],[ZIPCODE]],Table2[Zip Code],Table2[County])</f>
        <v>Utah</v>
      </c>
      <c r="I4409" t="str">
        <f>_xlfn.XLOOKUP(Table1[[#This Row],[ZIPCODE]],Table3[zip],Table3[county])</f>
        <v>Utah County</v>
      </c>
      <c r="J4409" t="str">
        <f>IFERROR(Table1[[#This Row],[County (Utah.gov)]], SUBSTITUTE(Table1[[#This Row],[County (WPR)]], " County", ""))</f>
        <v>Utah</v>
      </c>
    </row>
    <row r="4410" spans="1:10">
      <c r="A4410" t="s">
        <v>137</v>
      </c>
      <c r="B4410" t="s">
        <v>304</v>
      </c>
      <c r="C4410">
        <v>2025</v>
      </c>
      <c r="D4410">
        <v>2</v>
      </c>
      <c r="E4410">
        <v>84059</v>
      </c>
      <c r="F4410" t="s">
        <v>290</v>
      </c>
      <c r="G4410">
        <v>6</v>
      </c>
      <c r="H4410" t="str">
        <f>_xlfn.XLOOKUP(Table1[[#This Row],[ZIPCODE]],Table2[Zip Code],Table2[County])</f>
        <v>Utah</v>
      </c>
      <c r="I4410" t="str">
        <f>_xlfn.XLOOKUP(Table1[[#This Row],[ZIPCODE]],Table3[zip],Table3[county])</f>
        <v>Utah County</v>
      </c>
      <c r="J4410" t="str">
        <f>IFERROR(Table1[[#This Row],[County (Utah.gov)]], SUBSTITUTE(Table1[[#This Row],[County (WPR)]], " County", ""))</f>
        <v>Utah</v>
      </c>
    </row>
    <row r="4411" spans="1:10">
      <c r="A4411" t="s">
        <v>137</v>
      </c>
      <c r="B4411" t="s">
        <v>304</v>
      </c>
      <c r="C4411">
        <v>2025</v>
      </c>
      <c r="D4411">
        <v>2</v>
      </c>
      <c r="E4411">
        <v>84059</v>
      </c>
      <c r="F4411" t="s">
        <v>291</v>
      </c>
      <c r="G4411">
        <v>2</v>
      </c>
      <c r="H4411" t="str">
        <f>_xlfn.XLOOKUP(Table1[[#This Row],[ZIPCODE]],Table2[Zip Code],Table2[County])</f>
        <v>Utah</v>
      </c>
      <c r="I4411" t="str">
        <f>_xlfn.XLOOKUP(Table1[[#This Row],[ZIPCODE]],Table3[zip],Table3[county])</f>
        <v>Utah County</v>
      </c>
      <c r="J4411" t="str">
        <f>IFERROR(Table1[[#This Row],[County (Utah.gov)]], SUBSTITUTE(Table1[[#This Row],[County (WPR)]], " County", ""))</f>
        <v>Utah</v>
      </c>
    </row>
    <row r="4412" spans="1:10">
      <c r="A4412" t="s">
        <v>137</v>
      </c>
      <c r="B4412" t="s">
        <v>304</v>
      </c>
      <c r="C4412">
        <v>2025</v>
      </c>
      <c r="D4412">
        <v>2</v>
      </c>
      <c r="E4412">
        <v>84060</v>
      </c>
      <c r="F4412" t="s">
        <v>290</v>
      </c>
      <c r="G4412">
        <v>1</v>
      </c>
      <c r="H4412" t="str">
        <f>_xlfn.XLOOKUP(Table1[[#This Row],[ZIPCODE]],Table2[Zip Code],Table2[County])</f>
        <v>Summit</v>
      </c>
      <c r="I4412" t="str">
        <f>_xlfn.XLOOKUP(Table1[[#This Row],[ZIPCODE]],Table3[zip],Table3[county])</f>
        <v>Summit County</v>
      </c>
      <c r="J4412" t="str">
        <f>IFERROR(Table1[[#This Row],[County (Utah.gov)]], SUBSTITUTE(Table1[[#This Row],[County (WPR)]], " County", ""))</f>
        <v>Summit</v>
      </c>
    </row>
    <row r="4413" spans="1:10">
      <c r="A4413" t="s">
        <v>137</v>
      </c>
      <c r="B4413" t="s">
        <v>304</v>
      </c>
      <c r="C4413">
        <v>2025</v>
      </c>
      <c r="D4413">
        <v>2</v>
      </c>
      <c r="E4413">
        <v>84062</v>
      </c>
      <c r="F4413" t="s">
        <v>290</v>
      </c>
      <c r="G4413">
        <v>6</v>
      </c>
      <c r="H4413" t="str">
        <f>_xlfn.XLOOKUP(Table1[[#This Row],[ZIPCODE]],Table2[Zip Code],Table2[County])</f>
        <v>Utah</v>
      </c>
      <c r="I4413" t="str">
        <f>_xlfn.XLOOKUP(Table1[[#This Row],[ZIPCODE]],Table3[zip],Table3[county])</f>
        <v>Utah County</v>
      </c>
      <c r="J4413" t="str">
        <f>IFERROR(Table1[[#This Row],[County (Utah.gov)]], SUBSTITUTE(Table1[[#This Row],[County (WPR)]], " County", ""))</f>
        <v>Utah</v>
      </c>
    </row>
    <row r="4414" spans="1:10">
      <c r="A4414" t="s">
        <v>137</v>
      </c>
      <c r="B4414" t="s">
        <v>304</v>
      </c>
      <c r="C4414">
        <v>2025</v>
      </c>
      <c r="D4414">
        <v>2</v>
      </c>
      <c r="E4414">
        <v>84062</v>
      </c>
      <c r="F4414" t="s">
        <v>291</v>
      </c>
      <c r="G4414">
        <v>1</v>
      </c>
      <c r="H4414" t="str">
        <f>_xlfn.XLOOKUP(Table1[[#This Row],[ZIPCODE]],Table2[Zip Code],Table2[County])</f>
        <v>Utah</v>
      </c>
      <c r="I4414" t="str">
        <f>_xlfn.XLOOKUP(Table1[[#This Row],[ZIPCODE]],Table3[zip],Table3[county])</f>
        <v>Utah County</v>
      </c>
      <c r="J4414" t="str">
        <f>IFERROR(Table1[[#This Row],[County (Utah.gov)]], SUBSTITUTE(Table1[[#This Row],[County (WPR)]], " County", ""))</f>
        <v>Utah</v>
      </c>
    </row>
    <row r="4415" spans="1:10">
      <c r="A4415" t="s">
        <v>137</v>
      </c>
      <c r="B4415" t="s">
        <v>304</v>
      </c>
      <c r="C4415">
        <v>2025</v>
      </c>
      <c r="D4415">
        <v>2</v>
      </c>
      <c r="E4415">
        <v>84065</v>
      </c>
      <c r="F4415" t="s">
        <v>291</v>
      </c>
      <c r="G4415">
        <v>1</v>
      </c>
      <c r="H4415" t="str">
        <f>_xlfn.XLOOKUP(Table1[[#This Row],[ZIPCODE]],Table2[Zip Code],Table2[County])</f>
        <v>Salt Lake</v>
      </c>
      <c r="I4415" t="str">
        <f>_xlfn.XLOOKUP(Table1[[#This Row],[ZIPCODE]],Table3[zip],Table3[county])</f>
        <v>Salt Lake County</v>
      </c>
      <c r="J4415" t="str">
        <f>IFERROR(Table1[[#This Row],[County (Utah.gov)]], SUBSTITUTE(Table1[[#This Row],[County (WPR)]], " County", ""))</f>
        <v>Salt Lake</v>
      </c>
    </row>
    <row r="4416" spans="1:10">
      <c r="A4416" t="s">
        <v>137</v>
      </c>
      <c r="B4416" t="s">
        <v>304</v>
      </c>
      <c r="C4416">
        <v>2025</v>
      </c>
      <c r="D4416">
        <v>2</v>
      </c>
      <c r="E4416">
        <v>84070</v>
      </c>
      <c r="F4416" t="s">
        <v>290</v>
      </c>
      <c r="G4416">
        <v>1</v>
      </c>
      <c r="H4416" t="str">
        <f>_xlfn.XLOOKUP(Table1[[#This Row],[ZIPCODE]],Table2[Zip Code],Table2[County])</f>
        <v>Salt Lake</v>
      </c>
      <c r="I4416" t="str">
        <f>_xlfn.XLOOKUP(Table1[[#This Row],[ZIPCODE]],Table3[zip],Table3[county])</f>
        <v>Salt Lake County</v>
      </c>
      <c r="J4416" t="str">
        <f>IFERROR(Table1[[#This Row],[County (Utah.gov)]], SUBSTITUTE(Table1[[#This Row],[County (WPR)]], " County", ""))</f>
        <v>Salt Lake</v>
      </c>
    </row>
    <row r="4417" spans="1:10">
      <c r="A4417" t="s">
        <v>137</v>
      </c>
      <c r="B4417" t="s">
        <v>304</v>
      </c>
      <c r="C4417">
        <v>2025</v>
      </c>
      <c r="D4417">
        <v>2</v>
      </c>
      <c r="E4417">
        <v>84074</v>
      </c>
      <c r="F4417" t="s">
        <v>290</v>
      </c>
      <c r="G4417">
        <v>4</v>
      </c>
      <c r="H4417" t="str">
        <f>_xlfn.XLOOKUP(Table1[[#This Row],[ZIPCODE]],Table2[Zip Code],Table2[County])</f>
        <v>Tooele</v>
      </c>
      <c r="I4417" t="str">
        <f>_xlfn.XLOOKUP(Table1[[#This Row],[ZIPCODE]],Table3[zip],Table3[county])</f>
        <v>Tooele County</v>
      </c>
      <c r="J4417" t="str">
        <f>IFERROR(Table1[[#This Row],[County (Utah.gov)]], SUBSTITUTE(Table1[[#This Row],[County (WPR)]], " County", ""))</f>
        <v>Tooele</v>
      </c>
    </row>
    <row r="4418" spans="1:10">
      <c r="A4418" t="s">
        <v>137</v>
      </c>
      <c r="B4418" t="s">
        <v>304</v>
      </c>
      <c r="C4418">
        <v>2025</v>
      </c>
      <c r="D4418">
        <v>2</v>
      </c>
      <c r="E4418">
        <v>84075</v>
      </c>
      <c r="F4418" t="s">
        <v>290</v>
      </c>
      <c r="G4418">
        <v>1</v>
      </c>
      <c r="H4418" t="str">
        <f>_xlfn.XLOOKUP(Table1[[#This Row],[ZIPCODE]],Table2[Zip Code],Table2[County])</f>
        <v>Davis</v>
      </c>
      <c r="I4418" t="str">
        <f>_xlfn.XLOOKUP(Table1[[#This Row],[ZIPCODE]],Table3[zip],Table3[county])</f>
        <v>Davis County</v>
      </c>
      <c r="J4418" t="str">
        <f>IFERROR(Table1[[#This Row],[County (Utah.gov)]], SUBSTITUTE(Table1[[#This Row],[County (WPR)]], " County", ""))</f>
        <v>Davis</v>
      </c>
    </row>
    <row r="4419" spans="1:10">
      <c r="A4419" t="s">
        <v>137</v>
      </c>
      <c r="B4419" t="s">
        <v>304</v>
      </c>
      <c r="C4419">
        <v>2025</v>
      </c>
      <c r="D4419">
        <v>2</v>
      </c>
      <c r="E4419">
        <v>84081</v>
      </c>
      <c r="F4419" t="s">
        <v>290</v>
      </c>
      <c r="G4419">
        <v>3</v>
      </c>
      <c r="H4419" t="e">
        <f>_xlfn.XLOOKUP(Table1[[#This Row],[ZIPCODE]],Table2[Zip Code],Table2[County])</f>
        <v>#N/A</v>
      </c>
      <c r="I4419" t="str">
        <f>_xlfn.XLOOKUP(Table1[[#This Row],[ZIPCODE]],Table3[zip],Table3[county])</f>
        <v>Salt Lake County</v>
      </c>
      <c r="J4419" t="str">
        <f>IFERROR(Table1[[#This Row],[County (Utah.gov)]], SUBSTITUTE(Table1[[#This Row],[County (WPR)]], " County", ""))</f>
        <v>Salt Lake</v>
      </c>
    </row>
    <row r="4420" spans="1:10">
      <c r="A4420" t="s">
        <v>137</v>
      </c>
      <c r="B4420" t="s">
        <v>304</v>
      </c>
      <c r="C4420">
        <v>2025</v>
      </c>
      <c r="D4420">
        <v>2</v>
      </c>
      <c r="E4420">
        <v>84084</v>
      </c>
      <c r="F4420" t="s">
        <v>290</v>
      </c>
      <c r="G4420">
        <v>1</v>
      </c>
      <c r="H4420" t="str">
        <f>_xlfn.XLOOKUP(Table1[[#This Row],[ZIPCODE]],Table2[Zip Code],Table2[County])</f>
        <v>Salt Lake</v>
      </c>
      <c r="I4420" t="str">
        <f>_xlfn.XLOOKUP(Table1[[#This Row],[ZIPCODE]],Table3[zip],Table3[county])</f>
        <v>Salt Lake County</v>
      </c>
      <c r="J4420" t="str">
        <f>IFERROR(Table1[[#This Row],[County (Utah.gov)]], SUBSTITUTE(Table1[[#This Row],[County (WPR)]], " County", ""))</f>
        <v>Salt Lake</v>
      </c>
    </row>
    <row r="4421" spans="1:10">
      <c r="A4421" t="s">
        <v>137</v>
      </c>
      <c r="B4421" t="s">
        <v>304</v>
      </c>
      <c r="C4421">
        <v>2025</v>
      </c>
      <c r="D4421">
        <v>2</v>
      </c>
      <c r="E4421">
        <v>84088</v>
      </c>
      <c r="F4421" t="s">
        <v>290</v>
      </c>
      <c r="G4421">
        <v>1</v>
      </c>
      <c r="H4421" t="str">
        <f>_xlfn.XLOOKUP(Table1[[#This Row],[ZIPCODE]],Table2[Zip Code],Table2[County])</f>
        <v>Salt Lake</v>
      </c>
      <c r="I4421" t="str">
        <f>_xlfn.XLOOKUP(Table1[[#This Row],[ZIPCODE]],Table3[zip],Table3[county])</f>
        <v>Salt Lake County</v>
      </c>
      <c r="J4421" t="str">
        <f>IFERROR(Table1[[#This Row],[County (Utah.gov)]], SUBSTITUTE(Table1[[#This Row],[County (WPR)]], " County", ""))</f>
        <v>Salt Lake</v>
      </c>
    </row>
    <row r="4422" spans="1:10">
      <c r="A4422" t="s">
        <v>137</v>
      </c>
      <c r="B4422" t="s">
        <v>304</v>
      </c>
      <c r="C4422">
        <v>2025</v>
      </c>
      <c r="D4422">
        <v>2</v>
      </c>
      <c r="E4422">
        <v>84092</v>
      </c>
      <c r="F4422" t="s">
        <v>290</v>
      </c>
      <c r="G4422">
        <v>2</v>
      </c>
      <c r="H4422" t="str">
        <f>_xlfn.XLOOKUP(Table1[[#This Row],[ZIPCODE]],Table2[Zip Code],Table2[County])</f>
        <v>Salt Lake</v>
      </c>
      <c r="I4422" t="str">
        <f>_xlfn.XLOOKUP(Table1[[#This Row],[ZIPCODE]],Table3[zip],Table3[county])</f>
        <v>Salt Lake County</v>
      </c>
      <c r="J4422" t="str">
        <f>IFERROR(Table1[[#This Row],[County (Utah.gov)]], SUBSTITUTE(Table1[[#This Row],[County (WPR)]], " County", ""))</f>
        <v>Salt Lake</v>
      </c>
    </row>
    <row r="4423" spans="1:10">
      <c r="A4423" t="s">
        <v>137</v>
      </c>
      <c r="B4423" t="s">
        <v>304</v>
      </c>
      <c r="C4423">
        <v>2025</v>
      </c>
      <c r="D4423">
        <v>2</v>
      </c>
      <c r="E4423">
        <v>84093</v>
      </c>
      <c r="F4423" t="s">
        <v>290</v>
      </c>
      <c r="G4423">
        <v>4</v>
      </c>
      <c r="H4423" t="str">
        <f>_xlfn.XLOOKUP(Table1[[#This Row],[ZIPCODE]],Table2[Zip Code],Table2[County])</f>
        <v>Salt Lake</v>
      </c>
      <c r="I4423" t="str">
        <f>_xlfn.XLOOKUP(Table1[[#This Row],[ZIPCODE]],Table3[zip],Table3[county])</f>
        <v>Salt Lake County</v>
      </c>
      <c r="J4423" t="str">
        <f>IFERROR(Table1[[#This Row],[County (Utah.gov)]], SUBSTITUTE(Table1[[#This Row],[County (WPR)]], " County", ""))</f>
        <v>Salt Lake</v>
      </c>
    </row>
    <row r="4424" spans="1:10">
      <c r="A4424" t="s">
        <v>137</v>
      </c>
      <c r="B4424" t="s">
        <v>304</v>
      </c>
      <c r="C4424">
        <v>2025</v>
      </c>
      <c r="D4424">
        <v>2</v>
      </c>
      <c r="E4424">
        <v>84094</v>
      </c>
      <c r="F4424" t="s">
        <v>290</v>
      </c>
      <c r="G4424">
        <v>1</v>
      </c>
      <c r="H4424" t="str">
        <f>_xlfn.XLOOKUP(Table1[[#This Row],[ZIPCODE]],Table2[Zip Code],Table2[County])</f>
        <v>Salt Lake</v>
      </c>
      <c r="I4424" t="str">
        <f>_xlfn.XLOOKUP(Table1[[#This Row],[ZIPCODE]],Table3[zip],Table3[county])</f>
        <v>Salt Lake County</v>
      </c>
      <c r="J4424" t="str">
        <f>IFERROR(Table1[[#This Row],[County (Utah.gov)]], SUBSTITUTE(Table1[[#This Row],[County (WPR)]], " County", ""))</f>
        <v>Salt Lake</v>
      </c>
    </row>
    <row r="4425" spans="1:10">
      <c r="A4425" t="s">
        <v>137</v>
      </c>
      <c r="B4425" t="s">
        <v>304</v>
      </c>
      <c r="C4425">
        <v>2025</v>
      </c>
      <c r="D4425">
        <v>2</v>
      </c>
      <c r="E4425">
        <v>84094</v>
      </c>
      <c r="F4425" t="s">
        <v>291</v>
      </c>
      <c r="G4425">
        <v>2</v>
      </c>
      <c r="H4425" t="str">
        <f>_xlfn.XLOOKUP(Table1[[#This Row],[ZIPCODE]],Table2[Zip Code],Table2[County])</f>
        <v>Salt Lake</v>
      </c>
      <c r="I4425" t="str">
        <f>_xlfn.XLOOKUP(Table1[[#This Row],[ZIPCODE]],Table3[zip],Table3[county])</f>
        <v>Salt Lake County</v>
      </c>
      <c r="J4425" t="str">
        <f>IFERROR(Table1[[#This Row],[County (Utah.gov)]], SUBSTITUTE(Table1[[#This Row],[County (WPR)]], " County", ""))</f>
        <v>Salt Lake</v>
      </c>
    </row>
    <row r="4426" spans="1:10">
      <c r="A4426" t="s">
        <v>137</v>
      </c>
      <c r="B4426" t="s">
        <v>304</v>
      </c>
      <c r="C4426">
        <v>2025</v>
      </c>
      <c r="D4426">
        <v>2</v>
      </c>
      <c r="E4426">
        <v>84095</v>
      </c>
      <c r="F4426" t="s">
        <v>290</v>
      </c>
      <c r="G4426">
        <v>9</v>
      </c>
      <c r="H4426" t="str">
        <f>_xlfn.XLOOKUP(Table1[[#This Row],[ZIPCODE]],Table2[Zip Code],Table2[County])</f>
        <v>Salt Lake</v>
      </c>
      <c r="I4426" t="str">
        <f>_xlfn.XLOOKUP(Table1[[#This Row],[ZIPCODE]],Table3[zip],Table3[county])</f>
        <v>Salt Lake County</v>
      </c>
      <c r="J4426" t="str">
        <f>IFERROR(Table1[[#This Row],[County (Utah.gov)]], SUBSTITUTE(Table1[[#This Row],[County (WPR)]], " County", ""))</f>
        <v>Salt Lake</v>
      </c>
    </row>
    <row r="4427" spans="1:10">
      <c r="A4427" t="s">
        <v>137</v>
      </c>
      <c r="B4427" t="s">
        <v>304</v>
      </c>
      <c r="C4427">
        <v>2025</v>
      </c>
      <c r="D4427">
        <v>2</v>
      </c>
      <c r="E4427">
        <v>84096</v>
      </c>
      <c r="F4427" t="s">
        <v>290</v>
      </c>
      <c r="G4427">
        <v>9</v>
      </c>
      <c r="H4427" t="e">
        <f>_xlfn.XLOOKUP(Table1[[#This Row],[ZIPCODE]],Table2[Zip Code],Table2[County])</f>
        <v>#N/A</v>
      </c>
      <c r="I4427" t="str">
        <f>_xlfn.XLOOKUP(Table1[[#This Row],[ZIPCODE]],Table3[zip],Table3[county])</f>
        <v>Salt Lake County</v>
      </c>
      <c r="J4427" t="str">
        <f>IFERROR(Table1[[#This Row],[County (Utah.gov)]], SUBSTITUTE(Table1[[#This Row],[County (WPR)]], " County", ""))</f>
        <v>Salt Lake</v>
      </c>
    </row>
    <row r="4428" spans="1:10">
      <c r="A4428" t="s">
        <v>137</v>
      </c>
      <c r="B4428" t="s">
        <v>304</v>
      </c>
      <c r="C4428">
        <v>2025</v>
      </c>
      <c r="D4428">
        <v>2</v>
      </c>
      <c r="E4428">
        <v>84096</v>
      </c>
      <c r="F4428" t="s">
        <v>291</v>
      </c>
      <c r="G4428">
        <v>2</v>
      </c>
      <c r="H4428" t="e">
        <f>_xlfn.XLOOKUP(Table1[[#This Row],[ZIPCODE]],Table2[Zip Code],Table2[County])</f>
        <v>#N/A</v>
      </c>
      <c r="I4428" t="str">
        <f>_xlfn.XLOOKUP(Table1[[#This Row],[ZIPCODE]],Table3[zip],Table3[county])</f>
        <v>Salt Lake County</v>
      </c>
      <c r="J4428" t="str">
        <f>IFERROR(Table1[[#This Row],[County (Utah.gov)]], SUBSTITUTE(Table1[[#This Row],[County (WPR)]], " County", ""))</f>
        <v>Salt Lake</v>
      </c>
    </row>
    <row r="4429" spans="1:10">
      <c r="A4429" t="s">
        <v>137</v>
      </c>
      <c r="B4429" t="s">
        <v>304</v>
      </c>
      <c r="C4429">
        <v>2025</v>
      </c>
      <c r="D4429">
        <v>2</v>
      </c>
      <c r="E4429">
        <v>84097</v>
      </c>
      <c r="F4429" t="s">
        <v>290</v>
      </c>
      <c r="G4429">
        <v>4</v>
      </c>
      <c r="H4429" t="str">
        <f>_xlfn.XLOOKUP(Table1[[#This Row],[ZIPCODE]],Table2[Zip Code],Table2[County])</f>
        <v>Utah</v>
      </c>
      <c r="I4429" t="str">
        <f>_xlfn.XLOOKUP(Table1[[#This Row],[ZIPCODE]],Table3[zip],Table3[county])</f>
        <v>Utah County</v>
      </c>
      <c r="J4429" t="str">
        <f>IFERROR(Table1[[#This Row],[County (Utah.gov)]], SUBSTITUTE(Table1[[#This Row],[County (WPR)]], " County", ""))</f>
        <v>Utah</v>
      </c>
    </row>
    <row r="4430" spans="1:10">
      <c r="A4430" t="s">
        <v>137</v>
      </c>
      <c r="B4430" t="s">
        <v>304</v>
      </c>
      <c r="C4430">
        <v>2025</v>
      </c>
      <c r="D4430">
        <v>2</v>
      </c>
      <c r="E4430">
        <v>84097</v>
      </c>
      <c r="F4430" t="s">
        <v>291</v>
      </c>
      <c r="G4430">
        <v>6</v>
      </c>
      <c r="H4430" t="str">
        <f>_xlfn.XLOOKUP(Table1[[#This Row],[ZIPCODE]],Table2[Zip Code],Table2[County])</f>
        <v>Utah</v>
      </c>
      <c r="I4430" t="str">
        <f>_xlfn.XLOOKUP(Table1[[#This Row],[ZIPCODE]],Table3[zip],Table3[county])</f>
        <v>Utah County</v>
      </c>
      <c r="J4430" t="str">
        <f>IFERROR(Table1[[#This Row],[County (Utah.gov)]], SUBSTITUTE(Table1[[#This Row],[County (WPR)]], " County", ""))</f>
        <v>Utah</v>
      </c>
    </row>
    <row r="4431" spans="1:10">
      <c r="A4431" t="s">
        <v>137</v>
      </c>
      <c r="B4431" t="s">
        <v>304</v>
      </c>
      <c r="C4431">
        <v>2025</v>
      </c>
      <c r="D4431">
        <v>2</v>
      </c>
      <c r="E4431">
        <v>84098</v>
      </c>
      <c r="F4431" t="s">
        <v>290</v>
      </c>
      <c r="G4431">
        <v>1</v>
      </c>
      <c r="H4431" t="str">
        <f>_xlfn.XLOOKUP(Table1[[#This Row],[ZIPCODE]],Table2[Zip Code],Table2[County])</f>
        <v>Summit</v>
      </c>
      <c r="I4431" t="str">
        <f>_xlfn.XLOOKUP(Table1[[#This Row],[ZIPCODE]],Table3[zip],Table3[county])</f>
        <v>Summit County</v>
      </c>
      <c r="J4431" t="str">
        <f>IFERROR(Table1[[#This Row],[County (Utah.gov)]], SUBSTITUTE(Table1[[#This Row],[County (WPR)]], " County", ""))</f>
        <v>Summit</v>
      </c>
    </row>
    <row r="4432" spans="1:10">
      <c r="A4432" t="s">
        <v>137</v>
      </c>
      <c r="B4432" t="s">
        <v>304</v>
      </c>
      <c r="C4432">
        <v>2025</v>
      </c>
      <c r="D4432">
        <v>2</v>
      </c>
      <c r="E4432">
        <v>84104</v>
      </c>
      <c r="F4432" t="s">
        <v>290</v>
      </c>
      <c r="G4432">
        <v>1</v>
      </c>
      <c r="H4432" t="str">
        <f>_xlfn.XLOOKUP(Table1[[#This Row],[ZIPCODE]],Table2[Zip Code],Table2[County])</f>
        <v>Salt Lake</v>
      </c>
      <c r="I4432" t="str">
        <f>_xlfn.XLOOKUP(Table1[[#This Row],[ZIPCODE]],Table3[zip],Table3[county])</f>
        <v>Salt Lake County</v>
      </c>
      <c r="J4432" t="str">
        <f>IFERROR(Table1[[#This Row],[County (Utah.gov)]], SUBSTITUTE(Table1[[#This Row],[County (WPR)]], " County", ""))</f>
        <v>Salt Lake</v>
      </c>
    </row>
    <row r="4433" spans="1:10">
      <c r="A4433" t="s">
        <v>137</v>
      </c>
      <c r="B4433" t="s">
        <v>304</v>
      </c>
      <c r="C4433">
        <v>2025</v>
      </c>
      <c r="D4433">
        <v>2</v>
      </c>
      <c r="E4433">
        <v>84104</v>
      </c>
      <c r="F4433" t="s">
        <v>291</v>
      </c>
      <c r="G4433">
        <v>1</v>
      </c>
      <c r="H4433" t="str">
        <f>_xlfn.XLOOKUP(Table1[[#This Row],[ZIPCODE]],Table2[Zip Code],Table2[County])</f>
        <v>Salt Lake</v>
      </c>
      <c r="I4433" t="str">
        <f>_xlfn.XLOOKUP(Table1[[#This Row],[ZIPCODE]],Table3[zip],Table3[county])</f>
        <v>Salt Lake County</v>
      </c>
      <c r="J4433" t="str">
        <f>IFERROR(Table1[[#This Row],[County (Utah.gov)]], SUBSTITUTE(Table1[[#This Row],[County (WPR)]], " County", ""))</f>
        <v>Salt Lake</v>
      </c>
    </row>
    <row r="4434" spans="1:10">
      <c r="A4434" t="s">
        <v>137</v>
      </c>
      <c r="B4434" t="s">
        <v>304</v>
      </c>
      <c r="C4434">
        <v>2025</v>
      </c>
      <c r="D4434">
        <v>2</v>
      </c>
      <c r="E4434">
        <v>84106</v>
      </c>
      <c r="F4434" t="s">
        <v>290</v>
      </c>
      <c r="G4434">
        <v>2</v>
      </c>
      <c r="H4434" t="str">
        <f>_xlfn.XLOOKUP(Table1[[#This Row],[ZIPCODE]],Table2[Zip Code],Table2[County])</f>
        <v>Salt Lake</v>
      </c>
      <c r="I4434" t="str">
        <f>_xlfn.XLOOKUP(Table1[[#This Row],[ZIPCODE]],Table3[zip],Table3[county])</f>
        <v>Salt Lake County</v>
      </c>
      <c r="J4434" t="str">
        <f>IFERROR(Table1[[#This Row],[County (Utah.gov)]], SUBSTITUTE(Table1[[#This Row],[County (WPR)]], " County", ""))</f>
        <v>Salt Lake</v>
      </c>
    </row>
    <row r="4435" spans="1:10">
      <c r="A4435" t="s">
        <v>137</v>
      </c>
      <c r="B4435" t="s">
        <v>304</v>
      </c>
      <c r="C4435">
        <v>2025</v>
      </c>
      <c r="D4435">
        <v>2</v>
      </c>
      <c r="E4435">
        <v>84107</v>
      </c>
      <c r="F4435" t="s">
        <v>290</v>
      </c>
      <c r="G4435">
        <v>1</v>
      </c>
      <c r="H4435" t="str">
        <f>_xlfn.XLOOKUP(Table1[[#This Row],[ZIPCODE]],Table2[Zip Code],Table2[County])</f>
        <v>Salt Lake</v>
      </c>
      <c r="I4435" t="str">
        <f>_xlfn.XLOOKUP(Table1[[#This Row],[ZIPCODE]],Table3[zip],Table3[county])</f>
        <v>Salt Lake County</v>
      </c>
      <c r="J4435" t="str">
        <f>IFERROR(Table1[[#This Row],[County (Utah.gov)]], SUBSTITUTE(Table1[[#This Row],[County (WPR)]], " County", ""))</f>
        <v>Salt Lake</v>
      </c>
    </row>
    <row r="4436" spans="1:10">
      <c r="A4436" t="s">
        <v>137</v>
      </c>
      <c r="B4436" t="s">
        <v>304</v>
      </c>
      <c r="C4436">
        <v>2025</v>
      </c>
      <c r="D4436">
        <v>2</v>
      </c>
      <c r="E4436">
        <v>84109</v>
      </c>
      <c r="F4436" t="s">
        <v>290</v>
      </c>
      <c r="G4436">
        <v>1</v>
      </c>
      <c r="H4436" t="str">
        <f>_xlfn.XLOOKUP(Table1[[#This Row],[ZIPCODE]],Table2[Zip Code],Table2[County])</f>
        <v>Salt Lake</v>
      </c>
      <c r="I4436" t="str">
        <f>_xlfn.XLOOKUP(Table1[[#This Row],[ZIPCODE]],Table3[zip],Table3[county])</f>
        <v>Salt Lake County</v>
      </c>
      <c r="J4436" t="str">
        <f>IFERROR(Table1[[#This Row],[County (Utah.gov)]], SUBSTITUTE(Table1[[#This Row],[County (WPR)]], " County", ""))</f>
        <v>Salt Lake</v>
      </c>
    </row>
    <row r="4437" spans="1:10">
      <c r="A4437" t="s">
        <v>137</v>
      </c>
      <c r="B4437" t="s">
        <v>304</v>
      </c>
      <c r="C4437">
        <v>2025</v>
      </c>
      <c r="D4437">
        <v>2</v>
      </c>
      <c r="E4437">
        <v>84116</v>
      </c>
      <c r="F4437" t="s">
        <v>290</v>
      </c>
      <c r="G4437">
        <v>1</v>
      </c>
      <c r="H4437" t="str">
        <f>_xlfn.XLOOKUP(Table1[[#This Row],[ZIPCODE]],Table2[Zip Code],Table2[County])</f>
        <v>Salt Lake</v>
      </c>
      <c r="I4437" t="str">
        <f>_xlfn.XLOOKUP(Table1[[#This Row],[ZIPCODE]],Table3[zip],Table3[county])</f>
        <v>Salt Lake County</v>
      </c>
      <c r="J4437" t="str">
        <f>IFERROR(Table1[[#This Row],[County (Utah.gov)]], SUBSTITUTE(Table1[[#This Row],[County (WPR)]], " County", ""))</f>
        <v>Salt Lake</v>
      </c>
    </row>
    <row r="4438" spans="1:10">
      <c r="A4438" t="s">
        <v>137</v>
      </c>
      <c r="B4438" t="s">
        <v>304</v>
      </c>
      <c r="C4438">
        <v>2025</v>
      </c>
      <c r="D4438">
        <v>2</v>
      </c>
      <c r="E4438">
        <v>84117</v>
      </c>
      <c r="F4438" t="s">
        <v>290</v>
      </c>
      <c r="G4438">
        <v>2</v>
      </c>
      <c r="H4438" t="str">
        <f>_xlfn.XLOOKUP(Table1[[#This Row],[ZIPCODE]],Table2[Zip Code],Table2[County])</f>
        <v>Salt Lake</v>
      </c>
      <c r="I4438" t="str">
        <f>_xlfn.XLOOKUP(Table1[[#This Row],[ZIPCODE]],Table3[zip],Table3[county])</f>
        <v>Salt Lake County</v>
      </c>
      <c r="J4438" t="str">
        <f>IFERROR(Table1[[#This Row],[County (Utah.gov)]], SUBSTITUTE(Table1[[#This Row],[County (WPR)]], " County", ""))</f>
        <v>Salt Lake</v>
      </c>
    </row>
    <row r="4439" spans="1:10">
      <c r="A4439" t="s">
        <v>137</v>
      </c>
      <c r="B4439" t="s">
        <v>304</v>
      </c>
      <c r="C4439">
        <v>2025</v>
      </c>
      <c r="D4439">
        <v>2</v>
      </c>
      <c r="E4439">
        <v>84119</v>
      </c>
      <c r="F4439" t="s">
        <v>290</v>
      </c>
      <c r="G4439">
        <v>1</v>
      </c>
      <c r="H4439" t="str">
        <f>_xlfn.XLOOKUP(Table1[[#This Row],[ZIPCODE]],Table2[Zip Code],Table2[County])</f>
        <v>Salt Lake</v>
      </c>
      <c r="I4439" t="str">
        <f>_xlfn.XLOOKUP(Table1[[#This Row],[ZIPCODE]],Table3[zip],Table3[county])</f>
        <v>Salt Lake County</v>
      </c>
      <c r="J4439" t="str">
        <f>IFERROR(Table1[[#This Row],[County (Utah.gov)]], SUBSTITUTE(Table1[[#This Row],[County (WPR)]], " County", ""))</f>
        <v>Salt Lake</v>
      </c>
    </row>
    <row r="4440" spans="1:10">
      <c r="A4440" t="s">
        <v>137</v>
      </c>
      <c r="B4440" t="s">
        <v>304</v>
      </c>
      <c r="C4440">
        <v>2025</v>
      </c>
      <c r="D4440">
        <v>2</v>
      </c>
      <c r="E4440">
        <v>84119</v>
      </c>
      <c r="F4440" t="s">
        <v>291</v>
      </c>
      <c r="G4440">
        <v>1</v>
      </c>
      <c r="H4440" t="str">
        <f>_xlfn.XLOOKUP(Table1[[#This Row],[ZIPCODE]],Table2[Zip Code],Table2[County])</f>
        <v>Salt Lake</v>
      </c>
      <c r="I4440" t="str">
        <f>_xlfn.XLOOKUP(Table1[[#This Row],[ZIPCODE]],Table3[zip],Table3[county])</f>
        <v>Salt Lake County</v>
      </c>
      <c r="J4440" t="str">
        <f>IFERROR(Table1[[#This Row],[County (Utah.gov)]], SUBSTITUTE(Table1[[#This Row],[County (WPR)]], " County", ""))</f>
        <v>Salt Lake</v>
      </c>
    </row>
    <row r="4441" spans="1:10">
      <c r="A4441" t="s">
        <v>137</v>
      </c>
      <c r="B4441" t="s">
        <v>304</v>
      </c>
      <c r="C4441">
        <v>2025</v>
      </c>
      <c r="D4441">
        <v>2</v>
      </c>
      <c r="E4441">
        <v>84121</v>
      </c>
      <c r="F4441" t="s">
        <v>290</v>
      </c>
      <c r="G4441">
        <v>2</v>
      </c>
      <c r="H4441" t="str">
        <f>_xlfn.XLOOKUP(Table1[[#This Row],[ZIPCODE]],Table2[Zip Code],Table2[County])</f>
        <v>Salt Lake</v>
      </c>
      <c r="I4441" t="str">
        <f>_xlfn.XLOOKUP(Table1[[#This Row],[ZIPCODE]],Table3[zip],Table3[county])</f>
        <v>Salt Lake County</v>
      </c>
      <c r="J4441" t="str">
        <f>IFERROR(Table1[[#This Row],[County (Utah.gov)]], SUBSTITUTE(Table1[[#This Row],[County (WPR)]], " County", ""))</f>
        <v>Salt Lake</v>
      </c>
    </row>
    <row r="4442" spans="1:10">
      <c r="A4442" t="s">
        <v>137</v>
      </c>
      <c r="B4442" t="s">
        <v>304</v>
      </c>
      <c r="C4442">
        <v>2025</v>
      </c>
      <c r="D4442">
        <v>2</v>
      </c>
      <c r="E4442">
        <v>84121</v>
      </c>
      <c r="F4442" t="s">
        <v>291</v>
      </c>
      <c r="G4442">
        <v>1</v>
      </c>
      <c r="H4442" t="str">
        <f>_xlfn.XLOOKUP(Table1[[#This Row],[ZIPCODE]],Table2[Zip Code],Table2[County])</f>
        <v>Salt Lake</v>
      </c>
      <c r="I4442" t="str">
        <f>_xlfn.XLOOKUP(Table1[[#This Row],[ZIPCODE]],Table3[zip],Table3[county])</f>
        <v>Salt Lake County</v>
      </c>
      <c r="J4442" t="str">
        <f>IFERROR(Table1[[#This Row],[County (Utah.gov)]], SUBSTITUTE(Table1[[#This Row],[County (WPR)]], " County", ""))</f>
        <v>Salt Lake</v>
      </c>
    </row>
    <row r="4443" spans="1:10">
      <c r="A4443" t="s">
        <v>137</v>
      </c>
      <c r="B4443" t="s">
        <v>304</v>
      </c>
      <c r="C4443">
        <v>2025</v>
      </c>
      <c r="D4443">
        <v>2</v>
      </c>
      <c r="E4443">
        <v>84124</v>
      </c>
      <c r="F4443" t="s">
        <v>290</v>
      </c>
      <c r="G4443">
        <v>2</v>
      </c>
      <c r="H4443" t="str">
        <f>_xlfn.XLOOKUP(Table1[[#This Row],[ZIPCODE]],Table2[Zip Code],Table2[County])</f>
        <v>Salt Lake</v>
      </c>
      <c r="I4443" t="str">
        <f>_xlfn.XLOOKUP(Table1[[#This Row],[ZIPCODE]],Table3[zip],Table3[county])</f>
        <v>Salt Lake County</v>
      </c>
      <c r="J4443" t="str">
        <f>IFERROR(Table1[[#This Row],[County (Utah.gov)]], SUBSTITUTE(Table1[[#This Row],[County (WPR)]], " County", ""))</f>
        <v>Salt Lake</v>
      </c>
    </row>
    <row r="4444" spans="1:10">
      <c r="A4444" t="s">
        <v>137</v>
      </c>
      <c r="B4444" t="s">
        <v>304</v>
      </c>
      <c r="C4444">
        <v>2025</v>
      </c>
      <c r="D4444">
        <v>2</v>
      </c>
      <c r="E4444">
        <v>84124</v>
      </c>
      <c r="F4444" t="s">
        <v>291</v>
      </c>
      <c r="G4444">
        <v>1</v>
      </c>
      <c r="H4444" t="str">
        <f>_xlfn.XLOOKUP(Table1[[#This Row],[ZIPCODE]],Table2[Zip Code],Table2[County])</f>
        <v>Salt Lake</v>
      </c>
      <c r="I4444" t="str">
        <f>_xlfn.XLOOKUP(Table1[[#This Row],[ZIPCODE]],Table3[zip],Table3[county])</f>
        <v>Salt Lake County</v>
      </c>
      <c r="J4444" t="str">
        <f>IFERROR(Table1[[#This Row],[County (Utah.gov)]], SUBSTITUTE(Table1[[#This Row],[County (WPR)]], " County", ""))</f>
        <v>Salt Lake</v>
      </c>
    </row>
    <row r="4445" spans="1:10">
      <c r="A4445" t="s">
        <v>137</v>
      </c>
      <c r="B4445" t="s">
        <v>304</v>
      </c>
      <c r="C4445">
        <v>2025</v>
      </c>
      <c r="D4445">
        <v>2</v>
      </c>
      <c r="E4445">
        <v>84403</v>
      </c>
      <c r="F4445" t="s">
        <v>290</v>
      </c>
      <c r="G4445">
        <v>1</v>
      </c>
      <c r="H4445" t="str">
        <f>_xlfn.XLOOKUP(Table1[[#This Row],[ZIPCODE]],Table2[Zip Code],Table2[County])</f>
        <v>Weber</v>
      </c>
      <c r="I4445" t="str">
        <f>_xlfn.XLOOKUP(Table1[[#This Row],[ZIPCODE]],Table3[zip],Table3[county])</f>
        <v>Weber County</v>
      </c>
      <c r="J4445" t="str">
        <f>IFERROR(Table1[[#This Row],[County (Utah.gov)]], SUBSTITUTE(Table1[[#This Row],[County (WPR)]], " County", ""))</f>
        <v>Weber</v>
      </c>
    </row>
    <row r="4446" spans="1:10">
      <c r="A4446" t="s">
        <v>137</v>
      </c>
      <c r="B4446" t="s">
        <v>304</v>
      </c>
      <c r="C4446">
        <v>2025</v>
      </c>
      <c r="D4446">
        <v>2</v>
      </c>
      <c r="E4446">
        <v>84404</v>
      </c>
      <c r="F4446" t="s">
        <v>290</v>
      </c>
      <c r="G4446">
        <v>1</v>
      </c>
      <c r="H4446" t="str">
        <f>_xlfn.XLOOKUP(Table1[[#This Row],[ZIPCODE]],Table2[Zip Code],Table2[County])</f>
        <v>Weber</v>
      </c>
      <c r="I4446" t="str">
        <f>_xlfn.XLOOKUP(Table1[[#This Row],[ZIPCODE]],Table3[zip],Table3[county])</f>
        <v>Weber County</v>
      </c>
      <c r="J4446" t="str">
        <f>IFERROR(Table1[[#This Row],[County (Utah.gov)]], SUBSTITUTE(Table1[[#This Row],[County (WPR)]], " County", ""))</f>
        <v>Weber</v>
      </c>
    </row>
    <row r="4447" spans="1:10">
      <c r="A4447" t="s">
        <v>137</v>
      </c>
      <c r="B4447" t="s">
        <v>304</v>
      </c>
      <c r="C4447">
        <v>2025</v>
      </c>
      <c r="D4447">
        <v>2</v>
      </c>
      <c r="E4447">
        <v>84501</v>
      </c>
      <c r="F4447" t="s">
        <v>291</v>
      </c>
      <c r="G4447">
        <v>1</v>
      </c>
      <c r="H4447" t="str">
        <f>_xlfn.XLOOKUP(Table1[[#This Row],[ZIPCODE]],Table2[Zip Code],Table2[County])</f>
        <v>Carbon</v>
      </c>
      <c r="I4447" t="str">
        <f>_xlfn.XLOOKUP(Table1[[#This Row],[ZIPCODE]],Table3[zip],Table3[county])</f>
        <v>Carbon County</v>
      </c>
      <c r="J4447" t="str">
        <f>IFERROR(Table1[[#This Row],[County (Utah.gov)]], SUBSTITUTE(Table1[[#This Row],[County (WPR)]], " County", ""))</f>
        <v>Carbon</v>
      </c>
    </row>
    <row r="4448" spans="1:10">
      <c r="A4448" t="s">
        <v>137</v>
      </c>
      <c r="B4448" t="s">
        <v>304</v>
      </c>
      <c r="C4448">
        <v>2025</v>
      </c>
      <c r="D4448">
        <v>2</v>
      </c>
      <c r="E4448">
        <v>84511</v>
      </c>
      <c r="F4448" t="s">
        <v>290</v>
      </c>
      <c r="G4448">
        <v>1</v>
      </c>
      <c r="H4448" t="str">
        <f>_xlfn.XLOOKUP(Table1[[#This Row],[ZIPCODE]],Table2[Zip Code],Table2[County])</f>
        <v>San Juan</v>
      </c>
      <c r="I4448" t="str">
        <f>_xlfn.XLOOKUP(Table1[[#This Row],[ZIPCODE]],Table3[zip],Table3[county])</f>
        <v>San Juan County</v>
      </c>
      <c r="J4448" t="str">
        <f>IFERROR(Table1[[#This Row],[County (Utah.gov)]], SUBSTITUTE(Table1[[#This Row],[County (WPR)]], " County", ""))</f>
        <v>San Juan</v>
      </c>
    </row>
    <row r="4449" spans="1:10">
      <c r="A4449" t="s">
        <v>137</v>
      </c>
      <c r="B4449" t="s">
        <v>304</v>
      </c>
      <c r="C4449">
        <v>2025</v>
      </c>
      <c r="D4449">
        <v>2</v>
      </c>
      <c r="E4449">
        <v>84601</v>
      </c>
      <c r="F4449" t="s">
        <v>290</v>
      </c>
      <c r="G4449">
        <v>13</v>
      </c>
      <c r="H4449" t="str">
        <f>_xlfn.XLOOKUP(Table1[[#This Row],[ZIPCODE]],Table2[Zip Code],Table2[County])</f>
        <v>Utah</v>
      </c>
      <c r="I4449" t="str">
        <f>_xlfn.XLOOKUP(Table1[[#This Row],[ZIPCODE]],Table3[zip],Table3[county])</f>
        <v>Utah County</v>
      </c>
      <c r="J4449" t="str">
        <f>IFERROR(Table1[[#This Row],[County (Utah.gov)]], SUBSTITUTE(Table1[[#This Row],[County (WPR)]], " County", ""))</f>
        <v>Utah</v>
      </c>
    </row>
    <row r="4450" spans="1:10">
      <c r="A4450" t="s">
        <v>137</v>
      </c>
      <c r="B4450" t="s">
        <v>304</v>
      </c>
      <c r="C4450">
        <v>2025</v>
      </c>
      <c r="D4450">
        <v>2</v>
      </c>
      <c r="E4450">
        <v>84601</v>
      </c>
      <c r="F4450" t="s">
        <v>291</v>
      </c>
      <c r="G4450">
        <v>3</v>
      </c>
      <c r="H4450" t="str">
        <f>_xlfn.XLOOKUP(Table1[[#This Row],[ZIPCODE]],Table2[Zip Code],Table2[County])</f>
        <v>Utah</v>
      </c>
      <c r="I4450" t="str">
        <f>_xlfn.XLOOKUP(Table1[[#This Row],[ZIPCODE]],Table3[zip],Table3[county])</f>
        <v>Utah County</v>
      </c>
      <c r="J4450" t="str">
        <f>IFERROR(Table1[[#This Row],[County (Utah.gov)]], SUBSTITUTE(Table1[[#This Row],[County (WPR)]], " County", ""))</f>
        <v>Utah</v>
      </c>
    </row>
    <row r="4451" spans="1:10">
      <c r="A4451" t="s">
        <v>137</v>
      </c>
      <c r="B4451" t="s">
        <v>304</v>
      </c>
      <c r="C4451">
        <v>2025</v>
      </c>
      <c r="D4451">
        <v>2</v>
      </c>
      <c r="E4451">
        <v>84604</v>
      </c>
      <c r="F4451" t="s">
        <v>290</v>
      </c>
      <c r="G4451">
        <v>19</v>
      </c>
      <c r="H4451" t="str">
        <f>_xlfn.XLOOKUP(Table1[[#This Row],[ZIPCODE]],Table2[Zip Code],Table2[County])</f>
        <v>Utah</v>
      </c>
      <c r="I4451" t="str">
        <f>_xlfn.XLOOKUP(Table1[[#This Row],[ZIPCODE]],Table3[zip],Table3[county])</f>
        <v>Utah County</v>
      </c>
      <c r="J4451" t="str">
        <f>IFERROR(Table1[[#This Row],[County (Utah.gov)]], SUBSTITUTE(Table1[[#This Row],[County (WPR)]], " County", ""))</f>
        <v>Utah</v>
      </c>
    </row>
    <row r="4452" spans="1:10">
      <c r="A4452" t="s">
        <v>137</v>
      </c>
      <c r="B4452" t="s">
        <v>304</v>
      </c>
      <c r="C4452">
        <v>2025</v>
      </c>
      <c r="D4452">
        <v>2</v>
      </c>
      <c r="E4452">
        <v>84604</v>
      </c>
      <c r="F4452" t="s">
        <v>291</v>
      </c>
      <c r="G4452">
        <v>5</v>
      </c>
      <c r="H4452" t="str">
        <f>_xlfn.XLOOKUP(Table1[[#This Row],[ZIPCODE]],Table2[Zip Code],Table2[County])</f>
        <v>Utah</v>
      </c>
      <c r="I4452" t="str">
        <f>_xlfn.XLOOKUP(Table1[[#This Row],[ZIPCODE]],Table3[zip],Table3[county])</f>
        <v>Utah County</v>
      </c>
      <c r="J4452" t="str">
        <f>IFERROR(Table1[[#This Row],[County (Utah.gov)]], SUBSTITUTE(Table1[[#This Row],[County (WPR)]], " County", ""))</f>
        <v>Utah</v>
      </c>
    </row>
    <row r="4453" spans="1:10">
      <c r="A4453" t="s">
        <v>137</v>
      </c>
      <c r="B4453" t="s">
        <v>304</v>
      </c>
      <c r="C4453">
        <v>2025</v>
      </c>
      <c r="D4453">
        <v>2</v>
      </c>
      <c r="E4453">
        <v>84606</v>
      </c>
      <c r="F4453" t="s">
        <v>290</v>
      </c>
      <c r="G4453">
        <v>5</v>
      </c>
      <c r="H4453" t="str">
        <f>_xlfn.XLOOKUP(Table1[[#This Row],[ZIPCODE]],Table2[Zip Code],Table2[County])</f>
        <v>Utah</v>
      </c>
      <c r="I4453" t="str">
        <f>_xlfn.XLOOKUP(Table1[[#This Row],[ZIPCODE]],Table3[zip],Table3[county])</f>
        <v>Utah County</v>
      </c>
      <c r="J4453" t="str">
        <f>IFERROR(Table1[[#This Row],[County (Utah.gov)]], SUBSTITUTE(Table1[[#This Row],[County (WPR)]], " County", ""))</f>
        <v>Utah</v>
      </c>
    </row>
    <row r="4454" spans="1:10">
      <c r="A4454" t="s">
        <v>137</v>
      </c>
      <c r="B4454" t="s">
        <v>304</v>
      </c>
      <c r="C4454">
        <v>2025</v>
      </c>
      <c r="D4454">
        <v>2</v>
      </c>
      <c r="E4454">
        <v>84606</v>
      </c>
      <c r="F4454" t="s">
        <v>291</v>
      </c>
      <c r="G4454">
        <v>3</v>
      </c>
      <c r="H4454" t="str">
        <f>_xlfn.XLOOKUP(Table1[[#This Row],[ZIPCODE]],Table2[Zip Code],Table2[County])</f>
        <v>Utah</v>
      </c>
      <c r="I4454" t="str">
        <f>_xlfn.XLOOKUP(Table1[[#This Row],[ZIPCODE]],Table3[zip],Table3[county])</f>
        <v>Utah County</v>
      </c>
      <c r="J4454" t="str">
        <f>IFERROR(Table1[[#This Row],[County (Utah.gov)]], SUBSTITUTE(Table1[[#This Row],[County (WPR)]], " County", ""))</f>
        <v>Utah</v>
      </c>
    </row>
    <row r="4455" spans="1:10">
      <c r="A4455" t="s">
        <v>137</v>
      </c>
      <c r="B4455" t="s">
        <v>304</v>
      </c>
      <c r="C4455">
        <v>2025</v>
      </c>
      <c r="D4455">
        <v>2</v>
      </c>
      <c r="E4455">
        <v>84624</v>
      </c>
      <c r="F4455" t="s">
        <v>290</v>
      </c>
      <c r="G4455">
        <v>1</v>
      </c>
      <c r="H4455" t="str">
        <f>_xlfn.XLOOKUP(Table1[[#This Row],[ZIPCODE]],Table2[Zip Code],Table2[County])</f>
        <v>Millard</v>
      </c>
      <c r="I4455" t="str">
        <f>_xlfn.XLOOKUP(Table1[[#This Row],[ZIPCODE]],Table3[zip],Table3[county])</f>
        <v>Millard County</v>
      </c>
      <c r="J4455" t="str">
        <f>IFERROR(Table1[[#This Row],[County (Utah.gov)]], SUBSTITUTE(Table1[[#This Row],[County (WPR)]], " County", ""))</f>
        <v>Millard</v>
      </c>
    </row>
    <row r="4456" spans="1:10">
      <c r="A4456" t="s">
        <v>137</v>
      </c>
      <c r="B4456" t="s">
        <v>304</v>
      </c>
      <c r="C4456">
        <v>2025</v>
      </c>
      <c r="D4456">
        <v>2</v>
      </c>
      <c r="E4456">
        <v>84636</v>
      </c>
      <c r="F4456" t="s">
        <v>290</v>
      </c>
      <c r="G4456">
        <v>1</v>
      </c>
      <c r="H4456" t="str">
        <f>_xlfn.XLOOKUP(Table1[[#This Row],[ZIPCODE]],Table2[Zip Code],Table2[County])</f>
        <v>Millard</v>
      </c>
      <c r="I4456" t="str">
        <f>_xlfn.XLOOKUP(Table1[[#This Row],[ZIPCODE]],Table3[zip],Table3[county])</f>
        <v>Millard County</v>
      </c>
      <c r="J4456" t="str">
        <f>IFERROR(Table1[[#This Row],[County (Utah.gov)]], SUBSTITUTE(Table1[[#This Row],[County (WPR)]], " County", ""))</f>
        <v>Millard</v>
      </c>
    </row>
    <row r="4457" spans="1:10">
      <c r="A4457" t="s">
        <v>137</v>
      </c>
      <c r="B4457" t="s">
        <v>304</v>
      </c>
      <c r="C4457">
        <v>2025</v>
      </c>
      <c r="D4457">
        <v>2</v>
      </c>
      <c r="E4457">
        <v>84651</v>
      </c>
      <c r="F4457" t="s">
        <v>290</v>
      </c>
      <c r="G4457">
        <v>3</v>
      </c>
      <c r="H4457" t="str">
        <f>_xlfn.XLOOKUP(Table1[[#This Row],[ZIPCODE]],Table2[Zip Code],Table2[County])</f>
        <v>Utah</v>
      </c>
      <c r="I4457" t="str">
        <f>_xlfn.XLOOKUP(Table1[[#This Row],[ZIPCODE]],Table3[zip],Table3[county])</f>
        <v>Utah County</v>
      </c>
      <c r="J4457" t="str">
        <f>IFERROR(Table1[[#This Row],[County (Utah.gov)]], SUBSTITUTE(Table1[[#This Row],[County (WPR)]], " County", ""))</f>
        <v>Utah</v>
      </c>
    </row>
    <row r="4458" spans="1:10">
      <c r="A4458" t="s">
        <v>137</v>
      </c>
      <c r="B4458" t="s">
        <v>304</v>
      </c>
      <c r="C4458">
        <v>2025</v>
      </c>
      <c r="D4458">
        <v>2</v>
      </c>
      <c r="E4458">
        <v>84653</v>
      </c>
      <c r="F4458" t="s">
        <v>290</v>
      </c>
      <c r="G4458">
        <v>3</v>
      </c>
      <c r="H4458" t="str">
        <f>_xlfn.XLOOKUP(Table1[[#This Row],[ZIPCODE]],Table2[Zip Code],Table2[County])</f>
        <v>Utah</v>
      </c>
      <c r="I4458" t="str">
        <f>_xlfn.XLOOKUP(Table1[[#This Row],[ZIPCODE]],Table3[zip],Table3[county])</f>
        <v>Utah County</v>
      </c>
      <c r="J4458" t="str">
        <f>IFERROR(Table1[[#This Row],[County (Utah.gov)]], SUBSTITUTE(Table1[[#This Row],[County (WPR)]], " County", ""))</f>
        <v>Utah</v>
      </c>
    </row>
    <row r="4459" spans="1:10">
      <c r="A4459" t="s">
        <v>137</v>
      </c>
      <c r="B4459" t="s">
        <v>304</v>
      </c>
      <c r="C4459">
        <v>2025</v>
      </c>
      <c r="D4459">
        <v>2</v>
      </c>
      <c r="E4459">
        <v>84653</v>
      </c>
      <c r="F4459" t="s">
        <v>291</v>
      </c>
      <c r="G4459">
        <v>2</v>
      </c>
      <c r="H4459" t="str">
        <f>_xlfn.XLOOKUP(Table1[[#This Row],[ZIPCODE]],Table2[Zip Code],Table2[County])</f>
        <v>Utah</v>
      </c>
      <c r="I4459" t="str">
        <f>_xlfn.XLOOKUP(Table1[[#This Row],[ZIPCODE]],Table3[zip],Table3[county])</f>
        <v>Utah County</v>
      </c>
      <c r="J4459" t="str">
        <f>IFERROR(Table1[[#This Row],[County (Utah.gov)]], SUBSTITUTE(Table1[[#This Row],[County (WPR)]], " County", ""))</f>
        <v>Utah</v>
      </c>
    </row>
    <row r="4460" spans="1:10">
      <c r="A4460" t="s">
        <v>137</v>
      </c>
      <c r="B4460" t="s">
        <v>304</v>
      </c>
      <c r="C4460">
        <v>2025</v>
      </c>
      <c r="D4460">
        <v>2</v>
      </c>
      <c r="E4460">
        <v>84660</v>
      </c>
      <c r="F4460" t="s">
        <v>290</v>
      </c>
      <c r="G4460">
        <v>8</v>
      </c>
      <c r="H4460" t="str">
        <f>_xlfn.XLOOKUP(Table1[[#This Row],[ZIPCODE]],Table2[Zip Code],Table2[County])</f>
        <v>Utah</v>
      </c>
      <c r="I4460" t="str">
        <f>_xlfn.XLOOKUP(Table1[[#This Row],[ZIPCODE]],Table3[zip],Table3[county])</f>
        <v>Utah County</v>
      </c>
      <c r="J4460" t="str">
        <f>IFERROR(Table1[[#This Row],[County (Utah.gov)]], SUBSTITUTE(Table1[[#This Row],[County (WPR)]], " County", ""))</f>
        <v>Utah</v>
      </c>
    </row>
    <row r="4461" spans="1:10">
      <c r="A4461" t="s">
        <v>137</v>
      </c>
      <c r="B4461" t="s">
        <v>304</v>
      </c>
      <c r="C4461">
        <v>2025</v>
      </c>
      <c r="D4461">
        <v>2</v>
      </c>
      <c r="E4461">
        <v>84660</v>
      </c>
      <c r="F4461" t="s">
        <v>291</v>
      </c>
      <c r="G4461">
        <v>6</v>
      </c>
      <c r="H4461" t="str">
        <f>_xlfn.XLOOKUP(Table1[[#This Row],[ZIPCODE]],Table2[Zip Code],Table2[County])</f>
        <v>Utah</v>
      </c>
      <c r="I4461" t="str">
        <f>_xlfn.XLOOKUP(Table1[[#This Row],[ZIPCODE]],Table3[zip],Table3[county])</f>
        <v>Utah County</v>
      </c>
      <c r="J4461" t="str">
        <f>IFERROR(Table1[[#This Row],[County (Utah.gov)]], SUBSTITUTE(Table1[[#This Row],[County (WPR)]], " County", ""))</f>
        <v>Utah</v>
      </c>
    </row>
    <row r="4462" spans="1:10">
      <c r="A4462" t="s">
        <v>137</v>
      </c>
      <c r="B4462" t="s">
        <v>304</v>
      </c>
      <c r="C4462">
        <v>2025</v>
      </c>
      <c r="D4462">
        <v>2</v>
      </c>
      <c r="E4462">
        <v>84663</v>
      </c>
      <c r="F4462" t="s">
        <v>290</v>
      </c>
      <c r="G4462">
        <v>13</v>
      </c>
      <c r="H4462" t="str">
        <f>_xlfn.XLOOKUP(Table1[[#This Row],[ZIPCODE]],Table2[Zip Code],Table2[County])</f>
        <v>Utah</v>
      </c>
      <c r="I4462" t="str">
        <f>_xlfn.XLOOKUP(Table1[[#This Row],[ZIPCODE]],Table3[zip],Table3[county])</f>
        <v>Utah County</v>
      </c>
      <c r="J4462" t="str">
        <f>IFERROR(Table1[[#This Row],[County (Utah.gov)]], SUBSTITUTE(Table1[[#This Row],[County (WPR)]], " County", ""))</f>
        <v>Utah</v>
      </c>
    </row>
    <row r="4463" spans="1:10">
      <c r="A4463" t="s">
        <v>137</v>
      </c>
      <c r="B4463" t="s">
        <v>304</v>
      </c>
      <c r="C4463">
        <v>2025</v>
      </c>
      <c r="D4463">
        <v>2</v>
      </c>
      <c r="E4463">
        <v>84663</v>
      </c>
      <c r="F4463" t="s">
        <v>291</v>
      </c>
      <c r="G4463">
        <v>3</v>
      </c>
      <c r="H4463" t="str">
        <f>_xlfn.XLOOKUP(Table1[[#This Row],[ZIPCODE]],Table2[Zip Code],Table2[County])</f>
        <v>Utah</v>
      </c>
      <c r="I4463" t="str">
        <f>_xlfn.XLOOKUP(Table1[[#This Row],[ZIPCODE]],Table3[zip],Table3[county])</f>
        <v>Utah County</v>
      </c>
      <c r="J4463" t="str">
        <f>IFERROR(Table1[[#This Row],[County (Utah.gov)]], SUBSTITUTE(Table1[[#This Row],[County (WPR)]], " County", ""))</f>
        <v>Utah</v>
      </c>
    </row>
    <row r="4464" spans="1:10">
      <c r="A4464" t="s">
        <v>137</v>
      </c>
      <c r="B4464" t="s">
        <v>304</v>
      </c>
      <c r="C4464">
        <v>2025</v>
      </c>
      <c r="D4464">
        <v>2</v>
      </c>
      <c r="E4464">
        <v>84664</v>
      </c>
      <c r="F4464" t="s">
        <v>290</v>
      </c>
      <c r="G4464">
        <v>3</v>
      </c>
      <c r="H4464" t="str">
        <f>_xlfn.XLOOKUP(Table1[[#This Row],[ZIPCODE]],Table2[Zip Code],Table2[County])</f>
        <v>Utah</v>
      </c>
      <c r="I4464" t="str">
        <f>_xlfn.XLOOKUP(Table1[[#This Row],[ZIPCODE]],Table3[zip],Table3[county])</f>
        <v>Utah County</v>
      </c>
      <c r="J4464" t="str">
        <f>IFERROR(Table1[[#This Row],[County (Utah.gov)]], SUBSTITUTE(Table1[[#This Row],[County (WPR)]], " County", ""))</f>
        <v>Utah</v>
      </c>
    </row>
    <row r="4465" spans="1:10">
      <c r="A4465" t="s">
        <v>137</v>
      </c>
      <c r="B4465" t="s">
        <v>304</v>
      </c>
      <c r="C4465">
        <v>2025</v>
      </c>
      <c r="D4465">
        <v>2</v>
      </c>
      <c r="E4465">
        <v>84664</v>
      </c>
      <c r="F4465" t="s">
        <v>291</v>
      </c>
      <c r="G4465">
        <v>1</v>
      </c>
      <c r="H4465" t="str">
        <f>_xlfn.XLOOKUP(Table1[[#This Row],[ZIPCODE]],Table2[Zip Code],Table2[County])</f>
        <v>Utah</v>
      </c>
      <c r="I4465" t="str">
        <f>_xlfn.XLOOKUP(Table1[[#This Row],[ZIPCODE]],Table3[zip],Table3[county])</f>
        <v>Utah County</v>
      </c>
      <c r="J4465" t="str">
        <f>IFERROR(Table1[[#This Row],[County (Utah.gov)]], SUBSTITUTE(Table1[[#This Row],[County (WPR)]], " County", ""))</f>
        <v>Utah</v>
      </c>
    </row>
    <row r="4466" spans="1:10">
      <c r="A4466" t="s">
        <v>137</v>
      </c>
      <c r="B4466" t="s">
        <v>304</v>
      </c>
      <c r="C4466">
        <v>2025</v>
      </c>
      <c r="D4466">
        <v>2</v>
      </c>
      <c r="E4466">
        <v>84770</v>
      </c>
      <c r="F4466" t="s">
        <v>290</v>
      </c>
      <c r="G4466">
        <v>2</v>
      </c>
      <c r="H4466" t="str">
        <f>_xlfn.XLOOKUP(Table1[[#This Row],[ZIPCODE]],Table2[Zip Code],Table2[County])</f>
        <v>Washington</v>
      </c>
      <c r="I4466" t="str">
        <f>_xlfn.XLOOKUP(Table1[[#This Row],[ZIPCODE]],Table3[zip],Table3[county])</f>
        <v>Washington County</v>
      </c>
      <c r="J4466" t="str">
        <f>IFERROR(Table1[[#This Row],[County (Utah.gov)]], SUBSTITUTE(Table1[[#This Row],[County (WPR)]], " County", ""))</f>
        <v>Washington</v>
      </c>
    </row>
    <row r="4467" spans="1:10">
      <c r="A4467" t="s">
        <v>137</v>
      </c>
      <c r="B4467" t="s">
        <v>304</v>
      </c>
      <c r="C4467">
        <v>2025</v>
      </c>
      <c r="D4467">
        <v>2</v>
      </c>
      <c r="E4467">
        <v>84790</v>
      </c>
      <c r="F4467" t="s">
        <v>290</v>
      </c>
      <c r="G4467">
        <v>1</v>
      </c>
      <c r="H4467" t="str">
        <f>_xlfn.XLOOKUP(Table1[[#This Row],[ZIPCODE]],Table2[Zip Code],Table2[County])</f>
        <v>Washington</v>
      </c>
      <c r="I4467" t="str">
        <f>_xlfn.XLOOKUP(Table1[[#This Row],[ZIPCODE]],Table3[zip],Table3[county])</f>
        <v>Washington County</v>
      </c>
      <c r="J4467" t="str">
        <f>IFERROR(Table1[[#This Row],[County (Utah.gov)]], SUBSTITUTE(Table1[[#This Row],[County (WPR)]], " County", ""))</f>
        <v>Washington</v>
      </c>
    </row>
    <row r="4468" spans="1:10">
      <c r="A4468" t="s">
        <v>137</v>
      </c>
      <c r="B4468" t="s">
        <v>300</v>
      </c>
      <c r="C4468">
        <v>2025</v>
      </c>
      <c r="D4468">
        <v>2</v>
      </c>
      <c r="E4468">
        <v>84003</v>
      </c>
      <c r="F4468" t="s">
        <v>290</v>
      </c>
      <c r="G4468">
        <v>18</v>
      </c>
      <c r="H4468" t="str">
        <f>_xlfn.XLOOKUP(Table1[[#This Row],[ZIPCODE]],Table2[Zip Code],Table2[County])</f>
        <v>Utah</v>
      </c>
      <c r="I4468" t="str">
        <f>_xlfn.XLOOKUP(Table1[[#This Row],[ZIPCODE]],Table3[zip],Table3[county])</f>
        <v>Utah County</v>
      </c>
      <c r="J4468" t="str">
        <f>IFERROR(Table1[[#This Row],[County (Utah.gov)]], SUBSTITUTE(Table1[[#This Row],[County (WPR)]], " County", ""))</f>
        <v>Utah</v>
      </c>
    </row>
    <row r="4469" spans="1:10">
      <c r="A4469" t="s">
        <v>137</v>
      </c>
      <c r="B4469" t="s">
        <v>300</v>
      </c>
      <c r="C4469">
        <v>2025</v>
      </c>
      <c r="D4469">
        <v>2</v>
      </c>
      <c r="E4469">
        <v>84003</v>
      </c>
      <c r="F4469" t="s">
        <v>291</v>
      </c>
      <c r="G4469">
        <v>14</v>
      </c>
      <c r="H4469" t="str">
        <f>_xlfn.XLOOKUP(Table1[[#This Row],[ZIPCODE]],Table2[Zip Code],Table2[County])</f>
        <v>Utah</v>
      </c>
      <c r="I4469" t="str">
        <f>_xlfn.XLOOKUP(Table1[[#This Row],[ZIPCODE]],Table3[zip],Table3[county])</f>
        <v>Utah County</v>
      </c>
      <c r="J4469" t="str">
        <f>IFERROR(Table1[[#This Row],[County (Utah.gov)]], SUBSTITUTE(Table1[[#This Row],[County (WPR)]], " County", ""))</f>
        <v>Utah</v>
      </c>
    </row>
    <row r="4470" spans="1:10">
      <c r="A4470" t="s">
        <v>137</v>
      </c>
      <c r="B4470" t="s">
        <v>300</v>
      </c>
      <c r="C4470">
        <v>2025</v>
      </c>
      <c r="D4470">
        <v>2</v>
      </c>
      <c r="E4470">
        <v>84004</v>
      </c>
      <c r="F4470" t="s">
        <v>290</v>
      </c>
      <c r="G4470">
        <v>4</v>
      </c>
      <c r="H4470" t="str">
        <f>_xlfn.XLOOKUP(Table1[[#This Row],[ZIPCODE]],Table2[Zip Code],Table2[County])</f>
        <v>Utah</v>
      </c>
      <c r="I4470" t="str">
        <f>_xlfn.XLOOKUP(Table1[[#This Row],[ZIPCODE]],Table3[zip],Table3[county])</f>
        <v>Utah County</v>
      </c>
      <c r="J4470" t="str">
        <f>IFERROR(Table1[[#This Row],[County (Utah.gov)]], SUBSTITUTE(Table1[[#This Row],[County (WPR)]], " County", ""))</f>
        <v>Utah</v>
      </c>
    </row>
    <row r="4471" spans="1:10">
      <c r="A4471" t="s">
        <v>137</v>
      </c>
      <c r="B4471" t="s">
        <v>300</v>
      </c>
      <c r="C4471">
        <v>2025</v>
      </c>
      <c r="D4471">
        <v>2</v>
      </c>
      <c r="E4471">
        <v>84004</v>
      </c>
      <c r="F4471" t="s">
        <v>291</v>
      </c>
      <c r="G4471">
        <v>2</v>
      </c>
      <c r="H4471" t="str">
        <f>_xlfn.XLOOKUP(Table1[[#This Row],[ZIPCODE]],Table2[Zip Code],Table2[County])</f>
        <v>Utah</v>
      </c>
      <c r="I4471" t="str">
        <f>_xlfn.XLOOKUP(Table1[[#This Row],[ZIPCODE]],Table3[zip],Table3[county])</f>
        <v>Utah County</v>
      </c>
      <c r="J4471" t="str">
        <f>IFERROR(Table1[[#This Row],[County (Utah.gov)]], SUBSTITUTE(Table1[[#This Row],[County (WPR)]], " County", ""))</f>
        <v>Utah</v>
      </c>
    </row>
    <row r="4472" spans="1:10">
      <c r="A4472" t="s">
        <v>137</v>
      </c>
      <c r="B4472" t="s">
        <v>300</v>
      </c>
      <c r="C4472">
        <v>2025</v>
      </c>
      <c r="D4472">
        <v>2</v>
      </c>
      <c r="E4472">
        <v>84005</v>
      </c>
      <c r="F4472" t="s">
        <v>290</v>
      </c>
      <c r="G4472">
        <v>14</v>
      </c>
      <c r="H4472" t="e">
        <f>_xlfn.XLOOKUP(Table1[[#This Row],[ZIPCODE]],Table2[Zip Code],Table2[County])</f>
        <v>#N/A</v>
      </c>
      <c r="I4472" t="str">
        <f>_xlfn.XLOOKUP(Table1[[#This Row],[ZIPCODE]],Table3[zip],Table3[county])</f>
        <v>Utah County</v>
      </c>
      <c r="J4472" t="str">
        <f>IFERROR(Table1[[#This Row],[County (Utah.gov)]], SUBSTITUTE(Table1[[#This Row],[County (WPR)]], " County", ""))</f>
        <v>Utah</v>
      </c>
    </row>
    <row r="4473" spans="1:10">
      <c r="A4473" t="s">
        <v>137</v>
      </c>
      <c r="B4473" t="s">
        <v>300</v>
      </c>
      <c r="C4473">
        <v>2025</v>
      </c>
      <c r="D4473">
        <v>2</v>
      </c>
      <c r="E4473">
        <v>84005</v>
      </c>
      <c r="F4473" t="s">
        <v>291</v>
      </c>
      <c r="G4473">
        <v>6</v>
      </c>
      <c r="H4473" t="e">
        <f>_xlfn.XLOOKUP(Table1[[#This Row],[ZIPCODE]],Table2[Zip Code],Table2[County])</f>
        <v>#N/A</v>
      </c>
      <c r="I4473" t="str">
        <f>_xlfn.XLOOKUP(Table1[[#This Row],[ZIPCODE]],Table3[zip],Table3[county])</f>
        <v>Utah County</v>
      </c>
      <c r="J4473" t="str">
        <f>IFERROR(Table1[[#This Row],[County (Utah.gov)]], SUBSTITUTE(Table1[[#This Row],[County (WPR)]], " County", ""))</f>
        <v>Utah</v>
      </c>
    </row>
    <row r="4474" spans="1:10">
      <c r="A4474" t="s">
        <v>137</v>
      </c>
      <c r="B4474" t="s">
        <v>300</v>
      </c>
      <c r="C4474">
        <v>2025</v>
      </c>
      <c r="D4474">
        <v>2</v>
      </c>
      <c r="E4474">
        <v>84009</v>
      </c>
      <c r="F4474" t="s">
        <v>290</v>
      </c>
      <c r="G4474">
        <v>4</v>
      </c>
      <c r="H4474" t="e">
        <f>_xlfn.XLOOKUP(Table1[[#This Row],[ZIPCODE]],Table2[Zip Code],Table2[County])</f>
        <v>#N/A</v>
      </c>
      <c r="I4474" t="str">
        <f>_xlfn.XLOOKUP(Table1[[#This Row],[ZIPCODE]],Table3[zip],Table3[county])</f>
        <v>Salt Lake County</v>
      </c>
      <c r="J4474" t="str">
        <f>IFERROR(Table1[[#This Row],[County (Utah.gov)]], SUBSTITUTE(Table1[[#This Row],[County (WPR)]], " County", ""))</f>
        <v>Salt Lake</v>
      </c>
    </row>
    <row r="4475" spans="1:10">
      <c r="A4475" t="s">
        <v>137</v>
      </c>
      <c r="B4475" t="s">
        <v>300</v>
      </c>
      <c r="C4475">
        <v>2025</v>
      </c>
      <c r="D4475">
        <v>2</v>
      </c>
      <c r="E4475">
        <v>84009</v>
      </c>
      <c r="F4475" t="s">
        <v>291</v>
      </c>
      <c r="G4475">
        <v>2</v>
      </c>
      <c r="H4475" t="e">
        <f>_xlfn.XLOOKUP(Table1[[#This Row],[ZIPCODE]],Table2[Zip Code],Table2[County])</f>
        <v>#N/A</v>
      </c>
      <c r="I4475" t="str">
        <f>_xlfn.XLOOKUP(Table1[[#This Row],[ZIPCODE]],Table3[zip],Table3[county])</f>
        <v>Salt Lake County</v>
      </c>
      <c r="J4475" t="str">
        <f>IFERROR(Table1[[#This Row],[County (Utah.gov)]], SUBSTITUTE(Table1[[#This Row],[County (WPR)]], " County", ""))</f>
        <v>Salt Lake</v>
      </c>
    </row>
    <row r="4476" spans="1:10">
      <c r="A4476" t="s">
        <v>137</v>
      </c>
      <c r="B4476" t="s">
        <v>300</v>
      </c>
      <c r="C4476">
        <v>2025</v>
      </c>
      <c r="D4476">
        <v>2</v>
      </c>
      <c r="E4476">
        <v>84010</v>
      </c>
      <c r="F4476" t="s">
        <v>290</v>
      </c>
      <c r="G4476">
        <v>3</v>
      </c>
      <c r="H4476" t="str">
        <f>_xlfn.XLOOKUP(Table1[[#This Row],[ZIPCODE]],Table2[Zip Code],Table2[County])</f>
        <v>Davis</v>
      </c>
      <c r="I4476" t="str">
        <f>_xlfn.XLOOKUP(Table1[[#This Row],[ZIPCODE]],Table3[zip],Table3[county])</f>
        <v>Davis County</v>
      </c>
      <c r="J4476" t="str">
        <f>IFERROR(Table1[[#This Row],[County (Utah.gov)]], SUBSTITUTE(Table1[[#This Row],[County (WPR)]], " County", ""))</f>
        <v>Davis</v>
      </c>
    </row>
    <row r="4477" spans="1:10">
      <c r="A4477" t="s">
        <v>137</v>
      </c>
      <c r="B4477" t="s">
        <v>300</v>
      </c>
      <c r="C4477">
        <v>2025</v>
      </c>
      <c r="D4477">
        <v>2</v>
      </c>
      <c r="E4477">
        <v>84010</v>
      </c>
      <c r="F4477" t="s">
        <v>291</v>
      </c>
      <c r="G4477">
        <v>4</v>
      </c>
      <c r="H4477" t="str">
        <f>_xlfn.XLOOKUP(Table1[[#This Row],[ZIPCODE]],Table2[Zip Code],Table2[County])</f>
        <v>Davis</v>
      </c>
      <c r="I4477" t="str">
        <f>_xlfn.XLOOKUP(Table1[[#This Row],[ZIPCODE]],Table3[zip],Table3[county])</f>
        <v>Davis County</v>
      </c>
      <c r="J4477" t="str">
        <f>IFERROR(Table1[[#This Row],[County (Utah.gov)]], SUBSTITUTE(Table1[[#This Row],[County (WPR)]], " County", ""))</f>
        <v>Davis</v>
      </c>
    </row>
    <row r="4478" spans="1:10">
      <c r="A4478" t="s">
        <v>137</v>
      </c>
      <c r="B4478" t="s">
        <v>300</v>
      </c>
      <c r="C4478">
        <v>2025</v>
      </c>
      <c r="D4478">
        <v>2</v>
      </c>
      <c r="E4478">
        <v>84014</v>
      </c>
      <c r="F4478" t="s">
        <v>290</v>
      </c>
      <c r="G4478">
        <v>2</v>
      </c>
      <c r="H4478" t="str">
        <f>_xlfn.XLOOKUP(Table1[[#This Row],[ZIPCODE]],Table2[Zip Code],Table2[County])</f>
        <v>Davis</v>
      </c>
      <c r="I4478" t="str">
        <f>_xlfn.XLOOKUP(Table1[[#This Row],[ZIPCODE]],Table3[zip],Table3[county])</f>
        <v>Davis County</v>
      </c>
      <c r="J4478" t="str">
        <f>IFERROR(Table1[[#This Row],[County (Utah.gov)]], SUBSTITUTE(Table1[[#This Row],[County (WPR)]], " County", ""))</f>
        <v>Davis</v>
      </c>
    </row>
    <row r="4479" spans="1:10">
      <c r="A4479" t="s">
        <v>137</v>
      </c>
      <c r="B4479" t="s">
        <v>300</v>
      </c>
      <c r="C4479">
        <v>2025</v>
      </c>
      <c r="D4479">
        <v>2</v>
      </c>
      <c r="E4479">
        <v>84014</v>
      </c>
      <c r="F4479" t="s">
        <v>291</v>
      </c>
      <c r="G4479">
        <v>1</v>
      </c>
      <c r="H4479" t="str">
        <f>_xlfn.XLOOKUP(Table1[[#This Row],[ZIPCODE]],Table2[Zip Code],Table2[County])</f>
        <v>Davis</v>
      </c>
      <c r="I4479" t="str">
        <f>_xlfn.XLOOKUP(Table1[[#This Row],[ZIPCODE]],Table3[zip],Table3[county])</f>
        <v>Davis County</v>
      </c>
      <c r="J4479" t="str">
        <f>IFERROR(Table1[[#This Row],[County (Utah.gov)]], SUBSTITUTE(Table1[[#This Row],[County (WPR)]], " County", ""))</f>
        <v>Davis</v>
      </c>
    </row>
    <row r="4480" spans="1:10">
      <c r="A4480" t="s">
        <v>137</v>
      </c>
      <c r="B4480" t="s">
        <v>300</v>
      </c>
      <c r="C4480">
        <v>2025</v>
      </c>
      <c r="D4480">
        <v>2</v>
      </c>
      <c r="E4480">
        <v>84015</v>
      </c>
      <c r="F4480" t="s">
        <v>290</v>
      </c>
      <c r="G4480">
        <v>1</v>
      </c>
      <c r="H4480" t="str">
        <f>_xlfn.XLOOKUP(Table1[[#This Row],[ZIPCODE]],Table2[Zip Code],Table2[County])</f>
        <v>Davis</v>
      </c>
      <c r="I4480" t="str">
        <f>_xlfn.XLOOKUP(Table1[[#This Row],[ZIPCODE]],Table3[zip],Table3[county])</f>
        <v>Davis County</v>
      </c>
      <c r="J4480" t="str">
        <f>IFERROR(Table1[[#This Row],[County (Utah.gov)]], SUBSTITUTE(Table1[[#This Row],[County (WPR)]], " County", ""))</f>
        <v>Davis</v>
      </c>
    </row>
    <row r="4481" spans="1:10">
      <c r="A4481" t="s">
        <v>137</v>
      </c>
      <c r="B4481" t="s">
        <v>300</v>
      </c>
      <c r="C4481">
        <v>2025</v>
      </c>
      <c r="D4481">
        <v>2</v>
      </c>
      <c r="E4481">
        <v>84015</v>
      </c>
      <c r="F4481" t="s">
        <v>291</v>
      </c>
      <c r="G4481">
        <v>1</v>
      </c>
      <c r="H4481" t="str">
        <f>_xlfn.XLOOKUP(Table1[[#This Row],[ZIPCODE]],Table2[Zip Code],Table2[County])</f>
        <v>Davis</v>
      </c>
      <c r="I4481" t="str">
        <f>_xlfn.XLOOKUP(Table1[[#This Row],[ZIPCODE]],Table3[zip],Table3[county])</f>
        <v>Davis County</v>
      </c>
      <c r="J4481" t="str">
        <f>IFERROR(Table1[[#This Row],[County (Utah.gov)]], SUBSTITUTE(Table1[[#This Row],[County (WPR)]], " County", ""))</f>
        <v>Davis</v>
      </c>
    </row>
    <row r="4482" spans="1:10">
      <c r="A4482" t="s">
        <v>137</v>
      </c>
      <c r="B4482" t="s">
        <v>300</v>
      </c>
      <c r="C4482">
        <v>2025</v>
      </c>
      <c r="D4482">
        <v>2</v>
      </c>
      <c r="E4482">
        <v>84017</v>
      </c>
      <c r="F4482" t="s">
        <v>290</v>
      </c>
      <c r="G4482">
        <v>1</v>
      </c>
      <c r="H4482" t="str">
        <f>_xlfn.XLOOKUP(Table1[[#This Row],[ZIPCODE]],Table2[Zip Code],Table2[County])</f>
        <v>Summit</v>
      </c>
      <c r="I4482" t="str">
        <f>_xlfn.XLOOKUP(Table1[[#This Row],[ZIPCODE]],Table3[zip],Table3[county])</f>
        <v>Summit County</v>
      </c>
      <c r="J4482" t="str">
        <f>IFERROR(Table1[[#This Row],[County (Utah.gov)]], SUBSTITUTE(Table1[[#This Row],[County (WPR)]], " County", ""))</f>
        <v>Summit</v>
      </c>
    </row>
    <row r="4483" spans="1:10">
      <c r="A4483" t="s">
        <v>137</v>
      </c>
      <c r="B4483" t="s">
        <v>300</v>
      </c>
      <c r="C4483">
        <v>2025</v>
      </c>
      <c r="D4483">
        <v>2</v>
      </c>
      <c r="E4483">
        <v>84017</v>
      </c>
      <c r="F4483" t="s">
        <v>291</v>
      </c>
      <c r="G4483">
        <v>1</v>
      </c>
      <c r="H4483" t="str">
        <f>_xlfn.XLOOKUP(Table1[[#This Row],[ZIPCODE]],Table2[Zip Code],Table2[County])</f>
        <v>Summit</v>
      </c>
      <c r="I4483" t="str">
        <f>_xlfn.XLOOKUP(Table1[[#This Row],[ZIPCODE]],Table3[zip],Table3[county])</f>
        <v>Summit County</v>
      </c>
      <c r="J4483" t="str">
        <f>IFERROR(Table1[[#This Row],[County (Utah.gov)]], SUBSTITUTE(Table1[[#This Row],[County (WPR)]], " County", ""))</f>
        <v>Summit</v>
      </c>
    </row>
    <row r="4484" spans="1:10">
      <c r="A4484" t="s">
        <v>137</v>
      </c>
      <c r="B4484" t="s">
        <v>300</v>
      </c>
      <c r="C4484">
        <v>2025</v>
      </c>
      <c r="D4484">
        <v>2</v>
      </c>
      <c r="E4484">
        <v>84020</v>
      </c>
      <c r="F4484" t="s">
        <v>290</v>
      </c>
      <c r="G4484">
        <v>5</v>
      </c>
      <c r="H4484" t="str">
        <f>_xlfn.XLOOKUP(Table1[[#This Row],[ZIPCODE]],Table2[Zip Code],Table2[County])</f>
        <v>Salt Lake</v>
      </c>
      <c r="I4484" t="str">
        <f>_xlfn.XLOOKUP(Table1[[#This Row],[ZIPCODE]],Table3[zip],Table3[county])</f>
        <v>Salt Lake County</v>
      </c>
      <c r="J4484" t="str">
        <f>IFERROR(Table1[[#This Row],[County (Utah.gov)]], SUBSTITUTE(Table1[[#This Row],[County (WPR)]], " County", ""))</f>
        <v>Salt Lake</v>
      </c>
    </row>
    <row r="4485" spans="1:10">
      <c r="A4485" t="s">
        <v>137</v>
      </c>
      <c r="B4485" t="s">
        <v>300</v>
      </c>
      <c r="C4485">
        <v>2025</v>
      </c>
      <c r="D4485">
        <v>2</v>
      </c>
      <c r="E4485">
        <v>84020</v>
      </c>
      <c r="F4485" t="s">
        <v>291</v>
      </c>
      <c r="G4485">
        <v>7</v>
      </c>
      <c r="H4485" t="str">
        <f>_xlfn.XLOOKUP(Table1[[#This Row],[ZIPCODE]],Table2[Zip Code],Table2[County])</f>
        <v>Salt Lake</v>
      </c>
      <c r="I4485" t="str">
        <f>_xlfn.XLOOKUP(Table1[[#This Row],[ZIPCODE]],Table3[zip],Table3[county])</f>
        <v>Salt Lake County</v>
      </c>
      <c r="J4485" t="str">
        <f>IFERROR(Table1[[#This Row],[County (Utah.gov)]], SUBSTITUTE(Table1[[#This Row],[County (WPR)]], " County", ""))</f>
        <v>Salt Lake</v>
      </c>
    </row>
    <row r="4486" spans="1:10">
      <c r="A4486" t="s">
        <v>137</v>
      </c>
      <c r="B4486" t="s">
        <v>300</v>
      </c>
      <c r="C4486">
        <v>2025</v>
      </c>
      <c r="D4486">
        <v>2</v>
      </c>
      <c r="E4486">
        <v>84025</v>
      </c>
      <c r="F4486" t="s">
        <v>291</v>
      </c>
      <c r="G4486">
        <v>1</v>
      </c>
      <c r="H4486" t="str">
        <f>_xlfn.XLOOKUP(Table1[[#This Row],[ZIPCODE]],Table2[Zip Code],Table2[County])</f>
        <v>Davis</v>
      </c>
      <c r="I4486" t="str">
        <f>_xlfn.XLOOKUP(Table1[[#This Row],[ZIPCODE]],Table3[zip],Table3[county])</f>
        <v>Davis County</v>
      </c>
      <c r="J4486" t="str">
        <f>IFERROR(Table1[[#This Row],[County (Utah.gov)]], SUBSTITUTE(Table1[[#This Row],[County (WPR)]], " County", ""))</f>
        <v>Davis</v>
      </c>
    </row>
    <row r="4487" spans="1:10">
      <c r="A4487" t="s">
        <v>137</v>
      </c>
      <c r="B4487" t="s">
        <v>300</v>
      </c>
      <c r="C4487">
        <v>2025</v>
      </c>
      <c r="D4487">
        <v>2</v>
      </c>
      <c r="E4487">
        <v>84028</v>
      </c>
      <c r="F4487" t="s">
        <v>290</v>
      </c>
      <c r="G4487">
        <v>1</v>
      </c>
      <c r="H4487" t="str">
        <f>_xlfn.XLOOKUP(Table1[[#This Row],[ZIPCODE]],Table2[Zip Code],Table2[County])</f>
        <v>Rich</v>
      </c>
      <c r="I4487" t="str">
        <f>_xlfn.XLOOKUP(Table1[[#This Row],[ZIPCODE]],Table3[zip],Table3[county])</f>
        <v>Rich County</v>
      </c>
      <c r="J4487" t="str">
        <f>IFERROR(Table1[[#This Row],[County (Utah.gov)]], SUBSTITUTE(Table1[[#This Row],[County (WPR)]], " County", ""))</f>
        <v>Rich</v>
      </c>
    </row>
    <row r="4488" spans="1:10">
      <c r="A4488" t="s">
        <v>137</v>
      </c>
      <c r="B4488" t="s">
        <v>300</v>
      </c>
      <c r="C4488">
        <v>2025</v>
      </c>
      <c r="D4488">
        <v>2</v>
      </c>
      <c r="E4488">
        <v>84032</v>
      </c>
      <c r="F4488" t="s">
        <v>290</v>
      </c>
      <c r="G4488">
        <v>5</v>
      </c>
      <c r="H4488" t="str">
        <f>_xlfn.XLOOKUP(Table1[[#This Row],[ZIPCODE]],Table2[Zip Code],Table2[County])</f>
        <v>Wasatch</v>
      </c>
      <c r="I4488" t="str">
        <f>_xlfn.XLOOKUP(Table1[[#This Row],[ZIPCODE]],Table3[zip],Table3[county])</f>
        <v>Wasatch County</v>
      </c>
      <c r="J4488" t="str">
        <f>IFERROR(Table1[[#This Row],[County (Utah.gov)]], SUBSTITUTE(Table1[[#This Row],[County (WPR)]], " County", ""))</f>
        <v>Wasatch</v>
      </c>
    </row>
    <row r="4489" spans="1:10">
      <c r="A4489" t="s">
        <v>137</v>
      </c>
      <c r="B4489" t="s">
        <v>300</v>
      </c>
      <c r="C4489">
        <v>2025</v>
      </c>
      <c r="D4489">
        <v>2</v>
      </c>
      <c r="E4489">
        <v>84032</v>
      </c>
      <c r="F4489" t="s">
        <v>291</v>
      </c>
      <c r="G4489">
        <v>7</v>
      </c>
      <c r="H4489" t="str">
        <f>_xlfn.XLOOKUP(Table1[[#This Row],[ZIPCODE]],Table2[Zip Code],Table2[County])</f>
        <v>Wasatch</v>
      </c>
      <c r="I4489" t="str">
        <f>_xlfn.XLOOKUP(Table1[[#This Row],[ZIPCODE]],Table3[zip],Table3[county])</f>
        <v>Wasatch County</v>
      </c>
      <c r="J4489" t="str">
        <f>IFERROR(Table1[[#This Row],[County (Utah.gov)]], SUBSTITUTE(Table1[[#This Row],[County (WPR)]], " County", ""))</f>
        <v>Wasatch</v>
      </c>
    </row>
    <row r="4490" spans="1:10">
      <c r="A4490" t="s">
        <v>137</v>
      </c>
      <c r="B4490" t="s">
        <v>300</v>
      </c>
      <c r="C4490">
        <v>2025</v>
      </c>
      <c r="D4490">
        <v>2</v>
      </c>
      <c r="E4490">
        <v>84037</v>
      </c>
      <c r="F4490" t="s">
        <v>290</v>
      </c>
      <c r="G4490">
        <v>2</v>
      </c>
      <c r="H4490" t="str">
        <f>_xlfn.XLOOKUP(Table1[[#This Row],[ZIPCODE]],Table2[Zip Code],Table2[County])</f>
        <v>Davis</v>
      </c>
      <c r="I4490" t="str">
        <f>_xlfn.XLOOKUP(Table1[[#This Row],[ZIPCODE]],Table3[zip],Table3[county])</f>
        <v>Davis County</v>
      </c>
      <c r="J4490" t="str">
        <f>IFERROR(Table1[[#This Row],[County (Utah.gov)]], SUBSTITUTE(Table1[[#This Row],[County (WPR)]], " County", ""))</f>
        <v>Davis</v>
      </c>
    </row>
    <row r="4491" spans="1:10">
      <c r="A4491" t="s">
        <v>137</v>
      </c>
      <c r="B4491" t="s">
        <v>300</v>
      </c>
      <c r="C4491">
        <v>2025</v>
      </c>
      <c r="D4491">
        <v>2</v>
      </c>
      <c r="E4491">
        <v>84037</v>
      </c>
      <c r="F4491" t="s">
        <v>291</v>
      </c>
      <c r="G4491">
        <v>2</v>
      </c>
      <c r="H4491" t="str">
        <f>_xlfn.XLOOKUP(Table1[[#This Row],[ZIPCODE]],Table2[Zip Code],Table2[County])</f>
        <v>Davis</v>
      </c>
      <c r="I4491" t="str">
        <f>_xlfn.XLOOKUP(Table1[[#This Row],[ZIPCODE]],Table3[zip],Table3[county])</f>
        <v>Davis County</v>
      </c>
      <c r="J4491" t="str">
        <f>IFERROR(Table1[[#This Row],[County (Utah.gov)]], SUBSTITUTE(Table1[[#This Row],[County (WPR)]], " County", ""))</f>
        <v>Davis</v>
      </c>
    </row>
    <row r="4492" spans="1:10">
      <c r="A4492" t="s">
        <v>137</v>
      </c>
      <c r="B4492" t="s">
        <v>300</v>
      </c>
      <c r="C4492">
        <v>2025</v>
      </c>
      <c r="D4492">
        <v>2</v>
      </c>
      <c r="E4492">
        <v>84040</v>
      </c>
      <c r="F4492" t="s">
        <v>290</v>
      </c>
      <c r="G4492">
        <v>1</v>
      </c>
      <c r="H4492" t="str">
        <f>_xlfn.XLOOKUP(Table1[[#This Row],[ZIPCODE]],Table2[Zip Code],Table2[County])</f>
        <v>Davis</v>
      </c>
      <c r="I4492" t="str">
        <f>_xlfn.XLOOKUP(Table1[[#This Row],[ZIPCODE]],Table3[zip],Table3[county])</f>
        <v>Davis County</v>
      </c>
      <c r="J4492" t="str">
        <f>IFERROR(Table1[[#This Row],[County (Utah.gov)]], SUBSTITUTE(Table1[[#This Row],[County (WPR)]], " County", ""))</f>
        <v>Davis</v>
      </c>
    </row>
    <row r="4493" spans="1:10">
      <c r="A4493" t="s">
        <v>137</v>
      </c>
      <c r="B4493" t="s">
        <v>300</v>
      </c>
      <c r="C4493">
        <v>2025</v>
      </c>
      <c r="D4493">
        <v>2</v>
      </c>
      <c r="E4493">
        <v>84040</v>
      </c>
      <c r="F4493" t="s">
        <v>291</v>
      </c>
      <c r="G4493">
        <v>1</v>
      </c>
      <c r="H4493" t="str">
        <f>_xlfn.XLOOKUP(Table1[[#This Row],[ZIPCODE]],Table2[Zip Code],Table2[County])</f>
        <v>Davis</v>
      </c>
      <c r="I4493" t="str">
        <f>_xlfn.XLOOKUP(Table1[[#This Row],[ZIPCODE]],Table3[zip],Table3[county])</f>
        <v>Davis County</v>
      </c>
      <c r="J4493" t="str">
        <f>IFERROR(Table1[[#This Row],[County (Utah.gov)]], SUBSTITUTE(Table1[[#This Row],[County (WPR)]], " County", ""))</f>
        <v>Davis</v>
      </c>
    </row>
    <row r="4494" spans="1:10">
      <c r="A4494" t="s">
        <v>137</v>
      </c>
      <c r="B4494" t="s">
        <v>300</v>
      </c>
      <c r="C4494">
        <v>2025</v>
      </c>
      <c r="D4494">
        <v>2</v>
      </c>
      <c r="E4494">
        <v>84041</v>
      </c>
      <c r="F4494" t="s">
        <v>290</v>
      </c>
      <c r="G4494">
        <v>2</v>
      </c>
      <c r="H4494" t="str">
        <f>_xlfn.XLOOKUP(Table1[[#This Row],[ZIPCODE]],Table2[Zip Code],Table2[County])</f>
        <v>Davis</v>
      </c>
      <c r="I4494" t="str">
        <f>_xlfn.XLOOKUP(Table1[[#This Row],[ZIPCODE]],Table3[zip],Table3[county])</f>
        <v>Davis County</v>
      </c>
      <c r="J4494" t="str">
        <f>IFERROR(Table1[[#This Row],[County (Utah.gov)]], SUBSTITUTE(Table1[[#This Row],[County (WPR)]], " County", ""))</f>
        <v>Davis</v>
      </c>
    </row>
    <row r="4495" spans="1:10">
      <c r="A4495" t="s">
        <v>137</v>
      </c>
      <c r="B4495" t="s">
        <v>300</v>
      </c>
      <c r="C4495">
        <v>2025</v>
      </c>
      <c r="D4495">
        <v>2</v>
      </c>
      <c r="E4495">
        <v>84041</v>
      </c>
      <c r="F4495" t="s">
        <v>291</v>
      </c>
      <c r="G4495">
        <v>3</v>
      </c>
      <c r="H4495" t="str">
        <f>_xlfn.XLOOKUP(Table1[[#This Row],[ZIPCODE]],Table2[Zip Code],Table2[County])</f>
        <v>Davis</v>
      </c>
      <c r="I4495" t="str">
        <f>_xlfn.XLOOKUP(Table1[[#This Row],[ZIPCODE]],Table3[zip],Table3[county])</f>
        <v>Davis County</v>
      </c>
      <c r="J4495" t="str">
        <f>IFERROR(Table1[[#This Row],[County (Utah.gov)]], SUBSTITUTE(Table1[[#This Row],[County (WPR)]], " County", ""))</f>
        <v>Davis</v>
      </c>
    </row>
    <row r="4496" spans="1:10">
      <c r="A4496" t="s">
        <v>137</v>
      </c>
      <c r="B4496" t="s">
        <v>300</v>
      </c>
      <c r="C4496">
        <v>2025</v>
      </c>
      <c r="D4496">
        <v>2</v>
      </c>
      <c r="E4496">
        <v>84042</v>
      </c>
      <c r="F4496" t="s">
        <v>290</v>
      </c>
      <c r="G4496">
        <v>6</v>
      </c>
      <c r="H4496" t="str">
        <f>_xlfn.XLOOKUP(Table1[[#This Row],[ZIPCODE]],Table2[Zip Code],Table2[County])</f>
        <v>Utah</v>
      </c>
      <c r="I4496" t="str">
        <f>_xlfn.XLOOKUP(Table1[[#This Row],[ZIPCODE]],Table3[zip],Table3[county])</f>
        <v>Utah County</v>
      </c>
      <c r="J4496" t="str">
        <f>IFERROR(Table1[[#This Row],[County (Utah.gov)]], SUBSTITUTE(Table1[[#This Row],[County (WPR)]], " County", ""))</f>
        <v>Utah</v>
      </c>
    </row>
    <row r="4497" spans="1:10">
      <c r="A4497" t="s">
        <v>137</v>
      </c>
      <c r="B4497" t="s">
        <v>300</v>
      </c>
      <c r="C4497">
        <v>2025</v>
      </c>
      <c r="D4497">
        <v>2</v>
      </c>
      <c r="E4497">
        <v>84042</v>
      </c>
      <c r="F4497" t="s">
        <v>291</v>
      </c>
      <c r="G4497">
        <v>1</v>
      </c>
      <c r="H4497" t="str">
        <f>_xlfn.XLOOKUP(Table1[[#This Row],[ZIPCODE]],Table2[Zip Code],Table2[County])</f>
        <v>Utah</v>
      </c>
      <c r="I4497" t="str">
        <f>_xlfn.XLOOKUP(Table1[[#This Row],[ZIPCODE]],Table3[zip],Table3[county])</f>
        <v>Utah County</v>
      </c>
      <c r="J4497" t="str">
        <f>IFERROR(Table1[[#This Row],[County (Utah.gov)]], SUBSTITUTE(Table1[[#This Row],[County (WPR)]], " County", ""))</f>
        <v>Utah</v>
      </c>
    </row>
    <row r="4498" spans="1:10">
      <c r="A4498" t="s">
        <v>137</v>
      </c>
      <c r="B4498" t="s">
        <v>300</v>
      </c>
      <c r="C4498">
        <v>2025</v>
      </c>
      <c r="D4498">
        <v>2</v>
      </c>
      <c r="E4498">
        <v>84043</v>
      </c>
      <c r="F4498" t="s">
        <v>290</v>
      </c>
      <c r="G4498">
        <v>25</v>
      </c>
      <c r="H4498" t="str">
        <f>_xlfn.XLOOKUP(Table1[[#This Row],[ZIPCODE]],Table2[Zip Code],Table2[County])</f>
        <v>Utah</v>
      </c>
      <c r="I4498" t="str">
        <f>_xlfn.XLOOKUP(Table1[[#This Row],[ZIPCODE]],Table3[zip],Table3[county])</f>
        <v>Utah County</v>
      </c>
      <c r="J4498" t="str">
        <f>IFERROR(Table1[[#This Row],[County (Utah.gov)]], SUBSTITUTE(Table1[[#This Row],[County (WPR)]], " County", ""))</f>
        <v>Utah</v>
      </c>
    </row>
    <row r="4499" spans="1:10">
      <c r="A4499" t="s">
        <v>137</v>
      </c>
      <c r="B4499" t="s">
        <v>300</v>
      </c>
      <c r="C4499">
        <v>2025</v>
      </c>
      <c r="D4499">
        <v>2</v>
      </c>
      <c r="E4499">
        <v>84043</v>
      </c>
      <c r="F4499" t="s">
        <v>291</v>
      </c>
      <c r="G4499">
        <v>12</v>
      </c>
      <c r="H4499" t="str">
        <f>_xlfn.XLOOKUP(Table1[[#This Row],[ZIPCODE]],Table2[Zip Code],Table2[County])</f>
        <v>Utah</v>
      </c>
      <c r="I4499" t="str">
        <f>_xlfn.XLOOKUP(Table1[[#This Row],[ZIPCODE]],Table3[zip],Table3[county])</f>
        <v>Utah County</v>
      </c>
      <c r="J4499" t="str">
        <f>IFERROR(Table1[[#This Row],[County (Utah.gov)]], SUBSTITUTE(Table1[[#This Row],[County (WPR)]], " County", ""))</f>
        <v>Utah</v>
      </c>
    </row>
    <row r="4500" spans="1:10">
      <c r="A4500" t="s">
        <v>137</v>
      </c>
      <c r="B4500" t="s">
        <v>300</v>
      </c>
      <c r="C4500">
        <v>2025</v>
      </c>
      <c r="D4500">
        <v>2</v>
      </c>
      <c r="E4500">
        <v>84045</v>
      </c>
      <c r="F4500" t="s">
        <v>290</v>
      </c>
      <c r="G4500">
        <v>10</v>
      </c>
      <c r="H4500" t="e">
        <f>_xlfn.XLOOKUP(Table1[[#This Row],[ZIPCODE]],Table2[Zip Code],Table2[County])</f>
        <v>#N/A</v>
      </c>
      <c r="I4500" t="str">
        <f>_xlfn.XLOOKUP(Table1[[#This Row],[ZIPCODE]],Table3[zip],Table3[county])</f>
        <v>Utah County</v>
      </c>
      <c r="J4500" t="str">
        <f>IFERROR(Table1[[#This Row],[County (Utah.gov)]], SUBSTITUTE(Table1[[#This Row],[County (WPR)]], " County", ""))</f>
        <v>Utah</v>
      </c>
    </row>
    <row r="4501" spans="1:10">
      <c r="A4501" t="s">
        <v>137</v>
      </c>
      <c r="B4501" t="s">
        <v>300</v>
      </c>
      <c r="C4501">
        <v>2025</v>
      </c>
      <c r="D4501">
        <v>2</v>
      </c>
      <c r="E4501">
        <v>84045</v>
      </c>
      <c r="F4501" t="s">
        <v>291</v>
      </c>
      <c r="G4501">
        <v>8</v>
      </c>
      <c r="H4501" t="e">
        <f>_xlfn.XLOOKUP(Table1[[#This Row],[ZIPCODE]],Table2[Zip Code],Table2[County])</f>
        <v>#N/A</v>
      </c>
      <c r="I4501" t="str">
        <f>_xlfn.XLOOKUP(Table1[[#This Row],[ZIPCODE]],Table3[zip],Table3[county])</f>
        <v>Utah County</v>
      </c>
      <c r="J4501" t="str">
        <f>IFERROR(Table1[[#This Row],[County (Utah.gov)]], SUBSTITUTE(Table1[[#This Row],[County (WPR)]], " County", ""))</f>
        <v>Utah</v>
      </c>
    </row>
    <row r="4502" spans="1:10">
      <c r="A4502" t="s">
        <v>137</v>
      </c>
      <c r="B4502" t="s">
        <v>300</v>
      </c>
      <c r="C4502">
        <v>2025</v>
      </c>
      <c r="D4502">
        <v>2</v>
      </c>
      <c r="E4502">
        <v>84047</v>
      </c>
      <c r="F4502" t="s">
        <v>290</v>
      </c>
      <c r="G4502">
        <v>1</v>
      </c>
      <c r="H4502" t="str">
        <f>_xlfn.XLOOKUP(Table1[[#This Row],[ZIPCODE]],Table2[Zip Code],Table2[County])</f>
        <v>Salt Lake</v>
      </c>
      <c r="I4502" t="str">
        <f>_xlfn.XLOOKUP(Table1[[#This Row],[ZIPCODE]],Table3[zip],Table3[county])</f>
        <v>Salt Lake County</v>
      </c>
      <c r="J4502" t="str">
        <f>IFERROR(Table1[[#This Row],[County (Utah.gov)]], SUBSTITUTE(Table1[[#This Row],[County (WPR)]], " County", ""))</f>
        <v>Salt Lake</v>
      </c>
    </row>
    <row r="4503" spans="1:10">
      <c r="A4503" t="s">
        <v>137</v>
      </c>
      <c r="B4503" t="s">
        <v>300</v>
      </c>
      <c r="C4503">
        <v>2025</v>
      </c>
      <c r="D4503">
        <v>2</v>
      </c>
      <c r="E4503">
        <v>84047</v>
      </c>
      <c r="F4503" t="s">
        <v>291</v>
      </c>
      <c r="G4503">
        <v>1</v>
      </c>
      <c r="H4503" t="str">
        <f>_xlfn.XLOOKUP(Table1[[#This Row],[ZIPCODE]],Table2[Zip Code],Table2[County])</f>
        <v>Salt Lake</v>
      </c>
      <c r="I4503" t="str">
        <f>_xlfn.XLOOKUP(Table1[[#This Row],[ZIPCODE]],Table3[zip],Table3[county])</f>
        <v>Salt Lake County</v>
      </c>
      <c r="J4503" t="str">
        <f>IFERROR(Table1[[#This Row],[County (Utah.gov)]], SUBSTITUTE(Table1[[#This Row],[County (WPR)]], " County", ""))</f>
        <v>Salt Lake</v>
      </c>
    </row>
    <row r="4504" spans="1:10">
      <c r="A4504" t="s">
        <v>137</v>
      </c>
      <c r="B4504" t="s">
        <v>300</v>
      </c>
      <c r="C4504">
        <v>2025</v>
      </c>
      <c r="D4504">
        <v>2</v>
      </c>
      <c r="E4504">
        <v>84049</v>
      </c>
      <c r="F4504" t="s">
        <v>291</v>
      </c>
      <c r="G4504">
        <v>1</v>
      </c>
      <c r="H4504" t="str">
        <f>_xlfn.XLOOKUP(Table1[[#This Row],[ZIPCODE]],Table2[Zip Code],Table2[County])</f>
        <v>Wasatch</v>
      </c>
      <c r="I4504" t="str">
        <f>_xlfn.XLOOKUP(Table1[[#This Row],[ZIPCODE]],Table3[zip],Table3[county])</f>
        <v>Wasatch County</v>
      </c>
      <c r="J4504" t="str">
        <f>IFERROR(Table1[[#This Row],[County (Utah.gov)]], SUBSTITUTE(Table1[[#This Row],[County (WPR)]], " County", ""))</f>
        <v>Wasatch</v>
      </c>
    </row>
    <row r="4505" spans="1:10">
      <c r="A4505" t="s">
        <v>137</v>
      </c>
      <c r="B4505" t="s">
        <v>300</v>
      </c>
      <c r="C4505">
        <v>2025</v>
      </c>
      <c r="D4505">
        <v>2</v>
      </c>
      <c r="E4505">
        <v>84050</v>
      </c>
      <c r="F4505" t="s">
        <v>291</v>
      </c>
      <c r="G4505">
        <v>1</v>
      </c>
      <c r="H4505" t="str">
        <f>_xlfn.XLOOKUP(Table1[[#This Row],[ZIPCODE]],Table2[Zip Code],Table2[County])</f>
        <v>Morgan</v>
      </c>
      <c r="I4505" t="str">
        <f>_xlfn.XLOOKUP(Table1[[#This Row],[ZIPCODE]],Table3[zip],Table3[county])</f>
        <v>Morgan County</v>
      </c>
      <c r="J4505" t="str">
        <f>IFERROR(Table1[[#This Row],[County (Utah.gov)]], SUBSTITUTE(Table1[[#This Row],[County (WPR)]], " County", ""))</f>
        <v>Morgan</v>
      </c>
    </row>
    <row r="4506" spans="1:10">
      <c r="A4506" t="s">
        <v>137</v>
      </c>
      <c r="B4506" t="s">
        <v>300</v>
      </c>
      <c r="C4506">
        <v>2025</v>
      </c>
      <c r="D4506">
        <v>2</v>
      </c>
      <c r="E4506">
        <v>84057</v>
      </c>
      <c r="F4506" t="s">
        <v>290</v>
      </c>
      <c r="G4506">
        <v>20</v>
      </c>
      <c r="H4506" t="str">
        <f>_xlfn.XLOOKUP(Table1[[#This Row],[ZIPCODE]],Table2[Zip Code],Table2[County])</f>
        <v>Utah</v>
      </c>
      <c r="I4506" t="str">
        <f>_xlfn.XLOOKUP(Table1[[#This Row],[ZIPCODE]],Table3[zip],Table3[county])</f>
        <v>Utah County</v>
      </c>
      <c r="J4506" t="str">
        <f>IFERROR(Table1[[#This Row],[County (Utah.gov)]], SUBSTITUTE(Table1[[#This Row],[County (WPR)]], " County", ""))</f>
        <v>Utah</v>
      </c>
    </row>
    <row r="4507" spans="1:10">
      <c r="A4507" t="s">
        <v>137</v>
      </c>
      <c r="B4507" t="s">
        <v>300</v>
      </c>
      <c r="C4507">
        <v>2025</v>
      </c>
      <c r="D4507">
        <v>2</v>
      </c>
      <c r="E4507">
        <v>84057</v>
      </c>
      <c r="F4507" t="s">
        <v>291</v>
      </c>
      <c r="G4507">
        <v>11</v>
      </c>
      <c r="H4507" t="str">
        <f>_xlfn.XLOOKUP(Table1[[#This Row],[ZIPCODE]],Table2[Zip Code],Table2[County])</f>
        <v>Utah</v>
      </c>
      <c r="I4507" t="str">
        <f>_xlfn.XLOOKUP(Table1[[#This Row],[ZIPCODE]],Table3[zip],Table3[county])</f>
        <v>Utah County</v>
      </c>
      <c r="J4507" t="str">
        <f>IFERROR(Table1[[#This Row],[County (Utah.gov)]], SUBSTITUTE(Table1[[#This Row],[County (WPR)]], " County", ""))</f>
        <v>Utah</v>
      </c>
    </row>
    <row r="4508" spans="1:10">
      <c r="A4508" t="s">
        <v>137</v>
      </c>
      <c r="B4508" t="s">
        <v>300</v>
      </c>
      <c r="C4508">
        <v>2025</v>
      </c>
      <c r="D4508">
        <v>2</v>
      </c>
      <c r="E4508">
        <v>84058</v>
      </c>
      <c r="F4508" t="s">
        <v>290</v>
      </c>
      <c r="G4508">
        <v>37</v>
      </c>
      <c r="H4508" t="str">
        <f>_xlfn.XLOOKUP(Table1[[#This Row],[ZIPCODE]],Table2[Zip Code],Table2[County])</f>
        <v>Utah</v>
      </c>
      <c r="I4508" t="str">
        <f>_xlfn.XLOOKUP(Table1[[#This Row],[ZIPCODE]],Table3[zip],Table3[county])</f>
        <v>Utah County</v>
      </c>
      <c r="J4508" t="str">
        <f>IFERROR(Table1[[#This Row],[County (Utah.gov)]], SUBSTITUTE(Table1[[#This Row],[County (WPR)]], " County", ""))</f>
        <v>Utah</v>
      </c>
    </row>
    <row r="4509" spans="1:10">
      <c r="A4509" t="s">
        <v>137</v>
      </c>
      <c r="B4509" t="s">
        <v>300</v>
      </c>
      <c r="C4509">
        <v>2025</v>
      </c>
      <c r="D4509">
        <v>2</v>
      </c>
      <c r="E4509">
        <v>84058</v>
      </c>
      <c r="F4509" t="s">
        <v>291</v>
      </c>
      <c r="G4509">
        <v>7</v>
      </c>
      <c r="H4509" t="str">
        <f>_xlfn.XLOOKUP(Table1[[#This Row],[ZIPCODE]],Table2[Zip Code],Table2[County])</f>
        <v>Utah</v>
      </c>
      <c r="I4509" t="str">
        <f>_xlfn.XLOOKUP(Table1[[#This Row],[ZIPCODE]],Table3[zip],Table3[county])</f>
        <v>Utah County</v>
      </c>
      <c r="J4509" t="str">
        <f>IFERROR(Table1[[#This Row],[County (Utah.gov)]], SUBSTITUTE(Table1[[#This Row],[County (WPR)]], " County", ""))</f>
        <v>Utah</v>
      </c>
    </row>
    <row r="4510" spans="1:10">
      <c r="A4510" t="s">
        <v>137</v>
      </c>
      <c r="B4510" t="s">
        <v>300</v>
      </c>
      <c r="C4510">
        <v>2025</v>
      </c>
      <c r="D4510">
        <v>2</v>
      </c>
      <c r="E4510">
        <v>84059</v>
      </c>
      <c r="F4510" t="s">
        <v>290</v>
      </c>
      <c r="G4510">
        <v>15</v>
      </c>
      <c r="H4510" t="str">
        <f>_xlfn.XLOOKUP(Table1[[#This Row],[ZIPCODE]],Table2[Zip Code],Table2[County])</f>
        <v>Utah</v>
      </c>
      <c r="I4510" t="str">
        <f>_xlfn.XLOOKUP(Table1[[#This Row],[ZIPCODE]],Table3[zip],Table3[county])</f>
        <v>Utah County</v>
      </c>
      <c r="J4510" t="str">
        <f>IFERROR(Table1[[#This Row],[County (Utah.gov)]], SUBSTITUTE(Table1[[#This Row],[County (WPR)]], " County", ""))</f>
        <v>Utah</v>
      </c>
    </row>
    <row r="4511" spans="1:10">
      <c r="A4511" t="s">
        <v>137</v>
      </c>
      <c r="B4511" t="s">
        <v>300</v>
      </c>
      <c r="C4511">
        <v>2025</v>
      </c>
      <c r="D4511">
        <v>2</v>
      </c>
      <c r="E4511">
        <v>84059</v>
      </c>
      <c r="F4511" t="s">
        <v>291</v>
      </c>
      <c r="G4511">
        <v>6</v>
      </c>
      <c r="H4511" t="str">
        <f>_xlfn.XLOOKUP(Table1[[#This Row],[ZIPCODE]],Table2[Zip Code],Table2[County])</f>
        <v>Utah</v>
      </c>
      <c r="I4511" t="str">
        <f>_xlfn.XLOOKUP(Table1[[#This Row],[ZIPCODE]],Table3[zip],Table3[county])</f>
        <v>Utah County</v>
      </c>
      <c r="J4511" t="str">
        <f>IFERROR(Table1[[#This Row],[County (Utah.gov)]], SUBSTITUTE(Table1[[#This Row],[County (WPR)]], " County", ""))</f>
        <v>Utah</v>
      </c>
    </row>
    <row r="4512" spans="1:10">
      <c r="A4512" t="s">
        <v>137</v>
      </c>
      <c r="B4512" t="s">
        <v>300</v>
      </c>
      <c r="C4512">
        <v>2025</v>
      </c>
      <c r="D4512">
        <v>2</v>
      </c>
      <c r="E4512">
        <v>84060</v>
      </c>
      <c r="F4512" t="s">
        <v>291</v>
      </c>
      <c r="G4512">
        <v>1</v>
      </c>
      <c r="H4512" t="str">
        <f>_xlfn.XLOOKUP(Table1[[#This Row],[ZIPCODE]],Table2[Zip Code],Table2[County])</f>
        <v>Summit</v>
      </c>
      <c r="I4512" t="str">
        <f>_xlfn.XLOOKUP(Table1[[#This Row],[ZIPCODE]],Table3[zip],Table3[county])</f>
        <v>Summit County</v>
      </c>
      <c r="J4512" t="str">
        <f>IFERROR(Table1[[#This Row],[County (Utah.gov)]], SUBSTITUTE(Table1[[#This Row],[County (WPR)]], " County", ""))</f>
        <v>Summit</v>
      </c>
    </row>
    <row r="4513" spans="1:10">
      <c r="A4513" t="s">
        <v>137</v>
      </c>
      <c r="B4513" t="s">
        <v>300</v>
      </c>
      <c r="C4513">
        <v>2025</v>
      </c>
      <c r="D4513">
        <v>2</v>
      </c>
      <c r="E4513">
        <v>84062</v>
      </c>
      <c r="F4513" t="s">
        <v>290</v>
      </c>
      <c r="G4513">
        <v>14</v>
      </c>
      <c r="H4513" t="str">
        <f>_xlfn.XLOOKUP(Table1[[#This Row],[ZIPCODE]],Table2[Zip Code],Table2[County])</f>
        <v>Utah</v>
      </c>
      <c r="I4513" t="str">
        <f>_xlfn.XLOOKUP(Table1[[#This Row],[ZIPCODE]],Table3[zip],Table3[county])</f>
        <v>Utah County</v>
      </c>
      <c r="J4513" t="str">
        <f>IFERROR(Table1[[#This Row],[County (Utah.gov)]], SUBSTITUTE(Table1[[#This Row],[County (WPR)]], " County", ""))</f>
        <v>Utah</v>
      </c>
    </row>
    <row r="4514" spans="1:10">
      <c r="A4514" t="s">
        <v>137</v>
      </c>
      <c r="B4514" t="s">
        <v>300</v>
      </c>
      <c r="C4514">
        <v>2025</v>
      </c>
      <c r="D4514">
        <v>2</v>
      </c>
      <c r="E4514">
        <v>84062</v>
      </c>
      <c r="F4514" t="s">
        <v>291</v>
      </c>
      <c r="G4514">
        <v>11</v>
      </c>
      <c r="H4514" t="str">
        <f>_xlfn.XLOOKUP(Table1[[#This Row],[ZIPCODE]],Table2[Zip Code],Table2[County])</f>
        <v>Utah</v>
      </c>
      <c r="I4514" t="str">
        <f>_xlfn.XLOOKUP(Table1[[#This Row],[ZIPCODE]],Table3[zip],Table3[county])</f>
        <v>Utah County</v>
      </c>
      <c r="J4514" t="str">
        <f>IFERROR(Table1[[#This Row],[County (Utah.gov)]], SUBSTITUTE(Table1[[#This Row],[County (WPR)]], " County", ""))</f>
        <v>Utah</v>
      </c>
    </row>
    <row r="4515" spans="1:10">
      <c r="A4515" t="s">
        <v>137</v>
      </c>
      <c r="B4515" t="s">
        <v>300</v>
      </c>
      <c r="C4515">
        <v>2025</v>
      </c>
      <c r="D4515">
        <v>2</v>
      </c>
      <c r="E4515">
        <v>84065</v>
      </c>
      <c r="F4515" t="s">
        <v>290</v>
      </c>
      <c r="G4515">
        <v>8</v>
      </c>
      <c r="H4515" t="str">
        <f>_xlfn.XLOOKUP(Table1[[#This Row],[ZIPCODE]],Table2[Zip Code],Table2[County])</f>
        <v>Salt Lake</v>
      </c>
      <c r="I4515" t="str">
        <f>_xlfn.XLOOKUP(Table1[[#This Row],[ZIPCODE]],Table3[zip],Table3[county])</f>
        <v>Salt Lake County</v>
      </c>
      <c r="J4515" t="str">
        <f>IFERROR(Table1[[#This Row],[County (Utah.gov)]], SUBSTITUTE(Table1[[#This Row],[County (WPR)]], " County", ""))</f>
        <v>Salt Lake</v>
      </c>
    </row>
    <row r="4516" spans="1:10">
      <c r="A4516" t="s">
        <v>137</v>
      </c>
      <c r="B4516" t="s">
        <v>300</v>
      </c>
      <c r="C4516">
        <v>2025</v>
      </c>
      <c r="D4516">
        <v>2</v>
      </c>
      <c r="E4516">
        <v>84065</v>
      </c>
      <c r="F4516" t="s">
        <v>291</v>
      </c>
      <c r="G4516">
        <v>4</v>
      </c>
      <c r="H4516" t="str">
        <f>_xlfn.XLOOKUP(Table1[[#This Row],[ZIPCODE]],Table2[Zip Code],Table2[County])</f>
        <v>Salt Lake</v>
      </c>
      <c r="I4516" t="str">
        <f>_xlfn.XLOOKUP(Table1[[#This Row],[ZIPCODE]],Table3[zip],Table3[county])</f>
        <v>Salt Lake County</v>
      </c>
      <c r="J4516" t="str">
        <f>IFERROR(Table1[[#This Row],[County (Utah.gov)]], SUBSTITUTE(Table1[[#This Row],[County (WPR)]], " County", ""))</f>
        <v>Salt Lake</v>
      </c>
    </row>
    <row r="4517" spans="1:10">
      <c r="A4517" t="s">
        <v>137</v>
      </c>
      <c r="B4517" t="s">
        <v>300</v>
      </c>
      <c r="C4517">
        <v>2025</v>
      </c>
      <c r="D4517">
        <v>2</v>
      </c>
      <c r="E4517">
        <v>84067</v>
      </c>
      <c r="F4517" t="s">
        <v>290</v>
      </c>
      <c r="G4517">
        <v>1</v>
      </c>
      <c r="H4517" t="str">
        <f>_xlfn.XLOOKUP(Table1[[#This Row],[ZIPCODE]],Table2[Zip Code],Table2[County])</f>
        <v>Weber</v>
      </c>
      <c r="I4517" t="str">
        <f>_xlfn.XLOOKUP(Table1[[#This Row],[ZIPCODE]],Table3[zip],Table3[county])</f>
        <v>Weber County</v>
      </c>
      <c r="J4517" t="str">
        <f>IFERROR(Table1[[#This Row],[County (Utah.gov)]], SUBSTITUTE(Table1[[#This Row],[County (WPR)]], " County", ""))</f>
        <v>Weber</v>
      </c>
    </row>
    <row r="4518" spans="1:10">
      <c r="A4518" t="s">
        <v>137</v>
      </c>
      <c r="B4518" t="s">
        <v>300</v>
      </c>
      <c r="C4518">
        <v>2025</v>
      </c>
      <c r="D4518">
        <v>2</v>
      </c>
      <c r="E4518">
        <v>84067</v>
      </c>
      <c r="F4518" t="s">
        <v>291</v>
      </c>
      <c r="G4518">
        <v>1</v>
      </c>
      <c r="H4518" t="str">
        <f>_xlfn.XLOOKUP(Table1[[#This Row],[ZIPCODE]],Table2[Zip Code],Table2[County])</f>
        <v>Weber</v>
      </c>
      <c r="I4518" t="str">
        <f>_xlfn.XLOOKUP(Table1[[#This Row],[ZIPCODE]],Table3[zip],Table3[county])</f>
        <v>Weber County</v>
      </c>
      <c r="J4518" t="str">
        <f>IFERROR(Table1[[#This Row],[County (Utah.gov)]], SUBSTITUTE(Table1[[#This Row],[County (WPR)]], " County", ""))</f>
        <v>Weber</v>
      </c>
    </row>
    <row r="4519" spans="1:10">
      <c r="A4519" t="s">
        <v>137</v>
      </c>
      <c r="B4519" t="s">
        <v>300</v>
      </c>
      <c r="C4519">
        <v>2025</v>
      </c>
      <c r="D4519">
        <v>2</v>
      </c>
      <c r="E4519">
        <v>84070</v>
      </c>
      <c r="F4519" t="s">
        <v>290</v>
      </c>
      <c r="G4519">
        <v>3</v>
      </c>
      <c r="H4519" t="str">
        <f>_xlfn.XLOOKUP(Table1[[#This Row],[ZIPCODE]],Table2[Zip Code],Table2[County])</f>
        <v>Salt Lake</v>
      </c>
      <c r="I4519" t="str">
        <f>_xlfn.XLOOKUP(Table1[[#This Row],[ZIPCODE]],Table3[zip],Table3[county])</f>
        <v>Salt Lake County</v>
      </c>
      <c r="J4519" t="str">
        <f>IFERROR(Table1[[#This Row],[County (Utah.gov)]], SUBSTITUTE(Table1[[#This Row],[County (WPR)]], " County", ""))</f>
        <v>Salt Lake</v>
      </c>
    </row>
    <row r="4520" spans="1:10">
      <c r="A4520" t="s">
        <v>137</v>
      </c>
      <c r="B4520" t="s">
        <v>300</v>
      </c>
      <c r="C4520">
        <v>2025</v>
      </c>
      <c r="D4520">
        <v>2</v>
      </c>
      <c r="E4520">
        <v>84070</v>
      </c>
      <c r="F4520" t="s">
        <v>291</v>
      </c>
      <c r="G4520">
        <v>2</v>
      </c>
      <c r="H4520" t="str">
        <f>_xlfn.XLOOKUP(Table1[[#This Row],[ZIPCODE]],Table2[Zip Code],Table2[County])</f>
        <v>Salt Lake</v>
      </c>
      <c r="I4520" t="str">
        <f>_xlfn.XLOOKUP(Table1[[#This Row],[ZIPCODE]],Table3[zip],Table3[county])</f>
        <v>Salt Lake County</v>
      </c>
      <c r="J4520" t="str">
        <f>IFERROR(Table1[[#This Row],[County (Utah.gov)]], SUBSTITUTE(Table1[[#This Row],[County (WPR)]], " County", ""))</f>
        <v>Salt Lake</v>
      </c>
    </row>
    <row r="4521" spans="1:10">
      <c r="A4521" t="s">
        <v>137</v>
      </c>
      <c r="B4521" t="s">
        <v>300</v>
      </c>
      <c r="C4521">
        <v>2025</v>
      </c>
      <c r="D4521">
        <v>2</v>
      </c>
      <c r="E4521">
        <v>84071</v>
      </c>
      <c r="F4521" t="s">
        <v>290</v>
      </c>
      <c r="G4521">
        <v>1</v>
      </c>
      <c r="H4521" t="str">
        <f>_xlfn.XLOOKUP(Table1[[#This Row],[ZIPCODE]],Table2[Zip Code],Table2[County])</f>
        <v>Tooele</v>
      </c>
      <c r="I4521" t="str">
        <f>_xlfn.XLOOKUP(Table1[[#This Row],[ZIPCODE]],Table3[zip],Table3[county])</f>
        <v>Tooele County</v>
      </c>
      <c r="J4521" t="str">
        <f>IFERROR(Table1[[#This Row],[County (Utah.gov)]], SUBSTITUTE(Table1[[#This Row],[County (WPR)]], " County", ""))</f>
        <v>Tooele</v>
      </c>
    </row>
    <row r="4522" spans="1:10">
      <c r="A4522" t="s">
        <v>137</v>
      </c>
      <c r="B4522" t="s">
        <v>300</v>
      </c>
      <c r="C4522">
        <v>2025</v>
      </c>
      <c r="D4522">
        <v>2</v>
      </c>
      <c r="E4522">
        <v>84074</v>
      </c>
      <c r="F4522" t="s">
        <v>290</v>
      </c>
      <c r="G4522">
        <v>7</v>
      </c>
      <c r="H4522" t="str">
        <f>_xlfn.XLOOKUP(Table1[[#This Row],[ZIPCODE]],Table2[Zip Code],Table2[County])</f>
        <v>Tooele</v>
      </c>
      <c r="I4522" t="str">
        <f>_xlfn.XLOOKUP(Table1[[#This Row],[ZIPCODE]],Table3[zip],Table3[county])</f>
        <v>Tooele County</v>
      </c>
      <c r="J4522" t="str">
        <f>IFERROR(Table1[[#This Row],[County (Utah.gov)]], SUBSTITUTE(Table1[[#This Row],[County (WPR)]], " County", ""))</f>
        <v>Tooele</v>
      </c>
    </row>
    <row r="4523" spans="1:10">
      <c r="A4523" t="s">
        <v>137</v>
      </c>
      <c r="B4523" t="s">
        <v>300</v>
      </c>
      <c r="C4523">
        <v>2025</v>
      </c>
      <c r="D4523">
        <v>2</v>
      </c>
      <c r="E4523">
        <v>84074</v>
      </c>
      <c r="F4523" t="s">
        <v>291</v>
      </c>
      <c r="G4523">
        <v>1</v>
      </c>
      <c r="H4523" t="str">
        <f>_xlfn.XLOOKUP(Table1[[#This Row],[ZIPCODE]],Table2[Zip Code],Table2[County])</f>
        <v>Tooele</v>
      </c>
      <c r="I4523" t="str">
        <f>_xlfn.XLOOKUP(Table1[[#This Row],[ZIPCODE]],Table3[zip],Table3[county])</f>
        <v>Tooele County</v>
      </c>
      <c r="J4523" t="str">
        <f>IFERROR(Table1[[#This Row],[County (Utah.gov)]], SUBSTITUTE(Table1[[#This Row],[County (WPR)]], " County", ""))</f>
        <v>Tooele</v>
      </c>
    </row>
    <row r="4524" spans="1:10">
      <c r="A4524" t="s">
        <v>137</v>
      </c>
      <c r="B4524" t="s">
        <v>300</v>
      </c>
      <c r="C4524">
        <v>2025</v>
      </c>
      <c r="D4524">
        <v>2</v>
      </c>
      <c r="E4524">
        <v>84075</v>
      </c>
      <c r="F4524" t="s">
        <v>290</v>
      </c>
      <c r="G4524">
        <v>1</v>
      </c>
      <c r="H4524" t="str">
        <f>_xlfn.XLOOKUP(Table1[[#This Row],[ZIPCODE]],Table2[Zip Code],Table2[County])</f>
        <v>Davis</v>
      </c>
      <c r="I4524" t="str">
        <f>_xlfn.XLOOKUP(Table1[[#This Row],[ZIPCODE]],Table3[zip],Table3[county])</f>
        <v>Davis County</v>
      </c>
      <c r="J4524" t="str">
        <f>IFERROR(Table1[[#This Row],[County (Utah.gov)]], SUBSTITUTE(Table1[[#This Row],[County (WPR)]], " County", ""))</f>
        <v>Davis</v>
      </c>
    </row>
    <row r="4525" spans="1:10">
      <c r="A4525" t="s">
        <v>137</v>
      </c>
      <c r="B4525" t="s">
        <v>300</v>
      </c>
      <c r="C4525">
        <v>2025</v>
      </c>
      <c r="D4525">
        <v>2</v>
      </c>
      <c r="E4525">
        <v>84075</v>
      </c>
      <c r="F4525" t="s">
        <v>291</v>
      </c>
      <c r="G4525">
        <v>1</v>
      </c>
      <c r="H4525" t="str">
        <f>_xlfn.XLOOKUP(Table1[[#This Row],[ZIPCODE]],Table2[Zip Code],Table2[County])</f>
        <v>Davis</v>
      </c>
      <c r="I4525" t="str">
        <f>_xlfn.XLOOKUP(Table1[[#This Row],[ZIPCODE]],Table3[zip],Table3[county])</f>
        <v>Davis County</v>
      </c>
      <c r="J4525" t="str">
        <f>IFERROR(Table1[[#This Row],[County (Utah.gov)]], SUBSTITUTE(Table1[[#This Row],[County (WPR)]], " County", ""))</f>
        <v>Davis</v>
      </c>
    </row>
    <row r="4526" spans="1:10">
      <c r="A4526" t="s">
        <v>137</v>
      </c>
      <c r="B4526" t="s">
        <v>300</v>
      </c>
      <c r="C4526">
        <v>2025</v>
      </c>
      <c r="D4526">
        <v>2</v>
      </c>
      <c r="E4526">
        <v>84078</v>
      </c>
      <c r="F4526" t="s">
        <v>290</v>
      </c>
      <c r="G4526">
        <v>1</v>
      </c>
      <c r="H4526" t="str">
        <f>_xlfn.XLOOKUP(Table1[[#This Row],[ZIPCODE]],Table2[Zip Code],Table2[County])</f>
        <v>Uintah</v>
      </c>
      <c r="I4526" t="str">
        <f>_xlfn.XLOOKUP(Table1[[#This Row],[ZIPCODE]],Table3[zip],Table3[county])</f>
        <v>Uintah County</v>
      </c>
      <c r="J4526" t="str">
        <f>IFERROR(Table1[[#This Row],[County (Utah.gov)]], SUBSTITUTE(Table1[[#This Row],[County (WPR)]], " County", ""))</f>
        <v>Uintah</v>
      </c>
    </row>
    <row r="4527" spans="1:10">
      <c r="A4527" t="s">
        <v>137</v>
      </c>
      <c r="B4527" t="s">
        <v>300</v>
      </c>
      <c r="C4527">
        <v>2025</v>
      </c>
      <c r="D4527">
        <v>2</v>
      </c>
      <c r="E4527">
        <v>84081</v>
      </c>
      <c r="F4527" t="s">
        <v>290</v>
      </c>
      <c r="G4527">
        <v>3</v>
      </c>
      <c r="H4527" t="e">
        <f>_xlfn.XLOOKUP(Table1[[#This Row],[ZIPCODE]],Table2[Zip Code],Table2[County])</f>
        <v>#N/A</v>
      </c>
      <c r="I4527" t="str">
        <f>_xlfn.XLOOKUP(Table1[[#This Row],[ZIPCODE]],Table3[zip],Table3[county])</f>
        <v>Salt Lake County</v>
      </c>
      <c r="J4527" t="str">
        <f>IFERROR(Table1[[#This Row],[County (Utah.gov)]], SUBSTITUTE(Table1[[#This Row],[County (WPR)]], " County", ""))</f>
        <v>Salt Lake</v>
      </c>
    </row>
    <row r="4528" spans="1:10">
      <c r="A4528" t="s">
        <v>137</v>
      </c>
      <c r="B4528" t="s">
        <v>300</v>
      </c>
      <c r="C4528">
        <v>2025</v>
      </c>
      <c r="D4528">
        <v>2</v>
      </c>
      <c r="E4528">
        <v>84081</v>
      </c>
      <c r="F4528" t="s">
        <v>291</v>
      </c>
      <c r="G4528">
        <v>2</v>
      </c>
      <c r="H4528" t="e">
        <f>_xlfn.XLOOKUP(Table1[[#This Row],[ZIPCODE]],Table2[Zip Code],Table2[County])</f>
        <v>#N/A</v>
      </c>
      <c r="I4528" t="str">
        <f>_xlfn.XLOOKUP(Table1[[#This Row],[ZIPCODE]],Table3[zip],Table3[county])</f>
        <v>Salt Lake County</v>
      </c>
      <c r="J4528" t="str">
        <f>IFERROR(Table1[[#This Row],[County (Utah.gov)]], SUBSTITUTE(Table1[[#This Row],[County (WPR)]], " County", ""))</f>
        <v>Salt Lake</v>
      </c>
    </row>
    <row r="4529" spans="1:10">
      <c r="A4529" t="s">
        <v>137</v>
      </c>
      <c r="B4529" t="s">
        <v>300</v>
      </c>
      <c r="C4529">
        <v>2025</v>
      </c>
      <c r="D4529">
        <v>2</v>
      </c>
      <c r="E4529">
        <v>84084</v>
      </c>
      <c r="F4529" t="s">
        <v>291</v>
      </c>
      <c r="G4529">
        <v>1</v>
      </c>
      <c r="H4529" t="str">
        <f>_xlfn.XLOOKUP(Table1[[#This Row],[ZIPCODE]],Table2[Zip Code],Table2[County])</f>
        <v>Salt Lake</v>
      </c>
      <c r="I4529" t="str">
        <f>_xlfn.XLOOKUP(Table1[[#This Row],[ZIPCODE]],Table3[zip],Table3[county])</f>
        <v>Salt Lake County</v>
      </c>
      <c r="J4529" t="str">
        <f>IFERROR(Table1[[#This Row],[County (Utah.gov)]], SUBSTITUTE(Table1[[#This Row],[County (WPR)]], " County", ""))</f>
        <v>Salt Lake</v>
      </c>
    </row>
    <row r="4530" spans="1:10">
      <c r="A4530" t="s">
        <v>137</v>
      </c>
      <c r="B4530" t="s">
        <v>300</v>
      </c>
      <c r="C4530">
        <v>2025</v>
      </c>
      <c r="D4530">
        <v>2</v>
      </c>
      <c r="E4530">
        <v>84087</v>
      </c>
      <c r="F4530" t="s">
        <v>290</v>
      </c>
      <c r="G4530">
        <v>1</v>
      </c>
      <c r="H4530" t="str">
        <f>_xlfn.XLOOKUP(Table1[[#This Row],[ZIPCODE]],Table2[Zip Code],Table2[County])</f>
        <v>Davis</v>
      </c>
      <c r="I4530" t="str">
        <f>_xlfn.XLOOKUP(Table1[[#This Row],[ZIPCODE]],Table3[zip],Table3[county])</f>
        <v>Davis County</v>
      </c>
      <c r="J4530" t="str">
        <f>IFERROR(Table1[[#This Row],[County (Utah.gov)]], SUBSTITUTE(Table1[[#This Row],[County (WPR)]], " County", ""))</f>
        <v>Davis</v>
      </c>
    </row>
    <row r="4531" spans="1:10">
      <c r="A4531" t="s">
        <v>137</v>
      </c>
      <c r="B4531" t="s">
        <v>300</v>
      </c>
      <c r="C4531">
        <v>2025</v>
      </c>
      <c r="D4531">
        <v>2</v>
      </c>
      <c r="E4531">
        <v>84088</v>
      </c>
      <c r="F4531" t="s">
        <v>290</v>
      </c>
      <c r="G4531">
        <v>1</v>
      </c>
      <c r="H4531" t="str">
        <f>_xlfn.XLOOKUP(Table1[[#This Row],[ZIPCODE]],Table2[Zip Code],Table2[County])</f>
        <v>Salt Lake</v>
      </c>
      <c r="I4531" t="str">
        <f>_xlfn.XLOOKUP(Table1[[#This Row],[ZIPCODE]],Table3[zip],Table3[county])</f>
        <v>Salt Lake County</v>
      </c>
      <c r="J4531" t="str">
        <f>IFERROR(Table1[[#This Row],[County (Utah.gov)]], SUBSTITUTE(Table1[[#This Row],[County (WPR)]], " County", ""))</f>
        <v>Salt Lake</v>
      </c>
    </row>
    <row r="4532" spans="1:10">
      <c r="A4532" t="s">
        <v>137</v>
      </c>
      <c r="B4532" t="s">
        <v>300</v>
      </c>
      <c r="C4532">
        <v>2025</v>
      </c>
      <c r="D4532">
        <v>2</v>
      </c>
      <c r="E4532">
        <v>84088</v>
      </c>
      <c r="F4532" t="s">
        <v>291</v>
      </c>
      <c r="G4532">
        <v>1</v>
      </c>
      <c r="H4532" t="str">
        <f>_xlfn.XLOOKUP(Table1[[#This Row],[ZIPCODE]],Table2[Zip Code],Table2[County])</f>
        <v>Salt Lake</v>
      </c>
      <c r="I4532" t="str">
        <f>_xlfn.XLOOKUP(Table1[[#This Row],[ZIPCODE]],Table3[zip],Table3[county])</f>
        <v>Salt Lake County</v>
      </c>
      <c r="J4532" t="str">
        <f>IFERROR(Table1[[#This Row],[County (Utah.gov)]], SUBSTITUTE(Table1[[#This Row],[County (WPR)]], " County", ""))</f>
        <v>Salt Lake</v>
      </c>
    </row>
    <row r="4533" spans="1:10">
      <c r="A4533" t="s">
        <v>137</v>
      </c>
      <c r="B4533" t="s">
        <v>300</v>
      </c>
      <c r="C4533">
        <v>2025</v>
      </c>
      <c r="D4533">
        <v>2</v>
      </c>
      <c r="E4533">
        <v>84090</v>
      </c>
      <c r="F4533" t="s">
        <v>290</v>
      </c>
      <c r="G4533">
        <v>1</v>
      </c>
      <c r="H4533" t="str">
        <f>_xlfn.XLOOKUP(Table1[[#This Row],[ZIPCODE]],Table2[Zip Code],Table2[County])</f>
        <v>Salt Lake</v>
      </c>
      <c r="I4533" t="e">
        <f>_xlfn.XLOOKUP(Table1[[#This Row],[ZIPCODE]],Table3[zip],Table3[county])</f>
        <v>#N/A</v>
      </c>
      <c r="J4533" t="str">
        <f>IFERROR(Table1[[#This Row],[County (Utah.gov)]], SUBSTITUTE(Table1[[#This Row],[County (WPR)]], " County", ""))</f>
        <v>Salt Lake</v>
      </c>
    </row>
    <row r="4534" spans="1:10">
      <c r="A4534" t="s">
        <v>137</v>
      </c>
      <c r="B4534" t="s">
        <v>300</v>
      </c>
      <c r="C4534">
        <v>2025</v>
      </c>
      <c r="D4534">
        <v>2</v>
      </c>
      <c r="E4534">
        <v>84092</v>
      </c>
      <c r="F4534" t="s">
        <v>290</v>
      </c>
      <c r="G4534">
        <v>2</v>
      </c>
      <c r="H4534" t="str">
        <f>_xlfn.XLOOKUP(Table1[[#This Row],[ZIPCODE]],Table2[Zip Code],Table2[County])</f>
        <v>Salt Lake</v>
      </c>
      <c r="I4534" t="str">
        <f>_xlfn.XLOOKUP(Table1[[#This Row],[ZIPCODE]],Table3[zip],Table3[county])</f>
        <v>Salt Lake County</v>
      </c>
      <c r="J4534" t="str">
        <f>IFERROR(Table1[[#This Row],[County (Utah.gov)]], SUBSTITUTE(Table1[[#This Row],[County (WPR)]], " County", ""))</f>
        <v>Salt Lake</v>
      </c>
    </row>
    <row r="4535" spans="1:10">
      <c r="A4535" t="s">
        <v>137</v>
      </c>
      <c r="B4535" t="s">
        <v>300</v>
      </c>
      <c r="C4535">
        <v>2025</v>
      </c>
      <c r="D4535">
        <v>2</v>
      </c>
      <c r="E4535">
        <v>84094</v>
      </c>
      <c r="F4535" t="s">
        <v>290</v>
      </c>
      <c r="G4535">
        <v>1</v>
      </c>
      <c r="H4535" t="str">
        <f>_xlfn.XLOOKUP(Table1[[#This Row],[ZIPCODE]],Table2[Zip Code],Table2[County])</f>
        <v>Salt Lake</v>
      </c>
      <c r="I4535" t="str">
        <f>_xlfn.XLOOKUP(Table1[[#This Row],[ZIPCODE]],Table3[zip],Table3[county])</f>
        <v>Salt Lake County</v>
      </c>
      <c r="J4535" t="str">
        <f>IFERROR(Table1[[#This Row],[County (Utah.gov)]], SUBSTITUTE(Table1[[#This Row],[County (WPR)]], " County", ""))</f>
        <v>Salt Lake</v>
      </c>
    </row>
    <row r="4536" spans="1:10">
      <c r="A4536" t="s">
        <v>137</v>
      </c>
      <c r="B4536" t="s">
        <v>300</v>
      </c>
      <c r="C4536">
        <v>2025</v>
      </c>
      <c r="D4536">
        <v>2</v>
      </c>
      <c r="E4536">
        <v>84094</v>
      </c>
      <c r="F4536" t="s">
        <v>291</v>
      </c>
      <c r="G4536">
        <v>1</v>
      </c>
      <c r="H4536" t="str">
        <f>_xlfn.XLOOKUP(Table1[[#This Row],[ZIPCODE]],Table2[Zip Code],Table2[County])</f>
        <v>Salt Lake</v>
      </c>
      <c r="I4536" t="str">
        <f>_xlfn.XLOOKUP(Table1[[#This Row],[ZIPCODE]],Table3[zip],Table3[county])</f>
        <v>Salt Lake County</v>
      </c>
      <c r="J4536" t="str">
        <f>IFERROR(Table1[[#This Row],[County (Utah.gov)]], SUBSTITUTE(Table1[[#This Row],[County (WPR)]], " County", ""))</f>
        <v>Salt Lake</v>
      </c>
    </row>
    <row r="4537" spans="1:10">
      <c r="A4537" t="s">
        <v>137</v>
      </c>
      <c r="B4537" t="s">
        <v>300</v>
      </c>
      <c r="C4537">
        <v>2025</v>
      </c>
      <c r="D4537">
        <v>2</v>
      </c>
      <c r="E4537">
        <v>84095</v>
      </c>
      <c r="F4537" t="s">
        <v>290</v>
      </c>
      <c r="G4537">
        <v>10</v>
      </c>
      <c r="H4537" t="str">
        <f>_xlfn.XLOOKUP(Table1[[#This Row],[ZIPCODE]],Table2[Zip Code],Table2[County])</f>
        <v>Salt Lake</v>
      </c>
      <c r="I4537" t="str">
        <f>_xlfn.XLOOKUP(Table1[[#This Row],[ZIPCODE]],Table3[zip],Table3[county])</f>
        <v>Salt Lake County</v>
      </c>
      <c r="J4537" t="str">
        <f>IFERROR(Table1[[#This Row],[County (Utah.gov)]], SUBSTITUTE(Table1[[#This Row],[County (WPR)]], " County", ""))</f>
        <v>Salt Lake</v>
      </c>
    </row>
    <row r="4538" spans="1:10">
      <c r="A4538" t="s">
        <v>137</v>
      </c>
      <c r="B4538" t="s">
        <v>300</v>
      </c>
      <c r="C4538">
        <v>2025</v>
      </c>
      <c r="D4538">
        <v>2</v>
      </c>
      <c r="E4538">
        <v>84095</v>
      </c>
      <c r="F4538" t="s">
        <v>291</v>
      </c>
      <c r="G4538">
        <v>3</v>
      </c>
      <c r="H4538" t="str">
        <f>_xlfn.XLOOKUP(Table1[[#This Row],[ZIPCODE]],Table2[Zip Code],Table2[County])</f>
        <v>Salt Lake</v>
      </c>
      <c r="I4538" t="str">
        <f>_xlfn.XLOOKUP(Table1[[#This Row],[ZIPCODE]],Table3[zip],Table3[county])</f>
        <v>Salt Lake County</v>
      </c>
      <c r="J4538" t="str">
        <f>IFERROR(Table1[[#This Row],[County (Utah.gov)]], SUBSTITUTE(Table1[[#This Row],[County (WPR)]], " County", ""))</f>
        <v>Salt Lake</v>
      </c>
    </row>
    <row r="4539" spans="1:10">
      <c r="A4539" t="s">
        <v>137</v>
      </c>
      <c r="B4539" t="s">
        <v>300</v>
      </c>
      <c r="C4539">
        <v>2025</v>
      </c>
      <c r="D4539">
        <v>2</v>
      </c>
      <c r="E4539">
        <v>84096</v>
      </c>
      <c r="F4539" t="s">
        <v>290</v>
      </c>
      <c r="G4539">
        <v>11</v>
      </c>
      <c r="H4539" t="e">
        <f>_xlfn.XLOOKUP(Table1[[#This Row],[ZIPCODE]],Table2[Zip Code],Table2[County])</f>
        <v>#N/A</v>
      </c>
      <c r="I4539" t="str">
        <f>_xlfn.XLOOKUP(Table1[[#This Row],[ZIPCODE]],Table3[zip],Table3[county])</f>
        <v>Salt Lake County</v>
      </c>
      <c r="J4539" t="str">
        <f>IFERROR(Table1[[#This Row],[County (Utah.gov)]], SUBSTITUTE(Table1[[#This Row],[County (WPR)]], " County", ""))</f>
        <v>Salt Lake</v>
      </c>
    </row>
    <row r="4540" spans="1:10">
      <c r="A4540" t="s">
        <v>137</v>
      </c>
      <c r="B4540" t="s">
        <v>300</v>
      </c>
      <c r="C4540">
        <v>2025</v>
      </c>
      <c r="D4540">
        <v>2</v>
      </c>
      <c r="E4540">
        <v>84096</v>
      </c>
      <c r="F4540" t="s">
        <v>291</v>
      </c>
      <c r="G4540">
        <v>6</v>
      </c>
      <c r="H4540" t="e">
        <f>_xlfn.XLOOKUP(Table1[[#This Row],[ZIPCODE]],Table2[Zip Code],Table2[County])</f>
        <v>#N/A</v>
      </c>
      <c r="I4540" t="str">
        <f>_xlfn.XLOOKUP(Table1[[#This Row],[ZIPCODE]],Table3[zip],Table3[county])</f>
        <v>Salt Lake County</v>
      </c>
      <c r="J4540" t="str">
        <f>IFERROR(Table1[[#This Row],[County (Utah.gov)]], SUBSTITUTE(Table1[[#This Row],[County (WPR)]], " County", ""))</f>
        <v>Salt Lake</v>
      </c>
    </row>
    <row r="4541" spans="1:10">
      <c r="A4541" t="s">
        <v>137</v>
      </c>
      <c r="B4541" t="s">
        <v>300</v>
      </c>
      <c r="C4541">
        <v>2025</v>
      </c>
      <c r="D4541">
        <v>2</v>
      </c>
      <c r="E4541">
        <v>84097</v>
      </c>
      <c r="F4541" t="s">
        <v>290</v>
      </c>
      <c r="G4541">
        <v>9</v>
      </c>
      <c r="H4541" t="str">
        <f>_xlfn.XLOOKUP(Table1[[#This Row],[ZIPCODE]],Table2[Zip Code],Table2[County])</f>
        <v>Utah</v>
      </c>
      <c r="I4541" t="str">
        <f>_xlfn.XLOOKUP(Table1[[#This Row],[ZIPCODE]],Table3[zip],Table3[county])</f>
        <v>Utah County</v>
      </c>
      <c r="J4541" t="str">
        <f>IFERROR(Table1[[#This Row],[County (Utah.gov)]], SUBSTITUTE(Table1[[#This Row],[County (WPR)]], " County", ""))</f>
        <v>Utah</v>
      </c>
    </row>
    <row r="4542" spans="1:10">
      <c r="A4542" t="s">
        <v>137</v>
      </c>
      <c r="B4542" t="s">
        <v>300</v>
      </c>
      <c r="C4542">
        <v>2025</v>
      </c>
      <c r="D4542">
        <v>2</v>
      </c>
      <c r="E4542">
        <v>84097</v>
      </c>
      <c r="F4542" t="s">
        <v>291</v>
      </c>
      <c r="G4542">
        <v>4</v>
      </c>
      <c r="H4542" t="str">
        <f>_xlfn.XLOOKUP(Table1[[#This Row],[ZIPCODE]],Table2[Zip Code],Table2[County])</f>
        <v>Utah</v>
      </c>
      <c r="I4542" t="str">
        <f>_xlfn.XLOOKUP(Table1[[#This Row],[ZIPCODE]],Table3[zip],Table3[county])</f>
        <v>Utah County</v>
      </c>
      <c r="J4542" t="str">
        <f>IFERROR(Table1[[#This Row],[County (Utah.gov)]], SUBSTITUTE(Table1[[#This Row],[County (WPR)]], " County", ""))</f>
        <v>Utah</v>
      </c>
    </row>
    <row r="4543" spans="1:10">
      <c r="A4543" t="s">
        <v>137</v>
      </c>
      <c r="B4543" t="s">
        <v>300</v>
      </c>
      <c r="C4543">
        <v>2025</v>
      </c>
      <c r="D4543">
        <v>2</v>
      </c>
      <c r="E4543">
        <v>84098</v>
      </c>
      <c r="F4543" t="s">
        <v>290</v>
      </c>
      <c r="G4543">
        <v>1</v>
      </c>
      <c r="H4543" t="str">
        <f>_xlfn.XLOOKUP(Table1[[#This Row],[ZIPCODE]],Table2[Zip Code],Table2[County])</f>
        <v>Summit</v>
      </c>
      <c r="I4543" t="str">
        <f>_xlfn.XLOOKUP(Table1[[#This Row],[ZIPCODE]],Table3[zip],Table3[county])</f>
        <v>Summit County</v>
      </c>
      <c r="J4543" t="str">
        <f>IFERROR(Table1[[#This Row],[County (Utah.gov)]], SUBSTITUTE(Table1[[#This Row],[County (WPR)]], " County", ""))</f>
        <v>Summit</v>
      </c>
    </row>
    <row r="4544" spans="1:10">
      <c r="A4544" t="s">
        <v>137</v>
      </c>
      <c r="B4544" t="s">
        <v>300</v>
      </c>
      <c r="C4544">
        <v>2025</v>
      </c>
      <c r="D4544">
        <v>2</v>
      </c>
      <c r="E4544">
        <v>84098</v>
      </c>
      <c r="F4544" t="s">
        <v>291</v>
      </c>
      <c r="G4544">
        <v>1</v>
      </c>
      <c r="H4544" t="str">
        <f>_xlfn.XLOOKUP(Table1[[#This Row],[ZIPCODE]],Table2[Zip Code],Table2[County])</f>
        <v>Summit</v>
      </c>
      <c r="I4544" t="str">
        <f>_xlfn.XLOOKUP(Table1[[#This Row],[ZIPCODE]],Table3[zip],Table3[county])</f>
        <v>Summit County</v>
      </c>
      <c r="J4544" t="str">
        <f>IFERROR(Table1[[#This Row],[County (Utah.gov)]], SUBSTITUTE(Table1[[#This Row],[County (WPR)]], " County", ""))</f>
        <v>Summit</v>
      </c>
    </row>
    <row r="4545" spans="1:10">
      <c r="A4545" t="s">
        <v>137</v>
      </c>
      <c r="B4545" t="s">
        <v>300</v>
      </c>
      <c r="C4545">
        <v>2025</v>
      </c>
      <c r="D4545">
        <v>2</v>
      </c>
      <c r="E4545">
        <v>84102</v>
      </c>
      <c r="F4545" t="s">
        <v>291</v>
      </c>
      <c r="G4545">
        <v>1</v>
      </c>
      <c r="H4545" t="str">
        <f>_xlfn.XLOOKUP(Table1[[#This Row],[ZIPCODE]],Table2[Zip Code],Table2[County])</f>
        <v>Salt Lake</v>
      </c>
      <c r="I4545" t="str">
        <f>_xlfn.XLOOKUP(Table1[[#This Row],[ZIPCODE]],Table3[zip],Table3[county])</f>
        <v>Salt Lake County</v>
      </c>
      <c r="J4545" t="str">
        <f>IFERROR(Table1[[#This Row],[County (Utah.gov)]], SUBSTITUTE(Table1[[#This Row],[County (WPR)]], " County", ""))</f>
        <v>Salt Lake</v>
      </c>
    </row>
    <row r="4546" spans="1:10">
      <c r="A4546" t="s">
        <v>137</v>
      </c>
      <c r="B4546" t="s">
        <v>300</v>
      </c>
      <c r="C4546">
        <v>2025</v>
      </c>
      <c r="D4546">
        <v>2</v>
      </c>
      <c r="E4546">
        <v>84103</v>
      </c>
      <c r="F4546" t="s">
        <v>291</v>
      </c>
      <c r="G4546">
        <v>1</v>
      </c>
      <c r="H4546" t="str">
        <f>_xlfn.XLOOKUP(Table1[[#This Row],[ZIPCODE]],Table2[Zip Code],Table2[County])</f>
        <v>Salt Lake</v>
      </c>
      <c r="I4546" t="str">
        <f>_xlfn.XLOOKUP(Table1[[#This Row],[ZIPCODE]],Table3[zip],Table3[county])</f>
        <v>Salt Lake County</v>
      </c>
      <c r="J4546" t="str">
        <f>IFERROR(Table1[[#This Row],[County (Utah.gov)]], SUBSTITUTE(Table1[[#This Row],[County (WPR)]], " County", ""))</f>
        <v>Salt Lake</v>
      </c>
    </row>
    <row r="4547" spans="1:10">
      <c r="A4547" t="s">
        <v>137</v>
      </c>
      <c r="B4547" t="s">
        <v>300</v>
      </c>
      <c r="C4547">
        <v>2025</v>
      </c>
      <c r="D4547">
        <v>2</v>
      </c>
      <c r="E4547">
        <v>84104</v>
      </c>
      <c r="F4547" t="s">
        <v>290</v>
      </c>
      <c r="G4547">
        <v>1</v>
      </c>
      <c r="H4547" t="str">
        <f>_xlfn.XLOOKUP(Table1[[#This Row],[ZIPCODE]],Table2[Zip Code],Table2[County])</f>
        <v>Salt Lake</v>
      </c>
      <c r="I4547" t="str">
        <f>_xlfn.XLOOKUP(Table1[[#This Row],[ZIPCODE]],Table3[zip],Table3[county])</f>
        <v>Salt Lake County</v>
      </c>
      <c r="J4547" t="str">
        <f>IFERROR(Table1[[#This Row],[County (Utah.gov)]], SUBSTITUTE(Table1[[#This Row],[County (WPR)]], " County", ""))</f>
        <v>Salt Lake</v>
      </c>
    </row>
    <row r="4548" spans="1:10">
      <c r="A4548" t="s">
        <v>137</v>
      </c>
      <c r="B4548" t="s">
        <v>300</v>
      </c>
      <c r="C4548">
        <v>2025</v>
      </c>
      <c r="D4548">
        <v>2</v>
      </c>
      <c r="E4548">
        <v>84106</v>
      </c>
      <c r="F4548" t="s">
        <v>291</v>
      </c>
      <c r="G4548">
        <v>3</v>
      </c>
      <c r="H4548" t="str">
        <f>_xlfn.XLOOKUP(Table1[[#This Row],[ZIPCODE]],Table2[Zip Code],Table2[County])</f>
        <v>Salt Lake</v>
      </c>
      <c r="I4548" t="str">
        <f>_xlfn.XLOOKUP(Table1[[#This Row],[ZIPCODE]],Table3[zip],Table3[county])</f>
        <v>Salt Lake County</v>
      </c>
      <c r="J4548" t="str">
        <f>IFERROR(Table1[[#This Row],[County (Utah.gov)]], SUBSTITUTE(Table1[[#This Row],[County (WPR)]], " County", ""))</f>
        <v>Salt Lake</v>
      </c>
    </row>
    <row r="4549" spans="1:10">
      <c r="A4549" t="s">
        <v>137</v>
      </c>
      <c r="B4549" t="s">
        <v>300</v>
      </c>
      <c r="C4549">
        <v>2025</v>
      </c>
      <c r="D4549">
        <v>2</v>
      </c>
      <c r="E4549">
        <v>84107</v>
      </c>
      <c r="F4549" t="s">
        <v>290</v>
      </c>
      <c r="G4549">
        <v>1</v>
      </c>
      <c r="H4549" t="str">
        <f>_xlfn.XLOOKUP(Table1[[#This Row],[ZIPCODE]],Table2[Zip Code],Table2[County])</f>
        <v>Salt Lake</v>
      </c>
      <c r="I4549" t="str">
        <f>_xlfn.XLOOKUP(Table1[[#This Row],[ZIPCODE]],Table3[zip],Table3[county])</f>
        <v>Salt Lake County</v>
      </c>
      <c r="J4549" t="str">
        <f>IFERROR(Table1[[#This Row],[County (Utah.gov)]], SUBSTITUTE(Table1[[#This Row],[County (WPR)]], " County", ""))</f>
        <v>Salt Lake</v>
      </c>
    </row>
    <row r="4550" spans="1:10">
      <c r="A4550" t="s">
        <v>137</v>
      </c>
      <c r="B4550" t="s">
        <v>300</v>
      </c>
      <c r="C4550">
        <v>2025</v>
      </c>
      <c r="D4550">
        <v>2</v>
      </c>
      <c r="E4550">
        <v>84107</v>
      </c>
      <c r="F4550" t="s">
        <v>291</v>
      </c>
      <c r="G4550">
        <v>5</v>
      </c>
      <c r="H4550" t="str">
        <f>_xlfn.XLOOKUP(Table1[[#This Row],[ZIPCODE]],Table2[Zip Code],Table2[County])</f>
        <v>Salt Lake</v>
      </c>
      <c r="I4550" t="str">
        <f>_xlfn.XLOOKUP(Table1[[#This Row],[ZIPCODE]],Table3[zip],Table3[county])</f>
        <v>Salt Lake County</v>
      </c>
      <c r="J4550" t="str">
        <f>IFERROR(Table1[[#This Row],[County (Utah.gov)]], SUBSTITUTE(Table1[[#This Row],[County (WPR)]], " County", ""))</f>
        <v>Salt Lake</v>
      </c>
    </row>
    <row r="4551" spans="1:10">
      <c r="A4551" t="s">
        <v>137</v>
      </c>
      <c r="B4551" t="s">
        <v>300</v>
      </c>
      <c r="C4551">
        <v>2025</v>
      </c>
      <c r="D4551">
        <v>2</v>
      </c>
      <c r="E4551">
        <v>84108</v>
      </c>
      <c r="F4551" t="s">
        <v>290</v>
      </c>
      <c r="G4551">
        <v>1</v>
      </c>
      <c r="H4551" t="str">
        <f>_xlfn.XLOOKUP(Table1[[#This Row],[ZIPCODE]],Table2[Zip Code],Table2[County])</f>
        <v>Salt Lake</v>
      </c>
      <c r="I4551" t="str">
        <f>_xlfn.XLOOKUP(Table1[[#This Row],[ZIPCODE]],Table3[zip],Table3[county])</f>
        <v>Salt Lake County</v>
      </c>
      <c r="J4551" t="str">
        <f>IFERROR(Table1[[#This Row],[County (Utah.gov)]], SUBSTITUTE(Table1[[#This Row],[County (WPR)]], " County", ""))</f>
        <v>Salt Lake</v>
      </c>
    </row>
    <row r="4552" spans="1:10">
      <c r="A4552" t="s">
        <v>137</v>
      </c>
      <c r="B4552" t="s">
        <v>300</v>
      </c>
      <c r="C4552">
        <v>2025</v>
      </c>
      <c r="D4552">
        <v>2</v>
      </c>
      <c r="E4552">
        <v>84109</v>
      </c>
      <c r="F4552" t="s">
        <v>290</v>
      </c>
      <c r="G4552">
        <v>7</v>
      </c>
      <c r="H4552" t="str">
        <f>_xlfn.XLOOKUP(Table1[[#This Row],[ZIPCODE]],Table2[Zip Code],Table2[County])</f>
        <v>Salt Lake</v>
      </c>
      <c r="I4552" t="str">
        <f>_xlfn.XLOOKUP(Table1[[#This Row],[ZIPCODE]],Table3[zip],Table3[county])</f>
        <v>Salt Lake County</v>
      </c>
      <c r="J4552" t="str">
        <f>IFERROR(Table1[[#This Row],[County (Utah.gov)]], SUBSTITUTE(Table1[[#This Row],[County (WPR)]], " County", ""))</f>
        <v>Salt Lake</v>
      </c>
    </row>
    <row r="4553" spans="1:10">
      <c r="A4553" t="s">
        <v>137</v>
      </c>
      <c r="B4553" t="s">
        <v>300</v>
      </c>
      <c r="C4553">
        <v>2025</v>
      </c>
      <c r="D4553">
        <v>2</v>
      </c>
      <c r="E4553">
        <v>84109</v>
      </c>
      <c r="F4553" t="s">
        <v>291</v>
      </c>
      <c r="G4553">
        <v>3</v>
      </c>
      <c r="H4553" t="str">
        <f>_xlfn.XLOOKUP(Table1[[#This Row],[ZIPCODE]],Table2[Zip Code],Table2[County])</f>
        <v>Salt Lake</v>
      </c>
      <c r="I4553" t="str">
        <f>_xlfn.XLOOKUP(Table1[[#This Row],[ZIPCODE]],Table3[zip],Table3[county])</f>
        <v>Salt Lake County</v>
      </c>
      <c r="J4553" t="str">
        <f>IFERROR(Table1[[#This Row],[County (Utah.gov)]], SUBSTITUTE(Table1[[#This Row],[County (WPR)]], " County", ""))</f>
        <v>Salt Lake</v>
      </c>
    </row>
    <row r="4554" spans="1:10">
      <c r="A4554" t="s">
        <v>137</v>
      </c>
      <c r="B4554" t="s">
        <v>300</v>
      </c>
      <c r="C4554">
        <v>2025</v>
      </c>
      <c r="D4554">
        <v>2</v>
      </c>
      <c r="E4554">
        <v>84116</v>
      </c>
      <c r="F4554" t="s">
        <v>291</v>
      </c>
      <c r="G4554">
        <v>1</v>
      </c>
      <c r="H4554" t="str">
        <f>_xlfn.XLOOKUP(Table1[[#This Row],[ZIPCODE]],Table2[Zip Code],Table2[County])</f>
        <v>Salt Lake</v>
      </c>
      <c r="I4554" t="str">
        <f>_xlfn.XLOOKUP(Table1[[#This Row],[ZIPCODE]],Table3[zip],Table3[county])</f>
        <v>Salt Lake County</v>
      </c>
      <c r="J4554" t="str">
        <f>IFERROR(Table1[[#This Row],[County (Utah.gov)]], SUBSTITUTE(Table1[[#This Row],[County (WPR)]], " County", ""))</f>
        <v>Salt Lake</v>
      </c>
    </row>
    <row r="4555" spans="1:10">
      <c r="A4555" t="s">
        <v>137</v>
      </c>
      <c r="B4555" t="s">
        <v>300</v>
      </c>
      <c r="C4555">
        <v>2025</v>
      </c>
      <c r="D4555">
        <v>2</v>
      </c>
      <c r="E4555">
        <v>84117</v>
      </c>
      <c r="F4555" t="s">
        <v>290</v>
      </c>
      <c r="G4555">
        <v>2</v>
      </c>
      <c r="H4555" t="str">
        <f>_xlfn.XLOOKUP(Table1[[#This Row],[ZIPCODE]],Table2[Zip Code],Table2[County])</f>
        <v>Salt Lake</v>
      </c>
      <c r="I4555" t="str">
        <f>_xlfn.XLOOKUP(Table1[[#This Row],[ZIPCODE]],Table3[zip],Table3[county])</f>
        <v>Salt Lake County</v>
      </c>
      <c r="J4555" t="str">
        <f>IFERROR(Table1[[#This Row],[County (Utah.gov)]], SUBSTITUTE(Table1[[#This Row],[County (WPR)]], " County", ""))</f>
        <v>Salt Lake</v>
      </c>
    </row>
    <row r="4556" spans="1:10">
      <c r="A4556" t="s">
        <v>137</v>
      </c>
      <c r="B4556" t="s">
        <v>300</v>
      </c>
      <c r="C4556">
        <v>2025</v>
      </c>
      <c r="D4556">
        <v>2</v>
      </c>
      <c r="E4556">
        <v>84117</v>
      </c>
      <c r="F4556" t="s">
        <v>291</v>
      </c>
      <c r="G4556">
        <v>3</v>
      </c>
      <c r="H4556" t="str">
        <f>_xlfn.XLOOKUP(Table1[[#This Row],[ZIPCODE]],Table2[Zip Code],Table2[County])</f>
        <v>Salt Lake</v>
      </c>
      <c r="I4556" t="str">
        <f>_xlfn.XLOOKUP(Table1[[#This Row],[ZIPCODE]],Table3[zip],Table3[county])</f>
        <v>Salt Lake County</v>
      </c>
      <c r="J4556" t="str">
        <f>IFERROR(Table1[[#This Row],[County (Utah.gov)]], SUBSTITUTE(Table1[[#This Row],[County (WPR)]], " County", ""))</f>
        <v>Salt Lake</v>
      </c>
    </row>
    <row r="4557" spans="1:10">
      <c r="A4557" t="s">
        <v>137</v>
      </c>
      <c r="B4557" t="s">
        <v>300</v>
      </c>
      <c r="C4557">
        <v>2025</v>
      </c>
      <c r="D4557">
        <v>2</v>
      </c>
      <c r="E4557">
        <v>84118</v>
      </c>
      <c r="F4557" t="s">
        <v>290</v>
      </c>
      <c r="G4557">
        <v>1</v>
      </c>
      <c r="H4557" t="str">
        <f>_xlfn.XLOOKUP(Table1[[#This Row],[ZIPCODE]],Table2[Zip Code],Table2[County])</f>
        <v>Salt Lake</v>
      </c>
      <c r="I4557" t="str">
        <f>_xlfn.XLOOKUP(Table1[[#This Row],[ZIPCODE]],Table3[zip],Table3[county])</f>
        <v>Salt Lake County</v>
      </c>
      <c r="J4557" t="str">
        <f>IFERROR(Table1[[#This Row],[County (Utah.gov)]], SUBSTITUTE(Table1[[#This Row],[County (WPR)]], " County", ""))</f>
        <v>Salt Lake</v>
      </c>
    </row>
    <row r="4558" spans="1:10">
      <c r="A4558" t="s">
        <v>137</v>
      </c>
      <c r="B4558" t="s">
        <v>300</v>
      </c>
      <c r="C4558">
        <v>2025</v>
      </c>
      <c r="D4558">
        <v>2</v>
      </c>
      <c r="E4558">
        <v>84118</v>
      </c>
      <c r="F4558" t="s">
        <v>291</v>
      </c>
      <c r="G4558">
        <v>1</v>
      </c>
      <c r="H4558" t="str">
        <f>_xlfn.XLOOKUP(Table1[[#This Row],[ZIPCODE]],Table2[Zip Code],Table2[County])</f>
        <v>Salt Lake</v>
      </c>
      <c r="I4558" t="str">
        <f>_xlfn.XLOOKUP(Table1[[#This Row],[ZIPCODE]],Table3[zip],Table3[county])</f>
        <v>Salt Lake County</v>
      </c>
      <c r="J4558" t="str">
        <f>IFERROR(Table1[[#This Row],[County (Utah.gov)]], SUBSTITUTE(Table1[[#This Row],[County (WPR)]], " County", ""))</f>
        <v>Salt Lake</v>
      </c>
    </row>
    <row r="4559" spans="1:10">
      <c r="A4559" t="s">
        <v>137</v>
      </c>
      <c r="B4559" t="s">
        <v>300</v>
      </c>
      <c r="C4559">
        <v>2025</v>
      </c>
      <c r="D4559">
        <v>2</v>
      </c>
      <c r="E4559">
        <v>84120</v>
      </c>
      <c r="F4559" t="s">
        <v>291</v>
      </c>
      <c r="G4559">
        <v>1</v>
      </c>
      <c r="H4559" t="str">
        <f>_xlfn.XLOOKUP(Table1[[#This Row],[ZIPCODE]],Table2[Zip Code],Table2[County])</f>
        <v>Salt Lake</v>
      </c>
      <c r="I4559" t="str">
        <f>_xlfn.XLOOKUP(Table1[[#This Row],[ZIPCODE]],Table3[zip],Table3[county])</f>
        <v>Salt Lake County</v>
      </c>
      <c r="J4559" t="str">
        <f>IFERROR(Table1[[#This Row],[County (Utah.gov)]], SUBSTITUTE(Table1[[#This Row],[County (WPR)]], " County", ""))</f>
        <v>Salt Lake</v>
      </c>
    </row>
    <row r="4560" spans="1:10">
      <c r="A4560" t="s">
        <v>137</v>
      </c>
      <c r="B4560" t="s">
        <v>300</v>
      </c>
      <c r="C4560">
        <v>2025</v>
      </c>
      <c r="D4560">
        <v>2</v>
      </c>
      <c r="E4560">
        <v>84121</v>
      </c>
      <c r="F4560" t="s">
        <v>290</v>
      </c>
      <c r="G4560">
        <v>3</v>
      </c>
      <c r="H4560" t="str">
        <f>_xlfn.XLOOKUP(Table1[[#This Row],[ZIPCODE]],Table2[Zip Code],Table2[County])</f>
        <v>Salt Lake</v>
      </c>
      <c r="I4560" t="str">
        <f>_xlfn.XLOOKUP(Table1[[#This Row],[ZIPCODE]],Table3[zip],Table3[county])</f>
        <v>Salt Lake County</v>
      </c>
      <c r="J4560" t="str">
        <f>IFERROR(Table1[[#This Row],[County (Utah.gov)]], SUBSTITUTE(Table1[[#This Row],[County (WPR)]], " County", ""))</f>
        <v>Salt Lake</v>
      </c>
    </row>
    <row r="4561" spans="1:10">
      <c r="A4561" t="s">
        <v>137</v>
      </c>
      <c r="B4561" t="s">
        <v>300</v>
      </c>
      <c r="C4561">
        <v>2025</v>
      </c>
      <c r="D4561">
        <v>2</v>
      </c>
      <c r="E4561">
        <v>84123</v>
      </c>
      <c r="F4561" t="s">
        <v>290</v>
      </c>
      <c r="G4561">
        <v>2</v>
      </c>
      <c r="H4561" t="str">
        <f>_xlfn.XLOOKUP(Table1[[#This Row],[ZIPCODE]],Table2[Zip Code],Table2[County])</f>
        <v>Salt Lake</v>
      </c>
      <c r="I4561" t="str">
        <f>_xlfn.XLOOKUP(Table1[[#This Row],[ZIPCODE]],Table3[zip],Table3[county])</f>
        <v>Salt Lake County</v>
      </c>
      <c r="J4561" t="str">
        <f>IFERROR(Table1[[#This Row],[County (Utah.gov)]], SUBSTITUTE(Table1[[#This Row],[County (WPR)]], " County", ""))</f>
        <v>Salt Lake</v>
      </c>
    </row>
    <row r="4562" spans="1:10">
      <c r="A4562" t="s">
        <v>137</v>
      </c>
      <c r="B4562" t="s">
        <v>300</v>
      </c>
      <c r="C4562">
        <v>2025</v>
      </c>
      <c r="D4562">
        <v>2</v>
      </c>
      <c r="E4562">
        <v>84124</v>
      </c>
      <c r="F4562" t="s">
        <v>290</v>
      </c>
      <c r="G4562">
        <v>2</v>
      </c>
      <c r="H4562" t="str">
        <f>_xlfn.XLOOKUP(Table1[[#This Row],[ZIPCODE]],Table2[Zip Code],Table2[County])</f>
        <v>Salt Lake</v>
      </c>
      <c r="I4562" t="str">
        <f>_xlfn.XLOOKUP(Table1[[#This Row],[ZIPCODE]],Table3[zip],Table3[county])</f>
        <v>Salt Lake County</v>
      </c>
      <c r="J4562" t="str">
        <f>IFERROR(Table1[[#This Row],[County (Utah.gov)]], SUBSTITUTE(Table1[[#This Row],[County (WPR)]], " County", ""))</f>
        <v>Salt Lake</v>
      </c>
    </row>
    <row r="4563" spans="1:10">
      <c r="A4563" t="s">
        <v>137</v>
      </c>
      <c r="B4563" t="s">
        <v>300</v>
      </c>
      <c r="C4563">
        <v>2025</v>
      </c>
      <c r="D4563">
        <v>2</v>
      </c>
      <c r="E4563">
        <v>84124</v>
      </c>
      <c r="F4563" t="s">
        <v>291</v>
      </c>
      <c r="G4563">
        <v>1</v>
      </c>
      <c r="H4563" t="str">
        <f>_xlfn.XLOOKUP(Table1[[#This Row],[ZIPCODE]],Table2[Zip Code],Table2[County])</f>
        <v>Salt Lake</v>
      </c>
      <c r="I4563" t="str">
        <f>_xlfn.XLOOKUP(Table1[[#This Row],[ZIPCODE]],Table3[zip],Table3[county])</f>
        <v>Salt Lake County</v>
      </c>
      <c r="J4563" t="str">
        <f>IFERROR(Table1[[#This Row],[County (Utah.gov)]], SUBSTITUTE(Table1[[#This Row],[County (WPR)]], " County", ""))</f>
        <v>Salt Lake</v>
      </c>
    </row>
    <row r="4564" spans="1:10">
      <c r="A4564" t="s">
        <v>137</v>
      </c>
      <c r="B4564" t="s">
        <v>300</v>
      </c>
      <c r="C4564">
        <v>2025</v>
      </c>
      <c r="D4564">
        <v>2</v>
      </c>
      <c r="E4564">
        <v>84128</v>
      </c>
      <c r="F4564" t="s">
        <v>291</v>
      </c>
      <c r="G4564">
        <v>1</v>
      </c>
      <c r="H4564" t="str">
        <f>_xlfn.XLOOKUP(Table1[[#This Row],[ZIPCODE]],Table2[Zip Code],Table2[County])</f>
        <v>Salt Lake</v>
      </c>
      <c r="I4564" t="str">
        <f>_xlfn.XLOOKUP(Table1[[#This Row],[ZIPCODE]],Table3[zip],Table3[county])</f>
        <v>Salt Lake County</v>
      </c>
      <c r="J4564" t="str">
        <f>IFERROR(Table1[[#This Row],[County (Utah.gov)]], SUBSTITUTE(Table1[[#This Row],[County (WPR)]], " County", ""))</f>
        <v>Salt Lake</v>
      </c>
    </row>
    <row r="4565" spans="1:10">
      <c r="A4565" t="s">
        <v>137</v>
      </c>
      <c r="B4565" t="s">
        <v>300</v>
      </c>
      <c r="C4565">
        <v>2025</v>
      </c>
      <c r="D4565">
        <v>2</v>
      </c>
      <c r="E4565">
        <v>84129</v>
      </c>
      <c r="F4565" t="s">
        <v>290</v>
      </c>
      <c r="G4565">
        <v>1</v>
      </c>
      <c r="H4565" t="e">
        <f>_xlfn.XLOOKUP(Table1[[#This Row],[ZIPCODE]],Table2[Zip Code],Table2[County])</f>
        <v>#N/A</v>
      </c>
      <c r="I4565" t="str">
        <f>_xlfn.XLOOKUP(Table1[[#This Row],[ZIPCODE]],Table3[zip],Table3[county])</f>
        <v>Salt Lake County</v>
      </c>
      <c r="J4565" t="str">
        <f>IFERROR(Table1[[#This Row],[County (Utah.gov)]], SUBSTITUTE(Table1[[#This Row],[County (WPR)]], " County", ""))</f>
        <v>Salt Lake</v>
      </c>
    </row>
    <row r="4566" spans="1:10">
      <c r="A4566" t="s">
        <v>137</v>
      </c>
      <c r="B4566" t="s">
        <v>300</v>
      </c>
      <c r="C4566">
        <v>2025</v>
      </c>
      <c r="D4566">
        <v>2</v>
      </c>
      <c r="E4566">
        <v>84129</v>
      </c>
      <c r="F4566" t="s">
        <v>291</v>
      </c>
      <c r="G4566">
        <v>2</v>
      </c>
      <c r="H4566" t="e">
        <f>_xlfn.XLOOKUP(Table1[[#This Row],[ZIPCODE]],Table2[Zip Code],Table2[County])</f>
        <v>#N/A</v>
      </c>
      <c r="I4566" t="str">
        <f>_xlfn.XLOOKUP(Table1[[#This Row],[ZIPCODE]],Table3[zip],Table3[county])</f>
        <v>Salt Lake County</v>
      </c>
      <c r="J4566" t="str">
        <f>IFERROR(Table1[[#This Row],[County (Utah.gov)]], SUBSTITUTE(Table1[[#This Row],[County (WPR)]], " County", ""))</f>
        <v>Salt Lake</v>
      </c>
    </row>
    <row r="4567" spans="1:10">
      <c r="A4567" t="s">
        <v>137</v>
      </c>
      <c r="B4567" t="s">
        <v>300</v>
      </c>
      <c r="C4567">
        <v>2025</v>
      </c>
      <c r="D4567">
        <v>2</v>
      </c>
      <c r="E4567">
        <v>84302</v>
      </c>
      <c r="F4567" t="s">
        <v>291</v>
      </c>
      <c r="G4567">
        <v>1</v>
      </c>
      <c r="H4567" t="str">
        <f>_xlfn.XLOOKUP(Table1[[#This Row],[ZIPCODE]],Table2[Zip Code],Table2[County])</f>
        <v>Box Elder</v>
      </c>
      <c r="I4567" t="str">
        <f>_xlfn.XLOOKUP(Table1[[#This Row],[ZIPCODE]],Table3[zip],Table3[county])</f>
        <v>Box Elder County</v>
      </c>
      <c r="J4567" t="str">
        <f>IFERROR(Table1[[#This Row],[County (Utah.gov)]], SUBSTITUTE(Table1[[#This Row],[County (WPR)]], " County", ""))</f>
        <v>Box Elder</v>
      </c>
    </row>
    <row r="4568" spans="1:10">
      <c r="A4568" t="s">
        <v>137</v>
      </c>
      <c r="B4568" t="s">
        <v>300</v>
      </c>
      <c r="C4568">
        <v>2025</v>
      </c>
      <c r="D4568">
        <v>2</v>
      </c>
      <c r="E4568">
        <v>84320</v>
      </c>
      <c r="F4568" t="s">
        <v>290</v>
      </c>
      <c r="G4568">
        <v>1</v>
      </c>
      <c r="H4568" t="str">
        <f>_xlfn.XLOOKUP(Table1[[#This Row],[ZIPCODE]],Table2[Zip Code],Table2[County])</f>
        <v>Cache</v>
      </c>
      <c r="I4568" t="str">
        <f>_xlfn.XLOOKUP(Table1[[#This Row],[ZIPCODE]],Table3[zip],Table3[county])</f>
        <v>Cache County</v>
      </c>
      <c r="J4568" t="str">
        <f>IFERROR(Table1[[#This Row],[County (Utah.gov)]], SUBSTITUTE(Table1[[#This Row],[County (WPR)]], " County", ""))</f>
        <v>Cache</v>
      </c>
    </row>
    <row r="4569" spans="1:10">
      <c r="A4569" t="s">
        <v>137</v>
      </c>
      <c r="B4569" t="s">
        <v>300</v>
      </c>
      <c r="C4569">
        <v>2025</v>
      </c>
      <c r="D4569">
        <v>2</v>
      </c>
      <c r="E4569">
        <v>84321</v>
      </c>
      <c r="F4569" t="s">
        <v>290</v>
      </c>
      <c r="G4569">
        <v>2</v>
      </c>
      <c r="H4569" t="str">
        <f>_xlfn.XLOOKUP(Table1[[#This Row],[ZIPCODE]],Table2[Zip Code],Table2[County])</f>
        <v>Cache</v>
      </c>
      <c r="I4569" t="str">
        <f>_xlfn.XLOOKUP(Table1[[#This Row],[ZIPCODE]],Table3[zip],Table3[county])</f>
        <v>Cache County</v>
      </c>
      <c r="J4569" t="str">
        <f>IFERROR(Table1[[#This Row],[County (Utah.gov)]], SUBSTITUTE(Table1[[#This Row],[County (WPR)]], " County", ""))</f>
        <v>Cache</v>
      </c>
    </row>
    <row r="4570" spans="1:10">
      <c r="A4570" t="s">
        <v>137</v>
      </c>
      <c r="B4570" t="s">
        <v>300</v>
      </c>
      <c r="C4570">
        <v>2025</v>
      </c>
      <c r="D4570">
        <v>2</v>
      </c>
      <c r="E4570">
        <v>84325</v>
      </c>
      <c r="F4570" t="s">
        <v>290</v>
      </c>
      <c r="G4570">
        <v>1</v>
      </c>
      <c r="H4570" t="str">
        <f>_xlfn.XLOOKUP(Table1[[#This Row],[ZIPCODE]],Table2[Zip Code],Table2[County])</f>
        <v>Cache</v>
      </c>
      <c r="I4570" t="str">
        <f>_xlfn.XLOOKUP(Table1[[#This Row],[ZIPCODE]],Table3[zip],Table3[county])</f>
        <v>Cache County</v>
      </c>
      <c r="J4570" t="str">
        <f>IFERROR(Table1[[#This Row],[County (Utah.gov)]], SUBSTITUTE(Table1[[#This Row],[County (WPR)]], " County", ""))</f>
        <v>Cache</v>
      </c>
    </row>
    <row r="4571" spans="1:10">
      <c r="A4571" t="s">
        <v>137</v>
      </c>
      <c r="B4571" t="s">
        <v>300</v>
      </c>
      <c r="C4571">
        <v>2025</v>
      </c>
      <c r="D4571">
        <v>2</v>
      </c>
      <c r="E4571">
        <v>84326</v>
      </c>
      <c r="F4571" t="s">
        <v>291</v>
      </c>
      <c r="G4571">
        <v>1</v>
      </c>
      <c r="H4571" t="str">
        <f>_xlfn.XLOOKUP(Table1[[#This Row],[ZIPCODE]],Table2[Zip Code],Table2[County])</f>
        <v>Cache</v>
      </c>
      <c r="I4571" t="str">
        <f>_xlfn.XLOOKUP(Table1[[#This Row],[ZIPCODE]],Table3[zip],Table3[county])</f>
        <v>Cache County</v>
      </c>
      <c r="J4571" t="str">
        <f>IFERROR(Table1[[#This Row],[County (Utah.gov)]], SUBSTITUTE(Table1[[#This Row],[County (WPR)]], " County", ""))</f>
        <v>Cache</v>
      </c>
    </row>
    <row r="4572" spans="1:10">
      <c r="A4572" t="s">
        <v>137</v>
      </c>
      <c r="B4572" t="s">
        <v>300</v>
      </c>
      <c r="C4572">
        <v>2025</v>
      </c>
      <c r="D4572">
        <v>2</v>
      </c>
      <c r="E4572">
        <v>84335</v>
      </c>
      <c r="F4572" t="s">
        <v>291</v>
      </c>
      <c r="G4572">
        <v>1</v>
      </c>
      <c r="H4572" t="str">
        <f>_xlfn.XLOOKUP(Table1[[#This Row],[ZIPCODE]],Table2[Zip Code],Table2[County])</f>
        <v>Cache</v>
      </c>
      <c r="I4572" t="str">
        <f>_xlfn.XLOOKUP(Table1[[#This Row],[ZIPCODE]],Table3[zip],Table3[county])</f>
        <v>Cache County</v>
      </c>
      <c r="J4572" t="str">
        <f>IFERROR(Table1[[#This Row],[County (Utah.gov)]], SUBSTITUTE(Table1[[#This Row],[County (WPR)]], " County", ""))</f>
        <v>Cache</v>
      </c>
    </row>
    <row r="4573" spans="1:10">
      <c r="A4573" t="s">
        <v>137</v>
      </c>
      <c r="B4573" t="s">
        <v>300</v>
      </c>
      <c r="C4573">
        <v>2025</v>
      </c>
      <c r="D4573">
        <v>2</v>
      </c>
      <c r="E4573">
        <v>84337</v>
      </c>
      <c r="F4573" t="s">
        <v>290</v>
      </c>
      <c r="G4573">
        <v>1</v>
      </c>
      <c r="H4573" t="str">
        <f>_xlfn.XLOOKUP(Table1[[#This Row],[ZIPCODE]],Table2[Zip Code],Table2[County])</f>
        <v>Box Elder</v>
      </c>
      <c r="I4573" t="str">
        <f>_xlfn.XLOOKUP(Table1[[#This Row],[ZIPCODE]],Table3[zip],Table3[county])</f>
        <v>Box Elder County</v>
      </c>
      <c r="J4573" t="str">
        <f>IFERROR(Table1[[#This Row],[County (Utah.gov)]], SUBSTITUTE(Table1[[#This Row],[County (WPR)]], " County", ""))</f>
        <v>Box Elder</v>
      </c>
    </row>
    <row r="4574" spans="1:10">
      <c r="A4574" t="s">
        <v>137</v>
      </c>
      <c r="B4574" t="s">
        <v>300</v>
      </c>
      <c r="C4574">
        <v>2025</v>
      </c>
      <c r="D4574">
        <v>2</v>
      </c>
      <c r="E4574">
        <v>84339</v>
      </c>
      <c r="F4574" t="s">
        <v>291</v>
      </c>
      <c r="G4574">
        <v>1</v>
      </c>
      <c r="H4574" t="str">
        <f>_xlfn.XLOOKUP(Table1[[#This Row],[ZIPCODE]],Table2[Zip Code],Table2[County])</f>
        <v>Cache</v>
      </c>
      <c r="I4574" t="str">
        <f>_xlfn.XLOOKUP(Table1[[#This Row],[ZIPCODE]],Table3[zip],Table3[county])</f>
        <v>Cache County</v>
      </c>
      <c r="J4574" t="str">
        <f>IFERROR(Table1[[#This Row],[County (Utah.gov)]], SUBSTITUTE(Table1[[#This Row],[County (WPR)]], " County", ""))</f>
        <v>Cache</v>
      </c>
    </row>
    <row r="4575" spans="1:10">
      <c r="A4575" t="s">
        <v>137</v>
      </c>
      <c r="B4575" t="s">
        <v>300</v>
      </c>
      <c r="C4575">
        <v>2025</v>
      </c>
      <c r="D4575">
        <v>2</v>
      </c>
      <c r="E4575">
        <v>84340</v>
      </c>
      <c r="F4575" t="s">
        <v>290</v>
      </c>
      <c r="G4575">
        <v>1</v>
      </c>
      <c r="H4575" t="str">
        <f>_xlfn.XLOOKUP(Table1[[#This Row],[ZIPCODE]],Table2[Zip Code],Table2[County])</f>
        <v>Box Elder</v>
      </c>
      <c r="I4575" t="str">
        <f>_xlfn.XLOOKUP(Table1[[#This Row],[ZIPCODE]],Table3[zip],Table3[county])</f>
        <v>Box Elder County</v>
      </c>
      <c r="J4575" t="str">
        <f>IFERROR(Table1[[#This Row],[County (Utah.gov)]], SUBSTITUTE(Table1[[#This Row],[County (WPR)]], " County", ""))</f>
        <v>Box Elder</v>
      </c>
    </row>
    <row r="4576" spans="1:10">
      <c r="A4576" t="s">
        <v>137</v>
      </c>
      <c r="B4576" t="s">
        <v>300</v>
      </c>
      <c r="C4576">
        <v>2025</v>
      </c>
      <c r="D4576">
        <v>2</v>
      </c>
      <c r="E4576">
        <v>84341</v>
      </c>
      <c r="F4576" t="s">
        <v>290</v>
      </c>
      <c r="G4576">
        <v>1</v>
      </c>
      <c r="H4576" t="str">
        <f>_xlfn.XLOOKUP(Table1[[#This Row],[ZIPCODE]],Table2[Zip Code],Table2[County])</f>
        <v>Cache</v>
      </c>
      <c r="I4576" t="str">
        <f>_xlfn.XLOOKUP(Table1[[#This Row],[ZIPCODE]],Table3[zip],Table3[county])</f>
        <v>Cache County</v>
      </c>
      <c r="J4576" t="str">
        <f>IFERROR(Table1[[#This Row],[County (Utah.gov)]], SUBSTITUTE(Table1[[#This Row],[County (WPR)]], " County", ""))</f>
        <v>Cache</v>
      </c>
    </row>
    <row r="4577" spans="1:10">
      <c r="A4577" t="s">
        <v>137</v>
      </c>
      <c r="B4577" t="s">
        <v>300</v>
      </c>
      <c r="C4577">
        <v>2025</v>
      </c>
      <c r="D4577">
        <v>2</v>
      </c>
      <c r="E4577">
        <v>84401</v>
      </c>
      <c r="F4577" t="s">
        <v>291</v>
      </c>
      <c r="G4577">
        <v>1</v>
      </c>
      <c r="H4577" t="str">
        <f>_xlfn.XLOOKUP(Table1[[#This Row],[ZIPCODE]],Table2[Zip Code],Table2[County])</f>
        <v>Weber</v>
      </c>
      <c r="I4577" t="str">
        <f>_xlfn.XLOOKUP(Table1[[#This Row],[ZIPCODE]],Table3[zip],Table3[county])</f>
        <v>Weber County</v>
      </c>
      <c r="J4577" t="str">
        <f>IFERROR(Table1[[#This Row],[County (Utah.gov)]], SUBSTITUTE(Table1[[#This Row],[County (WPR)]], " County", ""))</f>
        <v>Weber</v>
      </c>
    </row>
    <row r="4578" spans="1:10">
      <c r="A4578" t="s">
        <v>137</v>
      </c>
      <c r="B4578" t="s">
        <v>300</v>
      </c>
      <c r="C4578">
        <v>2025</v>
      </c>
      <c r="D4578">
        <v>2</v>
      </c>
      <c r="E4578">
        <v>84404</v>
      </c>
      <c r="F4578" t="s">
        <v>290</v>
      </c>
      <c r="G4578">
        <v>1</v>
      </c>
      <c r="H4578" t="str">
        <f>_xlfn.XLOOKUP(Table1[[#This Row],[ZIPCODE]],Table2[Zip Code],Table2[County])</f>
        <v>Weber</v>
      </c>
      <c r="I4578" t="str">
        <f>_xlfn.XLOOKUP(Table1[[#This Row],[ZIPCODE]],Table3[zip],Table3[county])</f>
        <v>Weber County</v>
      </c>
      <c r="J4578" t="str">
        <f>IFERROR(Table1[[#This Row],[County (Utah.gov)]], SUBSTITUTE(Table1[[#This Row],[County (WPR)]], " County", ""))</f>
        <v>Weber</v>
      </c>
    </row>
    <row r="4579" spans="1:10">
      <c r="A4579" t="s">
        <v>137</v>
      </c>
      <c r="B4579" t="s">
        <v>300</v>
      </c>
      <c r="C4579">
        <v>2025</v>
      </c>
      <c r="D4579">
        <v>2</v>
      </c>
      <c r="E4579">
        <v>84404</v>
      </c>
      <c r="F4579" t="s">
        <v>291</v>
      </c>
      <c r="G4579">
        <v>1</v>
      </c>
      <c r="H4579" t="str">
        <f>_xlfn.XLOOKUP(Table1[[#This Row],[ZIPCODE]],Table2[Zip Code],Table2[County])</f>
        <v>Weber</v>
      </c>
      <c r="I4579" t="str">
        <f>_xlfn.XLOOKUP(Table1[[#This Row],[ZIPCODE]],Table3[zip],Table3[county])</f>
        <v>Weber County</v>
      </c>
      <c r="J4579" t="str">
        <f>IFERROR(Table1[[#This Row],[County (Utah.gov)]], SUBSTITUTE(Table1[[#This Row],[County (WPR)]], " County", ""))</f>
        <v>Weber</v>
      </c>
    </row>
    <row r="4580" spans="1:10">
      <c r="A4580" t="s">
        <v>137</v>
      </c>
      <c r="B4580" t="s">
        <v>300</v>
      </c>
      <c r="C4580">
        <v>2025</v>
      </c>
      <c r="D4580">
        <v>2</v>
      </c>
      <c r="E4580">
        <v>84405</v>
      </c>
      <c r="F4580" t="s">
        <v>290</v>
      </c>
      <c r="G4580">
        <v>1</v>
      </c>
      <c r="H4580" t="str">
        <f>_xlfn.XLOOKUP(Table1[[#This Row],[ZIPCODE]],Table2[Zip Code],Table2[County])</f>
        <v>Weber</v>
      </c>
      <c r="I4580" t="str">
        <f>_xlfn.XLOOKUP(Table1[[#This Row],[ZIPCODE]],Table3[zip],Table3[county])</f>
        <v>Weber County</v>
      </c>
      <c r="J4580" t="str">
        <f>IFERROR(Table1[[#This Row],[County (Utah.gov)]], SUBSTITUTE(Table1[[#This Row],[County (WPR)]], " County", ""))</f>
        <v>Weber</v>
      </c>
    </row>
    <row r="4581" spans="1:10">
      <c r="A4581" t="s">
        <v>137</v>
      </c>
      <c r="B4581" t="s">
        <v>300</v>
      </c>
      <c r="C4581">
        <v>2025</v>
      </c>
      <c r="D4581">
        <v>2</v>
      </c>
      <c r="E4581">
        <v>84414</v>
      </c>
      <c r="F4581" t="s">
        <v>291</v>
      </c>
      <c r="G4581">
        <v>1</v>
      </c>
      <c r="H4581" t="str">
        <f>_xlfn.XLOOKUP(Table1[[#This Row],[ZIPCODE]],Table2[Zip Code],Table2[County])</f>
        <v>Weber</v>
      </c>
      <c r="I4581" t="str">
        <f>_xlfn.XLOOKUP(Table1[[#This Row],[ZIPCODE]],Table3[zip],Table3[county])</f>
        <v>Weber County</v>
      </c>
      <c r="J4581" t="str">
        <f>IFERROR(Table1[[#This Row],[County (Utah.gov)]], SUBSTITUTE(Table1[[#This Row],[County (WPR)]], " County", ""))</f>
        <v>Weber</v>
      </c>
    </row>
    <row r="4582" spans="1:10">
      <c r="A4582" t="s">
        <v>137</v>
      </c>
      <c r="B4582" t="s">
        <v>300</v>
      </c>
      <c r="C4582">
        <v>2025</v>
      </c>
      <c r="D4582">
        <v>2</v>
      </c>
      <c r="E4582">
        <v>84501</v>
      </c>
      <c r="F4582" t="s">
        <v>290</v>
      </c>
      <c r="G4582">
        <v>1</v>
      </c>
      <c r="H4582" t="str">
        <f>_xlfn.XLOOKUP(Table1[[#This Row],[ZIPCODE]],Table2[Zip Code],Table2[County])</f>
        <v>Carbon</v>
      </c>
      <c r="I4582" t="str">
        <f>_xlfn.XLOOKUP(Table1[[#This Row],[ZIPCODE]],Table3[zip],Table3[county])</f>
        <v>Carbon County</v>
      </c>
      <c r="J4582" t="str">
        <f>IFERROR(Table1[[#This Row],[County (Utah.gov)]], SUBSTITUTE(Table1[[#This Row],[County (WPR)]], " County", ""))</f>
        <v>Carbon</v>
      </c>
    </row>
    <row r="4583" spans="1:10">
      <c r="A4583" t="s">
        <v>137</v>
      </c>
      <c r="B4583" t="s">
        <v>300</v>
      </c>
      <c r="C4583">
        <v>2025</v>
      </c>
      <c r="D4583">
        <v>2</v>
      </c>
      <c r="E4583">
        <v>84601</v>
      </c>
      <c r="F4583" t="s">
        <v>290</v>
      </c>
      <c r="G4583">
        <v>16</v>
      </c>
      <c r="H4583" t="str">
        <f>_xlfn.XLOOKUP(Table1[[#This Row],[ZIPCODE]],Table2[Zip Code],Table2[County])</f>
        <v>Utah</v>
      </c>
      <c r="I4583" t="str">
        <f>_xlfn.XLOOKUP(Table1[[#This Row],[ZIPCODE]],Table3[zip],Table3[county])</f>
        <v>Utah County</v>
      </c>
      <c r="J4583" t="str">
        <f>IFERROR(Table1[[#This Row],[County (Utah.gov)]], SUBSTITUTE(Table1[[#This Row],[County (WPR)]], " County", ""))</f>
        <v>Utah</v>
      </c>
    </row>
    <row r="4584" spans="1:10">
      <c r="A4584" t="s">
        <v>137</v>
      </c>
      <c r="B4584" t="s">
        <v>300</v>
      </c>
      <c r="C4584">
        <v>2025</v>
      </c>
      <c r="D4584">
        <v>2</v>
      </c>
      <c r="E4584">
        <v>84601</v>
      </c>
      <c r="F4584" t="s">
        <v>291</v>
      </c>
      <c r="G4584">
        <v>9</v>
      </c>
      <c r="H4584" t="str">
        <f>_xlfn.XLOOKUP(Table1[[#This Row],[ZIPCODE]],Table2[Zip Code],Table2[County])</f>
        <v>Utah</v>
      </c>
      <c r="I4584" t="str">
        <f>_xlfn.XLOOKUP(Table1[[#This Row],[ZIPCODE]],Table3[zip],Table3[county])</f>
        <v>Utah County</v>
      </c>
      <c r="J4584" t="str">
        <f>IFERROR(Table1[[#This Row],[County (Utah.gov)]], SUBSTITUTE(Table1[[#This Row],[County (WPR)]], " County", ""))</f>
        <v>Utah</v>
      </c>
    </row>
    <row r="4585" spans="1:10">
      <c r="A4585" t="s">
        <v>137</v>
      </c>
      <c r="B4585" t="s">
        <v>300</v>
      </c>
      <c r="C4585">
        <v>2025</v>
      </c>
      <c r="D4585">
        <v>2</v>
      </c>
      <c r="E4585">
        <v>84604</v>
      </c>
      <c r="F4585" t="s">
        <v>290</v>
      </c>
      <c r="G4585">
        <v>31</v>
      </c>
      <c r="H4585" t="str">
        <f>_xlfn.XLOOKUP(Table1[[#This Row],[ZIPCODE]],Table2[Zip Code],Table2[County])</f>
        <v>Utah</v>
      </c>
      <c r="I4585" t="str">
        <f>_xlfn.XLOOKUP(Table1[[#This Row],[ZIPCODE]],Table3[zip],Table3[county])</f>
        <v>Utah County</v>
      </c>
      <c r="J4585" t="str">
        <f>IFERROR(Table1[[#This Row],[County (Utah.gov)]], SUBSTITUTE(Table1[[#This Row],[County (WPR)]], " County", ""))</f>
        <v>Utah</v>
      </c>
    </row>
    <row r="4586" spans="1:10">
      <c r="A4586" t="s">
        <v>137</v>
      </c>
      <c r="B4586" t="s">
        <v>300</v>
      </c>
      <c r="C4586">
        <v>2025</v>
      </c>
      <c r="D4586">
        <v>2</v>
      </c>
      <c r="E4586">
        <v>84604</v>
      </c>
      <c r="F4586" t="s">
        <v>291</v>
      </c>
      <c r="G4586">
        <v>10</v>
      </c>
      <c r="H4586" t="str">
        <f>_xlfn.XLOOKUP(Table1[[#This Row],[ZIPCODE]],Table2[Zip Code],Table2[County])</f>
        <v>Utah</v>
      </c>
      <c r="I4586" t="str">
        <f>_xlfn.XLOOKUP(Table1[[#This Row],[ZIPCODE]],Table3[zip],Table3[county])</f>
        <v>Utah County</v>
      </c>
      <c r="J4586" t="str">
        <f>IFERROR(Table1[[#This Row],[County (Utah.gov)]], SUBSTITUTE(Table1[[#This Row],[County (WPR)]], " County", ""))</f>
        <v>Utah</v>
      </c>
    </row>
    <row r="4587" spans="1:10">
      <c r="A4587" t="s">
        <v>137</v>
      </c>
      <c r="B4587" t="s">
        <v>300</v>
      </c>
      <c r="C4587">
        <v>2025</v>
      </c>
      <c r="D4587">
        <v>2</v>
      </c>
      <c r="E4587">
        <v>84606</v>
      </c>
      <c r="F4587" t="s">
        <v>290</v>
      </c>
      <c r="G4587">
        <v>22</v>
      </c>
      <c r="H4587" t="str">
        <f>_xlfn.XLOOKUP(Table1[[#This Row],[ZIPCODE]],Table2[Zip Code],Table2[County])</f>
        <v>Utah</v>
      </c>
      <c r="I4587" t="str">
        <f>_xlfn.XLOOKUP(Table1[[#This Row],[ZIPCODE]],Table3[zip],Table3[county])</f>
        <v>Utah County</v>
      </c>
      <c r="J4587" t="str">
        <f>IFERROR(Table1[[#This Row],[County (Utah.gov)]], SUBSTITUTE(Table1[[#This Row],[County (WPR)]], " County", ""))</f>
        <v>Utah</v>
      </c>
    </row>
    <row r="4588" spans="1:10">
      <c r="A4588" t="s">
        <v>137</v>
      </c>
      <c r="B4588" t="s">
        <v>300</v>
      </c>
      <c r="C4588">
        <v>2025</v>
      </c>
      <c r="D4588">
        <v>2</v>
      </c>
      <c r="E4588">
        <v>84606</v>
      </c>
      <c r="F4588" t="s">
        <v>291</v>
      </c>
      <c r="G4588">
        <v>10</v>
      </c>
      <c r="H4588" t="str">
        <f>_xlfn.XLOOKUP(Table1[[#This Row],[ZIPCODE]],Table2[Zip Code],Table2[County])</f>
        <v>Utah</v>
      </c>
      <c r="I4588" t="str">
        <f>_xlfn.XLOOKUP(Table1[[#This Row],[ZIPCODE]],Table3[zip],Table3[county])</f>
        <v>Utah County</v>
      </c>
      <c r="J4588" t="str">
        <f>IFERROR(Table1[[#This Row],[County (Utah.gov)]], SUBSTITUTE(Table1[[#This Row],[County (WPR)]], " County", ""))</f>
        <v>Utah</v>
      </c>
    </row>
    <row r="4589" spans="1:10">
      <c r="A4589" t="s">
        <v>137</v>
      </c>
      <c r="B4589" t="s">
        <v>300</v>
      </c>
      <c r="C4589">
        <v>2025</v>
      </c>
      <c r="D4589">
        <v>2</v>
      </c>
      <c r="E4589">
        <v>84627</v>
      </c>
      <c r="F4589" t="s">
        <v>290</v>
      </c>
      <c r="G4589">
        <v>2</v>
      </c>
      <c r="H4589" t="str">
        <f>_xlfn.XLOOKUP(Table1[[#This Row],[ZIPCODE]],Table2[Zip Code],Table2[County])</f>
        <v>Sanpete</v>
      </c>
      <c r="I4589" t="str">
        <f>_xlfn.XLOOKUP(Table1[[#This Row],[ZIPCODE]],Table3[zip],Table3[county])</f>
        <v>Sanpete County</v>
      </c>
      <c r="J4589" t="str">
        <f>IFERROR(Table1[[#This Row],[County (Utah.gov)]], SUBSTITUTE(Table1[[#This Row],[County (WPR)]], " County", ""))</f>
        <v>Sanpete</v>
      </c>
    </row>
    <row r="4590" spans="1:10">
      <c r="A4590" t="s">
        <v>137</v>
      </c>
      <c r="B4590" t="s">
        <v>300</v>
      </c>
      <c r="C4590">
        <v>2025</v>
      </c>
      <c r="D4590">
        <v>2</v>
      </c>
      <c r="E4590">
        <v>84629</v>
      </c>
      <c r="F4590" t="s">
        <v>290</v>
      </c>
      <c r="G4590">
        <v>2</v>
      </c>
      <c r="H4590" t="str">
        <f>_xlfn.XLOOKUP(Table1[[#This Row],[ZIPCODE]],Table2[Zip Code],Table2[County])</f>
        <v>Sanpete</v>
      </c>
      <c r="I4590" t="str">
        <f>_xlfn.XLOOKUP(Table1[[#This Row],[ZIPCODE]],Table3[zip],Table3[county])</f>
        <v>Sanpete County</v>
      </c>
      <c r="J4590" t="str">
        <f>IFERROR(Table1[[#This Row],[County (Utah.gov)]], SUBSTITUTE(Table1[[#This Row],[County (WPR)]], " County", ""))</f>
        <v>Sanpete</v>
      </c>
    </row>
    <row r="4591" spans="1:10">
      <c r="A4591" t="s">
        <v>137</v>
      </c>
      <c r="B4591" t="s">
        <v>300</v>
      </c>
      <c r="C4591">
        <v>2025</v>
      </c>
      <c r="D4591">
        <v>2</v>
      </c>
      <c r="E4591">
        <v>84645</v>
      </c>
      <c r="F4591" t="s">
        <v>290</v>
      </c>
      <c r="G4591">
        <v>2</v>
      </c>
      <c r="H4591" t="str">
        <f>_xlfn.XLOOKUP(Table1[[#This Row],[ZIPCODE]],Table2[Zip Code],Table2[County])</f>
        <v>Juab</v>
      </c>
      <c r="I4591" t="str">
        <f>_xlfn.XLOOKUP(Table1[[#This Row],[ZIPCODE]],Table3[zip],Table3[county])</f>
        <v>Juab County</v>
      </c>
      <c r="J4591" t="str">
        <f>IFERROR(Table1[[#This Row],[County (Utah.gov)]], SUBSTITUTE(Table1[[#This Row],[County (WPR)]], " County", ""))</f>
        <v>Juab</v>
      </c>
    </row>
    <row r="4592" spans="1:10">
      <c r="A4592" t="s">
        <v>137</v>
      </c>
      <c r="B4592" t="s">
        <v>300</v>
      </c>
      <c r="C4592">
        <v>2025</v>
      </c>
      <c r="D4592">
        <v>2</v>
      </c>
      <c r="E4592">
        <v>84646</v>
      </c>
      <c r="F4592" t="s">
        <v>290</v>
      </c>
      <c r="G4592">
        <v>1</v>
      </c>
      <c r="H4592" t="str">
        <f>_xlfn.XLOOKUP(Table1[[#This Row],[ZIPCODE]],Table2[Zip Code],Table2[County])</f>
        <v>Sanpete</v>
      </c>
      <c r="I4592" t="str">
        <f>_xlfn.XLOOKUP(Table1[[#This Row],[ZIPCODE]],Table3[zip],Table3[county])</f>
        <v>Sanpete County</v>
      </c>
      <c r="J4592" t="str">
        <f>IFERROR(Table1[[#This Row],[County (Utah.gov)]], SUBSTITUTE(Table1[[#This Row],[County (WPR)]], " County", ""))</f>
        <v>Sanpete</v>
      </c>
    </row>
    <row r="4593" spans="1:10">
      <c r="A4593" t="s">
        <v>137</v>
      </c>
      <c r="B4593" t="s">
        <v>300</v>
      </c>
      <c r="C4593">
        <v>2025</v>
      </c>
      <c r="D4593">
        <v>2</v>
      </c>
      <c r="E4593">
        <v>84647</v>
      </c>
      <c r="F4593" t="s">
        <v>290</v>
      </c>
      <c r="G4593">
        <v>1</v>
      </c>
      <c r="H4593" t="str">
        <f>_xlfn.XLOOKUP(Table1[[#This Row],[ZIPCODE]],Table2[Zip Code],Table2[County])</f>
        <v>Sanpete</v>
      </c>
      <c r="I4593" t="str">
        <f>_xlfn.XLOOKUP(Table1[[#This Row],[ZIPCODE]],Table3[zip],Table3[county])</f>
        <v>Sanpete County</v>
      </c>
      <c r="J4593" t="str">
        <f>IFERROR(Table1[[#This Row],[County (Utah.gov)]], SUBSTITUTE(Table1[[#This Row],[County (WPR)]], " County", ""))</f>
        <v>Sanpete</v>
      </c>
    </row>
    <row r="4594" spans="1:10">
      <c r="A4594" t="s">
        <v>137</v>
      </c>
      <c r="B4594" t="s">
        <v>300</v>
      </c>
      <c r="C4594">
        <v>2025</v>
      </c>
      <c r="D4594">
        <v>2</v>
      </c>
      <c r="E4594">
        <v>84647</v>
      </c>
      <c r="F4594" t="s">
        <v>291</v>
      </c>
      <c r="G4594">
        <v>2</v>
      </c>
      <c r="H4594" t="str">
        <f>_xlfn.XLOOKUP(Table1[[#This Row],[ZIPCODE]],Table2[Zip Code],Table2[County])</f>
        <v>Sanpete</v>
      </c>
      <c r="I4594" t="str">
        <f>_xlfn.XLOOKUP(Table1[[#This Row],[ZIPCODE]],Table3[zip],Table3[county])</f>
        <v>Sanpete County</v>
      </c>
      <c r="J4594" t="str">
        <f>IFERROR(Table1[[#This Row],[County (Utah.gov)]], SUBSTITUTE(Table1[[#This Row],[County (WPR)]], " County", ""))</f>
        <v>Sanpete</v>
      </c>
    </row>
    <row r="4595" spans="1:10">
      <c r="A4595" t="s">
        <v>137</v>
      </c>
      <c r="B4595" t="s">
        <v>300</v>
      </c>
      <c r="C4595">
        <v>2025</v>
      </c>
      <c r="D4595">
        <v>2</v>
      </c>
      <c r="E4595">
        <v>84648</v>
      </c>
      <c r="F4595" t="s">
        <v>291</v>
      </c>
      <c r="G4595">
        <v>1</v>
      </c>
      <c r="H4595" t="str">
        <f>_xlfn.XLOOKUP(Table1[[#This Row],[ZIPCODE]],Table2[Zip Code],Table2[County])</f>
        <v>Juab</v>
      </c>
      <c r="I4595" t="str">
        <f>_xlfn.XLOOKUP(Table1[[#This Row],[ZIPCODE]],Table3[zip],Table3[county])</f>
        <v>Juab County</v>
      </c>
      <c r="J4595" t="str">
        <f>IFERROR(Table1[[#This Row],[County (Utah.gov)]], SUBSTITUTE(Table1[[#This Row],[County (WPR)]], " County", ""))</f>
        <v>Juab</v>
      </c>
    </row>
    <row r="4596" spans="1:10">
      <c r="A4596" t="s">
        <v>137</v>
      </c>
      <c r="B4596" t="s">
        <v>300</v>
      </c>
      <c r="C4596">
        <v>2025</v>
      </c>
      <c r="D4596">
        <v>2</v>
      </c>
      <c r="E4596">
        <v>84651</v>
      </c>
      <c r="F4596" t="s">
        <v>290</v>
      </c>
      <c r="G4596">
        <v>9</v>
      </c>
      <c r="H4596" t="str">
        <f>_xlfn.XLOOKUP(Table1[[#This Row],[ZIPCODE]],Table2[Zip Code],Table2[County])</f>
        <v>Utah</v>
      </c>
      <c r="I4596" t="str">
        <f>_xlfn.XLOOKUP(Table1[[#This Row],[ZIPCODE]],Table3[zip],Table3[county])</f>
        <v>Utah County</v>
      </c>
      <c r="J4596" t="str">
        <f>IFERROR(Table1[[#This Row],[County (Utah.gov)]], SUBSTITUTE(Table1[[#This Row],[County (WPR)]], " County", ""))</f>
        <v>Utah</v>
      </c>
    </row>
    <row r="4597" spans="1:10">
      <c r="A4597" t="s">
        <v>137</v>
      </c>
      <c r="B4597" t="s">
        <v>300</v>
      </c>
      <c r="C4597">
        <v>2025</v>
      </c>
      <c r="D4597">
        <v>2</v>
      </c>
      <c r="E4597">
        <v>84651</v>
      </c>
      <c r="F4597" t="s">
        <v>291</v>
      </c>
      <c r="G4597">
        <v>28</v>
      </c>
      <c r="H4597" t="str">
        <f>_xlfn.XLOOKUP(Table1[[#This Row],[ZIPCODE]],Table2[Zip Code],Table2[County])</f>
        <v>Utah</v>
      </c>
      <c r="I4597" t="str">
        <f>_xlfn.XLOOKUP(Table1[[#This Row],[ZIPCODE]],Table3[zip],Table3[county])</f>
        <v>Utah County</v>
      </c>
      <c r="J4597" t="str">
        <f>IFERROR(Table1[[#This Row],[County (Utah.gov)]], SUBSTITUTE(Table1[[#This Row],[County (WPR)]], " County", ""))</f>
        <v>Utah</v>
      </c>
    </row>
    <row r="4598" spans="1:10">
      <c r="A4598" t="s">
        <v>137</v>
      </c>
      <c r="B4598" t="s">
        <v>300</v>
      </c>
      <c r="C4598">
        <v>2025</v>
      </c>
      <c r="D4598">
        <v>2</v>
      </c>
      <c r="E4598">
        <v>84653</v>
      </c>
      <c r="F4598" t="s">
        <v>290</v>
      </c>
      <c r="G4598">
        <v>1</v>
      </c>
      <c r="H4598" t="str">
        <f>_xlfn.XLOOKUP(Table1[[#This Row],[ZIPCODE]],Table2[Zip Code],Table2[County])</f>
        <v>Utah</v>
      </c>
      <c r="I4598" t="str">
        <f>_xlfn.XLOOKUP(Table1[[#This Row],[ZIPCODE]],Table3[zip],Table3[county])</f>
        <v>Utah County</v>
      </c>
      <c r="J4598" t="str">
        <f>IFERROR(Table1[[#This Row],[County (Utah.gov)]], SUBSTITUTE(Table1[[#This Row],[County (WPR)]], " County", ""))</f>
        <v>Utah</v>
      </c>
    </row>
    <row r="4599" spans="1:10">
      <c r="A4599" t="s">
        <v>137</v>
      </c>
      <c r="B4599" t="s">
        <v>300</v>
      </c>
      <c r="C4599">
        <v>2025</v>
      </c>
      <c r="D4599">
        <v>2</v>
      </c>
      <c r="E4599">
        <v>84653</v>
      </c>
      <c r="F4599" t="s">
        <v>291</v>
      </c>
      <c r="G4599">
        <v>11</v>
      </c>
      <c r="H4599" t="str">
        <f>_xlfn.XLOOKUP(Table1[[#This Row],[ZIPCODE]],Table2[Zip Code],Table2[County])</f>
        <v>Utah</v>
      </c>
      <c r="I4599" t="str">
        <f>_xlfn.XLOOKUP(Table1[[#This Row],[ZIPCODE]],Table3[zip],Table3[county])</f>
        <v>Utah County</v>
      </c>
      <c r="J4599" t="str">
        <f>IFERROR(Table1[[#This Row],[County (Utah.gov)]], SUBSTITUTE(Table1[[#This Row],[County (WPR)]], " County", ""))</f>
        <v>Utah</v>
      </c>
    </row>
    <row r="4600" spans="1:10">
      <c r="A4600" t="s">
        <v>137</v>
      </c>
      <c r="B4600" t="s">
        <v>300</v>
      </c>
      <c r="C4600">
        <v>2025</v>
      </c>
      <c r="D4600">
        <v>2</v>
      </c>
      <c r="E4600">
        <v>84655</v>
      </c>
      <c r="F4600" t="s">
        <v>290</v>
      </c>
      <c r="G4600">
        <v>4</v>
      </c>
      <c r="H4600" t="str">
        <f>_xlfn.XLOOKUP(Table1[[#This Row],[ZIPCODE]],Table2[Zip Code],Table2[County])</f>
        <v>Utah</v>
      </c>
      <c r="I4600" t="str">
        <f>_xlfn.XLOOKUP(Table1[[#This Row],[ZIPCODE]],Table3[zip],Table3[county])</f>
        <v>Utah County</v>
      </c>
      <c r="J4600" t="str">
        <f>IFERROR(Table1[[#This Row],[County (Utah.gov)]], SUBSTITUTE(Table1[[#This Row],[County (WPR)]], " County", ""))</f>
        <v>Utah</v>
      </c>
    </row>
    <row r="4601" spans="1:10">
      <c r="A4601" t="s">
        <v>137</v>
      </c>
      <c r="B4601" t="s">
        <v>300</v>
      </c>
      <c r="C4601">
        <v>2025</v>
      </c>
      <c r="D4601">
        <v>2</v>
      </c>
      <c r="E4601">
        <v>84655</v>
      </c>
      <c r="F4601" t="s">
        <v>291</v>
      </c>
      <c r="G4601">
        <v>14</v>
      </c>
      <c r="H4601" t="str">
        <f>_xlfn.XLOOKUP(Table1[[#This Row],[ZIPCODE]],Table2[Zip Code],Table2[County])</f>
        <v>Utah</v>
      </c>
      <c r="I4601" t="str">
        <f>_xlfn.XLOOKUP(Table1[[#This Row],[ZIPCODE]],Table3[zip],Table3[county])</f>
        <v>Utah County</v>
      </c>
      <c r="J4601" t="str">
        <f>IFERROR(Table1[[#This Row],[County (Utah.gov)]], SUBSTITUTE(Table1[[#This Row],[County (WPR)]], " County", ""))</f>
        <v>Utah</v>
      </c>
    </row>
    <row r="4602" spans="1:10">
      <c r="A4602" t="s">
        <v>137</v>
      </c>
      <c r="B4602" t="s">
        <v>300</v>
      </c>
      <c r="C4602">
        <v>2025</v>
      </c>
      <c r="D4602">
        <v>2</v>
      </c>
      <c r="E4602">
        <v>84660</v>
      </c>
      <c r="F4602" t="s">
        <v>290</v>
      </c>
      <c r="G4602">
        <v>16</v>
      </c>
      <c r="H4602" t="str">
        <f>_xlfn.XLOOKUP(Table1[[#This Row],[ZIPCODE]],Table2[Zip Code],Table2[County])</f>
        <v>Utah</v>
      </c>
      <c r="I4602" t="str">
        <f>_xlfn.XLOOKUP(Table1[[#This Row],[ZIPCODE]],Table3[zip],Table3[county])</f>
        <v>Utah County</v>
      </c>
      <c r="J4602" t="str">
        <f>IFERROR(Table1[[#This Row],[County (Utah.gov)]], SUBSTITUTE(Table1[[#This Row],[County (WPR)]], " County", ""))</f>
        <v>Utah</v>
      </c>
    </row>
    <row r="4603" spans="1:10">
      <c r="A4603" t="s">
        <v>137</v>
      </c>
      <c r="B4603" t="s">
        <v>300</v>
      </c>
      <c r="C4603">
        <v>2025</v>
      </c>
      <c r="D4603">
        <v>2</v>
      </c>
      <c r="E4603">
        <v>84660</v>
      </c>
      <c r="F4603" t="s">
        <v>291</v>
      </c>
      <c r="G4603">
        <v>52</v>
      </c>
      <c r="H4603" t="str">
        <f>_xlfn.XLOOKUP(Table1[[#This Row],[ZIPCODE]],Table2[Zip Code],Table2[County])</f>
        <v>Utah</v>
      </c>
      <c r="I4603" t="str">
        <f>_xlfn.XLOOKUP(Table1[[#This Row],[ZIPCODE]],Table3[zip],Table3[county])</f>
        <v>Utah County</v>
      </c>
      <c r="J4603" t="str">
        <f>IFERROR(Table1[[#This Row],[County (Utah.gov)]], SUBSTITUTE(Table1[[#This Row],[County (WPR)]], " County", ""))</f>
        <v>Utah</v>
      </c>
    </row>
    <row r="4604" spans="1:10">
      <c r="A4604" t="s">
        <v>137</v>
      </c>
      <c r="B4604" t="s">
        <v>300</v>
      </c>
      <c r="C4604">
        <v>2025</v>
      </c>
      <c r="D4604">
        <v>2</v>
      </c>
      <c r="E4604">
        <v>84663</v>
      </c>
      <c r="F4604" t="s">
        <v>290</v>
      </c>
      <c r="G4604">
        <v>13</v>
      </c>
      <c r="H4604" t="str">
        <f>_xlfn.XLOOKUP(Table1[[#This Row],[ZIPCODE]],Table2[Zip Code],Table2[County])</f>
        <v>Utah</v>
      </c>
      <c r="I4604" t="str">
        <f>_xlfn.XLOOKUP(Table1[[#This Row],[ZIPCODE]],Table3[zip],Table3[county])</f>
        <v>Utah County</v>
      </c>
      <c r="J4604" t="str">
        <f>IFERROR(Table1[[#This Row],[County (Utah.gov)]], SUBSTITUTE(Table1[[#This Row],[County (WPR)]], " County", ""))</f>
        <v>Utah</v>
      </c>
    </row>
    <row r="4605" spans="1:10">
      <c r="A4605" t="s">
        <v>137</v>
      </c>
      <c r="B4605" t="s">
        <v>300</v>
      </c>
      <c r="C4605">
        <v>2025</v>
      </c>
      <c r="D4605">
        <v>2</v>
      </c>
      <c r="E4605">
        <v>84663</v>
      </c>
      <c r="F4605" t="s">
        <v>291</v>
      </c>
      <c r="G4605">
        <v>17</v>
      </c>
      <c r="H4605" t="str">
        <f>_xlfn.XLOOKUP(Table1[[#This Row],[ZIPCODE]],Table2[Zip Code],Table2[County])</f>
        <v>Utah</v>
      </c>
      <c r="I4605" t="str">
        <f>_xlfn.XLOOKUP(Table1[[#This Row],[ZIPCODE]],Table3[zip],Table3[county])</f>
        <v>Utah County</v>
      </c>
      <c r="J4605" t="str">
        <f>IFERROR(Table1[[#This Row],[County (Utah.gov)]], SUBSTITUTE(Table1[[#This Row],[County (WPR)]], " County", ""))</f>
        <v>Utah</v>
      </c>
    </row>
    <row r="4606" spans="1:10">
      <c r="A4606" t="s">
        <v>137</v>
      </c>
      <c r="B4606" t="s">
        <v>300</v>
      </c>
      <c r="C4606">
        <v>2025</v>
      </c>
      <c r="D4606">
        <v>2</v>
      </c>
      <c r="E4606">
        <v>84664</v>
      </c>
      <c r="F4606" t="s">
        <v>290</v>
      </c>
      <c r="G4606">
        <v>5</v>
      </c>
      <c r="H4606" t="str">
        <f>_xlfn.XLOOKUP(Table1[[#This Row],[ZIPCODE]],Table2[Zip Code],Table2[County])</f>
        <v>Utah</v>
      </c>
      <c r="I4606" t="str">
        <f>_xlfn.XLOOKUP(Table1[[#This Row],[ZIPCODE]],Table3[zip],Table3[county])</f>
        <v>Utah County</v>
      </c>
      <c r="J4606" t="str">
        <f>IFERROR(Table1[[#This Row],[County (Utah.gov)]], SUBSTITUTE(Table1[[#This Row],[County (WPR)]], " County", ""))</f>
        <v>Utah</v>
      </c>
    </row>
    <row r="4607" spans="1:10">
      <c r="A4607" t="s">
        <v>137</v>
      </c>
      <c r="B4607" t="s">
        <v>300</v>
      </c>
      <c r="C4607">
        <v>2025</v>
      </c>
      <c r="D4607">
        <v>2</v>
      </c>
      <c r="E4607">
        <v>84664</v>
      </c>
      <c r="F4607" t="s">
        <v>291</v>
      </c>
      <c r="G4607">
        <v>13</v>
      </c>
      <c r="H4607" t="str">
        <f>_xlfn.XLOOKUP(Table1[[#This Row],[ZIPCODE]],Table2[Zip Code],Table2[County])</f>
        <v>Utah</v>
      </c>
      <c r="I4607" t="str">
        <f>_xlfn.XLOOKUP(Table1[[#This Row],[ZIPCODE]],Table3[zip],Table3[county])</f>
        <v>Utah County</v>
      </c>
      <c r="J4607" t="str">
        <f>IFERROR(Table1[[#This Row],[County (Utah.gov)]], SUBSTITUTE(Table1[[#This Row],[County (WPR)]], " County", ""))</f>
        <v>Utah</v>
      </c>
    </row>
    <row r="4608" spans="1:10">
      <c r="A4608" t="s">
        <v>137</v>
      </c>
      <c r="B4608" t="s">
        <v>300</v>
      </c>
      <c r="C4608">
        <v>2025</v>
      </c>
      <c r="D4608">
        <v>2</v>
      </c>
      <c r="E4608">
        <v>84721</v>
      </c>
      <c r="F4608" t="s">
        <v>290</v>
      </c>
      <c r="G4608">
        <v>1</v>
      </c>
      <c r="H4608" t="str">
        <f>_xlfn.XLOOKUP(Table1[[#This Row],[ZIPCODE]],Table2[Zip Code],Table2[County])</f>
        <v>Iron</v>
      </c>
      <c r="I4608" t="str">
        <f>_xlfn.XLOOKUP(Table1[[#This Row],[ZIPCODE]],Table3[zip],Table3[county])</f>
        <v>Iron County</v>
      </c>
      <c r="J4608" t="str">
        <f>IFERROR(Table1[[#This Row],[County (Utah.gov)]], SUBSTITUTE(Table1[[#This Row],[County (WPR)]], " County", ""))</f>
        <v>Iron</v>
      </c>
    </row>
    <row r="4609" spans="1:10">
      <c r="A4609" t="s">
        <v>137</v>
      </c>
      <c r="B4609" t="s">
        <v>300</v>
      </c>
      <c r="C4609">
        <v>2025</v>
      </c>
      <c r="D4609">
        <v>2</v>
      </c>
      <c r="E4609">
        <v>84737</v>
      </c>
      <c r="F4609" t="s">
        <v>291</v>
      </c>
      <c r="G4609">
        <v>4</v>
      </c>
      <c r="H4609" t="str">
        <f>_xlfn.XLOOKUP(Table1[[#This Row],[ZIPCODE]],Table2[Zip Code],Table2[County])</f>
        <v>Washington</v>
      </c>
      <c r="I4609" t="str">
        <f>_xlfn.XLOOKUP(Table1[[#This Row],[ZIPCODE]],Table3[zip],Table3[county])</f>
        <v>Washington County</v>
      </c>
      <c r="J4609" t="str">
        <f>IFERROR(Table1[[#This Row],[County (Utah.gov)]], SUBSTITUTE(Table1[[#This Row],[County (WPR)]], " County", ""))</f>
        <v>Washington</v>
      </c>
    </row>
    <row r="4610" spans="1:10">
      <c r="A4610" t="s">
        <v>137</v>
      </c>
      <c r="B4610" t="s">
        <v>300</v>
      </c>
      <c r="C4610">
        <v>2025</v>
      </c>
      <c r="D4610">
        <v>2</v>
      </c>
      <c r="E4610">
        <v>84738</v>
      </c>
      <c r="F4610" t="s">
        <v>290</v>
      </c>
      <c r="G4610">
        <v>1</v>
      </c>
      <c r="H4610" t="str">
        <f>_xlfn.XLOOKUP(Table1[[#This Row],[ZIPCODE]],Table2[Zip Code],Table2[County])</f>
        <v>Washington</v>
      </c>
      <c r="I4610" t="str">
        <f>_xlfn.XLOOKUP(Table1[[#This Row],[ZIPCODE]],Table3[zip],Table3[county])</f>
        <v>Washington County</v>
      </c>
      <c r="J4610" t="str">
        <f>IFERROR(Table1[[#This Row],[County (Utah.gov)]], SUBSTITUTE(Table1[[#This Row],[County (WPR)]], " County", ""))</f>
        <v>Washington</v>
      </c>
    </row>
    <row r="4611" spans="1:10">
      <c r="A4611" t="s">
        <v>137</v>
      </c>
      <c r="B4611" t="s">
        <v>300</v>
      </c>
      <c r="C4611">
        <v>2025</v>
      </c>
      <c r="D4611">
        <v>2</v>
      </c>
      <c r="E4611">
        <v>84741</v>
      </c>
      <c r="F4611" t="s">
        <v>290</v>
      </c>
      <c r="G4611">
        <v>1</v>
      </c>
      <c r="H4611" t="str">
        <f>_xlfn.XLOOKUP(Table1[[#This Row],[ZIPCODE]],Table2[Zip Code],Table2[County])</f>
        <v>Kane</v>
      </c>
      <c r="I4611" t="str">
        <f>_xlfn.XLOOKUP(Table1[[#This Row],[ZIPCODE]],Table3[zip],Table3[county])</f>
        <v>Kane County</v>
      </c>
      <c r="J4611" t="str">
        <f>IFERROR(Table1[[#This Row],[County (Utah.gov)]], SUBSTITUTE(Table1[[#This Row],[County (WPR)]], " County", ""))</f>
        <v>Kane</v>
      </c>
    </row>
    <row r="4612" spans="1:10">
      <c r="A4612" t="s">
        <v>137</v>
      </c>
      <c r="B4612" t="s">
        <v>300</v>
      </c>
      <c r="C4612">
        <v>2025</v>
      </c>
      <c r="D4612">
        <v>2</v>
      </c>
      <c r="E4612">
        <v>84765</v>
      </c>
      <c r="F4612" t="s">
        <v>290</v>
      </c>
      <c r="G4612">
        <v>2</v>
      </c>
      <c r="H4612" t="str">
        <f>_xlfn.XLOOKUP(Table1[[#This Row],[ZIPCODE]],Table2[Zip Code],Table2[County])</f>
        <v>Washington</v>
      </c>
      <c r="I4612" t="str">
        <f>_xlfn.XLOOKUP(Table1[[#This Row],[ZIPCODE]],Table3[zip],Table3[county])</f>
        <v>Washington County</v>
      </c>
      <c r="J4612" t="str">
        <f>IFERROR(Table1[[#This Row],[County (Utah.gov)]], SUBSTITUTE(Table1[[#This Row],[County (WPR)]], " County", ""))</f>
        <v>Washington</v>
      </c>
    </row>
    <row r="4613" spans="1:10">
      <c r="A4613" t="s">
        <v>137</v>
      </c>
      <c r="B4613" t="s">
        <v>300</v>
      </c>
      <c r="C4613">
        <v>2025</v>
      </c>
      <c r="D4613">
        <v>2</v>
      </c>
      <c r="E4613">
        <v>84765</v>
      </c>
      <c r="F4613" t="s">
        <v>291</v>
      </c>
      <c r="G4613">
        <v>4</v>
      </c>
      <c r="H4613" t="str">
        <f>_xlfn.XLOOKUP(Table1[[#This Row],[ZIPCODE]],Table2[Zip Code],Table2[County])</f>
        <v>Washington</v>
      </c>
      <c r="I4613" t="str">
        <f>_xlfn.XLOOKUP(Table1[[#This Row],[ZIPCODE]],Table3[zip],Table3[county])</f>
        <v>Washington County</v>
      </c>
      <c r="J4613" t="str">
        <f>IFERROR(Table1[[#This Row],[County (Utah.gov)]], SUBSTITUTE(Table1[[#This Row],[County (WPR)]], " County", ""))</f>
        <v>Washington</v>
      </c>
    </row>
    <row r="4614" spans="1:10">
      <c r="A4614" t="s">
        <v>137</v>
      </c>
      <c r="B4614" t="s">
        <v>300</v>
      </c>
      <c r="C4614">
        <v>2025</v>
      </c>
      <c r="D4614">
        <v>2</v>
      </c>
      <c r="E4614">
        <v>84770</v>
      </c>
      <c r="F4614" t="s">
        <v>291</v>
      </c>
      <c r="G4614">
        <v>8</v>
      </c>
      <c r="H4614" t="str">
        <f>_xlfn.XLOOKUP(Table1[[#This Row],[ZIPCODE]],Table2[Zip Code],Table2[County])</f>
        <v>Washington</v>
      </c>
      <c r="I4614" t="str">
        <f>_xlfn.XLOOKUP(Table1[[#This Row],[ZIPCODE]],Table3[zip],Table3[county])</f>
        <v>Washington County</v>
      </c>
      <c r="J4614" t="str">
        <f>IFERROR(Table1[[#This Row],[County (Utah.gov)]], SUBSTITUTE(Table1[[#This Row],[County (WPR)]], " County", ""))</f>
        <v>Washington</v>
      </c>
    </row>
    <row r="4615" spans="1:10">
      <c r="A4615" t="s">
        <v>137</v>
      </c>
      <c r="B4615" t="s">
        <v>300</v>
      </c>
      <c r="C4615">
        <v>2025</v>
      </c>
      <c r="D4615">
        <v>2</v>
      </c>
      <c r="E4615">
        <v>84774</v>
      </c>
      <c r="F4615" t="s">
        <v>291</v>
      </c>
      <c r="G4615">
        <v>1</v>
      </c>
      <c r="H4615" t="str">
        <f>_xlfn.XLOOKUP(Table1[[#This Row],[ZIPCODE]],Table2[Zip Code],Table2[County])</f>
        <v>Washington</v>
      </c>
      <c r="I4615" t="str">
        <f>_xlfn.XLOOKUP(Table1[[#This Row],[ZIPCODE]],Table3[zip],Table3[county])</f>
        <v>Washington County</v>
      </c>
      <c r="J4615" t="str">
        <f>IFERROR(Table1[[#This Row],[County (Utah.gov)]], SUBSTITUTE(Table1[[#This Row],[County (WPR)]], " County", ""))</f>
        <v>Washington</v>
      </c>
    </row>
    <row r="4616" spans="1:10">
      <c r="A4616" t="s">
        <v>137</v>
      </c>
      <c r="B4616" t="s">
        <v>300</v>
      </c>
      <c r="C4616">
        <v>2025</v>
      </c>
      <c r="D4616">
        <v>2</v>
      </c>
      <c r="E4616">
        <v>84780</v>
      </c>
      <c r="F4616" t="s">
        <v>290</v>
      </c>
      <c r="G4616">
        <v>1</v>
      </c>
      <c r="H4616" t="str">
        <f>_xlfn.XLOOKUP(Table1[[#This Row],[ZIPCODE]],Table2[Zip Code],Table2[County])</f>
        <v>Washington</v>
      </c>
      <c r="I4616" t="str">
        <f>_xlfn.XLOOKUP(Table1[[#This Row],[ZIPCODE]],Table3[zip],Table3[county])</f>
        <v>Washington County</v>
      </c>
      <c r="J4616" t="str">
        <f>IFERROR(Table1[[#This Row],[County (Utah.gov)]], SUBSTITUTE(Table1[[#This Row],[County (WPR)]], " County", ""))</f>
        <v>Washington</v>
      </c>
    </row>
    <row r="4617" spans="1:10">
      <c r="A4617" t="s">
        <v>137</v>
      </c>
      <c r="B4617" t="s">
        <v>300</v>
      </c>
      <c r="C4617">
        <v>2025</v>
      </c>
      <c r="D4617">
        <v>2</v>
      </c>
      <c r="E4617">
        <v>84780</v>
      </c>
      <c r="F4617" t="s">
        <v>291</v>
      </c>
      <c r="G4617">
        <v>12</v>
      </c>
      <c r="H4617" t="str">
        <f>_xlfn.XLOOKUP(Table1[[#This Row],[ZIPCODE]],Table2[Zip Code],Table2[County])</f>
        <v>Washington</v>
      </c>
      <c r="I4617" t="str">
        <f>_xlfn.XLOOKUP(Table1[[#This Row],[ZIPCODE]],Table3[zip],Table3[county])</f>
        <v>Washington County</v>
      </c>
      <c r="J4617" t="str">
        <f>IFERROR(Table1[[#This Row],[County (Utah.gov)]], SUBSTITUTE(Table1[[#This Row],[County (WPR)]], " County", ""))</f>
        <v>Washington</v>
      </c>
    </row>
    <row r="4618" spans="1:10">
      <c r="A4618" t="s">
        <v>137</v>
      </c>
      <c r="B4618" t="s">
        <v>300</v>
      </c>
      <c r="C4618">
        <v>2025</v>
      </c>
      <c r="D4618">
        <v>2</v>
      </c>
      <c r="E4618">
        <v>84782</v>
      </c>
      <c r="F4618" t="s">
        <v>291</v>
      </c>
      <c r="G4618">
        <v>1</v>
      </c>
      <c r="H4618" t="str">
        <f>_xlfn.XLOOKUP(Table1[[#This Row],[ZIPCODE]],Table2[Zip Code],Table2[County])</f>
        <v>Washington</v>
      </c>
      <c r="I4618" t="str">
        <f>_xlfn.XLOOKUP(Table1[[#This Row],[ZIPCODE]],Table3[zip],Table3[county])</f>
        <v>Washington County</v>
      </c>
      <c r="J4618" t="str">
        <f>IFERROR(Table1[[#This Row],[County (Utah.gov)]], SUBSTITUTE(Table1[[#This Row],[County (WPR)]], " County", ""))</f>
        <v>Washington</v>
      </c>
    </row>
    <row r="4619" spans="1:10">
      <c r="A4619" t="s">
        <v>137</v>
      </c>
      <c r="B4619" t="s">
        <v>300</v>
      </c>
      <c r="C4619">
        <v>2025</v>
      </c>
      <c r="D4619">
        <v>2</v>
      </c>
      <c r="E4619">
        <v>84790</v>
      </c>
      <c r="F4619" t="s">
        <v>290</v>
      </c>
      <c r="G4619">
        <v>3</v>
      </c>
      <c r="H4619" t="str">
        <f>_xlfn.XLOOKUP(Table1[[#This Row],[ZIPCODE]],Table2[Zip Code],Table2[County])</f>
        <v>Washington</v>
      </c>
      <c r="I4619" t="str">
        <f>_xlfn.XLOOKUP(Table1[[#This Row],[ZIPCODE]],Table3[zip],Table3[county])</f>
        <v>Washington County</v>
      </c>
      <c r="J4619" t="str">
        <f>IFERROR(Table1[[#This Row],[County (Utah.gov)]], SUBSTITUTE(Table1[[#This Row],[County (WPR)]], " County", ""))</f>
        <v>Washington</v>
      </c>
    </row>
    <row r="4620" spans="1:10">
      <c r="A4620" t="s">
        <v>137</v>
      </c>
      <c r="B4620" t="s">
        <v>300</v>
      </c>
      <c r="C4620">
        <v>2025</v>
      </c>
      <c r="D4620">
        <v>2</v>
      </c>
      <c r="E4620">
        <v>84790</v>
      </c>
      <c r="F4620" t="s">
        <v>291</v>
      </c>
      <c r="G4620">
        <v>4</v>
      </c>
      <c r="H4620" t="str">
        <f>_xlfn.XLOOKUP(Table1[[#This Row],[ZIPCODE]],Table2[Zip Code],Table2[County])</f>
        <v>Washington</v>
      </c>
      <c r="I4620" t="str">
        <f>_xlfn.XLOOKUP(Table1[[#This Row],[ZIPCODE]],Table3[zip],Table3[county])</f>
        <v>Washington County</v>
      </c>
      <c r="J4620" t="str">
        <f>IFERROR(Table1[[#This Row],[County (Utah.gov)]], SUBSTITUTE(Table1[[#This Row],[County (WPR)]], " County", ""))</f>
        <v>Washington</v>
      </c>
    </row>
    <row r="4621" spans="1:10">
      <c r="A4621" t="s">
        <v>137</v>
      </c>
      <c r="B4621" t="s">
        <v>300</v>
      </c>
      <c r="C4621">
        <v>2025</v>
      </c>
      <c r="D4621">
        <v>2</v>
      </c>
      <c r="E4621">
        <v>84970</v>
      </c>
      <c r="F4621" t="s">
        <v>291</v>
      </c>
      <c r="G4621">
        <v>1</v>
      </c>
      <c r="H4621" t="e">
        <f>_xlfn.XLOOKUP(Table1[[#This Row],[ZIPCODE]],Table2[Zip Code],Table2[County])</f>
        <v>#N/A</v>
      </c>
      <c r="I4621" t="e">
        <f>_xlfn.XLOOKUP(Table1[[#This Row],[ZIPCODE]],Table3[zip],Table3[county])</f>
        <v>#N/A</v>
      </c>
      <c r="J4621" t="e">
        <f>IFERROR(Table1[[#This Row],[County (Utah.gov)]], SUBSTITUTE(Table1[[#This Row],[County (WPR)]], " County", ""))</f>
        <v>#N/A</v>
      </c>
    </row>
    <row r="4622" spans="1:10">
      <c r="A4622" t="s">
        <v>137</v>
      </c>
      <c r="B4622" t="s">
        <v>322</v>
      </c>
      <c r="C4622">
        <v>2025</v>
      </c>
      <c r="D4622">
        <v>2</v>
      </c>
      <c r="E4622">
        <v>84001</v>
      </c>
      <c r="F4622" t="s">
        <v>290</v>
      </c>
      <c r="G4622">
        <v>4</v>
      </c>
      <c r="H4622" t="str">
        <f>_xlfn.XLOOKUP(Table1[[#This Row],[ZIPCODE]],Table2[Zip Code],Table2[County])</f>
        <v>Duchesne</v>
      </c>
      <c r="I4622" t="str">
        <f>_xlfn.XLOOKUP(Table1[[#This Row],[ZIPCODE]],Table3[zip],Table3[county])</f>
        <v>Duchesne County</v>
      </c>
      <c r="J4622" t="str">
        <f>IFERROR(Table1[[#This Row],[County (Utah.gov)]], SUBSTITUTE(Table1[[#This Row],[County (WPR)]], " County", ""))</f>
        <v>Duchesne</v>
      </c>
    </row>
    <row r="4623" spans="1:10">
      <c r="A4623" t="s">
        <v>137</v>
      </c>
      <c r="B4623" t="s">
        <v>322</v>
      </c>
      <c r="C4623">
        <v>2025</v>
      </c>
      <c r="D4623">
        <v>2</v>
      </c>
      <c r="E4623">
        <v>84002</v>
      </c>
      <c r="F4623" t="s">
        <v>290</v>
      </c>
      <c r="G4623">
        <v>1</v>
      </c>
      <c r="H4623" t="str">
        <f>_xlfn.XLOOKUP(Table1[[#This Row],[ZIPCODE]],Table2[Zip Code],Table2[County])</f>
        <v>Duchesne</v>
      </c>
      <c r="I4623" t="str">
        <f>_xlfn.XLOOKUP(Table1[[#This Row],[ZIPCODE]],Table3[zip],Table3[county])</f>
        <v>Duchesne County</v>
      </c>
      <c r="J4623" t="str">
        <f>IFERROR(Table1[[#This Row],[County (Utah.gov)]], SUBSTITUTE(Table1[[#This Row],[County (WPR)]], " County", ""))</f>
        <v>Duchesne</v>
      </c>
    </row>
    <row r="4624" spans="1:10">
      <c r="A4624" t="s">
        <v>137</v>
      </c>
      <c r="B4624" t="s">
        <v>322</v>
      </c>
      <c r="C4624">
        <v>2025</v>
      </c>
      <c r="D4624">
        <v>2</v>
      </c>
      <c r="E4624">
        <v>84003</v>
      </c>
      <c r="F4624" t="s">
        <v>290</v>
      </c>
      <c r="G4624">
        <v>685</v>
      </c>
      <c r="H4624" t="str">
        <f>_xlfn.XLOOKUP(Table1[[#This Row],[ZIPCODE]],Table2[Zip Code],Table2[County])</f>
        <v>Utah</v>
      </c>
      <c r="I4624" t="str">
        <f>_xlfn.XLOOKUP(Table1[[#This Row],[ZIPCODE]],Table3[zip],Table3[county])</f>
        <v>Utah County</v>
      </c>
      <c r="J4624" t="str">
        <f>IFERROR(Table1[[#This Row],[County (Utah.gov)]], SUBSTITUTE(Table1[[#This Row],[County (WPR)]], " County", ""))</f>
        <v>Utah</v>
      </c>
    </row>
    <row r="4625" spans="1:10">
      <c r="A4625" t="s">
        <v>137</v>
      </c>
      <c r="B4625" t="s">
        <v>322</v>
      </c>
      <c r="C4625">
        <v>2025</v>
      </c>
      <c r="D4625">
        <v>2</v>
      </c>
      <c r="E4625">
        <v>84003</v>
      </c>
      <c r="F4625" t="s">
        <v>291</v>
      </c>
      <c r="G4625">
        <v>380</v>
      </c>
      <c r="H4625" t="str">
        <f>_xlfn.XLOOKUP(Table1[[#This Row],[ZIPCODE]],Table2[Zip Code],Table2[County])</f>
        <v>Utah</v>
      </c>
      <c r="I4625" t="str">
        <f>_xlfn.XLOOKUP(Table1[[#This Row],[ZIPCODE]],Table3[zip],Table3[county])</f>
        <v>Utah County</v>
      </c>
      <c r="J4625" t="str">
        <f>IFERROR(Table1[[#This Row],[County (Utah.gov)]], SUBSTITUTE(Table1[[#This Row],[County (WPR)]], " County", ""))</f>
        <v>Utah</v>
      </c>
    </row>
    <row r="4626" spans="1:10">
      <c r="A4626" t="s">
        <v>137</v>
      </c>
      <c r="B4626" t="s">
        <v>322</v>
      </c>
      <c r="C4626">
        <v>2025</v>
      </c>
      <c r="D4626">
        <v>2</v>
      </c>
      <c r="E4626">
        <v>84004</v>
      </c>
      <c r="F4626" t="s">
        <v>290</v>
      </c>
      <c r="G4626">
        <v>139</v>
      </c>
      <c r="H4626" t="str">
        <f>_xlfn.XLOOKUP(Table1[[#This Row],[ZIPCODE]],Table2[Zip Code],Table2[County])</f>
        <v>Utah</v>
      </c>
      <c r="I4626" t="str">
        <f>_xlfn.XLOOKUP(Table1[[#This Row],[ZIPCODE]],Table3[zip],Table3[county])</f>
        <v>Utah County</v>
      </c>
      <c r="J4626" t="str">
        <f>IFERROR(Table1[[#This Row],[County (Utah.gov)]], SUBSTITUTE(Table1[[#This Row],[County (WPR)]], " County", ""))</f>
        <v>Utah</v>
      </c>
    </row>
    <row r="4627" spans="1:10">
      <c r="A4627" t="s">
        <v>137</v>
      </c>
      <c r="B4627" t="s">
        <v>322</v>
      </c>
      <c r="C4627">
        <v>2025</v>
      </c>
      <c r="D4627">
        <v>2</v>
      </c>
      <c r="E4627">
        <v>84004</v>
      </c>
      <c r="F4627" t="s">
        <v>291</v>
      </c>
      <c r="G4627">
        <v>64</v>
      </c>
      <c r="H4627" t="str">
        <f>_xlfn.XLOOKUP(Table1[[#This Row],[ZIPCODE]],Table2[Zip Code],Table2[County])</f>
        <v>Utah</v>
      </c>
      <c r="I4627" t="str">
        <f>_xlfn.XLOOKUP(Table1[[#This Row],[ZIPCODE]],Table3[zip],Table3[county])</f>
        <v>Utah County</v>
      </c>
      <c r="J4627" t="str">
        <f>IFERROR(Table1[[#This Row],[County (Utah.gov)]], SUBSTITUTE(Table1[[#This Row],[County (WPR)]], " County", ""))</f>
        <v>Utah</v>
      </c>
    </row>
    <row r="4628" spans="1:10">
      <c r="A4628" t="s">
        <v>137</v>
      </c>
      <c r="B4628" t="s">
        <v>322</v>
      </c>
      <c r="C4628">
        <v>2025</v>
      </c>
      <c r="D4628">
        <v>2</v>
      </c>
      <c r="E4628">
        <v>84005</v>
      </c>
      <c r="F4628" t="s">
        <v>290</v>
      </c>
      <c r="G4628">
        <v>282</v>
      </c>
      <c r="H4628" t="e">
        <f>_xlfn.XLOOKUP(Table1[[#This Row],[ZIPCODE]],Table2[Zip Code],Table2[County])</f>
        <v>#N/A</v>
      </c>
      <c r="I4628" t="str">
        <f>_xlfn.XLOOKUP(Table1[[#This Row],[ZIPCODE]],Table3[zip],Table3[county])</f>
        <v>Utah County</v>
      </c>
      <c r="J4628" t="str">
        <f>IFERROR(Table1[[#This Row],[County (Utah.gov)]], SUBSTITUTE(Table1[[#This Row],[County (WPR)]], " County", ""))</f>
        <v>Utah</v>
      </c>
    </row>
    <row r="4629" spans="1:10">
      <c r="A4629" t="s">
        <v>137</v>
      </c>
      <c r="B4629" t="s">
        <v>322</v>
      </c>
      <c r="C4629">
        <v>2025</v>
      </c>
      <c r="D4629">
        <v>2</v>
      </c>
      <c r="E4629">
        <v>84005</v>
      </c>
      <c r="F4629" t="s">
        <v>291</v>
      </c>
      <c r="G4629">
        <v>200</v>
      </c>
      <c r="H4629" t="e">
        <f>_xlfn.XLOOKUP(Table1[[#This Row],[ZIPCODE]],Table2[Zip Code],Table2[County])</f>
        <v>#N/A</v>
      </c>
      <c r="I4629" t="str">
        <f>_xlfn.XLOOKUP(Table1[[#This Row],[ZIPCODE]],Table3[zip],Table3[county])</f>
        <v>Utah County</v>
      </c>
      <c r="J4629" t="str">
        <f>IFERROR(Table1[[#This Row],[County (Utah.gov)]], SUBSTITUTE(Table1[[#This Row],[County (WPR)]], " County", ""))</f>
        <v>Utah</v>
      </c>
    </row>
    <row r="4630" spans="1:10">
      <c r="A4630" t="s">
        <v>137</v>
      </c>
      <c r="B4630" t="s">
        <v>322</v>
      </c>
      <c r="C4630">
        <v>2025</v>
      </c>
      <c r="D4630">
        <v>2</v>
      </c>
      <c r="E4630">
        <v>84006</v>
      </c>
      <c r="F4630" t="s">
        <v>290</v>
      </c>
      <c r="G4630">
        <v>3</v>
      </c>
      <c r="H4630" t="str">
        <f>_xlfn.XLOOKUP(Table1[[#This Row],[ZIPCODE]],Table2[Zip Code],Table2[County])</f>
        <v>Salt Lake</v>
      </c>
      <c r="I4630" t="str">
        <f>_xlfn.XLOOKUP(Table1[[#This Row],[ZIPCODE]],Table3[zip],Table3[county])</f>
        <v>Salt Lake County</v>
      </c>
      <c r="J4630" t="str">
        <f>IFERROR(Table1[[#This Row],[County (Utah.gov)]], SUBSTITUTE(Table1[[#This Row],[County (WPR)]], " County", ""))</f>
        <v>Salt Lake</v>
      </c>
    </row>
    <row r="4631" spans="1:10">
      <c r="A4631" t="s">
        <v>137</v>
      </c>
      <c r="B4631" t="s">
        <v>322</v>
      </c>
      <c r="C4631">
        <v>2025</v>
      </c>
      <c r="D4631">
        <v>2</v>
      </c>
      <c r="E4631">
        <v>84006</v>
      </c>
      <c r="F4631" t="s">
        <v>291</v>
      </c>
      <c r="G4631">
        <v>2</v>
      </c>
      <c r="H4631" t="str">
        <f>_xlfn.XLOOKUP(Table1[[#This Row],[ZIPCODE]],Table2[Zip Code],Table2[County])</f>
        <v>Salt Lake</v>
      </c>
      <c r="I4631" t="str">
        <f>_xlfn.XLOOKUP(Table1[[#This Row],[ZIPCODE]],Table3[zip],Table3[county])</f>
        <v>Salt Lake County</v>
      </c>
      <c r="J4631" t="str">
        <f>IFERROR(Table1[[#This Row],[County (Utah.gov)]], SUBSTITUTE(Table1[[#This Row],[County (WPR)]], " County", ""))</f>
        <v>Salt Lake</v>
      </c>
    </row>
    <row r="4632" spans="1:10">
      <c r="A4632" t="s">
        <v>137</v>
      </c>
      <c r="B4632" t="s">
        <v>322</v>
      </c>
      <c r="C4632">
        <v>2025</v>
      </c>
      <c r="D4632">
        <v>2</v>
      </c>
      <c r="E4632">
        <v>84007</v>
      </c>
      <c r="F4632" t="s">
        <v>291</v>
      </c>
      <c r="G4632">
        <v>1</v>
      </c>
      <c r="H4632" t="str">
        <f>_xlfn.XLOOKUP(Table1[[#This Row],[ZIPCODE]],Table2[Zip Code],Table2[County])</f>
        <v>Duchesne</v>
      </c>
      <c r="I4632" t="str">
        <f>_xlfn.XLOOKUP(Table1[[#This Row],[ZIPCODE]],Table3[zip],Table3[county])</f>
        <v>Duchesne County</v>
      </c>
      <c r="J4632" t="str">
        <f>IFERROR(Table1[[#This Row],[County (Utah.gov)]], SUBSTITUTE(Table1[[#This Row],[County (WPR)]], " County", ""))</f>
        <v>Duchesne</v>
      </c>
    </row>
    <row r="4633" spans="1:10">
      <c r="A4633" t="s">
        <v>137</v>
      </c>
      <c r="B4633" t="s">
        <v>322</v>
      </c>
      <c r="C4633">
        <v>2025</v>
      </c>
      <c r="D4633">
        <v>2</v>
      </c>
      <c r="E4633">
        <v>84009</v>
      </c>
      <c r="F4633" t="s">
        <v>290</v>
      </c>
      <c r="G4633">
        <v>157</v>
      </c>
      <c r="H4633" t="e">
        <f>_xlfn.XLOOKUP(Table1[[#This Row],[ZIPCODE]],Table2[Zip Code],Table2[County])</f>
        <v>#N/A</v>
      </c>
      <c r="I4633" t="str">
        <f>_xlfn.XLOOKUP(Table1[[#This Row],[ZIPCODE]],Table3[zip],Table3[county])</f>
        <v>Salt Lake County</v>
      </c>
      <c r="J4633" t="str">
        <f>IFERROR(Table1[[#This Row],[County (Utah.gov)]], SUBSTITUTE(Table1[[#This Row],[County (WPR)]], " County", ""))</f>
        <v>Salt Lake</v>
      </c>
    </row>
    <row r="4634" spans="1:10">
      <c r="A4634" t="s">
        <v>137</v>
      </c>
      <c r="B4634" t="s">
        <v>322</v>
      </c>
      <c r="C4634">
        <v>2025</v>
      </c>
      <c r="D4634">
        <v>2</v>
      </c>
      <c r="E4634">
        <v>84009</v>
      </c>
      <c r="F4634" t="s">
        <v>291</v>
      </c>
      <c r="G4634">
        <v>90</v>
      </c>
      <c r="H4634" t="e">
        <f>_xlfn.XLOOKUP(Table1[[#This Row],[ZIPCODE]],Table2[Zip Code],Table2[County])</f>
        <v>#N/A</v>
      </c>
      <c r="I4634" t="str">
        <f>_xlfn.XLOOKUP(Table1[[#This Row],[ZIPCODE]],Table3[zip],Table3[county])</f>
        <v>Salt Lake County</v>
      </c>
      <c r="J4634" t="str">
        <f>IFERROR(Table1[[#This Row],[County (Utah.gov)]], SUBSTITUTE(Table1[[#This Row],[County (WPR)]], " County", ""))</f>
        <v>Salt Lake</v>
      </c>
    </row>
    <row r="4635" spans="1:10">
      <c r="A4635" t="s">
        <v>137</v>
      </c>
      <c r="B4635" t="s">
        <v>322</v>
      </c>
      <c r="C4635">
        <v>2025</v>
      </c>
      <c r="D4635">
        <v>2</v>
      </c>
      <c r="E4635">
        <v>84010</v>
      </c>
      <c r="F4635" t="s">
        <v>290</v>
      </c>
      <c r="G4635">
        <v>93</v>
      </c>
      <c r="H4635" t="str">
        <f>_xlfn.XLOOKUP(Table1[[#This Row],[ZIPCODE]],Table2[Zip Code],Table2[County])</f>
        <v>Davis</v>
      </c>
      <c r="I4635" t="str">
        <f>_xlfn.XLOOKUP(Table1[[#This Row],[ZIPCODE]],Table3[zip],Table3[county])</f>
        <v>Davis County</v>
      </c>
      <c r="J4635" t="str">
        <f>IFERROR(Table1[[#This Row],[County (Utah.gov)]], SUBSTITUTE(Table1[[#This Row],[County (WPR)]], " County", ""))</f>
        <v>Davis</v>
      </c>
    </row>
    <row r="4636" spans="1:10">
      <c r="A4636" t="s">
        <v>137</v>
      </c>
      <c r="B4636" t="s">
        <v>322</v>
      </c>
      <c r="C4636">
        <v>2025</v>
      </c>
      <c r="D4636">
        <v>2</v>
      </c>
      <c r="E4636">
        <v>84010</v>
      </c>
      <c r="F4636" t="s">
        <v>291</v>
      </c>
      <c r="G4636">
        <v>30</v>
      </c>
      <c r="H4636" t="str">
        <f>_xlfn.XLOOKUP(Table1[[#This Row],[ZIPCODE]],Table2[Zip Code],Table2[County])</f>
        <v>Davis</v>
      </c>
      <c r="I4636" t="str">
        <f>_xlfn.XLOOKUP(Table1[[#This Row],[ZIPCODE]],Table3[zip],Table3[county])</f>
        <v>Davis County</v>
      </c>
      <c r="J4636" t="str">
        <f>IFERROR(Table1[[#This Row],[County (Utah.gov)]], SUBSTITUTE(Table1[[#This Row],[County (WPR)]], " County", ""))</f>
        <v>Davis</v>
      </c>
    </row>
    <row r="4637" spans="1:10">
      <c r="A4637" t="s">
        <v>137</v>
      </c>
      <c r="B4637" t="s">
        <v>322</v>
      </c>
      <c r="C4637">
        <v>2025</v>
      </c>
      <c r="D4637">
        <v>2</v>
      </c>
      <c r="E4637">
        <v>84013</v>
      </c>
      <c r="F4637" t="s">
        <v>290</v>
      </c>
      <c r="G4637">
        <v>6</v>
      </c>
      <c r="H4637" t="str">
        <f>_xlfn.XLOOKUP(Table1[[#This Row],[ZIPCODE]],Table2[Zip Code],Table2[County])</f>
        <v>Utah</v>
      </c>
      <c r="I4637" t="str">
        <f>_xlfn.XLOOKUP(Table1[[#This Row],[ZIPCODE]],Table3[zip],Table3[county])</f>
        <v>Utah County</v>
      </c>
      <c r="J4637" t="str">
        <f>IFERROR(Table1[[#This Row],[County (Utah.gov)]], SUBSTITUTE(Table1[[#This Row],[County (WPR)]], " County", ""))</f>
        <v>Utah</v>
      </c>
    </row>
    <row r="4638" spans="1:10">
      <c r="A4638" t="s">
        <v>137</v>
      </c>
      <c r="B4638" t="s">
        <v>322</v>
      </c>
      <c r="C4638">
        <v>2025</v>
      </c>
      <c r="D4638">
        <v>2</v>
      </c>
      <c r="E4638">
        <v>84013</v>
      </c>
      <c r="F4638" t="s">
        <v>291</v>
      </c>
      <c r="G4638">
        <v>4</v>
      </c>
      <c r="H4638" t="str">
        <f>_xlfn.XLOOKUP(Table1[[#This Row],[ZIPCODE]],Table2[Zip Code],Table2[County])</f>
        <v>Utah</v>
      </c>
      <c r="I4638" t="str">
        <f>_xlfn.XLOOKUP(Table1[[#This Row],[ZIPCODE]],Table3[zip],Table3[county])</f>
        <v>Utah County</v>
      </c>
      <c r="J4638" t="str">
        <f>IFERROR(Table1[[#This Row],[County (Utah.gov)]], SUBSTITUTE(Table1[[#This Row],[County (WPR)]], " County", ""))</f>
        <v>Utah</v>
      </c>
    </row>
    <row r="4639" spans="1:10">
      <c r="A4639" t="s">
        <v>137</v>
      </c>
      <c r="B4639" t="s">
        <v>322</v>
      </c>
      <c r="C4639">
        <v>2025</v>
      </c>
      <c r="D4639">
        <v>2</v>
      </c>
      <c r="E4639">
        <v>84014</v>
      </c>
      <c r="F4639" t="s">
        <v>290</v>
      </c>
      <c r="G4639">
        <v>45</v>
      </c>
      <c r="H4639" t="str">
        <f>_xlfn.XLOOKUP(Table1[[#This Row],[ZIPCODE]],Table2[Zip Code],Table2[County])</f>
        <v>Davis</v>
      </c>
      <c r="I4639" t="str">
        <f>_xlfn.XLOOKUP(Table1[[#This Row],[ZIPCODE]],Table3[zip],Table3[county])</f>
        <v>Davis County</v>
      </c>
      <c r="J4639" t="str">
        <f>IFERROR(Table1[[#This Row],[County (Utah.gov)]], SUBSTITUTE(Table1[[#This Row],[County (WPR)]], " County", ""))</f>
        <v>Davis</v>
      </c>
    </row>
    <row r="4640" spans="1:10">
      <c r="A4640" t="s">
        <v>137</v>
      </c>
      <c r="B4640" t="s">
        <v>322</v>
      </c>
      <c r="C4640">
        <v>2025</v>
      </c>
      <c r="D4640">
        <v>2</v>
      </c>
      <c r="E4640">
        <v>84014</v>
      </c>
      <c r="F4640" t="s">
        <v>291</v>
      </c>
      <c r="G4640">
        <v>21</v>
      </c>
      <c r="H4640" t="str">
        <f>_xlfn.XLOOKUP(Table1[[#This Row],[ZIPCODE]],Table2[Zip Code],Table2[County])</f>
        <v>Davis</v>
      </c>
      <c r="I4640" t="str">
        <f>_xlfn.XLOOKUP(Table1[[#This Row],[ZIPCODE]],Table3[zip],Table3[county])</f>
        <v>Davis County</v>
      </c>
      <c r="J4640" t="str">
        <f>IFERROR(Table1[[#This Row],[County (Utah.gov)]], SUBSTITUTE(Table1[[#This Row],[County (WPR)]], " County", ""))</f>
        <v>Davis</v>
      </c>
    </row>
    <row r="4641" spans="1:10">
      <c r="A4641" t="s">
        <v>137</v>
      </c>
      <c r="B4641" t="s">
        <v>322</v>
      </c>
      <c r="C4641">
        <v>2025</v>
      </c>
      <c r="D4641">
        <v>2</v>
      </c>
      <c r="E4641">
        <v>84015</v>
      </c>
      <c r="F4641" t="s">
        <v>290</v>
      </c>
      <c r="G4641">
        <v>41</v>
      </c>
      <c r="H4641" t="str">
        <f>_xlfn.XLOOKUP(Table1[[#This Row],[ZIPCODE]],Table2[Zip Code],Table2[County])</f>
        <v>Davis</v>
      </c>
      <c r="I4641" t="str">
        <f>_xlfn.XLOOKUP(Table1[[#This Row],[ZIPCODE]],Table3[zip],Table3[county])</f>
        <v>Davis County</v>
      </c>
      <c r="J4641" t="str">
        <f>IFERROR(Table1[[#This Row],[County (Utah.gov)]], SUBSTITUTE(Table1[[#This Row],[County (WPR)]], " County", ""))</f>
        <v>Davis</v>
      </c>
    </row>
    <row r="4642" spans="1:10">
      <c r="A4642" t="s">
        <v>137</v>
      </c>
      <c r="B4642" t="s">
        <v>322</v>
      </c>
      <c r="C4642">
        <v>2025</v>
      </c>
      <c r="D4642">
        <v>2</v>
      </c>
      <c r="E4642">
        <v>84015</v>
      </c>
      <c r="F4642" t="s">
        <v>291</v>
      </c>
      <c r="G4642">
        <v>16</v>
      </c>
      <c r="H4642" t="str">
        <f>_xlfn.XLOOKUP(Table1[[#This Row],[ZIPCODE]],Table2[Zip Code],Table2[County])</f>
        <v>Davis</v>
      </c>
      <c r="I4642" t="str">
        <f>_xlfn.XLOOKUP(Table1[[#This Row],[ZIPCODE]],Table3[zip],Table3[county])</f>
        <v>Davis County</v>
      </c>
      <c r="J4642" t="str">
        <f>IFERROR(Table1[[#This Row],[County (Utah.gov)]], SUBSTITUTE(Table1[[#This Row],[County (WPR)]], " County", ""))</f>
        <v>Davis</v>
      </c>
    </row>
    <row r="4643" spans="1:10">
      <c r="A4643" t="s">
        <v>137</v>
      </c>
      <c r="B4643" t="s">
        <v>322</v>
      </c>
      <c r="C4643">
        <v>2025</v>
      </c>
      <c r="D4643">
        <v>2</v>
      </c>
      <c r="E4643">
        <v>84017</v>
      </c>
      <c r="F4643" t="s">
        <v>290</v>
      </c>
      <c r="G4643">
        <v>10</v>
      </c>
      <c r="H4643" t="str">
        <f>_xlfn.XLOOKUP(Table1[[#This Row],[ZIPCODE]],Table2[Zip Code],Table2[County])</f>
        <v>Summit</v>
      </c>
      <c r="I4643" t="str">
        <f>_xlfn.XLOOKUP(Table1[[#This Row],[ZIPCODE]],Table3[zip],Table3[county])</f>
        <v>Summit County</v>
      </c>
      <c r="J4643" t="str">
        <f>IFERROR(Table1[[#This Row],[County (Utah.gov)]], SUBSTITUTE(Table1[[#This Row],[County (WPR)]], " County", ""))</f>
        <v>Summit</v>
      </c>
    </row>
    <row r="4644" spans="1:10">
      <c r="A4644" t="s">
        <v>137</v>
      </c>
      <c r="B4644" t="s">
        <v>322</v>
      </c>
      <c r="C4644">
        <v>2025</v>
      </c>
      <c r="D4644">
        <v>2</v>
      </c>
      <c r="E4644">
        <v>84017</v>
      </c>
      <c r="F4644" t="s">
        <v>291</v>
      </c>
      <c r="G4644">
        <v>4</v>
      </c>
      <c r="H4644" t="str">
        <f>_xlfn.XLOOKUP(Table1[[#This Row],[ZIPCODE]],Table2[Zip Code],Table2[County])</f>
        <v>Summit</v>
      </c>
      <c r="I4644" t="str">
        <f>_xlfn.XLOOKUP(Table1[[#This Row],[ZIPCODE]],Table3[zip],Table3[county])</f>
        <v>Summit County</v>
      </c>
      <c r="J4644" t="str">
        <f>IFERROR(Table1[[#This Row],[County (Utah.gov)]], SUBSTITUTE(Table1[[#This Row],[County (WPR)]], " County", ""))</f>
        <v>Summit</v>
      </c>
    </row>
    <row r="4645" spans="1:10">
      <c r="A4645" t="s">
        <v>137</v>
      </c>
      <c r="B4645" t="s">
        <v>322</v>
      </c>
      <c r="C4645">
        <v>2025</v>
      </c>
      <c r="D4645">
        <v>2</v>
      </c>
      <c r="E4645">
        <v>84020</v>
      </c>
      <c r="F4645" t="s">
        <v>290</v>
      </c>
      <c r="G4645">
        <v>320</v>
      </c>
      <c r="H4645" t="str">
        <f>_xlfn.XLOOKUP(Table1[[#This Row],[ZIPCODE]],Table2[Zip Code],Table2[County])</f>
        <v>Salt Lake</v>
      </c>
      <c r="I4645" t="str">
        <f>_xlfn.XLOOKUP(Table1[[#This Row],[ZIPCODE]],Table3[zip],Table3[county])</f>
        <v>Salt Lake County</v>
      </c>
      <c r="J4645" t="str">
        <f>IFERROR(Table1[[#This Row],[County (Utah.gov)]], SUBSTITUTE(Table1[[#This Row],[County (WPR)]], " County", ""))</f>
        <v>Salt Lake</v>
      </c>
    </row>
    <row r="4646" spans="1:10">
      <c r="A4646" t="s">
        <v>137</v>
      </c>
      <c r="B4646" t="s">
        <v>322</v>
      </c>
      <c r="C4646">
        <v>2025</v>
      </c>
      <c r="D4646">
        <v>2</v>
      </c>
      <c r="E4646">
        <v>84020</v>
      </c>
      <c r="F4646" t="s">
        <v>291</v>
      </c>
      <c r="G4646">
        <v>158</v>
      </c>
      <c r="H4646" t="str">
        <f>_xlfn.XLOOKUP(Table1[[#This Row],[ZIPCODE]],Table2[Zip Code],Table2[County])</f>
        <v>Salt Lake</v>
      </c>
      <c r="I4646" t="str">
        <f>_xlfn.XLOOKUP(Table1[[#This Row],[ZIPCODE]],Table3[zip],Table3[county])</f>
        <v>Salt Lake County</v>
      </c>
      <c r="J4646" t="str">
        <f>IFERROR(Table1[[#This Row],[County (Utah.gov)]], SUBSTITUTE(Table1[[#This Row],[County (WPR)]], " County", ""))</f>
        <v>Salt Lake</v>
      </c>
    </row>
    <row r="4647" spans="1:10">
      <c r="A4647" t="s">
        <v>137</v>
      </c>
      <c r="B4647" t="s">
        <v>322</v>
      </c>
      <c r="C4647">
        <v>2025</v>
      </c>
      <c r="D4647">
        <v>2</v>
      </c>
      <c r="E4647">
        <v>84021</v>
      </c>
      <c r="F4647" t="s">
        <v>291</v>
      </c>
      <c r="G4647">
        <v>1</v>
      </c>
      <c r="H4647" t="str">
        <f>_xlfn.XLOOKUP(Table1[[#This Row],[ZIPCODE]],Table2[Zip Code],Table2[County])</f>
        <v>Duchesne</v>
      </c>
      <c r="I4647" t="str">
        <f>_xlfn.XLOOKUP(Table1[[#This Row],[ZIPCODE]],Table3[zip],Table3[county])</f>
        <v>Duchesne County</v>
      </c>
      <c r="J4647" t="str">
        <f>IFERROR(Table1[[#This Row],[County (Utah.gov)]], SUBSTITUTE(Table1[[#This Row],[County (WPR)]], " County", ""))</f>
        <v>Duchesne</v>
      </c>
    </row>
    <row r="4648" spans="1:10">
      <c r="A4648" t="s">
        <v>137</v>
      </c>
      <c r="B4648" t="s">
        <v>322</v>
      </c>
      <c r="C4648">
        <v>2025</v>
      </c>
      <c r="D4648">
        <v>2</v>
      </c>
      <c r="E4648">
        <v>84023</v>
      </c>
      <c r="F4648" t="s">
        <v>291</v>
      </c>
      <c r="G4648">
        <v>1</v>
      </c>
      <c r="H4648" t="str">
        <f>_xlfn.XLOOKUP(Table1[[#This Row],[ZIPCODE]],Table2[Zip Code],Table2[County])</f>
        <v>Daggett</v>
      </c>
      <c r="I4648" t="str">
        <f>_xlfn.XLOOKUP(Table1[[#This Row],[ZIPCODE]],Table3[zip],Table3[county])</f>
        <v>Daggett County</v>
      </c>
      <c r="J4648" t="str">
        <f>IFERROR(Table1[[#This Row],[County (Utah.gov)]], SUBSTITUTE(Table1[[#This Row],[County (WPR)]], " County", ""))</f>
        <v>Daggett</v>
      </c>
    </row>
    <row r="4649" spans="1:10">
      <c r="A4649" t="s">
        <v>137</v>
      </c>
      <c r="B4649" t="s">
        <v>322</v>
      </c>
      <c r="C4649">
        <v>2025</v>
      </c>
      <c r="D4649">
        <v>2</v>
      </c>
      <c r="E4649">
        <v>84024</v>
      </c>
      <c r="F4649" t="s">
        <v>291</v>
      </c>
      <c r="G4649">
        <v>1</v>
      </c>
      <c r="H4649" t="str">
        <f>_xlfn.XLOOKUP(Table1[[#This Row],[ZIPCODE]],Table2[Zip Code],Table2[County])</f>
        <v>Summit</v>
      </c>
      <c r="I4649" t="str">
        <f>_xlfn.XLOOKUP(Table1[[#This Row],[ZIPCODE]],Table3[zip],Table3[county])</f>
        <v>Summit County</v>
      </c>
      <c r="J4649" t="str">
        <f>IFERROR(Table1[[#This Row],[County (Utah.gov)]], SUBSTITUTE(Table1[[#This Row],[County (WPR)]], " County", ""))</f>
        <v>Summit</v>
      </c>
    </row>
    <row r="4650" spans="1:10">
      <c r="A4650" t="s">
        <v>137</v>
      </c>
      <c r="B4650" t="s">
        <v>322</v>
      </c>
      <c r="C4650">
        <v>2025</v>
      </c>
      <c r="D4650">
        <v>2</v>
      </c>
      <c r="E4650">
        <v>84025</v>
      </c>
      <c r="F4650" t="s">
        <v>290</v>
      </c>
      <c r="G4650">
        <v>55</v>
      </c>
      <c r="H4650" t="str">
        <f>_xlfn.XLOOKUP(Table1[[#This Row],[ZIPCODE]],Table2[Zip Code],Table2[County])</f>
        <v>Davis</v>
      </c>
      <c r="I4650" t="str">
        <f>_xlfn.XLOOKUP(Table1[[#This Row],[ZIPCODE]],Table3[zip],Table3[county])</f>
        <v>Davis County</v>
      </c>
      <c r="J4650" t="str">
        <f>IFERROR(Table1[[#This Row],[County (Utah.gov)]], SUBSTITUTE(Table1[[#This Row],[County (WPR)]], " County", ""))</f>
        <v>Davis</v>
      </c>
    </row>
    <row r="4651" spans="1:10">
      <c r="A4651" t="s">
        <v>137</v>
      </c>
      <c r="B4651" t="s">
        <v>322</v>
      </c>
      <c r="C4651">
        <v>2025</v>
      </c>
      <c r="D4651">
        <v>2</v>
      </c>
      <c r="E4651">
        <v>84025</v>
      </c>
      <c r="F4651" t="s">
        <v>291</v>
      </c>
      <c r="G4651">
        <v>29</v>
      </c>
      <c r="H4651" t="str">
        <f>_xlfn.XLOOKUP(Table1[[#This Row],[ZIPCODE]],Table2[Zip Code],Table2[County])</f>
        <v>Davis</v>
      </c>
      <c r="I4651" t="str">
        <f>_xlfn.XLOOKUP(Table1[[#This Row],[ZIPCODE]],Table3[zip],Table3[county])</f>
        <v>Davis County</v>
      </c>
      <c r="J4651" t="str">
        <f>IFERROR(Table1[[#This Row],[County (Utah.gov)]], SUBSTITUTE(Table1[[#This Row],[County (WPR)]], " County", ""))</f>
        <v>Davis</v>
      </c>
    </row>
    <row r="4652" spans="1:10">
      <c r="A4652" t="s">
        <v>137</v>
      </c>
      <c r="B4652" t="s">
        <v>322</v>
      </c>
      <c r="C4652">
        <v>2025</v>
      </c>
      <c r="D4652">
        <v>2</v>
      </c>
      <c r="E4652">
        <v>84026</v>
      </c>
      <c r="F4652" t="s">
        <v>290</v>
      </c>
      <c r="G4652">
        <v>2</v>
      </c>
      <c r="H4652" t="str">
        <f>_xlfn.XLOOKUP(Table1[[#This Row],[ZIPCODE]],Table2[Zip Code],Table2[County])</f>
        <v>Uintah</v>
      </c>
      <c r="I4652" t="str">
        <f>_xlfn.XLOOKUP(Table1[[#This Row],[ZIPCODE]],Table3[zip],Table3[county])</f>
        <v>Uintah County</v>
      </c>
      <c r="J4652" t="str">
        <f>IFERROR(Table1[[#This Row],[County (Utah.gov)]], SUBSTITUTE(Table1[[#This Row],[County (WPR)]], " County", ""))</f>
        <v>Uintah</v>
      </c>
    </row>
    <row r="4653" spans="1:10">
      <c r="A4653" t="s">
        <v>137</v>
      </c>
      <c r="B4653" t="s">
        <v>322</v>
      </c>
      <c r="C4653">
        <v>2025</v>
      </c>
      <c r="D4653">
        <v>2</v>
      </c>
      <c r="E4653">
        <v>84029</v>
      </c>
      <c r="F4653" t="s">
        <v>290</v>
      </c>
      <c r="G4653">
        <v>13</v>
      </c>
      <c r="H4653" t="str">
        <f>_xlfn.XLOOKUP(Table1[[#This Row],[ZIPCODE]],Table2[Zip Code],Table2[County])</f>
        <v>Tooele</v>
      </c>
      <c r="I4653" t="str">
        <f>_xlfn.XLOOKUP(Table1[[#This Row],[ZIPCODE]],Table3[zip],Table3[county])</f>
        <v>Tooele County</v>
      </c>
      <c r="J4653" t="str">
        <f>IFERROR(Table1[[#This Row],[County (Utah.gov)]], SUBSTITUTE(Table1[[#This Row],[County (WPR)]], " County", ""))</f>
        <v>Tooele</v>
      </c>
    </row>
    <row r="4654" spans="1:10">
      <c r="A4654" t="s">
        <v>137</v>
      </c>
      <c r="B4654" t="s">
        <v>322</v>
      </c>
      <c r="C4654">
        <v>2025</v>
      </c>
      <c r="D4654">
        <v>2</v>
      </c>
      <c r="E4654">
        <v>84029</v>
      </c>
      <c r="F4654" t="s">
        <v>291</v>
      </c>
      <c r="G4654">
        <v>5</v>
      </c>
      <c r="H4654" t="str">
        <f>_xlfn.XLOOKUP(Table1[[#This Row],[ZIPCODE]],Table2[Zip Code],Table2[County])</f>
        <v>Tooele</v>
      </c>
      <c r="I4654" t="str">
        <f>_xlfn.XLOOKUP(Table1[[#This Row],[ZIPCODE]],Table3[zip],Table3[county])</f>
        <v>Tooele County</v>
      </c>
      <c r="J4654" t="str">
        <f>IFERROR(Table1[[#This Row],[County (Utah.gov)]], SUBSTITUTE(Table1[[#This Row],[County (WPR)]], " County", ""))</f>
        <v>Tooele</v>
      </c>
    </row>
    <row r="4655" spans="1:10">
      <c r="A4655" t="s">
        <v>137</v>
      </c>
      <c r="B4655" t="s">
        <v>322</v>
      </c>
      <c r="C4655">
        <v>2025</v>
      </c>
      <c r="D4655">
        <v>2</v>
      </c>
      <c r="E4655">
        <v>84032</v>
      </c>
      <c r="F4655" t="s">
        <v>290</v>
      </c>
      <c r="G4655">
        <v>123</v>
      </c>
      <c r="H4655" t="str">
        <f>_xlfn.XLOOKUP(Table1[[#This Row],[ZIPCODE]],Table2[Zip Code],Table2[County])</f>
        <v>Wasatch</v>
      </c>
      <c r="I4655" t="str">
        <f>_xlfn.XLOOKUP(Table1[[#This Row],[ZIPCODE]],Table3[zip],Table3[county])</f>
        <v>Wasatch County</v>
      </c>
      <c r="J4655" t="str">
        <f>IFERROR(Table1[[#This Row],[County (Utah.gov)]], SUBSTITUTE(Table1[[#This Row],[County (WPR)]], " County", ""))</f>
        <v>Wasatch</v>
      </c>
    </row>
    <row r="4656" spans="1:10">
      <c r="A4656" t="s">
        <v>137</v>
      </c>
      <c r="B4656" t="s">
        <v>322</v>
      </c>
      <c r="C4656">
        <v>2025</v>
      </c>
      <c r="D4656">
        <v>2</v>
      </c>
      <c r="E4656">
        <v>84032</v>
      </c>
      <c r="F4656" t="s">
        <v>291</v>
      </c>
      <c r="G4656">
        <v>86</v>
      </c>
      <c r="H4656" t="str">
        <f>_xlfn.XLOOKUP(Table1[[#This Row],[ZIPCODE]],Table2[Zip Code],Table2[County])</f>
        <v>Wasatch</v>
      </c>
      <c r="I4656" t="str">
        <f>_xlfn.XLOOKUP(Table1[[#This Row],[ZIPCODE]],Table3[zip],Table3[county])</f>
        <v>Wasatch County</v>
      </c>
      <c r="J4656" t="str">
        <f>IFERROR(Table1[[#This Row],[County (Utah.gov)]], SUBSTITUTE(Table1[[#This Row],[County (WPR)]], " County", ""))</f>
        <v>Wasatch</v>
      </c>
    </row>
    <row r="4657" spans="1:10">
      <c r="A4657" t="s">
        <v>137</v>
      </c>
      <c r="B4657" t="s">
        <v>322</v>
      </c>
      <c r="C4657">
        <v>2025</v>
      </c>
      <c r="D4657">
        <v>2</v>
      </c>
      <c r="E4657">
        <v>84033</v>
      </c>
      <c r="F4657" t="s">
        <v>291</v>
      </c>
      <c r="G4657">
        <v>2</v>
      </c>
      <c r="H4657" t="str">
        <f>_xlfn.XLOOKUP(Table1[[#This Row],[ZIPCODE]],Table2[Zip Code],Table2[County])</f>
        <v>Summit</v>
      </c>
      <c r="I4657" t="str">
        <f>_xlfn.XLOOKUP(Table1[[#This Row],[ZIPCODE]],Table3[zip],Table3[county])</f>
        <v>Summit County</v>
      </c>
      <c r="J4657" t="str">
        <f>IFERROR(Table1[[#This Row],[County (Utah.gov)]], SUBSTITUTE(Table1[[#This Row],[County (WPR)]], " County", ""))</f>
        <v>Summit</v>
      </c>
    </row>
    <row r="4658" spans="1:10">
      <c r="A4658" t="s">
        <v>137</v>
      </c>
      <c r="B4658" t="s">
        <v>322</v>
      </c>
      <c r="C4658">
        <v>2025</v>
      </c>
      <c r="D4658">
        <v>2</v>
      </c>
      <c r="E4658">
        <v>84035</v>
      </c>
      <c r="F4658" t="s">
        <v>290</v>
      </c>
      <c r="G4658">
        <v>2</v>
      </c>
      <c r="H4658" t="str">
        <f>_xlfn.XLOOKUP(Table1[[#This Row],[ZIPCODE]],Table2[Zip Code],Table2[County])</f>
        <v>Uintah</v>
      </c>
      <c r="I4658" t="str">
        <f>_xlfn.XLOOKUP(Table1[[#This Row],[ZIPCODE]],Table3[zip],Table3[county])</f>
        <v>Uintah County</v>
      </c>
      <c r="J4658" t="str">
        <f>IFERROR(Table1[[#This Row],[County (Utah.gov)]], SUBSTITUTE(Table1[[#This Row],[County (WPR)]], " County", ""))</f>
        <v>Uintah</v>
      </c>
    </row>
    <row r="4659" spans="1:10">
      <c r="A4659" t="s">
        <v>137</v>
      </c>
      <c r="B4659" t="s">
        <v>322</v>
      </c>
      <c r="C4659">
        <v>2025</v>
      </c>
      <c r="D4659">
        <v>2</v>
      </c>
      <c r="E4659">
        <v>84036</v>
      </c>
      <c r="F4659" t="s">
        <v>290</v>
      </c>
      <c r="G4659">
        <v>18</v>
      </c>
      <c r="H4659" t="str">
        <f>_xlfn.XLOOKUP(Table1[[#This Row],[ZIPCODE]],Table2[Zip Code],Table2[County])</f>
        <v>Summit</v>
      </c>
      <c r="I4659" t="str">
        <f>_xlfn.XLOOKUP(Table1[[#This Row],[ZIPCODE]],Table3[zip],Table3[county])</f>
        <v>Summit County</v>
      </c>
      <c r="J4659" t="str">
        <f>IFERROR(Table1[[#This Row],[County (Utah.gov)]], SUBSTITUTE(Table1[[#This Row],[County (WPR)]], " County", ""))</f>
        <v>Summit</v>
      </c>
    </row>
    <row r="4660" spans="1:10">
      <c r="A4660" t="s">
        <v>137</v>
      </c>
      <c r="B4660" t="s">
        <v>322</v>
      </c>
      <c r="C4660">
        <v>2025</v>
      </c>
      <c r="D4660">
        <v>2</v>
      </c>
      <c r="E4660">
        <v>84036</v>
      </c>
      <c r="F4660" t="s">
        <v>291</v>
      </c>
      <c r="G4660">
        <v>10</v>
      </c>
      <c r="H4660" t="str">
        <f>_xlfn.XLOOKUP(Table1[[#This Row],[ZIPCODE]],Table2[Zip Code],Table2[County])</f>
        <v>Summit</v>
      </c>
      <c r="I4660" t="str">
        <f>_xlfn.XLOOKUP(Table1[[#This Row],[ZIPCODE]],Table3[zip],Table3[county])</f>
        <v>Summit County</v>
      </c>
      <c r="J4660" t="str">
        <f>IFERROR(Table1[[#This Row],[County (Utah.gov)]], SUBSTITUTE(Table1[[#This Row],[County (WPR)]], " County", ""))</f>
        <v>Summit</v>
      </c>
    </row>
    <row r="4661" spans="1:10">
      <c r="A4661" t="s">
        <v>137</v>
      </c>
      <c r="B4661" t="s">
        <v>322</v>
      </c>
      <c r="C4661">
        <v>2025</v>
      </c>
      <c r="D4661">
        <v>2</v>
      </c>
      <c r="E4661">
        <v>84037</v>
      </c>
      <c r="F4661" t="s">
        <v>290</v>
      </c>
      <c r="G4661">
        <v>143</v>
      </c>
      <c r="H4661" t="str">
        <f>_xlfn.XLOOKUP(Table1[[#This Row],[ZIPCODE]],Table2[Zip Code],Table2[County])</f>
        <v>Davis</v>
      </c>
      <c r="I4661" t="str">
        <f>_xlfn.XLOOKUP(Table1[[#This Row],[ZIPCODE]],Table3[zip],Table3[county])</f>
        <v>Davis County</v>
      </c>
      <c r="J4661" t="str">
        <f>IFERROR(Table1[[#This Row],[County (Utah.gov)]], SUBSTITUTE(Table1[[#This Row],[County (WPR)]], " County", ""))</f>
        <v>Davis</v>
      </c>
    </row>
    <row r="4662" spans="1:10">
      <c r="A4662" t="s">
        <v>137</v>
      </c>
      <c r="B4662" t="s">
        <v>322</v>
      </c>
      <c r="C4662">
        <v>2025</v>
      </c>
      <c r="D4662">
        <v>2</v>
      </c>
      <c r="E4662">
        <v>84037</v>
      </c>
      <c r="F4662" t="s">
        <v>291</v>
      </c>
      <c r="G4662">
        <v>39</v>
      </c>
      <c r="H4662" t="str">
        <f>_xlfn.XLOOKUP(Table1[[#This Row],[ZIPCODE]],Table2[Zip Code],Table2[County])</f>
        <v>Davis</v>
      </c>
      <c r="I4662" t="str">
        <f>_xlfn.XLOOKUP(Table1[[#This Row],[ZIPCODE]],Table3[zip],Table3[county])</f>
        <v>Davis County</v>
      </c>
      <c r="J4662" t="str">
        <f>IFERROR(Table1[[#This Row],[County (Utah.gov)]], SUBSTITUTE(Table1[[#This Row],[County (WPR)]], " County", ""))</f>
        <v>Davis</v>
      </c>
    </row>
    <row r="4663" spans="1:10">
      <c r="A4663" t="s">
        <v>137</v>
      </c>
      <c r="B4663" t="s">
        <v>322</v>
      </c>
      <c r="C4663">
        <v>2025</v>
      </c>
      <c r="D4663">
        <v>2</v>
      </c>
      <c r="E4663">
        <v>84039</v>
      </c>
      <c r="F4663" t="s">
        <v>291</v>
      </c>
      <c r="G4663">
        <v>2</v>
      </c>
      <c r="H4663" t="str">
        <f>_xlfn.XLOOKUP(Table1[[#This Row],[ZIPCODE]],Table2[Zip Code],Table2[County])</f>
        <v>Uintah</v>
      </c>
      <c r="I4663" t="str">
        <f>_xlfn.XLOOKUP(Table1[[#This Row],[ZIPCODE]],Table3[zip],Table3[county])</f>
        <v>Uintah County</v>
      </c>
      <c r="J4663" t="str">
        <f>IFERROR(Table1[[#This Row],[County (Utah.gov)]], SUBSTITUTE(Table1[[#This Row],[County (WPR)]], " County", ""))</f>
        <v>Uintah</v>
      </c>
    </row>
    <row r="4664" spans="1:10">
      <c r="A4664" t="s">
        <v>137</v>
      </c>
      <c r="B4664" t="s">
        <v>322</v>
      </c>
      <c r="C4664">
        <v>2025</v>
      </c>
      <c r="D4664">
        <v>2</v>
      </c>
      <c r="E4664">
        <v>84040</v>
      </c>
      <c r="F4664" t="s">
        <v>290</v>
      </c>
      <c r="G4664">
        <v>33</v>
      </c>
      <c r="H4664" t="str">
        <f>_xlfn.XLOOKUP(Table1[[#This Row],[ZIPCODE]],Table2[Zip Code],Table2[County])</f>
        <v>Davis</v>
      </c>
      <c r="I4664" t="str">
        <f>_xlfn.XLOOKUP(Table1[[#This Row],[ZIPCODE]],Table3[zip],Table3[county])</f>
        <v>Davis County</v>
      </c>
      <c r="J4664" t="str">
        <f>IFERROR(Table1[[#This Row],[County (Utah.gov)]], SUBSTITUTE(Table1[[#This Row],[County (WPR)]], " County", ""))</f>
        <v>Davis</v>
      </c>
    </row>
    <row r="4665" spans="1:10">
      <c r="A4665" t="s">
        <v>137</v>
      </c>
      <c r="B4665" t="s">
        <v>322</v>
      </c>
      <c r="C4665">
        <v>2025</v>
      </c>
      <c r="D4665">
        <v>2</v>
      </c>
      <c r="E4665">
        <v>84040</v>
      </c>
      <c r="F4665" t="s">
        <v>291</v>
      </c>
      <c r="G4665">
        <v>8</v>
      </c>
      <c r="H4665" t="str">
        <f>_xlfn.XLOOKUP(Table1[[#This Row],[ZIPCODE]],Table2[Zip Code],Table2[County])</f>
        <v>Davis</v>
      </c>
      <c r="I4665" t="str">
        <f>_xlfn.XLOOKUP(Table1[[#This Row],[ZIPCODE]],Table3[zip],Table3[county])</f>
        <v>Davis County</v>
      </c>
      <c r="J4665" t="str">
        <f>IFERROR(Table1[[#This Row],[County (Utah.gov)]], SUBSTITUTE(Table1[[#This Row],[County (WPR)]], " County", ""))</f>
        <v>Davis</v>
      </c>
    </row>
    <row r="4666" spans="1:10">
      <c r="A4666" t="s">
        <v>137</v>
      </c>
      <c r="B4666" t="s">
        <v>322</v>
      </c>
      <c r="C4666">
        <v>2025</v>
      </c>
      <c r="D4666">
        <v>2</v>
      </c>
      <c r="E4666">
        <v>84041</v>
      </c>
      <c r="F4666" t="s">
        <v>290</v>
      </c>
      <c r="G4666">
        <v>54</v>
      </c>
      <c r="H4666" t="str">
        <f>_xlfn.XLOOKUP(Table1[[#This Row],[ZIPCODE]],Table2[Zip Code],Table2[County])</f>
        <v>Davis</v>
      </c>
      <c r="I4666" t="str">
        <f>_xlfn.XLOOKUP(Table1[[#This Row],[ZIPCODE]],Table3[zip],Table3[county])</f>
        <v>Davis County</v>
      </c>
      <c r="J4666" t="str">
        <f>IFERROR(Table1[[#This Row],[County (Utah.gov)]], SUBSTITUTE(Table1[[#This Row],[County (WPR)]], " County", ""))</f>
        <v>Davis</v>
      </c>
    </row>
    <row r="4667" spans="1:10">
      <c r="A4667" t="s">
        <v>137</v>
      </c>
      <c r="B4667" t="s">
        <v>322</v>
      </c>
      <c r="C4667">
        <v>2025</v>
      </c>
      <c r="D4667">
        <v>2</v>
      </c>
      <c r="E4667">
        <v>84041</v>
      </c>
      <c r="F4667" t="s">
        <v>291</v>
      </c>
      <c r="G4667">
        <v>20</v>
      </c>
      <c r="H4667" t="str">
        <f>_xlfn.XLOOKUP(Table1[[#This Row],[ZIPCODE]],Table2[Zip Code],Table2[County])</f>
        <v>Davis</v>
      </c>
      <c r="I4667" t="str">
        <f>_xlfn.XLOOKUP(Table1[[#This Row],[ZIPCODE]],Table3[zip],Table3[county])</f>
        <v>Davis County</v>
      </c>
      <c r="J4667" t="str">
        <f>IFERROR(Table1[[#This Row],[County (Utah.gov)]], SUBSTITUTE(Table1[[#This Row],[County (WPR)]], " County", ""))</f>
        <v>Davis</v>
      </c>
    </row>
    <row r="4668" spans="1:10">
      <c r="A4668" t="s">
        <v>137</v>
      </c>
      <c r="B4668" t="s">
        <v>322</v>
      </c>
      <c r="C4668">
        <v>2025</v>
      </c>
      <c r="D4668">
        <v>2</v>
      </c>
      <c r="E4668">
        <v>84042</v>
      </c>
      <c r="F4668" t="s">
        <v>290</v>
      </c>
      <c r="G4668">
        <v>155</v>
      </c>
      <c r="H4668" t="str">
        <f>_xlfn.XLOOKUP(Table1[[#This Row],[ZIPCODE]],Table2[Zip Code],Table2[County])</f>
        <v>Utah</v>
      </c>
      <c r="I4668" t="str">
        <f>_xlfn.XLOOKUP(Table1[[#This Row],[ZIPCODE]],Table3[zip],Table3[county])</f>
        <v>Utah County</v>
      </c>
      <c r="J4668" t="str">
        <f>IFERROR(Table1[[#This Row],[County (Utah.gov)]], SUBSTITUTE(Table1[[#This Row],[County (WPR)]], " County", ""))</f>
        <v>Utah</v>
      </c>
    </row>
    <row r="4669" spans="1:10">
      <c r="A4669" t="s">
        <v>137</v>
      </c>
      <c r="B4669" t="s">
        <v>322</v>
      </c>
      <c r="C4669">
        <v>2025</v>
      </c>
      <c r="D4669">
        <v>2</v>
      </c>
      <c r="E4669">
        <v>84042</v>
      </c>
      <c r="F4669" t="s">
        <v>291</v>
      </c>
      <c r="G4669">
        <v>76</v>
      </c>
      <c r="H4669" t="str">
        <f>_xlfn.XLOOKUP(Table1[[#This Row],[ZIPCODE]],Table2[Zip Code],Table2[County])</f>
        <v>Utah</v>
      </c>
      <c r="I4669" t="str">
        <f>_xlfn.XLOOKUP(Table1[[#This Row],[ZIPCODE]],Table3[zip],Table3[county])</f>
        <v>Utah County</v>
      </c>
      <c r="J4669" t="str">
        <f>IFERROR(Table1[[#This Row],[County (Utah.gov)]], SUBSTITUTE(Table1[[#This Row],[County (WPR)]], " County", ""))</f>
        <v>Utah</v>
      </c>
    </row>
    <row r="4670" spans="1:10">
      <c r="A4670" t="s">
        <v>137</v>
      </c>
      <c r="B4670" t="s">
        <v>322</v>
      </c>
      <c r="C4670">
        <v>2025</v>
      </c>
      <c r="D4670">
        <v>2</v>
      </c>
      <c r="E4670">
        <v>84043</v>
      </c>
      <c r="F4670" t="s">
        <v>290</v>
      </c>
      <c r="G4670">
        <v>767</v>
      </c>
      <c r="H4670" t="str">
        <f>_xlfn.XLOOKUP(Table1[[#This Row],[ZIPCODE]],Table2[Zip Code],Table2[County])</f>
        <v>Utah</v>
      </c>
      <c r="I4670" t="str">
        <f>_xlfn.XLOOKUP(Table1[[#This Row],[ZIPCODE]],Table3[zip],Table3[county])</f>
        <v>Utah County</v>
      </c>
      <c r="J4670" t="str">
        <f>IFERROR(Table1[[#This Row],[County (Utah.gov)]], SUBSTITUTE(Table1[[#This Row],[County (WPR)]], " County", ""))</f>
        <v>Utah</v>
      </c>
    </row>
    <row r="4671" spans="1:10">
      <c r="A4671" t="s">
        <v>137</v>
      </c>
      <c r="B4671" t="s">
        <v>322</v>
      </c>
      <c r="C4671">
        <v>2025</v>
      </c>
      <c r="D4671">
        <v>2</v>
      </c>
      <c r="E4671">
        <v>84043</v>
      </c>
      <c r="F4671" t="s">
        <v>291</v>
      </c>
      <c r="G4671">
        <v>398</v>
      </c>
      <c r="H4671" t="str">
        <f>_xlfn.XLOOKUP(Table1[[#This Row],[ZIPCODE]],Table2[Zip Code],Table2[County])</f>
        <v>Utah</v>
      </c>
      <c r="I4671" t="str">
        <f>_xlfn.XLOOKUP(Table1[[#This Row],[ZIPCODE]],Table3[zip],Table3[county])</f>
        <v>Utah County</v>
      </c>
      <c r="J4671" t="str">
        <f>IFERROR(Table1[[#This Row],[County (Utah.gov)]], SUBSTITUTE(Table1[[#This Row],[County (WPR)]], " County", ""))</f>
        <v>Utah</v>
      </c>
    </row>
    <row r="4672" spans="1:10">
      <c r="A4672" t="s">
        <v>137</v>
      </c>
      <c r="B4672" t="s">
        <v>322</v>
      </c>
      <c r="C4672">
        <v>2025</v>
      </c>
      <c r="D4672">
        <v>2</v>
      </c>
      <c r="E4672">
        <v>84044</v>
      </c>
      <c r="F4672" t="s">
        <v>290</v>
      </c>
      <c r="G4672">
        <v>17</v>
      </c>
      <c r="H4672" t="str">
        <f>_xlfn.XLOOKUP(Table1[[#This Row],[ZIPCODE]],Table2[Zip Code],Table2[County])</f>
        <v>Salt Lake</v>
      </c>
      <c r="I4672" t="str">
        <f>_xlfn.XLOOKUP(Table1[[#This Row],[ZIPCODE]],Table3[zip],Table3[county])</f>
        <v>Salt Lake County</v>
      </c>
      <c r="J4672" t="str">
        <f>IFERROR(Table1[[#This Row],[County (Utah.gov)]], SUBSTITUTE(Table1[[#This Row],[County (WPR)]], " County", ""))</f>
        <v>Salt Lake</v>
      </c>
    </row>
    <row r="4673" spans="1:10">
      <c r="A4673" t="s">
        <v>137</v>
      </c>
      <c r="B4673" t="s">
        <v>322</v>
      </c>
      <c r="C4673">
        <v>2025</v>
      </c>
      <c r="D4673">
        <v>2</v>
      </c>
      <c r="E4673">
        <v>84044</v>
      </c>
      <c r="F4673" t="s">
        <v>291</v>
      </c>
      <c r="G4673">
        <v>16</v>
      </c>
      <c r="H4673" t="str">
        <f>_xlfn.XLOOKUP(Table1[[#This Row],[ZIPCODE]],Table2[Zip Code],Table2[County])</f>
        <v>Salt Lake</v>
      </c>
      <c r="I4673" t="str">
        <f>_xlfn.XLOOKUP(Table1[[#This Row],[ZIPCODE]],Table3[zip],Table3[county])</f>
        <v>Salt Lake County</v>
      </c>
      <c r="J4673" t="str">
        <f>IFERROR(Table1[[#This Row],[County (Utah.gov)]], SUBSTITUTE(Table1[[#This Row],[County (WPR)]], " County", ""))</f>
        <v>Salt Lake</v>
      </c>
    </row>
    <row r="4674" spans="1:10">
      <c r="A4674" t="s">
        <v>137</v>
      </c>
      <c r="B4674" t="s">
        <v>322</v>
      </c>
      <c r="C4674">
        <v>2025</v>
      </c>
      <c r="D4674">
        <v>2</v>
      </c>
      <c r="E4674">
        <v>84045</v>
      </c>
      <c r="F4674" t="s">
        <v>290</v>
      </c>
      <c r="G4674">
        <v>375</v>
      </c>
      <c r="H4674" t="e">
        <f>_xlfn.XLOOKUP(Table1[[#This Row],[ZIPCODE]],Table2[Zip Code],Table2[County])</f>
        <v>#N/A</v>
      </c>
      <c r="I4674" t="str">
        <f>_xlfn.XLOOKUP(Table1[[#This Row],[ZIPCODE]],Table3[zip],Table3[county])</f>
        <v>Utah County</v>
      </c>
      <c r="J4674" t="str">
        <f>IFERROR(Table1[[#This Row],[County (Utah.gov)]], SUBSTITUTE(Table1[[#This Row],[County (WPR)]], " County", ""))</f>
        <v>Utah</v>
      </c>
    </row>
    <row r="4675" spans="1:10">
      <c r="A4675" t="s">
        <v>137</v>
      </c>
      <c r="B4675" t="s">
        <v>322</v>
      </c>
      <c r="C4675">
        <v>2025</v>
      </c>
      <c r="D4675">
        <v>2</v>
      </c>
      <c r="E4675">
        <v>84045</v>
      </c>
      <c r="F4675" t="s">
        <v>291</v>
      </c>
      <c r="G4675">
        <v>207</v>
      </c>
      <c r="H4675" t="e">
        <f>_xlfn.XLOOKUP(Table1[[#This Row],[ZIPCODE]],Table2[Zip Code],Table2[County])</f>
        <v>#N/A</v>
      </c>
      <c r="I4675" t="str">
        <f>_xlfn.XLOOKUP(Table1[[#This Row],[ZIPCODE]],Table3[zip],Table3[county])</f>
        <v>Utah County</v>
      </c>
      <c r="J4675" t="str">
        <f>IFERROR(Table1[[#This Row],[County (Utah.gov)]], SUBSTITUTE(Table1[[#This Row],[County (WPR)]], " County", ""))</f>
        <v>Utah</v>
      </c>
    </row>
    <row r="4676" spans="1:10">
      <c r="A4676" t="s">
        <v>137</v>
      </c>
      <c r="B4676" t="s">
        <v>322</v>
      </c>
      <c r="C4676">
        <v>2025</v>
      </c>
      <c r="D4676">
        <v>2</v>
      </c>
      <c r="E4676">
        <v>84047</v>
      </c>
      <c r="F4676" t="s">
        <v>290</v>
      </c>
      <c r="G4676">
        <v>29</v>
      </c>
      <c r="H4676" t="str">
        <f>_xlfn.XLOOKUP(Table1[[#This Row],[ZIPCODE]],Table2[Zip Code],Table2[County])</f>
        <v>Salt Lake</v>
      </c>
      <c r="I4676" t="str">
        <f>_xlfn.XLOOKUP(Table1[[#This Row],[ZIPCODE]],Table3[zip],Table3[county])</f>
        <v>Salt Lake County</v>
      </c>
      <c r="J4676" t="str">
        <f>IFERROR(Table1[[#This Row],[County (Utah.gov)]], SUBSTITUTE(Table1[[#This Row],[County (WPR)]], " County", ""))</f>
        <v>Salt Lake</v>
      </c>
    </row>
    <row r="4677" spans="1:10">
      <c r="A4677" t="s">
        <v>137</v>
      </c>
      <c r="B4677" t="s">
        <v>322</v>
      </c>
      <c r="C4677">
        <v>2025</v>
      </c>
      <c r="D4677">
        <v>2</v>
      </c>
      <c r="E4677">
        <v>84047</v>
      </c>
      <c r="F4677" t="s">
        <v>291</v>
      </c>
      <c r="G4677">
        <v>27</v>
      </c>
      <c r="H4677" t="str">
        <f>_xlfn.XLOOKUP(Table1[[#This Row],[ZIPCODE]],Table2[Zip Code],Table2[County])</f>
        <v>Salt Lake</v>
      </c>
      <c r="I4677" t="str">
        <f>_xlfn.XLOOKUP(Table1[[#This Row],[ZIPCODE]],Table3[zip],Table3[county])</f>
        <v>Salt Lake County</v>
      </c>
      <c r="J4677" t="str">
        <f>IFERROR(Table1[[#This Row],[County (Utah.gov)]], SUBSTITUTE(Table1[[#This Row],[County (WPR)]], " County", ""))</f>
        <v>Salt Lake</v>
      </c>
    </row>
    <row r="4678" spans="1:10">
      <c r="A4678" t="s">
        <v>137</v>
      </c>
      <c r="B4678" t="s">
        <v>322</v>
      </c>
      <c r="C4678">
        <v>2025</v>
      </c>
      <c r="D4678">
        <v>2</v>
      </c>
      <c r="E4678">
        <v>84049</v>
      </c>
      <c r="F4678" t="s">
        <v>290</v>
      </c>
      <c r="G4678">
        <v>43</v>
      </c>
      <c r="H4678" t="str">
        <f>_xlfn.XLOOKUP(Table1[[#This Row],[ZIPCODE]],Table2[Zip Code],Table2[County])</f>
        <v>Wasatch</v>
      </c>
      <c r="I4678" t="str">
        <f>_xlfn.XLOOKUP(Table1[[#This Row],[ZIPCODE]],Table3[zip],Table3[county])</f>
        <v>Wasatch County</v>
      </c>
      <c r="J4678" t="str">
        <f>IFERROR(Table1[[#This Row],[County (Utah.gov)]], SUBSTITUTE(Table1[[#This Row],[County (WPR)]], " County", ""))</f>
        <v>Wasatch</v>
      </c>
    </row>
    <row r="4679" spans="1:10">
      <c r="A4679" t="s">
        <v>137</v>
      </c>
      <c r="B4679" t="s">
        <v>322</v>
      </c>
      <c r="C4679">
        <v>2025</v>
      </c>
      <c r="D4679">
        <v>2</v>
      </c>
      <c r="E4679">
        <v>84049</v>
      </c>
      <c r="F4679" t="s">
        <v>291</v>
      </c>
      <c r="G4679">
        <v>24</v>
      </c>
      <c r="H4679" t="str">
        <f>_xlfn.XLOOKUP(Table1[[#This Row],[ZIPCODE]],Table2[Zip Code],Table2[County])</f>
        <v>Wasatch</v>
      </c>
      <c r="I4679" t="str">
        <f>_xlfn.XLOOKUP(Table1[[#This Row],[ZIPCODE]],Table3[zip],Table3[county])</f>
        <v>Wasatch County</v>
      </c>
      <c r="J4679" t="str">
        <f>IFERROR(Table1[[#This Row],[County (Utah.gov)]], SUBSTITUTE(Table1[[#This Row],[County (WPR)]], " County", ""))</f>
        <v>Wasatch</v>
      </c>
    </row>
    <row r="4680" spans="1:10">
      <c r="A4680" t="s">
        <v>137</v>
      </c>
      <c r="B4680" t="s">
        <v>322</v>
      </c>
      <c r="C4680">
        <v>2025</v>
      </c>
      <c r="D4680">
        <v>2</v>
      </c>
      <c r="E4680">
        <v>84050</v>
      </c>
      <c r="F4680" t="s">
        <v>290</v>
      </c>
      <c r="G4680">
        <v>29</v>
      </c>
      <c r="H4680" t="str">
        <f>_xlfn.XLOOKUP(Table1[[#This Row],[ZIPCODE]],Table2[Zip Code],Table2[County])</f>
        <v>Morgan</v>
      </c>
      <c r="I4680" t="str">
        <f>_xlfn.XLOOKUP(Table1[[#This Row],[ZIPCODE]],Table3[zip],Table3[county])</f>
        <v>Morgan County</v>
      </c>
      <c r="J4680" t="str">
        <f>IFERROR(Table1[[#This Row],[County (Utah.gov)]], SUBSTITUTE(Table1[[#This Row],[County (WPR)]], " County", ""))</f>
        <v>Morgan</v>
      </c>
    </row>
    <row r="4681" spans="1:10">
      <c r="A4681" t="s">
        <v>137</v>
      </c>
      <c r="B4681" t="s">
        <v>322</v>
      </c>
      <c r="C4681">
        <v>2025</v>
      </c>
      <c r="D4681">
        <v>2</v>
      </c>
      <c r="E4681">
        <v>84050</v>
      </c>
      <c r="F4681" t="s">
        <v>291</v>
      </c>
      <c r="G4681">
        <v>7</v>
      </c>
      <c r="H4681" t="str">
        <f>_xlfn.XLOOKUP(Table1[[#This Row],[ZIPCODE]],Table2[Zip Code],Table2[County])</f>
        <v>Morgan</v>
      </c>
      <c r="I4681" t="str">
        <f>_xlfn.XLOOKUP(Table1[[#This Row],[ZIPCODE]],Table3[zip],Table3[county])</f>
        <v>Morgan County</v>
      </c>
      <c r="J4681" t="str">
        <f>IFERROR(Table1[[#This Row],[County (Utah.gov)]], SUBSTITUTE(Table1[[#This Row],[County (WPR)]], " County", ""))</f>
        <v>Morgan</v>
      </c>
    </row>
    <row r="4682" spans="1:10">
      <c r="A4682" t="s">
        <v>137</v>
      </c>
      <c r="B4682" t="s">
        <v>322</v>
      </c>
      <c r="C4682">
        <v>2025</v>
      </c>
      <c r="D4682">
        <v>2</v>
      </c>
      <c r="E4682">
        <v>84051</v>
      </c>
      <c r="F4682" t="s">
        <v>290</v>
      </c>
      <c r="G4682">
        <v>1</v>
      </c>
      <c r="H4682" t="str">
        <f>_xlfn.XLOOKUP(Table1[[#This Row],[ZIPCODE]],Table2[Zip Code],Table2[County])</f>
        <v>Duchesne</v>
      </c>
      <c r="I4682" t="str">
        <f>_xlfn.XLOOKUP(Table1[[#This Row],[ZIPCODE]],Table3[zip],Table3[county])</f>
        <v>Duchesne County</v>
      </c>
      <c r="J4682" t="str">
        <f>IFERROR(Table1[[#This Row],[County (Utah.gov)]], SUBSTITUTE(Table1[[#This Row],[County (WPR)]], " County", ""))</f>
        <v>Duchesne</v>
      </c>
    </row>
    <row r="4683" spans="1:10">
      <c r="A4683" t="s">
        <v>137</v>
      </c>
      <c r="B4683" t="s">
        <v>322</v>
      </c>
      <c r="C4683">
        <v>2025</v>
      </c>
      <c r="D4683">
        <v>2</v>
      </c>
      <c r="E4683">
        <v>84052</v>
      </c>
      <c r="F4683" t="s">
        <v>290</v>
      </c>
      <c r="G4683">
        <v>2</v>
      </c>
      <c r="H4683" t="str">
        <f>_xlfn.XLOOKUP(Table1[[#This Row],[ZIPCODE]],Table2[Zip Code],Table2[County])</f>
        <v>Duchesne</v>
      </c>
      <c r="I4683" t="str">
        <f>_xlfn.XLOOKUP(Table1[[#This Row],[ZIPCODE]],Table3[zip],Table3[county])</f>
        <v>Duchesne County</v>
      </c>
      <c r="J4683" t="str">
        <f>IFERROR(Table1[[#This Row],[County (Utah.gov)]], SUBSTITUTE(Table1[[#This Row],[County (WPR)]], " County", ""))</f>
        <v>Duchesne</v>
      </c>
    </row>
    <row r="4684" spans="1:10">
      <c r="A4684" t="s">
        <v>137</v>
      </c>
      <c r="B4684" t="s">
        <v>322</v>
      </c>
      <c r="C4684">
        <v>2025</v>
      </c>
      <c r="D4684">
        <v>2</v>
      </c>
      <c r="E4684">
        <v>84053</v>
      </c>
      <c r="F4684" t="s">
        <v>290</v>
      </c>
      <c r="G4684">
        <v>2</v>
      </c>
      <c r="H4684" t="str">
        <f>_xlfn.XLOOKUP(Table1[[#This Row],[ZIPCODE]],Table2[Zip Code],Table2[County])</f>
        <v>Duchesne</v>
      </c>
      <c r="I4684" t="str">
        <f>_xlfn.XLOOKUP(Table1[[#This Row],[ZIPCODE]],Table3[zip],Table3[county])</f>
        <v>Duchesne County</v>
      </c>
      <c r="J4684" t="str">
        <f>IFERROR(Table1[[#This Row],[County (Utah.gov)]], SUBSTITUTE(Table1[[#This Row],[County (WPR)]], " County", ""))</f>
        <v>Duchesne</v>
      </c>
    </row>
    <row r="4685" spans="1:10">
      <c r="A4685" t="s">
        <v>137</v>
      </c>
      <c r="B4685" t="s">
        <v>322</v>
      </c>
      <c r="C4685">
        <v>2025</v>
      </c>
      <c r="D4685">
        <v>2</v>
      </c>
      <c r="E4685">
        <v>84054</v>
      </c>
      <c r="F4685" t="s">
        <v>290</v>
      </c>
      <c r="G4685">
        <v>31</v>
      </c>
      <c r="H4685" t="str">
        <f>_xlfn.XLOOKUP(Table1[[#This Row],[ZIPCODE]],Table2[Zip Code],Table2[County])</f>
        <v>Davis</v>
      </c>
      <c r="I4685" t="str">
        <f>_xlfn.XLOOKUP(Table1[[#This Row],[ZIPCODE]],Table3[zip],Table3[county])</f>
        <v>Davis County</v>
      </c>
      <c r="J4685" t="str">
        <f>IFERROR(Table1[[#This Row],[County (Utah.gov)]], SUBSTITUTE(Table1[[#This Row],[County (WPR)]], " County", ""))</f>
        <v>Davis</v>
      </c>
    </row>
    <row r="4686" spans="1:10">
      <c r="A4686" t="s">
        <v>137</v>
      </c>
      <c r="B4686" t="s">
        <v>322</v>
      </c>
      <c r="C4686">
        <v>2025</v>
      </c>
      <c r="D4686">
        <v>2</v>
      </c>
      <c r="E4686">
        <v>84054</v>
      </c>
      <c r="F4686" t="s">
        <v>291</v>
      </c>
      <c r="G4686">
        <v>20</v>
      </c>
      <c r="H4686" t="str">
        <f>_xlfn.XLOOKUP(Table1[[#This Row],[ZIPCODE]],Table2[Zip Code],Table2[County])</f>
        <v>Davis</v>
      </c>
      <c r="I4686" t="str">
        <f>_xlfn.XLOOKUP(Table1[[#This Row],[ZIPCODE]],Table3[zip],Table3[county])</f>
        <v>Davis County</v>
      </c>
      <c r="J4686" t="str">
        <f>IFERROR(Table1[[#This Row],[County (Utah.gov)]], SUBSTITUTE(Table1[[#This Row],[County (WPR)]], " County", ""))</f>
        <v>Davis</v>
      </c>
    </row>
    <row r="4687" spans="1:10">
      <c r="A4687" t="s">
        <v>137</v>
      </c>
      <c r="B4687" t="s">
        <v>322</v>
      </c>
      <c r="C4687">
        <v>2025</v>
      </c>
      <c r="D4687">
        <v>2</v>
      </c>
      <c r="E4687">
        <v>84055</v>
      </c>
      <c r="F4687" t="s">
        <v>290</v>
      </c>
      <c r="G4687">
        <v>4</v>
      </c>
      <c r="H4687" t="str">
        <f>_xlfn.XLOOKUP(Table1[[#This Row],[ZIPCODE]],Table2[Zip Code],Table2[County])</f>
        <v>Summit</v>
      </c>
      <c r="I4687" t="str">
        <f>_xlfn.XLOOKUP(Table1[[#This Row],[ZIPCODE]],Table3[zip],Table3[county])</f>
        <v>Summit County</v>
      </c>
      <c r="J4687" t="str">
        <f>IFERROR(Table1[[#This Row],[County (Utah.gov)]], SUBSTITUTE(Table1[[#This Row],[County (WPR)]], " County", ""))</f>
        <v>Summit</v>
      </c>
    </row>
    <row r="4688" spans="1:10">
      <c r="A4688" t="s">
        <v>137</v>
      </c>
      <c r="B4688" t="s">
        <v>322</v>
      </c>
      <c r="C4688">
        <v>2025</v>
      </c>
      <c r="D4688">
        <v>2</v>
      </c>
      <c r="E4688">
        <v>84055</v>
      </c>
      <c r="F4688" t="s">
        <v>291</v>
      </c>
      <c r="G4688">
        <v>3</v>
      </c>
      <c r="H4688" t="str">
        <f>_xlfn.XLOOKUP(Table1[[#This Row],[ZIPCODE]],Table2[Zip Code],Table2[County])</f>
        <v>Summit</v>
      </c>
      <c r="I4688" t="str">
        <f>_xlfn.XLOOKUP(Table1[[#This Row],[ZIPCODE]],Table3[zip],Table3[county])</f>
        <v>Summit County</v>
      </c>
      <c r="J4688" t="str">
        <f>IFERROR(Table1[[#This Row],[County (Utah.gov)]], SUBSTITUTE(Table1[[#This Row],[County (WPR)]], " County", ""))</f>
        <v>Summit</v>
      </c>
    </row>
    <row r="4689" spans="1:10">
      <c r="A4689" t="s">
        <v>137</v>
      </c>
      <c r="B4689" t="s">
        <v>322</v>
      </c>
      <c r="C4689">
        <v>2025</v>
      </c>
      <c r="D4689">
        <v>2</v>
      </c>
      <c r="E4689">
        <v>84056</v>
      </c>
      <c r="F4689" t="s">
        <v>291</v>
      </c>
      <c r="G4689">
        <v>1</v>
      </c>
      <c r="H4689" t="str">
        <f>_xlfn.XLOOKUP(Table1[[#This Row],[ZIPCODE]],Table2[Zip Code],Table2[County])</f>
        <v>Weber</v>
      </c>
      <c r="I4689" t="str">
        <f>_xlfn.XLOOKUP(Table1[[#This Row],[ZIPCODE]],Table3[zip],Table3[county])</f>
        <v>Davis County</v>
      </c>
      <c r="J4689" t="str">
        <f>IFERROR(Table1[[#This Row],[County (Utah.gov)]], SUBSTITUTE(Table1[[#This Row],[County (WPR)]], " County", ""))</f>
        <v>Weber</v>
      </c>
    </row>
    <row r="4690" spans="1:10">
      <c r="A4690" t="s">
        <v>137</v>
      </c>
      <c r="B4690" t="s">
        <v>322</v>
      </c>
      <c r="C4690">
        <v>2025</v>
      </c>
      <c r="D4690">
        <v>2</v>
      </c>
      <c r="E4690">
        <v>84057</v>
      </c>
      <c r="F4690" t="s">
        <v>290</v>
      </c>
      <c r="G4690">
        <v>450</v>
      </c>
      <c r="H4690" t="str">
        <f>_xlfn.XLOOKUP(Table1[[#This Row],[ZIPCODE]],Table2[Zip Code],Table2[County])</f>
        <v>Utah</v>
      </c>
      <c r="I4690" t="str">
        <f>_xlfn.XLOOKUP(Table1[[#This Row],[ZIPCODE]],Table3[zip],Table3[county])</f>
        <v>Utah County</v>
      </c>
      <c r="J4690" t="str">
        <f>IFERROR(Table1[[#This Row],[County (Utah.gov)]], SUBSTITUTE(Table1[[#This Row],[County (WPR)]], " County", ""))</f>
        <v>Utah</v>
      </c>
    </row>
    <row r="4691" spans="1:10">
      <c r="A4691" t="s">
        <v>137</v>
      </c>
      <c r="B4691" t="s">
        <v>322</v>
      </c>
      <c r="C4691">
        <v>2025</v>
      </c>
      <c r="D4691">
        <v>2</v>
      </c>
      <c r="E4691">
        <v>84057</v>
      </c>
      <c r="F4691" t="s">
        <v>291</v>
      </c>
      <c r="G4691">
        <v>250</v>
      </c>
      <c r="H4691" t="str">
        <f>_xlfn.XLOOKUP(Table1[[#This Row],[ZIPCODE]],Table2[Zip Code],Table2[County])</f>
        <v>Utah</v>
      </c>
      <c r="I4691" t="str">
        <f>_xlfn.XLOOKUP(Table1[[#This Row],[ZIPCODE]],Table3[zip],Table3[county])</f>
        <v>Utah County</v>
      </c>
      <c r="J4691" t="str">
        <f>IFERROR(Table1[[#This Row],[County (Utah.gov)]], SUBSTITUTE(Table1[[#This Row],[County (WPR)]], " County", ""))</f>
        <v>Utah</v>
      </c>
    </row>
    <row r="4692" spans="1:10">
      <c r="A4692" t="s">
        <v>137</v>
      </c>
      <c r="B4692" t="s">
        <v>322</v>
      </c>
      <c r="C4692">
        <v>2025</v>
      </c>
      <c r="D4692">
        <v>2</v>
      </c>
      <c r="E4692">
        <v>84058</v>
      </c>
      <c r="F4692" t="s">
        <v>290</v>
      </c>
      <c r="G4692">
        <v>975</v>
      </c>
      <c r="H4692" t="str">
        <f>_xlfn.XLOOKUP(Table1[[#This Row],[ZIPCODE]],Table2[Zip Code],Table2[County])</f>
        <v>Utah</v>
      </c>
      <c r="I4692" t="str">
        <f>_xlfn.XLOOKUP(Table1[[#This Row],[ZIPCODE]],Table3[zip],Table3[county])</f>
        <v>Utah County</v>
      </c>
      <c r="J4692" t="str">
        <f>IFERROR(Table1[[#This Row],[County (Utah.gov)]], SUBSTITUTE(Table1[[#This Row],[County (WPR)]], " County", ""))</f>
        <v>Utah</v>
      </c>
    </row>
    <row r="4693" spans="1:10">
      <c r="A4693" t="s">
        <v>137</v>
      </c>
      <c r="B4693" t="s">
        <v>322</v>
      </c>
      <c r="C4693">
        <v>2025</v>
      </c>
      <c r="D4693">
        <v>2</v>
      </c>
      <c r="E4693">
        <v>84058</v>
      </c>
      <c r="F4693" t="s">
        <v>291</v>
      </c>
      <c r="G4693">
        <v>345</v>
      </c>
      <c r="H4693" t="str">
        <f>_xlfn.XLOOKUP(Table1[[#This Row],[ZIPCODE]],Table2[Zip Code],Table2[County])</f>
        <v>Utah</v>
      </c>
      <c r="I4693" t="str">
        <f>_xlfn.XLOOKUP(Table1[[#This Row],[ZIPCODE]],Table3[zip],Table3[county])</f>
        <v>Utah County</v>
      </c>
      <c r="J4693" t="str">
        <f>IFERROR(Table1[[#This Row],[County (Utah.gov)]], SUBSTITUTE(Table1[[#This Row],[County (WPR)]], " County", ""))</f>
        <v>Utah</v>
      </c>
    </row>
    <row r="4694" spans="1:10">
      <c r="A4694" t="s">
        <v>137</v>
      </c>
      <c r="B4694" t="s">
        <v>322</v>
      </c>
      <c r="C4694">
        <v>2025</v>
      </c>
      <c r="D4694">
        <v>2</v>
      </c>
      <c r="E4694">
        <v>84059</v>
      </c>
      <c r="F4694" t="s">
        <v>290</v>
      </c>
      <c r="G4694">
        <v>257</v>
      </c>
      <c r="H4694" t="str">
        <f>_xlfn.XLOOKUP(Table1[[#This Row],[ZIPCODE]],Table2[Zip Code],Table2[County])</f>
        <v>Utah</v>
      </c>
      <c r="I4694" t="str">
        <f>_xlfn.XLOOKUP(Table1[[#This Row],[ZIPCODE]],Table3[zip],Table3[county])</f>
        <v>Utah County</v>
      </c>
      <c r="J4694" t="str">
        <f>IFERROR(Table1[[#This Row],[County (Utah.gov)]], SUBSTITUTE(Table1[[#This Row],[County (WPR)]], " County", ""))</f>
        <v>Utah</v>
      </c>
    </row>
    <row r="4695" spans="1:10">
      <c r="A4695" t="s">
        <v>137</v>
      </c>
      <c r="B4695" t="s">
        <v>322</v>
      </c>
      <c r="C4695">
        <v>2025</v>
      </c>
      <c r="D4695">
        <v>2</v>
      </c>
      <c r="E4695">
        <v>84059</v>
      </c>
      <c r="F4695" t="s">
        <v>291</v>
      </c>
      <c r="G4695">
        <v>122</v>
      </c>
      <c r="H4695" t="str">
        <f>_xlfn.XLOOKUP(Table1[[#This Row],[ZIPCODE]],Table2[Zip Code],Table2[County])</f>
        <v>Utah</v>
      </c>
      <c r="I4695" t="str">
        <f>_xlfn.XLOOKUP(Table1[[#This Row],[ZIPCODE]],Table3[zip],Table3[county])</f>
        <v>Utah County</v>
      </c>
      <c r="J4695" t="str">
        <f>IFERROR(Table1[[#This Row],[County (Utah.gov)]], SUBSTITUTE(Table1[[#This Row],[County (WPR)]], " County", ""))</f>
        <v>Utah</v>
      </c>
    </row>
    <row r="4696" spans="1:10">
      <c r="A4696" t="s">
        <v>137</v>
      </c>
      <c r="B4696" t="s">
        <v>322</v>
      </c>
      <c r="C4696">
        <v>2025</v>
      </c>
      <c r="D4696">
        <v>2</v>
      </c>
      <c r="E4696">
        <v>84060</v>
      </c>
      <c r="F4696" t="s">
        <v>290</v>
      </c>
      <c r="G4696">
        <v>7</v>
      </c>
      <c r="H4696" t="str">
        <f>_xlfn.XLOOKUP(Table1[[#This Row],[ZIPCODE]],Table2[Zip Code],Table2[County])</f>
        <v>Summit</v>
      </c>
      <c r="I4696" t="str">
        <f>_xlfn.XLOOKUP(Table1[[#This Row],[ZIPCODE]],Table3[zip],Table3[county])</f>
        <v>Summit County</v>
      </c>
      <c r="J4696" t="str">
        <f>IFERROR(Table1[[#This Row],[County (Utah.gov)]], SUBSTITUTE(Table1[[#This Row],[County (WPR)]], " County", ""))</f>
        <v>Summit</v>
      </c>
    </row>
    <row r="4697" spans="1:10">
      <c r="A4697" t="s">
        <v>137</v>
      </c>
      <c r="B4697" t="s">
        <v>322</v>
      </c>
      <c r="C4697">
        <v>2025</v>
      </c>
      <c r="D4697">
        <v>2</v>
      </c>
      <c r="E4697">
        <v>84060</v>
      </c>
      <c r="F4697" t="s">
        <v>291</v>
      </c>
      <c r="G4697">
        <v>5</v>
      </c>
      <c r="H4697" t="str">
        <f>_xlfn.XLOOKUP(Table1[[#This Row],[ZIPCODE]],Table2[Zip Code],Table2[County])</f>
        <v>Summit</v>
      </c>
      <c r="I4697" t="str">
        <f>_xlfn.XLOOKUP(Table1[[#This Row],[ZIPCODE]],Table3[zip],Table3[county])</f>
        <v>Summit County</v>
      </c>
      <c r="J4697" t="str">
        <f>IFERROR(Table1[[#This Row],[County (Utah.gov)]], SUBSTITUTE(Table1[[#This Row],[County (WPR)]], " County", ""))</f>
        <v>Summit</v>
      </c>
    </row>
    <row r="4698" spans="1:10">
      <c r="A4698" t="s">
        <v>137</v>
      </c>
      <c r="B4698" t="s">
        <v>322</v>
      </c>
      <c r="C4698">
        <v>2025</v>
      </c>
      <c r="D4698">
        <v>2</v>
      </c>
      <c r="E4698">
        <v>84061</v>
      </c>
      <c r="F4698" t="s">
        <v>290</v>
      </c>
      <c r="G4698">
        <v>1</v>
      </c>
      <c r="H4698" t="str">
        <f>_xlfn.XLOOKUP(Table1[[#This Row],[ZIPCODE]],Table2[Zip Code],Table2[County])</f>
        <v>Summit</v>
      </c>
      <c r="I4698" t="str">
        <f>_xlfn.XLOOKUP(Table1[[#This Row],[ZIPCODE]],Table3[zip],Table3[county])</f>
        <v>Summit County</v>
      </c>
      <c r="J4698" t="str">
        <f>IFERROR(Table1[[#This Row],[County (Utah.gov)]], SUBSTITUTE(Table1[[#This Row],[County (WPR)]], " County", ""))</f>
        <v>Summit</v>
      </c>
    </row>
    <row r="4699" spans="1:10">
      <c r="A4699" t="s">
        <v>137</v>
      </c>
      <c r="B4699" t="s">
        <v>322</v>
      </c>
      <c r="C4699">
        <v>2025</v>
      </c>
      <c r="D4699">
        <v>2</v>
      </c>
      <c r="E4699">
        <v>84062</v>
      </c>
      <c r="F4699" t="s">
        <v>290</v>
      </c>
      <c r="G4699">
        <v>555</v>
      </c>
      <c r="H4699" t="str">
        <f>_xlfn.XLOOKUP(Table1[[#This Row],[ZIPCODE]],Table2[Zip Code],Table2[County])</f>
        <v>Utah</v>
      </c>
      <c r="I4699" t="str">
        <f>_xlfn.XLOOKUP(Table1[[#This Row],[ZIPCODE]],Table3[zip],Table3[county])</f>
        <v>Utah County</v>
      </c>
      <c r="J4699" t="str">
        <f>IFERROR(Table1[[#This Row],[County (Utah.gov)]], SUBSTITUTE(Table1[[#This Row],[County (WPR)]], " County", ""))</f>
        <v>Utah</v>
      </c>
    </row>
    <row r="4700" spans="1:10">
      <c r="A4700" t="s">
        <v>137</v>
      </c>
      <c r="B4700" t="s">
        <v>322</v>
      </c>
      <c r="C4700">
        <v>2025</v>
      </c>
      <c r="D4700">
        <v>2</v>
      </c>
      <c r="E4700">
        <v>84062</v>
      </c>
      <c r="F4700" t="s">
        <v>291</v>
      </c>
      <c r="G4700">
        <v>272</v>
      </c>
      <c r="H4700" t="str">
        <f>_xlfn.XLOOKUP(Table1[[#This Row],[ZIPCODE]],Table2[Zip Code],Table2[County])</f>
        <v>Utah</v>
      </c>
      <c r="I4700" t="str">
        <f>_xlfn.XLOOKUP(Table1[[#This Row],[ZIPCODE]],Table3[zip],Table3[county])</f>
        <v>Utah County</v>
      </c>
      <c r="J4700" t="str">
        <f>IFERROR(Table1[[#This Row],[County (Utah.gov)]], SUBSTITUTE(Table1[[#This Row],[County (WPR)]], " County", ""))</f>
        <v>Utah</v>
      </c>
    </row>
    <row r="4701" spans="1:10">
      <c r="A4701" t="s">
        <v>137</v>
      </c>
      <c r="B4701" t="s">
        <v>322</v>
      </c>
      <c r="C4701">
        <v>2025</v>
      </c>
      <c r="D4701">
        <v>2</v>
      </c>
      <c r="E4701">
        <v>84063</v>
      </c>
      <c r="F4701" t="s">
        <v>290</v>
      </c>
      <c r="G4701">
        <v>1</v>
      </c>
      <c r="H4701" t="str">
        <f>_xlfn.XLOOKUP(Table1[[#This Row],[ZIPCODE]],Table2[Zip Code],Table2[County])</f>
        <v>Uintah</v>
      </c>
      <c r="I4701" t="str">
        <f>_xlfn.XLOOKUP(Table1[[#This Row],[ZIPCODE]],Table3[zip],Table3[county])</f>
        <v>Uintah County</v>
      </c>
      <c r="J4701" t="str">
        <f>IFERROR(Table1[[#This Row],[County (Utah.gov)]], SUBSTITUTE(Table1[[#This Row],[County (WPR)]], " County", ""))</f>
        <v>Uintah</v>
      </c>
    </row>
    <row r="4702" spans="1:10">
      <c r="A4702" t="s">
        <v>137</v>
      </c>
      <c r="B4702" t="s">
        <v>322</v>
      </c>
      <c r="C4702">
        <v>2025</v>
      </c>
      <c r="D4702">
        <v>2</v>
      </c>
      <c r="E4702">
        <v>84065</v>
      </c>
      <c r="F4702" t="s">
        <v>290</v>
      </c>
      <c r="G4702">
        <v>251</v>
      </c>
      <c r="H4702" t="str">
        <f>_xlfn.XLOOKUP(Table1[[#This Row],[ZIPCODE]],Table2[Zip Code],Table2[County])</f>
        <v>Salt Lake</v>
      </c>
      <c r="I4702" t="str">
        <f>_xlfn.XLOOKUP(Table1[[#This Row],[ZIPCODE]],Table3[zip],Table3[county])</f>
        <v>Salt Lake County</v>
      </c>
      <c r="J4702" t="str">
        <f>IFERROR(Table1[[#This Row],[County (Utah.gov)]], SUBSTITUTE(Table1[[#This Row],[County (WPR)]], " County", ""))</f>
        <v>Salt Lake</v>
      </c>
    </row>
    <row r="4703" spans="1:10">
      <c r="A4703" t="s">
        <v>137</v>
      </c>
      <c r="B4703" t="s">
        <v>322</v>
      </c>
      <c r="C4703">
        <v>2025</v>
      </c>
      <c r="D4703">
        <v>2</v>
      </c>
      <c r="E4703">
        <v>84065</v>
      </c>
      <c r="F4703" t="s">
        <v>291</v>
      </c>
      <c r="G4703">
        <v>118</v>
      </c>
      <c r="H4703" t="str">
        <f>_xlfn.XLOOKUP(Table1[[#This Row],[ZIPCODE]],Table2[Zip Code],Table2[County])</f>
        <v>Salt Lake</v>
      </c>
      <c r="I4703" t="str">
        <f>_xlfn.XLOOKUP(Table1[[#This Row],[ZIPCODE]],Table3[zip],Table3[county])</f>
        <v>Salt Lake County</v>
      </c>
      <c r="J4703" t="str">
        <f>IFERROR(Table1[[#This Row],[County (Utah.gov)]], SUBSTITUTE(Table1[[#This Row],[County (WPR)]], " County", ""))</f>
        <v>Salt Lake</v>
      </c>
    </row>
    <row r="4704" spans="1:10">
      <c r="A4704" t="s">
        <v>137</v>
      </c>
      <c r="B4704" t="s">
        <v>322</v>
      </c>
      <c r="C4704">
        <v>2025</v>
      </c>
      <c r="D4704">
        <v>2</v>
      </c>
      <c r="E4704">
        <v>84066</v>
      </c>
      <c r="F4704" t="s">
        <v>290</v>
      </c>
      <c r="G4704">
        <v>13</v>
      </c>
      <c r="H4704" t="str">
        <f>_xlfn.XLOOKUP(Table1[[#This Row],[ZIPCODE]],Table2[Zip Code],Table2[County])</f>
        <v>Duchesne</v>
      </c>
      <c r="I4704" t="str">
        <f>_xlfn.XLOOKUP(Table1[[#This Row],[ZIPCODE]],Table3[zip],Table3[county])</f>
        <v>Duchesne County</v>
      </c>
      <c r="J4704" t="str">
        <f>IFERROR(Table1[[#This Row],[County (Utah.gov)]], SUBSTITUTE(Table1[[#This Row],[County (WPR)]], " County", ""))</f>
        <v>Duchesne</v>
      </c>
    </row>
    <row r="4705" spans="1:10">
      <c r="A4705" t="s">
        <v>137</v>
      </c>
      <c r="B4705" t="s">
        <v>322</v>
      </c>
      <c r="C4705">
        <v>2025</v>
      </c>
      <c r="D4705">
        <v>2</v>
      </c>
      <c r="E4705">
        <v>84066</v>
      </c>
      <c r="F4705" t="s">
        <v>291</v>
      </c>
      <c r="G4705">
        <v>4</v>
      </c>
      <c r="H4705" t="str">
        <f>_xlfn.XLOOKUP(Table1[[#This Row],[ZIPCODE]],Table2[Zip Code],Table2[County])</f>
        <v>Duchesne</v>
      </c>
      <c r="I4705" t="str">
        <f>_xlfn.XLOOKUP(Table1[[#This Row],[ZIPCODE]],Table3[zip],Table3[county])</f>
        <v>Duchesne County</v>
      </c>
      <c r="J4705" t="str">
        <f>IFERROR(Table1[[#This Row],[County (Utah.gov)]], SUBSTITUTE(Table1[[#This Row],[County (WPR)]], " County", ""))</f>
        <v>Duchesne</v>
      </c>
    </row>
    <row r="4706" spans="1:10">
      <c r="A4706" t="s">
        <v>137</v>
      </c>
      <c r="B4706" t="s">
        <v>322</v>
      </c>
      <c r="C4706">
        <v>2025</v>
      </c>
      <c r="D4706">
        <v>2</v>
      </c>
      <c r="E4706">
        <v>84067</v>
      </c>
      <c r="F4706" t="s">
        <v>290</v>
      </c>
      <c r="G4706">
        <v>8</v>
      </c>
      <c r="H4706" t="str">
        <f>_xlfn.XLOOKUP(Table1[[#This Row],[ZIPCODE]],Table2[Zip Code],Table2[County])</f>
        <v>Weber</v>
      </c>
      <c r="I4706" t="str">
        <f>_xlfn.XLOOKUP(Table1[[#This Row],[ZIPCODE]],Table3[zip],Table3[county])</f>
        <v>Weber County</v>
      </c>
      <c r="J4706" t="str">
        <f>IFERROR(Table1[[#This Row],[County (Utah.gov)]], SUBSTITUTE(Table1[[#This Row],[County (WPR)]], " County", ""))</f>
        <v>Weber</v>
      </c>
    </row>
    <row r="4707" spans="1:10">
      <c r="A4707" t="s">
        <v>137</v>
      </c>
      <c r="B4707" t="s">
        <v>322</v>
      </c>
      <c r="C4707">
        <v>2025</v>
      </c>
      <c r="D4707">
        <v>2</v>
      </c>
      <c r="E4707">
        <v>84067</v>
      </c>
      <c r="F4707" t="s">
        <v>291</v>
      </c>
      <c r="G4707">
        <v>12</v>
      </c>
      <c r="H4707" t="str">
        <f>_xlfn.XLOOKUP(Table1[[#This Row],[ZIPCODE]],Table2[Zip Code],Table2[County])</f>
        <v>Weber</v>
      </c>
      <c r="I4707" t="str">
        <f>_xlfn.XLOOKUP(Table1[[#This Row],[ZIPCODE]],Table3[zip],Table3[county])</f>
        <v>Weber County</v>
      </c>
      <c r="J4707" t="str">
        <f>IFERROR(Table1[[#This Row],[County (Utah.gov)]], SUBSTITUTE(Table1[[#This Row],[County (WPR)]], " County", ""))</f>
        <v>Weber</v>
      </c>
    </row>
    <row r="4708" spans="1:10">
      <c r="A4708" t="s">
        <v>137</v>
      </c>
      <c r="B4708" t="s">
        <v>322</v>
      </c>
      <c r="C4708">
        <v>2025</v>
      </c>
      <c r="D4708">
        <v>2</v>
      </c>
      <c r="E4708">
        <v>84068</v>
      </c>
      <c r="F4708" t="s">
        <v>291</v>
      </c>
      <c r="G4708">
        <v>1</v>
      </c>
      <c r="H4708" t="str">
        <f>_xlfn.XLOOKUP(Table1[[#This Row],[ZIPCODE]],Table2[Zip Code],Table2[County])</f>
        <v>Summit</v>
      </c>
      <c r="I4708" t="e">
        <f>_xlfn.XLOOKUP(Table1[[#This Row],[ZIPCODE]],Table3[zip],Table3[county])</f>
        <v>#N/A</v>
      </c>
      <c r="J4708" t="str">
        <f>IFERROR(Table1[[#This Row],[County (Utah.gov)]], SUBSTITUTE(Table1[[#This Row],[County (WPR)]], " County", ""))</f>
        <v>Summit</v>
      </c>
    </row>
    <row r="4709" spans="1:10">
      <c r="A4709" t="s">
        <v>137</v>
      </c>
      <c r="B4709" t="s">
        <v>322</v>
      </c>
      <c r="C4709">
        <v>2025</v>
      </c>
      <c r="D4709">
        <v>2</v>
      </c>
      <c r="E4709">
        <v>84069</v>
      </c>
      <c r="F4709" t="s">
        <v>291</v>
      </c>
      <c r="G4709">
        <v>1</v>
      </c>
      <c r="H4709" t="str">
        <f>_xlfn.XLOOKUP(Table1[[#This Row],[ZIPCODE]],Table2[Zip Code],Table2[County])</f>
        <v>Tooele</v>
      </c>
      <c r="I4709" t="str">
        <f>_xlfn.XLOOKUP(Table1[[#This Row],[ZIPCODE]],Table3[zip],Table3[county])</f>
        <v>Tooele County</v>
      </c>
      <c r="J4709" t="str">
        <f>IFERROR(Table1[[#This Row],[County (Utah.gov)]], SUBSTITUTE(Table1[[#This Row],[County (WPR)]], " County", ""))</f>
        <v>Tooele</v>
      </c>
    </row>
    <row r="4710" spans="1:10">
      <c r="A4710" t="s">
        <v>137</v>
      </c>
      <c r="B4710" t="s">
        <v>322</v>
      </c>
      <c r="C4710">
        <v>2025</v>
      </c>
      <c r="D4710">
        <v>2</v>
      </c>
      <c r="E4710">
        <v>84070</v>
      </c>
      <c r="F4710" t="s">
        <v>290</v>
      </c>
      <c r="G4710">
        <v>75</v>
      </c>
      <c r="H4710" t="str">
        <f>_xlfn.XLOOKUP(Table1[[#This Row],[ZIPCODE]],Table2[Zip Code],Table2[County])</f>
        <v>Salt Lake</v>
      </c>
      <c r="I4710" t="str">
        <f>_xlfn.XLOOKUP(Table1[[#This Row],[ZIPCODE]],Table3[zip],Table3[county])</f>
        <v>Salt Lake County</v>
      </c>
      <c r="J4710" t="str">
        <f>IFERROR(Table1[[#This Row],[County (Utah.gov)]], SUBSTITUTE(Table1[[#This Row],[County (WPR)]], " County", ""))</f>
        <v>Salt Lake</v>
      </c>
    </row>
    <row r="4711" spans="1:10">
      <c r="A4711" t="s">
        <v>137</v>
      </c>
      <c r="B4711" t="s">
        <v>322</v>
      </c>
      <c r="C4711">
        <v>2025</v>
      </c>
      <c r="D4711">
        <v>2</v>
      </c>
      <c r="E4711">
        <v>84070</v>
      </c>
      <c r="F4711" t="s">
        <v>291</v>
      </c>
      <c r="G4711">
        <v>38</v>
      </c>
      <c r="H4711" t="str">
        <f>_xlfn.XLOOKUP(Table1[[#This Row],[ZIPCODE]],Table2[Zip Code],Table2[County])</f>
        <v>Salt Lake</v>
      </c>
      <c r="I4711" t="str">
        <f>_xlfn.XLOOKUP(Table1[[#This Row],[ZIPCODE]],Table3[zip],Table3[county])</f>
        <v>Salt Lake County</v>
      </c>
      <c r="J4711" t="str">
        <f>IFERROR(Table1[[#This Row],[County (Utah.gov)]], SUBSTITUTE(Table1[[#This Row],[County (WPR)]], " County", ""))</f>
        <v>Salt Lake</v>
      </c>
    </row>
    <row r="4712" spans="1:10">
      <c r="A4712" t="s">
        <v>137</v>
      </c>
      <c r="B4712" t="s">
        <v>322</v>
      </c>
      <c r="C4712">
        <v>2025</v>
      </c>
      <c r="D4712">
        <v>2</v>
      </c>
      <c r="E4712">
        <v>84071</v>
      </c>
      <c r="F4712" t="s">
        <v>290</v>
      </c>
      <c r="G4712">
        <v>1</v>
      </c>
      <c r="H4712" t="str">
        <f>_xlfn.XLOOKUP(Table1[[#This Row],[ZIPCODE]],Table2[Zip Code],Table2[County])</f>
        <v>Tooele</v>
      </c>
      <c r="I4712" t="str">
        <f>_xlfn.XLOOKUP(Table1[[#This Row],[ZIPCODE]],Table3[zip],Table3[county])</f>
        <v>Tooele County</v>
      </c>
      <c r="J4712" t="str">
        <f>IFERROR(Table1[[#This Row],[County (Utah.gov)]], SUBSTITUTE(Table1[[#This Row],[County (WPR)]], " County", ""))</f>
        <v>Tooele</v>
      </c>
    </row>
    <row r="4713" spans="1:10">
      <c r="A4713" t="s">
        <v>137</v>
      </c>
      <c r="B4713" t="s">
        <v>322</v>
      </c>
      <c r="C4713">
        <v>2025</v>
      </c>
      <c r="D4713">
        <v>2</v>
      </c>
      <c r="E4713">
        <v>84071</v>
      </c>
      <c r="F4713" t="s">
        <v>291</v>
      </c>
      <c r="G4713">
        <v>2</v>
      </c>
      <c r="H4713" t="str">
        <f>_xlfn.XLOOKUP(Table1[[#This Row],[ZIPCODE]],Table2[Zip Code],Table2[County])</f>
        <v>Tooele</v>
      </c>
      <c r="I4713" t="str">
        <f>_xlfn.XLOOKUP(Table1[[#This Row],[ZIPCODE]],Table3[zip],Table3[county])</f>
        <v>Tooele County</v>
      </c>
      <c r="J4713" t="str">
        <f>IFERROR(Table1[[#This Row],[County (Utah.gov)]], SUBSTITUTE(Table1[[#This Row],[County (WPR)]], " County", ""))</f>
        <v>Tooele</v>
      </c>
    </row>
    <row r="4714" spans="1:10">
      <c r="A4714" t="s">
        <v>137</v>
      </c>
      <c r="B4714" t="s">
        <v>322</v>
      </c>
      <c r="C4714">
        <v>2025</v>
      </c>
      <c r="D4714">
        <v>2</v>
      </c>
      <c r="E4714">
        <v>84072</v>
      </c>
      <c r="F4714" t="s">
        <v>291</v>
      </c>
      <c r="G4714">
        <v>1</v>
      </c>
      <c r="H4714" t="str">
        <f>_xlfn.XLOOKUP(Table1[[#This Row],[ZIPCODE]],Table2[Zip Code],Table2[County])</f>
        <v>Duchesne</v>
      </c>
      <c r="I4714" t="str">
        <f>_xlfn.XLOOKUP(Table1[[#This Row],[ZIPCODE]],Table3[zip],Table3[county])</f>
        <v>Duchesne County</v>
      </c>
      <c r="J4714" t="str">
        <f>IFERROR(Table1[[#This Row],[County (Utah.gov)]], SUBSTITUTE(Table1[[#This Row],[County (WPR)]], " County", ""))</f>
        <v>Duchesne</v>
      </c>
    </row>
    <row r="4715" spans="1:10">
      <c r="A4715" t="s">
        <v>137</v>
      </c>
      <c r="B4715" t="s">
        <v>322</v>
      </c>
      <c r="C4715">
        <v>2025</v>
      </c>
      <c r="D4715">
        <v>2</v>
      </c>
      <c r="E4715">
        <v>84074</v>
      </c>
      <c r="F4715" t="s">
        <v>290</v>
      </c>
      <c r="G4715">
        <v>70</v>
      </c>
      <c r="H4715" t="str">
        <f>_xlfn.XLOOKUP(Table1[[#This Row],[ZIPCODE]],Table2[Zip Code],Table2[County])</f>
        <v>Tooele</v>
      </c>
      <c r="I4715" t="str">
        <f>_xlfn.XLOOKUP(Table1[[#This Row],[ZIPCODE]],Table3[zip],Table3[county])</f>
        <v>Tooele County</v>
      </c>
      <c r="J4715" t="str">
        <f>IFERROR(Table1[[#This Row],[County (Utah.gov)]], SUBSTITUTE(Table1[[#This Row],[County (WPR)]], " County", ""))</f>
        <v>Tooele</v>
      </c>
    </row>
    <row r="4716" spans="1:10">
      <c r="A4716" t="s">
        <v>137</v>
      </c>
      <c r="B4716" t="s">
        <v>322</v>
      </c>
      <c r="C4716">
        <v>2025</v>
      </c>
      <c r="D4716">
        <v>2</v>
      </c>
      <c r="E4716">
        <v>84074</v>
      </c>
      <c r="F4716" t="s">
        <v>291</v>
      </c>
      <c r="G4716">
        <v>38</v>
      </c>
      <c r="H4716" t="str">
        <f>_xlfn.XLOOKUP(Table1[[#This Row],[ZIPCODE]],Table2[Zip Code],Table2[County])</f>
        <v>Tooele</v>
      </c>
      <c r="I4716" t="str">
        <f>_xlfn.XLOOKUP(Table1[[#This Row],[ZIPCODE]],Table3[zip],Table3[county])</f>
        <v>Tooele County</v>
      </c>
      <c r="J4716" t="str">
        <f>IFERROR(Table1[[#This Row],[County (Utah.gov)]], SUBSTITUTE(Table1[[#This Row],[County (WPR)]], " County", ""))</f>
        <v>Tooele</v>
      </c>
    </row>
    <row r="4717" spans="1:10">
      <c r="A4717" t="s">
        <v>137</v>
      </c>
      <c r="B4717" t="s">
        <v>322</v>
      </c>
      <c r="C4717">
        <v>2025</v>
      </c>
      <c r="D4717">
        <v>2</v>
      </c>
      <c r="E4717">
        <v>84075</v>
      </c>
      <c r="F4717" t="s">
        <v>290</v>
      </c>
      <c r="G4717">
        <v>59</v>
      </c>
      <c r="H4717" t="str">
        <f>_xlfn.XLOOKUP(Table1[[#This Row],[ZIPCODE]],Table2[Zip Code],Table2[County])</f>
        <v>Davis</v>
      </c>
      <c r="I4717" t="str">
        <f>_xlfn.XLOOKUP(Table1[[#This Row],[ZIPCODE]],Table3[zip],Table3[county])</f>
        <v>Davis County</v>
      </c>
      <c r="J4717" t="str">
        <f>IFERROR(Table1[[#This Row],[County (Utah.gov)]], SUBSTITUTE(Table1[[#This Row],[County (WPR)]], " County", ""))</f>
        <v>Davis</v>
      </c>
    </row>
    <row r="4718" spans="1:10">
      <c r="A4718" t="s">
        <v>137</v>
      </c>
      <c r="B4718" t="s">
        <v>322</v>
      </c>
      <c r="C4718">
        <v>2025</v>
      </c>
      <c r="D4718">
        <v>2</v>
      </c>
      <c r="E4718">
        <v>84075</v>
      </c>
      <c r="F4718" t="s">
        <v>291</v>
      </c>
      <c r="G4718">
        <v>20</v>
      </c>
      <c r="H4718" t="str">
        <f>_xlfn.XLOOKUP(Table1[[#This Row],[ZIPCODE]],Table2[Zip Code],Table2[County])</f>
        <v>Davis</v>
      </c>
      <c r="I4718" t="str">
        <f>_xlfn.XLOOKUP(Table1[[#This Row],[ZIPCODE]],Table3[zip],Table3[county])</f>
        <v>Davis County</v>
      </c>
      <c r="J4718" t="str">
        <f>IFERROR(Table1[[#This Row],[County (Utah.gov)]], SUBSTITUTE(Table1[[#This Row],[County (WPR)]], " County", ""))</f>
        <v>Davis</v>
      </c>
    </row>
    <row r="4719" spans="1:10">
      <c r="A4719" t="s">
        <v>137</v>
      </c>
      <c r="B4719" t="s">
        <v>322</v>
      </c>
      <c r="C4719">
        <v>2025</v>
      </c>
      <c r="D4719">
        <v>2</v>
      </c>
      <c r="E4719">
        <v>84078</v>
      </c>
      <c r="F4719" t="s">
        <v>290</v>
      </c>
      <c r="G4719">
        <v>25</v>
      </c>
      <c r="H4719" t="str">
        <f>_xlfn.XLOOKUP(Table1[[#This Row],[ZIPCODE]],Table2[Zip Code],Table2[County])</f>
        <v>Uintah</v>
      </c>
      <c r="I4719" t="str">
        <f>_xlfn.XLOOKUP(Table1[[#This Row],[ZIPCODE]],Table3[zip],Table3[county])</f>
        <v>Uintah County</v>
      </c>
      <c r="J4719" t="str">
        <f>IFERROR(Table1[[#This Row],[County (Utah.gov)]], SUBSTITUTE(Table1[[#This Row],[County (WPR)]], " County", ""))</f>
        <v>Uintah</v>
      </c>
    </row>
    <row r="4720" spans="1:10">
      <c r="A4720" t="s">
        <v>137</v>
      </c>
      <c r="B4720" t="s">
        <v>322</v>
      </c>
      <c r="C4720">
        <v>2025</v>
      </c>
      <c r="D4720">
        <v>2</v>
      </c>
      <c r="E4720">
        <v>84078</v>
      </c>
      <c r="F4720" t="s">
        <v>291</v>
      </c>
      <c r="G4720">
        <v>19</v>
      </c>
      <c r="H4720" t="str">
        <f>_xlfn.XLOOKUP(Table1[[#This Row],[ZIPCODE]],Table2[Zip Code],Table2[County])</f>
        <v>Uintah</v>
      </c>
      <c r="I4720" t="str">
        <f>_xlfn.XLOOKUP(Table1[[#This Row],[ZIPCODE]],Table3[zip],Table3[county])</f>
        <v>Uintah County</v>
      </c>
      <c r="J4720" t="str">
        <f>IFERROR(Table1[[#This Row],[County (Utah.gov)]], SUBSTITUTE(Table1[[#This Row],[County (WPR)]], " County", ""))</f>
        <v>Uintah</v>
      </c>
    </row>
    <row r="4721" spans="1:10">
      <c r="A4721" t="s">
        <v>137</v>
      </c>
      <c r="B4721" t="s">
        <v>322</v>
      </c>
      <c r="C4721">
        <v>2025</v>
      </c>
      <c r="D4721">
        <v>2</v>
      </c>
      <c r="E4721">
        <v>84081</v>
      </c>
      <c r="F4721" t="s">
        <v>290</v>
      </c>
      <c r="G4721">
        <v>140</v>
      </c>
      <c r="H4721" t="e">
        <f>_xlfn.XLOOKUP(Table1[[#This Row],[ZIPCODE]],Table2[Zip Code],Table2[County])</f>
        <v>#N/A</v>
      </c>
      <c r="I4721" t="str">
        <f>_xlfn.XLOOKUP(Table1[[#This Row],[ZIPCODE]],Table3[zip],Table3[county])</f>
        <v>Salt Lake County</v>
      </c>
      <c r="J4721" t="str">
        <f>IFERROR(Table1[[#This Row],[County (Utah.gov)]], SUBSTITUTE(Table1[[#This Row],[County (WPR)]], " County", ""))</f>
        <v>Salt Lake</v>
      </c>
    </row>
    <row r="4722" spans="1:10">
      <c r="A4722" t="s">
        <v>137</v>
      </c>
      <c r="B4722" t="s">
        <v>322</v>
      </c>
      <c r="C4722">
        <v>2025</v>
      </c>
      <c r="D4722">
        <v>2</v>
      </c>
      <c r="E4722">
        <v>84081</v>
      </c>
      <c r="F4722" t="s">
        <v>291</v>
      </c>
      <c r="G4722">
        <v>83</v>
      </c>
      <c r="H4722" t="e">
        <f>_xlfn.XLOOKUP(Table1[[#This Row],[ZIPCODE]],Table2[Zip Code],Table2[County])</f>
        <v>#N/A</v>
      </c>
      <c r="I4722" t="str">
        <f>_xlfn.XLOOKUP(Table1[[#This Row],[ZIPCODE]],Table3[zip],Table3[county])</f>
        <v>Salt Lake County</v>
      </c>
      <c r="J4722" t="str">
        <f>IFERROR(Table1[[#This Row],[County (Utah.gov)]], SUBSTITUTE(Table1[[#This Row],[County (WPR)]], " County", ""))</f>
        <v>Salt Lake</v>
      </c>
    </row>
    <row r="4723" spans="1:10">
      <c r="A4723" t="s">
        <v>137</v>
      </c>
      <c r="B4723" t="s">
        <v>322</v>
      </c>
      <c r="C4723">
        <v>2025</v>
      </c>
      <c r="D4723">
        <v>2</v>
      </c>
      <c r="E4723">
        <v>84082</v>
      </c>
      <c r="F4723" t="s">
        <v>290</v>
      </c>
      <c r="G4723">
        <v>3</v>
      </c>
      <c r="H4723" t="str">
        <f>_xlfn.XLOOKUP(Table1[[#This Row],[ZIPCODE]],Table2[Zip Code],Table2[County])</f>
        <v>Wasatch</v>
      </c>
      <c r="I4723" t="str">
        <f>_xlfn.XLOOKUP(Table1[[#This Row],[ZIPCODE]],Table3[zip],Table3[county])</f>
        <v>Wasatch County</v>
      </c>
      <c r="J4723" t="str">
        <f>IFERROR(Table1[[#This Row],[County (Utah.gov)]], SUBSTITUTE(Table1[[#This Row],[County (WPR)]], " County", ""))</f>
        <v>Wasatch</v>
      </c>
    </row>
    <row r="4724" spans="1:10">
      <c r="A4724" t="s">
        <v>137</v>
      </c>
      <c r="B4724" t="s">
        <v>322</v>
      </c>
      <c r="C4724">
        <v>2025</v>
      </c>
      <c r="D4724">
        <v>2</v>
      </c>
      <c r="E4724">
        <v>84082</v>
      </c>
      <c r="F4724" t="s">
        <v>291</v>
      </c>
      <c r="G4724">
        <v>4</v>
      </c>
      <c r="H4724" t="str">
        <f>_xlfn.XLOOKUP(Table1[[#This Row],[ZIPCODE]],Table2[Zip Code],Table2[County])</f>
        <v>Wasatch</v>
      </c>
      <c r="I4724" t="str">
        <f>_xlfn.XLOOKUP(Table1[[#This Row],[ZIPCODE]],Table3[zip],Table3[county])</f>
        <v>Wasatch County</v>
      </c>
      <c r="J4724" t="str">
        <f>IFERROR(Table1[[#This Row],[County (Utah.gov)]], SUBSTITUTE(Table1[[#This Row],[County (WPR)]], " County", ""))</f>
        <v>Wasatch</v>
      </c>
    </row>
    <row r="4725" spans="1:10">
      <c r="A4725" t="s">
        <v>137</v>
      </c>
      <c r="B4725" t="s">
        <v>322</v>
      </c>
      <c r="C4725">
        <v>2025</v>
      </c>
      <c r="D4725">
        <v>2</v>
      </c>
      <c r="E4725">
        <v>84083</v>
      </c>
      <c r="F4725" t="s">
        <v>291</v>
      </c>
      <c r="G4725">
        <v>2</v>
      </c>
      <c r="H4725" t="str">
        <f>_xlfn.XLOOKUP(Table1[[#This Row],[ZIPCODE]],Table2[Zip Code],Table2[County])</f>
        <v>Tooele</v>
      </c>
      <c r="I4725" t="str">
        <f>_xlfn.XLOOKUP(Table1[[#This Row],[ZIPCODE]],Table3[zip],Table3[county])</f>
        <v>Tooele County</v>
      </c>
      <c r="J4725" t="str">
        <f>IFERROR(Table1[[#This Row],[County (Utah.gov)]], SUBSTITUTE(Table1[[#This Row],[County (WPR)]], " County", ""))</f>
        <v>Tooele</v>
      </c>
    </row>
    <row r="4726" spans="1:10">
      <c r="A4726" t="s">
        <v>137</v>
      </c>
      <c r="B4726" t="s">
        <v>322</v>
      </c>
      <c r="C4726">
        <v>2025</v>
      </c>
      <c r="D4726">
        <v>2</v>
      </c>
      <c r="E4726">
        <v>84084</v>
      </c>
      <c r="F4726" t="s">
        <v>290</v>
      </c>
      <c r="G4726">
        <v>50</v>
      </c>
      <c r="H4726" t="str">
        <f>_xlfn.XLOOKUP(Table1[[#This Row],[ZIPCODE]],Table2[Zip Code],Table2[County])</f>
        <v>Salt Lake</v>
      </c>
      <c r="I4726" t="str">
        <f>_xlfn.XLOOKUP(Table1[[#This Row],[ZIPCODE]],Table3[zip],Table3[county])</f>
        <v>Salt Lake County</v>
      </c>
      <c r="J4726" t="str">
        <f>IFERROR(Table1[[#This Row],[County (Utah.gov)]], SUBSTITUTE(Table1[[#This Row],[County (WPR)]], " County", ""))</f>
        <v>Salt Lake</v>
      </c>
    </row>
    <row r="4727" spans="1:10">
      <c r="A4727" t="s">
        <v>137</v>
      </c>
      <c r="B4727" t="s">
        <v>322</v>
      </c>
      <c r="C4727">
        <v>2025</v>
      </c>
      <c r="D4727">
        <v>2</v>
      </c>
      <c r="E4727">
        <v>84084</v>
      </c>
      <c r="F4727" t="s">
        <v>291</v>
      </c>
      <c r="G4727">
        <v>31</v>
      </c>
      <c r="H4727" t="str">
        <f>_xlfn.XLOOKUP(Table1[[#This Row],[ZIPCODE]],Table2[Zip Code],Table2[County])</f>
        <v>Salt Lake</v>
      </c>
      <c r="I4727" t="str">
        <f>_xlfn.XLOOKUP(Table1[[#This Row],[ZIPCODE]],Table3[zip],Table3[county])</f>
        <v>Salt Lake County</v>
      </c>
      <c r="J4727" t="str">
        <f>IFERROR(Table1[[#This Row],[County (Utah.gov)]], SUBSTITUTE(Table1[[#This Row],[County (WPR)]], " County", ""))</f>
        <v>Salt Lake</v>
      </c>
    </row>
    <row r="4728" spans="1:10">
      <c r="A4728" t="s">
        <v>137</v>
      </c>
      <c r="B4728" t="s">
        <v>322</v>
      </c>
      <c r="C4728">
        <v>2025</v>
      </c>
      <c r="D4728">
        <v>2</v>
      </c>
      <c r="E4728">
        <v>84086</v>
      </c>
      <c r="F4728" t="s">
        <v>290</v>
      </c>
      <c r="G4728">
        <v>2</v>
      </c>
      <c r="H4728" t="str">
        <f>_xlfn.XLOOKUP(Table1[[#This Row],[ZIPCODE]],Table2[Zip Code],Table2[County])</f>
        <v>Rich</v>
      </c>
      <c r="I4728" t="str">
        <f>_xlfn.XLOOKUP(Table1[[#This Row],[ZIPCODE]],Table3[zip],Table3[county])</f>
        <v>Rich County</v>
      </c>
      <c r="J4728" t="str">
        <f>IFERROR(Table1[[#This Row],[County (Utah.gov)]], SUBSTITUTE(Table1[[#This Row],[County (WPR)]], " County", ""))</f>
        <v>Rich</v>
      </c>
    </row>
    <row r="4729" spans="1:10">
      <c r="A4729" t="s">
        <v>137</v>
      </c>
      <c r="B4729" t="s">
        <v>322</v>
      </c>
      <c r="C4729">
        <v>2025</v>
      </c>
      <c r="D4729">
        <v>2</v>
      </c>
      <c r="E4729">
        <v>84086</v>
      </c>
      <c r="F4729" t="s">
        <v>291</v>
      </c>
      <c r="G4729">
        <v>1</v>
      </c>
      <c r="H4729" t="str">
        <f>_xlfn.XLOOKUP(Table1[[#This Row],[ZIPCODE]],Table2[Zip Code],Table2[County])</f>
        <v>Rich</v>
      </c>
      <c r="I4729" t="str">
        <f>_xlfn.XLOOKUP(Table1[[#This Row],[ZIPCODE]],Table3[zip],Table3[county])</f>
        <v>Rich County</v>
      </c>
      <c r="J4729" t="str">
        <f>IFERROR(Table1[[#This Row],[County (Utah.gov)]], SUBSTITUTE(Table1[[#This Row],[County (WPR)]], " County", ""))</f>
        <v>Rich</v>
      </c>
    </row>
    <row r="4730" spans="1:10">
      <c r="A4730" t="s">
        <v>137</v>
      </c>
      <c r="B4730" t="s">
        <v>322</v>
      </c>
      <c r="C4730">
        <v>2025</v>
      </c>
      <c r="D4730">
        <v>2</v>
      </c>
      <c r="E4730">
        <v>84087</v>
      </c>
      <c r="F4730" t="s">
        <v>290</v>
      </c>
      <c r="G4730">
        <v>20</v>
      </c>
      <c r="H4730" t="str">
        <f>_xlfn.XLOOKUP(Table1[[#This Row],[ZIPCODE]],Table2[Zip Code],Table2[County])</f>
        <v>Davis</v>
      </c>
      <c r="I4730" t="str">
        <f>_xlfn.XLOOKUP(Table1[[#This Row],[ZIPCODE]],Table3[zip],Table3[county])</f>
        <v>Davis County</v>
      </c>
      <c r="J4730" t="str">
        <f>IFERROR(Table1[[#This Row],[County (Utah.gov)]], SUBSTITUTE(Table1[[#This Row],[County (WPR)]], " County", ""))</f>
        <v>Davis</v>
      </c>
    </row>
    <row r="4731" spans="1:10">
      <c r="A4731" t="s">
        <v>137</v>
      </c>
      <c r="B4731" t="s">
        <v>322</v>
      </c>
      <c r="C4731">
        <v>2025</v>
      </c>
      <c r="D4731">
        <v>2</v>
      </c>
      <c r="E4731">
        <v>84087</v>
      </c>
      <c r="F4731" t="s">
        <v>291</v>
      </c>
      <c r="G4731">
        <v>9</v>
      </c>
      <c r="H4731" t="str">
        <f>_xlfn.XLOOKUP(Table1[[#This Row],[ZIPCODE]],Table2[Zip Code],Table2[County])</f>
        <v>Davis</v>
      </c>
      <c r="I4731" t="str">
        <f>_xlfn.XLOOKUP(Table1[[#This Row],[ZIPCODE]],Table3[zip],Table3[county])</f>
        <v>Davis County</v>
      </c>
      <c r="J4731" t="str">
        <f>IFERROR(Table1[[#This Row],[County (Utah.gov)]], SUBSTITUTE(Table1[[#This Row],[County (WPR)]], " County", ""))</f>
        <v>Davis</v>
      </c>
    </row>
    <row r="4732" spans="1:10">
      <c r="A4732" t="s">
        <v>137</v>
      </c>
      <c r="B4732" t="s">
        <v>322</v>
      </c>
      <c r="C4732">
        <v>2025</v>
      </c>
      <c r="D4732">
        <v>2</v>
      </c>
      <c r="E4732">
        <v>84088</v>
      </c>
      <c r="F4732" t="s">
        <v>290</v>
      </c>
      <c r="G4732">
        <v>72</v>
      </c>
      <c r="H4732" t="str">
        <f>_xlfn.XLOOKUP(Table1[[#This Row],[ZIPCODE]],Table2[Zip Code],Table2[County])</f>
        <v>Salt Lake</v>
      </c>
      <c r="I4732" t="str">
        <f>_xlfn.XLOOKUP(Table1[[#This Row],[ZIPCODE]],Table3[zip],Table3[county])</f>
        <v>Salt Lake County</v>
      </c>
      <c r="J4732" t="str">
        <f>IFERROR(Table1[[#This Row],[County (Utah.gov)]], SUBSTITUTE(Table1[[#This Row],[County (WPR)]], " County", ""))</f>
        <v>Salt Lake</v>
      </c>
    </row>
    <row r="4733" spans="1:10">
      <c r="A4733" t="s">
        <v>137</v>
      </c>
      <c r="B4733" t="s">
        <v>322</v>
      </c>
      <c r="C4733">
        <v>2025</v>
      </c>
      <c r="D4733">
        <v>2</v>
      </c>
      <c r="E4733">
        <v>84088</v>
      </c>
      <c r="F4733" t="s">
        <v>291</v>
      </c>
      <c r="G4733">
        <v>47</v>
      </c>
      <c r="H4733" t="str">
        <f>_xlfn.XLOOKUP(Table1[[#This Row],[ZIPCODE]],Table2[Zip Code],Table2[County])</f>
        <v>Salt Lake</v>
      </c>
      <c r="I4733" t="str">
        <f>_xlfn.XLOOKUP(Table1[[#This Row],[ZIPCODE]],Table3[zip],Table3[county])</f>
        <v>Salt Lake County</v>
      </c>
      <c r="J4733" t="str">
        <f>IFERROR(Table1[[#This Row],[County (Utah.gov)]], SUBSTITUTE(Table1[[#This Row],[County (WPR)]], " County", ""))</f>
        <v>Salt Lake</v>
      </c>
    </row>
    <row r="4734" spans="1:10">
      <c r="A4734" t="s">
        <v>137</v>
      </c>
      <c r="B4734" t="s">
        <v>322</v>
      </c>
      <c r="C4734">
        <v>2025</v>
      </c>
      <c r="D4734">
        <v>2</v>
      </c>
      <c r="E4734">
        <v>84090</v>
      </c>
      <c r="F4734" t="s">
        <v>290</v>
      </c>
      <c r="G4734">
        <v>1</v>
      </c>
      <c r="H4734" t="str">
        <f>_xlfn.XLOOKUP(Table1[[#This Row],[ZIPCODE]],Table2[Zip Code],Table2[County])</f>
        <v>Salt Lake</v>
      </c>
      <c r="I4734" t="e">
        <f>_xlfn.XLOOKUP(Table1[[#This Row],[ZIPCODE]],Table3[zip],Table3[county])</f>
        <v>#N/A</v>
      </c>
      <c r="J4734" t="str">
        <f>IFERROR(Table1[[#This Row],[County (Utah.gov)]], SUBSTITUTE(Table1[[#This Row],[County (WPR)]], " County", ""))</f>
        <v>Salt Lake</v>
      </c>
    </row>
    <row r="4735" spans="1:10">
      <c r="A4735" t="s">
        <v>137</v>
      </c>
      <c r="B4735" t="s">
        <v>322</v>
      </c>
      <c r="C4735">
        <v>2025</v>
      </c>
      <c r="D4735">
        <v>2</v>
      </c>
      <c r="E4735">
        <v>84092</v>
      </c>
      <c r="F4735" t="s">
        <v>290</v>
      </c>
      <c r="G4735">
        <v>122</v>
      </c>
      <c r="H4735" t="str">
        <f>_xlfn.XLOOKUP(Table1[[#This Row],[ZIPCODE]],Table2[Zip Code],Table2[County])</f>
        <v>Salt Lake</v>
      </c>
      <c r="I4735" t="str">
        <f>_xlfn.XLOOKUP(Table1[[#This Row],[ZIPCODE]],Table3[zip],Table3[county])</f>
        <v>Salt Lake County</v>
      </c>
      <c r="J4735" t="str">
        <f>IFERROR(Table1[[#This Row],[County (Utah.gov)]], SUBSTITUTE(Table1[[#This Row],[County (WPR)]], " County", ""))</f>
        <v>Salt Lake</v>
      </c>
    </row>
    <row r="4736" spans="1:10">
      <c r="A4736" t="s">
        <v>137</v>
      </c>
      <c r="B4736" t="s">
        <v>322</v>
      </c>
      <c r="C4736">
        <v>2025</v>
      </c>
      <c r="D4736">
        <v>2</v>
      </c>
      <c r="E4736">
        <v>84092</v>
      </c>
      <c r="F4736" t="s">
        <v>291</v>
      </c>
      <c r="G4736">
        <v>53</v>
      </c>
      <c r="H4736" t="str">
        <f>_xlfn.XLOOKUP(Table1[[#This Row],[ZIPCODE]],Table2[Zip Code],Table2[County])</f>
        <v>Salt Lake</v>
      </c>
      <c r="I4736" t="str">
        <f>_xlfn.XLOOKUP(Table1[[#This Row],[ZIPCODE]],Table3[zip],Table3[county])</f>
        <v>Salt Lake County</v>
      </c>
      <c r="J4736" t="str">
        <f>IFERROR(Table1[[#This Row],[County (Utah.gov)]], SUBSTITUTE(Table1[[#This Row],[County (WPR)]], " County", ""))</f>
        <v>Salt Lake</v>
      </c>
    </row>
    <row r="4737" spans="1:10">
      <c r="A4737" t="s">
        <v>137</v>
      </c>
      <c r="B4737" t="s">
        <v>322</v>
      </c>
      <c r="C4737">
        <v>2025</v>
      </c>
      <c r="D4737">
        <v>2</v>
      </c>
      <c r="E4737">
        <v>84093</v>
      </c>
      <c r="F4737" t="s">
        <v>290</v>
      </c>
      <c r="G4737">
        <v>65</v>
      </c>
      <c r="H4737" t="str">
        <f>_xlfn.XLOOKUP(Table1[[#This Row],[ZIPCODE]],Table2[Zip Code],Table2[County])</f>
        <v>Salt Lake</v>
      </c>
      <c r="I4737" t="str">
        <f>_xlfn.XLOOKUP(Table1[[#This Row],[ZIPCODE]],Table3[zip],Table3[county])</f>
        <v>Salt Lake County</v>
      </c>
      <c r="J4737" t="str">
        <f>IFERROR(Table1[[#This Row],[County (Utah.gov)]], SUBSTITUTE(Table1[[#This Row],[County (WPR)]], " County", ""))</f>
        <v>Salt Lake</v>
      </c>
    </row>
    <row r="4738" spans="1:10">
      <c r="A4738" t="s">
        <v>137</v>
      </c>
      <c r="B4738" t="s">
        <v>322</v>
      </c>
      <c r="C4738">
        <v>2025</v>
      </c>
      <c r="D4738">
        <v>2</v>
      </c>
      <c r="E4738">
        <v>84093</v>
      </c>
      <c r="F4738" t="s">
        <v>291</v>
      </c>
      <c r="G4738">
        <v>35</v>
      </c>
      <c r="H4738" t="str">
        <f>_xlfn.XLOOKUP(Table1[[#This Row],[ZIPCODE]],Table2[Zip Code],Table2[County])</f>
        <v>Salt Lake</v>
      </c>
      <c r="I4738" t="str">
        <f>_xlfn.XLOOKUP(Table1[[#This Row],[ZIPCODE]],Table3[zip],Table3[county])</f>
        <v>Salt Lake County</v>
      </c>
      <c r="J4738" t="str">
        <f>IFERROR(Table1[[#This Row],[County (Utah.gov)]], SUBSTITUTE(Table1[[#This Row],[County (WPR)]], " County", ""))</f>
        <v>Salt Lake</v>
      </c>
    </row>
    <row r="4739" spans="1:10">
      <c r="A4739" t="s">
        <v>137</v>
      </c>
      <c r="B4739" t="s">
        <v>322</v>
      </c>
      <c r="C4739">
        <v>2025</v>
      </c>
      <c r="D4739">
        <v>2</v>
      </c>
      <c r="E4739">
        <v>84094</v>
      </c>
      <c r="F4739" t="s">
        <v>290</v>
      </c>
      <c r="G4739">
        <v>72</v>
      </c>
      <c r="H4739" t="str">
        <f>_xlfn.XLOOKUP(Table1[[#This Row],[ZIPCODE]],Table2[Zip Code],Table2[County])</f>
        <v>Salt Lake</v>
      </c>
      <c r="I4739" t="str">
        <f>_xlfn.XLOOKUP(Table1[[#This Row],[ZIPCODE]],Table3[zip],Table3[county])</f>
        <v>Salt Lake County</v>
      </c>
      <c r="J4739" t="str">
        <f>IFERROR(Table1[[#This Row],[County (Utah.gov)]], SUBSTITUTE(Table1[[#This Row],[County (WPR)]], " County", ""))</f>
        <v>Salt Lake</v>
      </c>
    </row>
    <row r="4740" spans="1:10">
      <c r="A4740" t="s">
        <v>137</v>
      </c>
      <c r="B4740" t="s">
        <v>322</v>
      </c>
      <c r="C4740">
        <v>2025</v>
      </c>
      <c r="D4740">
        <v>2</v>
      </c>
      <c r="E4740">
        <v>84094</v>
      </c>
      <c r="F4740" t="s">
        <v>291</v>
      </c>
      <c r="G4740">
        <v>42</v>
      </c>
      <c r="H4740" t="str">
        <f>_xlfn.XLOOKUP(Table1[[#This Row],[ZIPCODE]],Table2[Zip Code],Table2[County])</f>
        <v>Salt Lake</v>
      </c>
      <c r="I4740" t="str">
        <f>_xlfn.XLOOKUP(Table1[[#This Row],[ZIPCODE]],Table3[zip],Table3[county])</f>
        <v>Salt Lake County</v>
      </c>
      <c r="J4740" t="str">
        <f>IFERROR(Table1[[#This Row],[County (Utah.gov)]], SUBSTITUTE(Table1[[#This Row],[County (WPR)]], " County", ""))</f>
        <v>Salt Lake</v>
      </c>
    </row>
    <row r="4741" spans="1:10">
      <c r="A4741" t="s">
        <v>137</v>
      </c>
      <c r="B4741" t="s">
        <v>322</v>
      </c>
      <c r="C4741">
        <v>2025</v>
      </c>
      <c r="D4741">
        <v>2</v>
      </c>
      <c r="E4741">
        <v>84095</v>
      </c>
      <c r="F4741" t="s">
        <v>290</v>
      </c>
      <c r="G4741">
        <v>222</v>
      </c>
      <c r="H4741" t="str">
        <f>_xlfn.XLOOKUP(Table1[[#This Row],[ZIPCODE]],Table2[Zip Code],Table2[County])</f>
        <v>Salt Lake</v>
      </c>
      <c r="I4741" t="str">
        <f>_xlfn.XLOOKUP(Table1[[#This Row],[ZIPCODE]],Table3[zip],Table3[county])</f>
        <v>Salt Lake County</v>
      </c>
      <c r="J4741" t="str">
        <f>IFERROR(Table1[[#This Row],[County (Utah.gov)]], SUBSTITUTE(Table1[[#This Row],[County (WPR)]], " County", ""))</f>
        <v>Salt Lake</v>
      </c>
    </row>
    <row r="4742" spans="1:10">
      <c r="A4742" t="s">
        <v>137</v>
      </c>
      <c r="B4742" t="s">
        <v>322</v>
      </c>
      <c r="C4742">
        <v>2025</v>
      </c>
      <c r="D4742">
        <v>2</v>
      </c>
      <c r="E4742">
        <v>84095</v>
      </c>
      <c r="F4742" t="s">
        <v>291</v>
      </c>
      <c r="G4742">
        <v>86</v>
      </c>
      <c r="H4742" t="str">
        <f>_xlfn.XLOOKUP(Table1[[#This Row],[ZIPCODE]],Table2[Zip Code],Table2[County])</f>
        <v>Salt Lake</v>
      </c>
      <c r="I4742" t="str">
        <f>_xlfn.XLOOKUP(Table1[[#This Row],[ZIPCODE]],Table3[zip],Table3[county])</f>
        <v>Salt Lake County</v>
      </c>
      <c r="J4742" t="str">
        <f>IFERROR(Table1[[#This Row],[County (Utah.gov)]], SUBSTITUTE(Table1[[#This Row],[County (WPR)]], " County", ""))</f>
        <v>Salt Lake</v>
      </c>
    </row>
    <row r="4743" spans="1:10">
      <c r="A4743" t="s">
        <v>137</v>
      </c>
      <c r="B4743" t="s">
        <v>322</v>
      </c>
      <c r="C4743">
        <v>2025</v>
      </c>
      <c r="D4743">
        <v>2</v>
      </c>
      <c r="E4743">
        <v>84096</v>
      </c>
      <c r="F4743" t="s">
        <v>290</v>
      </c>
      <c r="G4743">
        <v>333</v>
      </c>
      <c r="H4743" t="e">
        <f>_xlfn.XLOOKUP(Table1[[#This Row],[ZIPCODE]],Table2[Zip Code],Table2[County])</f>
        <v>#N/A</v>
      </c>
      <c r="I4743" t="str">
        <f>_xlfn.XLOOKUP(Table1[[#This Row],[ZIPCODE]],Table3[zip],Table3[county])</f>
        <v>Salt Lake County</v>
      </c>
      <c r="J4743" t="str">
        <f>IFERROR(Table1[[#This Row],[County (Utah.gov)]], SUBSTITUTE(Table1[[#This Row],[County (WPR)]], " County", ""))</f>
        <v>Salt Lake</v>
      </c>
    </row>
    <row r="4744" spans="1:10">
      <c r="A4744" t="s">
        <v>137</v>
      </c>
      <c r="B4744" t="s">
        <v>322</v>
      </c>
      <c r="C4744">
        <v>2025</v>
      </c>
      <c r="D4744">
        <v>2</v>
      </c>
      <c r="E4744">
        <v>84096</v>
      </c>
      <c r="F4744" t="s">
        <v>291</v>
      </c>
      <c r="G4744">
        <v>148</v>
      </c>
      <c r="H4744" t="e">
        <f>_xlfn.XLOOKUP(Table1[[#This Row],[ZIPCODE]],Table2[Zip Code],Table2[County])</f>
        <v>#N/A</v>
      </c>
      <c r="I4744" t="str">
        <f>_xlfn.XLOOKUP(Table1[[#This Row],[ZIPCODE]],Table3[zip],Table3[county])</f>
        <v>Salt Lake County</v>
      </c>
      <c r="J4744" t="str">
        <f>IFERROR(Table1[[#This Row],[County (Utah.gov)]], SUBSTITUTE(Table1[[#This Row],[County (WPR)]], " County", ""))</f>
        <v>Salt Lake</v>
      </c>
    </row>
    <row r="4745" spans="1:10">
      <c r="A4745" t="s">
        <v>137</v>
      </c>
      <c r="B4745" t="s">
        <v>322</v>
      </c>
      <c r="C4745">
        <v>2025</v>
      </c>
      <c r="D4745">
        <v>2</v>
      </c>
      <c r="E4745">
        <v>84097</v>
      </c>
      <c r="F4745" t="s">
        <v>290</v>
      </c>
      <c r="G4745">
        <v>328</v>
      </c>
      <c r="H4745" t="str">
        <f>_xlfn.XLOOKUP(Table1[[#This Row],[ZIPCODE]],Table2[Zip Code],Table2[County])</f>
        <v>Utah</v>
      </c>
      <c r="I4745" t="str">
        <f>_xlfn.XLOOKUP(Table1[[#This Row],[ZIPCODE]],Table3[zip],Table3[county])</f>
        <v>Utah County</v>
      </c>
      <c r="J4745" t="str">
        <f>IFERROR(Table1[[#This Row],[County (Utah.gov)]], SUBSTITUTE(Table1[[#This Row],[County (WPR)]], " County", ""))</f>
        <v>Utah</v>
      </c>
    </row>
    <row r="4746" spans="1:10">
      <c r="A4746" t="s">
        <v>137</v>
      </c>
      <c r="B4746" t="s">
        <v>322</v>
      </c>
      <c r="C4746">
        <v>2025</v>
      </c>
      <c r="D4746">
        <v>2</v>
      </c>
      <c r="E4746">
        <v>84097</v>
      </c>
      <c r="F4746" t="s">
        <v>291</v>
      </c>
      <c r="G4746">
        <v>148</v>
      </c>
      <c r="H4746" t="str">
        <f>_xlfn.XLOOKUP(Table1[[#This Row],[ZIPCODE]],Table2[Zip Code],Table2[County])</f>
        <v>Utah</v>
      </c>
      <c r="I4746" t="str">
        <f>_xlfn.XLOOKUP(Table1[[#This Row],[ZIPCODE]],Table3[zip],Table3[county])</f>
        <v>Utah County</v>
      </c>
      <c r="J4746" t="str">
        <f>IFERROR(Table1[[#This Row],[County (Utah.gov)]], SUBSTITUTE(Table1[[#This Row],[County (WPR)]], " County", ""))</f>
        <v>Utah</v>
      </c>
    </row>
    <row r="4747" spans="1:10">
      <c r="A4747" t="s">
        <v>137</v>
      </c>
      <c r="B4747" t="s">
        <v>322</v>
      </c>
      <c r="C4747">
        <v>2025</v>
      </c>
      <c r="D4747">
        <v>2</v>
      </c>
      <c r="E4747">
        <v>84098</v>
      </c>
      <c r="F4747" t="s">
        <v>290</v>
      </c>
      <c r="G4747">
        <v>14</v>
      </c>
      <c r="H4747" t="str">
        <f>_xlfn.XLOOKUP(Table1[[#This Row],[ZIPCODE]],Table2[Zip Code],Table2[County])</f>
        <v>Summit</v>
      </c>
      <c r="I4747" t="str">
        <f>_xlfn.XLOOKUP(Table1[[#This Row],[ZIPCODE]],Table3[zip],Table3[county])</f>
        <v>Summit County</v>
      </c>
      <c r="J4747" t="str">
        <f>IFERROR(Table1[[#This Row],[County (Utah.gov)]], SUBSTITUTE(Table1[[#This Row],[County (WPR)]], " County", ""))</f>
        <v>Summit</v>
      </c>
    </row>
    <row r="4748" spans="1:10">
      <c r="A4748" t="s">
        <v>137</v>
      </c>
      <c r="B4748" t="s">
        <v>322</v>
      </c>
      <c r="C4748">
        <v>2025</v>
      </c>
      <c r="D4748">
        <v>2</v>
      </c>
      <c r="E4748">
        <v>84098</v>
      </c>
      <c r="F4748" t="s">
        <v>291</v>
      </c>
      <c r="G4748">
        <v>21</v>
      </c>
      <c r="H4748" t="str">
        <f>_xlfn.XLOOKUP(Table1[[#This Row],[ZIPCODE]],Table2[Zip Code],Table2[County])</f>
        <v>Summit</v>
      </c>
      <c r="I4748" t="str">
        <f>_xlfn.XLOOKUP(Table1[[#This Row],[ZIPCODE]],Table3[zip],Table3[county])</f>
        <v>Summit County</v>
      </c>
      <c r="J4748" t="str">
        <f>IFERROR(Table1[[#This Row],[County (Utah.gov)]], SUBSTITUTE(Table1[[#This Row],[County (WPR)]], " County", ""))</f>
        <v>Summit</v>
      </c>
    </row>
    <row r="4749" spans="1:10">
      <c r="A4749" t="s">
        <v>137</v>
      </c>
      <c r="B4749" t="s">
        <v>322</v>
      </c>
      <c r="C4749">
        <v>2025</v>
      </c>
      <c r="D4749">
        <v>2</v>
      </c>
      <c r="E4749">
        <v>84101</v>
      </c>
      <c r="F4749" t="s">
        <v>290</v>
      </c>
      <c r="G4749">
        <v>6</v>
      </c>
      <c r="H4749" t="str">
        <f>_xlfn.XLOOKUP(Table1[[#This Row],[ZIPCODE]],Table2[Zip Code],Table2[County])</f>
        <v>Salt Lake</v>
      </c>
      <c r="I4749" t="str">
        <f>_xlfn.XLOOKUP(Table1[[#This Row],[ZIPCODE]],Table3[zip],Table3[county])</f>
        <v>Salt Lake County</v>
      </c>
      <c r="J4749" t="str">
        <f>IFERROR(Table1[[#This Row],[County (Utah.gov)]], SUBSTITUTE(Table1[[#This Row],[County (WPR)]], " County", ""))</f>
        <v>Salt Lake</v>
      </c>
    </row>
    <row r="4750" spans="1:10">
      <c r="A4750" t="s">
        <v>137</v>
      </c>
      <c r="B4750" t="s">
        <v>322</v>
      </c>
      <c r="C4750">
        <v>2025</v>
      </c>
      <c r="D4750">
        <v>2</v>
      </c>
      <c r="E4750">
        <v>84101</v>
      </c>
      <c r="F4750" t="s">
        <v>291</v>
      </c>
      <c r="G4750">
        <v>4</v>
      </c>
      <c r="H4750" t="str">
        <f>_xlfn.XLOOKUP(Table1[[#This Row],[ZIPCODE]],Table2[Zip Code],Table2[County])</f>
        <v>Salt Lake</v>
      </c>
      <c r="I4750" t="str">
        <f>_xlfn.XLOOKUP(Table1[[#This Row],[ZIPCODE]],Table3[zip],Table3[county])</f>
        <v>Salt Lake County</v>
      </c>
      <c r="J4750" t="str">
        <f>IFERROR(Table1[[#This Row],[County (Utah.gov)]], SUBSTITUTE(Table1[[#This Row],[County (WPR)]], " County", ""))</f>
        <v>Salt Lake</v>
      </c>
    </row>
    <row r="4751" spans="1:10">
      <c r="A4751" t="s">
        <v>137</v>
      </c>
      <c r="B4751" t="s">
        <v>322</v>
      </c>
      <c r="C4751">
        <v>2025</v>
      </c>
      <c r="D4751">
        <v>2</v>
      </c>
      <c r="E4751">
        <v>84102</v>
      </c>
      <c r="F4751" t="s">
        <v>290</v>
      </c>
      <c r="G4751">
        <v>12</v>
      </c>
      <c r="H4751" t="str">
        <f>_xlfn.XLOOKUP(Table1[[#This Row],[ZIPCODE]],Table2[Zip Code],Table2[County])</f>
        <v>Salt Lake</v>
      </c>
      <c r="I4751" t="str">
        <f>_xlfn.XLOOKUP(Table1[[#This Row],[ZIPCODE]],Table3[zip],Table3[county])</f>
        <v>Salt Lake County</v>
      </c>
      <c r="J4751" t="str">
        <f>IFERROR(Table1[[#This Row],[County (Utah.gov)]], SUBSTITUTE(Table1[[#This Row],[County (WPR)]], " County", ""))</f>
        <v>Salt Lake</v>
      </c>
    </row>
    <row r="4752" spans="1:10">
      <c r="A4752" t="s">
        <v>137</v>
      </c>
      <c r="B4752" t="s">
        <v>322</v>
      </c>
      <c r="C4752">
        <v>2025</v>
      </c>
      <c r="D4752">
        <v>2</v>
      </c>
      <c r="E4752">
        <v>84102</v>
      </c>
      <c r="F4752" t="s">
        <v>291</v>
      </c>
      <c r="G4752">
        <v>11</v>
      </c>
      <c r="H4752" t="str">
        <f>_xlfn.XLOOKUP(Table1[[#This Row],[ZIPCODE]],Table2[Zip Code],Table2[County])</f>
        <v>Salt Lake</v>
      </c>
      <c r="I4752" t="str">
        <f>_xlfn.XLOOKUP(Table1[[#This Row],[ZIPCODE]],Table3[zip],Table3[county])</f>
        <v>Salt Lake County</v>
      </c>
      <c r="J4752" t="str">
        <f>IFERROR(Table1[[#This Row],[County (Utah.gov)]], SUBSTITUTE(Table1[[#This Row],[County (WPR)]], " County", ""))</f>
        <v>Salt Lake</v>
      </c>
    </row>
    <row r="4753" spans="1:10">
      <c r="A4753" t="s">
        <v>137</v>
      </c>
      <c r="B4753" t="s">
        <v>322</v>
      </c>
      <c r="C4753">
        <v>2025</v>
      </c>
      <c r="D4753">
        <v>2</v>
      </c>
      <c r="E4753">
        <v>84103</v>
      </c>
      <c r="F4753" t="s">
        <v>290</v>
      </c>
      <c r="G4753">
        <v>11</v>
      </c>
      <c r="H4753" t="str">
        <f>_xlfn.XLOOKUP(Table1[[#This Row],[ZIPCODE]],Table2[Zip Code],Table2[County])</f>
        <v>Salt Lake</v>
      </c>
      <c r="I4753" t="str">
        <f>_xlfn.XLOOKUP(Table1[[#This Row],[ZIPCODE]],Table3[zip],Table3[county])</f>
        <v>Salt Lake County</v>
      </c>
      <c r="J4753" t="str">
        <f>IFERROR(Table1[[#This Row],[County (Utah.gov)]], SUBSTITUTE(Table1[[#This Row],[County (WPR)]], " County", ""))</f>
        <v>Salt Lake</v>
      </c>
    </row>
    <row r="4754" spans="1:10">
      <c r="A4754" t="s">
        <v>137</v>
      </c>
      <c r="B4754" t="s">
        <v>322</v>
      </c>
      <c r="C4754">
        <v>2025</v>
      </c>
      <c r="D4754">
        <v>2</v>
      </c>
      <c r="E4754">
        <v>84103</v>
      </c>
      <c r="F4754" t="s">
        <v>291</v>
      </c>
      <c r="G4754">
        <v>9</v>
      </c>
      <c r="H4754" t="str">
        <f>_xlfn.XLOOKUP(Table1[[#This Row],[ZIPCODE]],Table2[Zip Code],Table2[County])</f>
        <v>Salt Lake</v>
      </c>
      <c r="I4754" t="str">
        <f>_xlfn.XLOOKUP(Table1[[#This Row],[ZIPCODE]],Table3[zip],Table3[county])</f>
        <v>Salt Lake County</v>
      </c>
      <c r="J4754" t="str">
        <f>IFERROR(Table1[[#This Row],[County (Utah.gov)]], SUBSTITUTE(Table1[[#This Row],[County (WPR)]], " County", ""))</f>
        <v>Salt Lake</v>
      </c>
    </row>
    <row r="4755" spans="1:10">
      <c r="A4755" t="s">
        <v>137</v>
      </c>
      <c r="B4755" t="s">
        <v>322</v>
      </c>
      <c r="C4755">
        <v>2025</v>
      </c>
      <c r="D4755">
        <v>2</v>
      </c>
      <c r="E4755">
        <v>84104</v>
      </c>
      <c r="F4755" t="s">
        <v>290</v>
      </c>
      <c r="G4755">
        <v>16</v>
      </c>
      <c r="H4755" t="str">
        <f>_xlfn.XLOOKUP(Table1[[#This Row],[ZIPCODE]],Table2[Zip Code],Table2[County])</f>
        <v>Salt Lake</v>
      </c>
      <c r="I4755" t="str">
        <f>_xlfn.XLOOKUP(Table1[[#This Row],[ZIPCODE]],Table3[zip],Table3[county])</f>
        <v>Salt Lake County</v>
      </c>
      <c r="J4755" t="str">
        <f>IFERROR(Table1[[#This Row],[County (Utah.gov)]], SUBSTITUTE(Table1[[#This Row],[County (WPR)]], " County", ""))</f>
        <v>Salt Lake</v>
      </c>
    </row>
    <row r="4756" spans="1:10">
      <c r="A4756" t="s">
        <v>137</v>
      </c>
      <c r="B4756" t="s">
        <v>322</v>
      </c>
      <c r="C4756">
        <v>2025</v>
      </c>
      <c r="D4756">
        <v>2</v>
      </c>
      <c r="E4756">
        <v>84104</v>
      </c>
      <c r="F4756" t="s">
        <v>291</v>
      </c>
      <c r="G4756">
        <v>7</v>
      </c>
      <c r="H4756" t="str">
        <f>_xlfn.XLOOKUP(Table1[[#This Row],[ZIPCODE]],Table2[Zip Code],Table2[County])</f>
        <v>Salt Lake</v>
      </c>
      <c r="I4756" t="str">
        <f>_xlfn.XLOOKUP(Table1[[#This Row],[ZIPCODE]],Table3[zip],Table3[county])</f>
        <v>Salt Lake County</v>
      </c>
      <c r="J4756" t="str">
        <f>IFERROR(Table1[[#This Row],[County (Utah.gov)]], SUBSTITUTE(Table1[[#This Row],[County (WPR)]], " County", ""))</f>
        <v>Salt Lake</v>
      </c>
    </row>
    <row r="4757" spans="1:10">
      <c r="A4757" t="s">
        <v>137</v>
      </c>
      <c r="B4757" t="s">
        <v>322</v>
      </c>
      <c r="C4757">
        <v>2025</v>
      </c>
      <c r="D4757">
        <v>2</v>
      </c>
      <c r="E4757">
        <v>84105</v>
      </c>
      <c r="F4757" t="s">
        <v>290</v>
      </c>
      <c r="G4757">
        <v>16</v>
      </c>
      <c r="H4757" t="str">
        <f>_xlfn.XLOOKUP(Table1[[#This Row],[ZIPCODE]],Table2[Zip Code],Table2[County])</f>
        <v>Salt Lake</v>
      </c>
      <c r="I4757" t="str">
        <f>_xlfn.XLOOKUP(Table1[[#This Row],[ZIPCODE]],Table3[zip],Table3[county])</f>
        <v>Salt Lake County</v>
      </c>
      <c r="J4757" t="str">
        <f>IFERROR(Table1[[#This Row],[County (Utah.gov)]], SUBSTITUTE(Table1[[#This Row],[County (WPR)]], " County", ""))</f>
        <v>Salt Lake</v>
      </c>
    </row>
    <row r="4758" spans="1:10">
      <c r="A4758" t="s">
        <v>137</v>
      </c>
      <c r="B4758" t="s">
        <v>322</v>
      </c>
      <c r="C4758">
        <v>2025</v>
      </c>
      <c r="D4758">
        <v>2</v>
      </c>
      <c r="E4758">
        <v>84105</v>
      </c>
      <c r="F4758" t="s">
        <v>291</v>
      </c>
      <c r="G4758">
        <v>12</v>
      </c>
      <c r="H4758" t="str">
        <f>_xlfn.XLOOKUP(Table1[[#This Row],[ZIPCODE]],Table2[Zip Code],Table2[County])</f>
        <v>Salt Lake</v>
      </c>
      <c r="I4758" t="str">
        <f>_xlfn.XLOOKUP(Table1[[#This Row],[ZIPCODE]],Table3[zip],Table3[county])</f>
        <v>Salt Lake County</v>
      </c>
      <c r="J4758" t="str">
        <f>IFERROR(Table1[[#This Row],[County (Utah.gov)]], SUBSTITUTE(Table1[[#This Row],[County (WPR)]], " County", ""))</f>
        <v>Salt Lake</v>
      </c>
    </row>
    <row r="4759" spans="1:10">
      <c r="A4759" t="s">
        <v>137</v>
      </c>
      <c r="B4759" t="s">
        <v>322</v>
      </c>
      <c r="C4759">
        <v>2025</v>
      </c>
      <c r="D4759">
        <v>2</v>
      </c>
      <c r="E4759">
        <v>84106</v>
      </c>
      <c r="F4759" t="s">
        <v>290</v>
      </c>
      <c r="G4759">
        <v>35</v>
      </c>
      <c r="H4759" t="str">
        <f>_xlfn.XLOOKUP(Table1[[#This Row],[ZIPCODE]],Table2[Zip Code],Table2[County])</f>
        <v>Salt Lake</v>
      </c>
      <c r="I4759" t="str">
        <f>_xlfn.XLOOKUP(Table1[[#This Row],[ZIPCODE]],Table3[zip],Table3[county])</f>
        <v>Salt Lake County</v>
      </c>
      <c r="J4759" t="str">
        <f>IFERROR(Table1[[#This Row],[County (Utah.gov)]], SUBSTITUTE(Table1[[#This Row],[County (WPR)]], " County", ""))</f>
        <v>Salt Lake</v>
      </c>
    </row>
    <row r="4760" spans="1:10">
      <c r="A4760" t="s">
        <v>137</v>
      </c>
      <c r="B4760" t="s">
        <v>322</v>
      </c>
      <c r="C4760">
        <v>2025</v>
      </c>
      <c r="D4760">
        <v>2</v>
      </c>
      <c r="E4760">
        <v>84106</v>
      </c>
      <c r="F4760" t="s">
        <v>291</v>
      </c>
      <c r="G4760">
        <v>22</v>
      </c>
      <c r="H4760" t="str">
        <f>_xlfn.XLOOKUP(Table1[[#This Row],[ZIPCODE]],Table2[Zip Code],Table2[County])</f>
        <v>Salt Lake</v>
      </c>
      <c r="I4760" t="str">
        <f>_xlfn.XLOOKUP(Table1[[#This Row],[ZIPCODE]],Table3[zip],Table3[county])</f>
        <v>Salt Lake County</v>
      </c>
      <c r="J4760" t="str">
        <f>IFERROR(Table1[[#This Row],[County (Utah.gov)]], SUBSTITUTE(Table1[[#This Row],[County (WPR)]], " County", ""))</f>
        <v>Salt Lake</v>
      </c>
    </row>
    <row r="4761" spans="1:10">
      <c r="A4761" t="s">
        <v>137</v>
      </c>
      <c r="B4761" t="s">
        <v>322</v>
      </c>
      <c r="C4761">
        <v>2025</v>
      </c>
      <c r="D4761">
        <v>2</v>
      </c>
      <c r="E4761">
        <v>84107</v>
      </c>
      <c r="F4761" t="s">
        <v>290</v>
      </c>
      <c r="G4761">
        <v>39</v>
      </c>
      <c r="H4761" t="str">
        <f>_xlfn.XLOOKUP(Table1[[#This Row],[ZIPCODE]],Table2[Zip Code],Table2[County])</f>
        <v>Salt Lake</v>
      </c>
      <c r="I4761" t="str">
        <f>_xlfn.XLOOKUP(Table1[[#This Row],[ZIPCODE]],Table3[zip],Table3[county])</f>
        <v>Salt Lake County</v>
      </c>
      <c r="J4761" t="str">
        <f>IFERROR(Table1[[#This Row],[County (Utah.gov)]], SUBSTITUTE(Table1[[#This Row],[County (WPR)]], " County", ""))</f>
        <v>Salt Lake</v>
      </c>
    </row>
    <row r="4762" spans="1:10">
      <c r="A4762" t="s">
        <v>137</v>
      </c>
      <c r="B4762" t="s">
        <v>322</v>
      </c>
      <c r="C4762">
        <v>2025</v>
      </c>
      <c r="D4762">
        <v>2</v>
      </c>
      <c r="E4762">
        <v>84107</v>
      </c>
      <c r="F4762" t="s">
        <v>291</v>
      </c>
      <c r="G4762">
        <v>28</v>
      </c>
      <c r="H4762" t="str">
        <f>_xlfn.XLOOKUP(Table1[[#This Row],[ZIPCODE]],Table2[Zip Code],Table2[County])</f>
        <v>Salt Lake</v>
      </c>
      <c r="I4762" t="str">
        <f>_xlfn.XLOOKUP(Table1[[#This Row],[ZIPCODE]],Table3[zip],Table3[county])</f>
        <v>Salt Lake County</v>
      </c>
      <c r="J4762" t="str">
        <f>IFERROR(Table1[[#This Row],[County (Utah.gov)]], SUBSTITUTE(Table1[[#This Row],[County (WPR)]], " County", ""))</f>
        <v>Salt Lake</v>
      </c>
    </row>
    <row r="4763" spans="1:10">
      <c r="A4763" t="s">
        <v>137</v>
      </c>
      <c r="B4763" t="s">
        <v>322</v>
      </c>
      <c r="C4763">
        <v>2025</v>
      </c>
      <c r="D4763">
        <v>2</v>
      </c>
      <c r="E4763">
        <v>84108</v>
      </c>
      <c r="F4763" t="s">
        <v>290</v>
      </c>
      <c r="G4763">
        <v>18</v>
      </c>
      <c r="H4763" t="str">
        <f>_xlfn.XLOOKUP(Table1[[#This Row],[ZIPCODE]],Table2[Zip Code],Table2[County])</f>
        <v>Salt Lake</v>
      </c>
      <c r="I4763" t="str">
        <f>_xlfn.XLOOKUP(Table1[[#This Row],[ZIPCODE]],Table3[zip],Table3[county])</f>
        <v>Salt Lake County</v>
      </c>
      <c r="J4763" t="str">
        <f>IFERROR(Table1[[#This Row],[County (Utah.gov)]], SUBSTITUTE(Table1[[#This Row],[County (WPR)]], " County", ""))</f>
        <v>Salt Lake</v>
      </c>
    </row>
    <row r="4764" spans="1:10">
      <c r="A4764" t="s">
        <v>137</v>
      </c>
      <c r="B4764" t="s">
        <v>322</v>
      </c>
      <c r="C4764">
        <v>2025</v>
      </c>
      <c r="D4764">
        <v>2</v>
      </c>
      <c r="E4764">
        <v>84108</v>
      </c>
      <c r="F4764" t="s">
        <v>291</v>
      </c>
      <c r="G4764">
        <v>13</v>
      </c>
      <c r="H4764" t="str">
        <f>_xlfn.XLOOKUP(Table1[[#This Row],[ZIPCODE]],Table2[Zip Code],Table2[County])</f>
        <v>Salt Lake</v>
      </c>
      <c r="I4764" t="str">
        <f>_xlfn.XLOOKUP(Table1[[#This Row],[ZIPCODE]],Table3[zip],Table3[county])</f>
        <v>Salt Lake County</v>
      </c>
      <c r="J4764" t="str">
        <f>IFERROR(Table1[[#This Row],[County (Utah.gov)]], SUBSTITUTE(Table1[[#This Row],[County (WPR)]], " County", ""))</f>
        <v>Salt Lake</v>
      </c>
    </row>
    <row r="4765" spans="1:10">
      <c r="A4765" t="s">
        <v>137</v>
      </c>
      <c r="B4765" t="s">
        <v>322</v>
      </c>
      <c r="C4765">
        <v>2025</v>
      </c>
      <c r="D4765">
        <v>2</v>
      </c>
      <c r="E4765">
        <v>84109</v>
      </c>
      <c r="F4765" t="s">
        <v>290</v>
      </c>
      <c r="G4765">
        <v>42</v>
      </c>
      <c r="H4765" t="str">
        <f>_xlfn.XLOOKUP(Table1[[#This Row],[ZIPCODE]],Table2[Zip Code],Table2[County])</f>
        <v>Salt Lake</v>
      </c>
      <c r="I4765" t="str">
        <f>_xlfn.XLOOKUP(Table1[[#This Row],[ZIPCODE]],Table3[zip],Table3[county])</f>
        <v>Salt Lake County</v>
      </c>
      <c r="J4765" t="str">
        <f>IFERROR(Table1[[#This Row],[County (Utah.gov)]], SUBSTITUTE(Table1[[#This Row],[County (WPR)]], " County", ""))</f>
        <v>Salt Lake</v>
      </c>
    </row>
    <row r="4766" spans="1:10">
      <c r="A4766" t="s">
        <v>137</v>
      </c>
      <c r="B4766" t="s">
        <v>322</v>
      </c>
      <c r="C4766">
        <v>2025</v>
      </c>
      <c r="D4766">
        <v>2</v>
      </c>
      <c r="E4766">
        <v>84109</v>
      </c>
      <c r="F4766" t="s">
        <v>291</v>
      </c>
      <c r="G4766">
        <v>28</v>
      </c>
      <c r="H4766" t="str">
        <f>_xlfn.XLOOKUP(Table1[[#This Row],[ZIPCODE]],Table2[Zip Code],Table2[County])</f>
        <v>Salt Lake</v>
      </c>
      <c r="I4766" t="str">
        <f>_xlfn.XLOOKUP(Table1[[#This Row],[ZIPCODE]],Table3[zip],Table3[county])</f>
        <v>Salt Lake County</v>
      </c>
      <c r="J4766" t="str">
        <f>IFERROR(Table1[[#This Row],[County (Utah.gov)]], SUBSTITUTE(Table1[[#This Row],[County (WPR)]], " County", ""))</f>
        <v>Salt Lake</v>
      </c>
    </row>
    <row r="4767" spans="1:10">
      <c r="A4767" t="s">
        <v>137</v>
      </c>
      <c r="B4767" t="s">
        <v>322</v>
      </c>
      <c r="C4767">
        <v>2025</v>
      </c>
      <c r="D4767">
        <v>2</v>
      </c>
      <c r="E4767">
        <v>84111</v>
      </c>
      <c r="F4767" t="s">
        <v>290</v>
      </c>
      <c r="G4767">
        <v>3</v>
      </c>
      <c r="H4767" t="str">
        <f>_xlfn.XLOOKUP(Table1[[#This Row],[ZIPCODE]],Table2[Zip Code],Table2[County])</f>
        <v>Salt Lake</v>
      </c>
      <c r="I4767" t="str">
        <f>_xlfn.XLOOKUP(Table1[[#This Row],[ZIPCODE]],Table3[zip],Table3[county])</f>
        <v>Salt Lake County</v>
      </c>
      <c r="J4767" t="str">
        <f>IFERROR(Table1[[#This Row],[County (Utah.gov)]], SUBSTITUTE(Table1[[#This Row],[County (WPR)]], " County", ""))</f>
        <v>Salt Lake</v>
      </c>
    </row>
    <row r="4768" spans="1:10">
      <c r="A4768" t="s">
        <v>137</v>
      </c>
      <c r="B4768" t="s">
        <v>322</v>
      </c>
      <c r="C4768">
        <v>2025</v>
      </c>
      <c r="D4768">
        <v>2</v>
      </c>
      <c r="E4768">
        <v>84111</v>
      </c>
      <c r="F4768" t="s">
        <v>291</v>
      </c>
      <c r="G4768">
        <v>8</v>
      </c>
      <c r="H4768" t="str">
        <f>_xlfn.XLOOKUP(Table1[[#This Row],[ZIPCODE]],Table2[Zip Code],Table2[County])</f>
        <v>Salt Lake</v>
      </c>
      <c r="I4768" t="str">
        <f>_xlfn.XLOOKUP(Table1[[#This Row],[ZIPCODE]],Table3[zip],Table3[county])</f>
        <v>Salt Lake County</v>
      </c>
      <c r="J4768" t="str">
        <f>IFERROR(Table1[[#This Row],[County (Utah.gov)]], SUBSTITUTE(Table1[[#This Row],[County (WPR)]], " County", ""))</f>
        <v>Salt Lake</v>
      </c>
    </row>
    <row r="4769" spans="1:10">
      <c r="A4769" t="s">
        <v>137</v>
      </c>
      <c r="B4769" t="s">
        <v>322</v>
      </c>
      <c r="C4769">
        <v>2025</v>
      </c>
      <c r="D4769">
        <v>2</v>
      </c>
      <c r="E4769">
        <v>84115</v>
      </c>
      <c r="F4769" t="s">
        <v>290</v>
      </c>
      <c r="G4769">
        <v>21</v>
      </c>
      <c r="H4769" t="str">
        <f>_xlfn.XLOOKUP(Table1[[#This Row],[ZIPCODE]],Table2[Zip Code],Table2[County])</f>
        <v>Salt Lake</v>
      </c>
      <c r="I4769" t="str">
        <f>_xlfn.XLOOKUP(Table1[[#This Row],[ZIPCODE]],Table3[zip],Table3[county])</f>
        <v>Salt Lake County</v>
      </c>
      <c r="J4769" t="str">
        <f>IFERROR(Table1[[#This Row],[County (Utah.gov)]], SUBSTITUTE(Table1[[#This Row],[County (WPR)]], " County", ""))</f>
        <v>Salt Lake</v>
      </c>
    </row>
    <row r="4770" spans="1:10">
      <c r="A4770" t="s">
        <v>137</v>
      </c>
      <c r="B4770" t="s">
        <v>322</v>
      </c>
      <c r="C4770">
        <v>2025</v>
      </c>
      <c r="D4770">
        <v>2</v>
      </c>
      <c r="E4770">
        <v>84115</v>
      </c>
      <c r="F4770" t="s">
        <v>291</v>
      </c>
      <c r="G4770">
        <v>11</v>
      </c>
      <c r="H4770" t="str">
        <f>_xlfn.XLOOKUP(Table1[[#This Row],[ZIPCODE]],Table2[Zip Code],Table2[County])</f>
        <v>Salt Lake</v>
      </c>
      <c r="I4770" t="str">
        <f>_xlfn.XLOOKUP(Table1[[#This Row],[ZIPCODE]],Table3[zip],Table3[county])</f>
        <v>Salt Lake County</v>
      </c>
      <c r="J4770" t="str">
        <f>IFERROR(Table1[[#This Row],[County (Utah.gov)]], SUBSTITUTE(Table1[[#This Row],[County (WPR)]], " County", ""))</f>
        <v>Salt Lake</v>
      </c>
    </row>
    <row r="4771" spans="1:10">
      <c r="A4771" t="s">
        <v>137</v>
      </c>
      <c r="B4771" t="s">
        <v>322</v>
      </c>
      <c r="C4771">
        <v>2025</v>
      </c>
      <c r="D4771">
        <v>2</v>
      </c>
      <c r="E4771">
        <v>84116</v>
      </c>
      <c r="F4771" t="s">
        <v>290</v>
      </c>
      <c r="G4771">
        <v>15</v>
      </c>
      <c r="H4771" t="str">
        <f>_xlfn.XLOOKUP(Table1[[#This Row],[ZIPCODE]],Table2[Zip Code],Table2[County])</f>
        <v>Salt Lake</v>
      </c>
      <c r="I4771" t="str">
        <f>_xlfn.XLOOKUP(Table1[[#This Row],[ZIPCODE]],Table3[zip],Table3[county])</f>
        <v>Salt Lake County</v>
      </c>
      <c r="J4771" t="str">
        <f>IFERROR(Table1[[#This Row],[County (Utah.gov)]], SUBSTITUTE(Table1[[#This Row],[County (WPR)]], " County", ""))</f>
        <v>Salt Lake</v>
      </c>
    </row>
    <row r="4772" spans="1:10">
      <c r="A4772" t="s">
        <v>137</v>
      </c>
      <c r="B4772" t="s">
        <v>322</v>
      </c>
      <c r="C4772">
        <v>2025</v>
      </c>
      <c r="D4772">
        <v>2</v>
      </c>
      <c r="E4772">
        <v>84116</v>
      </c>
      <c r="F4772" t="s">
        <v>291</v>
      </c>
      <c r="G4772">
        <v>6</v>
      </c>
      <c r="H4772" t="str">
        <f>_xlfn.XLOOKUP(Table1[[#This Row],[ZIPCODE]],Table2[Zip Code],Table2[County])</f>
        <v>Salt Lake</v>
      </c>
      <c r="I4772" t="str">
        <f>_xlfn.XLOOKUP(Table1[[#This Row],[ZIPCODE]],Table3[zip],Table3[county])</f>
        <v>Salt Lake County</v>
      </c>
      <c r="J4772" t="str">
        <f>IFERROR(Table1[[#This Row],[County (Utah.gov)]], SUBSTITUTE(Table1[[#This Row],[County (WPR)]], " County", ""))</f>
        <v>Salt Lake</v>
      </c>
    </row>
    <row r="4773" spans="1:10">
      <c r="A4773" t="s">
        <v>137</v>
      </c>
      <c r="B4773" t="s">
        <v>322</v>
      </c>
      <c r="C4773">
        <v>2025</v>
      </c>
      <c r="D4773">
        <v>2</v>
      </c>
      <c r="E4773">
        <v>84117</v>
      </c>
      <c r="F4773" t="s">
        <v>290</v>
      </c>
      <c r="G4773">
        <v>47</v>
      </c>
      <c r="H4773" t="str">
        <f>_xlfn.XLOOKUP(Table1[[#This Row],[ZIPCODE]],Table2[Zip Code],Table2[County])</f>
        <v>Salt Lake</v>
      </c>
      <c r="I4773" t="str">
        <f>_xlfn.XLOOKUP(Table1[[#This Row],[ZIPCODE]],Table3[zip],Table3[county])</f>
        <v>Salt Lake County</v>
      </c>
      <c r="J4773" t="str">
        <f>IFERROR(Table1[[#This Row],[County (Utah.gov)]], SUBSTITUTE(Table1[[#This Row],[County (WPR)]], " County", ""))</f>
        <v>Salt Lake</v>
      </c>
    </row>
    <row r="4774" spans="1:10">
      <c r="A4774" t="s">
        <v>137</v>
      </c>
      <c r="B4774" t="s">
        <v>322</v>
      </c>
      <c r="C4774">
        <v>2025</v>
      </c>
      <c r="D4774">
        <v>2</v>
      </c>
      <c r="E4774">
        <v>84117</v>
      </c>
      <c r="F4774" t="s">
        <v>291</v>
      </c>
      <c r="G4774">
        <v>20</v>
      </c>
      <c r="H4774" t="str">
        <f>_xlfn.XLOOKUP(Table1[[#This Row],[ZIPCODE]],Table2[Zip Code],Table2[County])</f>
        <v>Salt Lake</v>
      </c>
      <c r="I4774" t="str">
        <f>_xlfn.XLOOKUP(Table1[[#This Row],[ZIPCODE]],Table3[zip],Table3[county])</f>
        <v>Salt Lake County</v>
      </c>
      <c r="J4774" t="str">
        <f>IFERROR(Table1[[#This Row],[County (Utah.gov)]], SUBSTITUTE(Table1[[#This Row],[County (WPR)]], " County", ""))</f>
        <v>Salt Lake</v>
      </c>
    </row>
    <row r="4775" spans="1:10">
      <c r="A4775" t="s">
        <v>137</v>
      </c>
      <c r="B4775" t="s">
        <v>322</v>
      </c>
      <c r="C4775">
        <v>2025</v>
      </c>
      <c r="D4775">
        <v>2</v>
      </c>
      <c r="E4775">
        <v>84118</v>
      </c>
      <c r="F4775" t="s">
        <v>290</v>
      </c>
      <c r="G4775">
        <v>27</v>
      </c>
      <c r="H4775" t="str">
        <f>_xlfn.XLOOKUP(Table1[[#This Row],[ZIPCODE]],Table2[Zip Code],Table2[County])</f>
        <v>Salt Lake</v>
      </c>
      <c r="I4775" t="str">
        <f>_xlfn.XLOOKUP(Table1[[#This Row],[ZIPCODE]],Table3[zip],Table3[county])</f>
        <v>Salt Lake County</v>
      </c>
      <c r="J4775" t="str">
        <f>IFERROR(Table1[[#This Row],[County (Utah.gov)]], SUBSTITUTE(Table1[[#This Row],[County (WPR)]], " County", ""))</f>
        <v>Salt Lake</v>
      </c>
    </row>
    <row r="4776" spans="1:10">
      <c r="A4776" t="s">
        <v>137</v>
      </c>
      <c r="B4776" t="s">
        <v>322</v>
      </c>
      <c r="C4776">
        <v>2025</v>
      </c>
      <c r="D4776">
        <v>2</v>
      </c>
      <c r="E4776">
        <v>84118</v>
      </c>
      <c r="F4776" t="s">
        <v>291</v>
      </c>
      <c r="G4776">
        <v>27</v>
      </c>
      <c r="H4776" t="str">
        <f>_xlfn.XLOOKUP(Table1[[#This Row],[ZIPCODE]],Table2[Zip Code],Table2[County])</f>
        <v>Salt Lake</v>
      </c>
      <c r="I4776" t="str">
        <f>_xlfn.XLOOKUP(Table1[[#This Row],[ZIPCODE]],Table3[zip],Table3[county])</f>
        <v>Salt Lake County</v>
      </c>
      <c r="J4776" t="str">
        <f>IFERROR(Table1[[#This Row],[County (Utah.gov)]], SUBSTITUTE(Table1[[#This Row],[County (WPR)]], " County", ""))</f>
        <v>Salt Lake</v>
      </c>
    </row>
    <row r="4777" spans="1:10">
      <c r="A4777" t="s">
        <v>137</v>
      </c>
      <c r="B4777" t="s">
        <v>322</v>
      </c>
      <c r="C4777">
        <v>2025</v>
      </c>
      <c r="D4777">
        <v>2</v>
      </c>
      <c r="E4777">
        <v>84119</v>
      </c>
      <c r="F4777" t="s">
        <v>290</v>
      </c>
      <c r="G4777">
        <v>26</v>
      </c>
      <c r="H4777" t="str">
        <f>_xlfn.XLOOKUP(Table1[[#This Row],[ZIPCODE]],Table2[Zip Code],Table2[County])</f>
        <v>Salt Lake</v>
      </c>
      <c r="I4777" t="str">
        <f>_xlfn.XLOOKUP(Table1[[#This Row],[ZIPCODE]],Table3[zip],Table3[county])</f>
        <v>Salt Lake County</v>
      </c>
      <c r="J4777" t="str">
        <f>IFERROR(Table1[[#This Row],[County (Utah.gov)]], SUBSTITUTE(Table1[[#This Row],[County (WPR)]], " County", ""))</f>
        <v>Salt Lake</v>
      </c>
    </row>
    <row r="4778" spans="1:10">
      <c r="A4778" t="s">
        <v>137</v>
      </c>
      <c r="B4778" t="s">
        <v>322</v>
      </c>
      <c r="C4778">
        <v>2025</v>
      </c>
      <c r="D4778">
        <v>2</v>
      </c>
      <c r="E4778">
        <v>84119</v>
      </c>
      <c r="F4778" t="s">
        <v>291</v>
      </c>
      <c r="G4778">
        <v>23</v>
      </c>
      <c r="H4778" t="str">
        <f>_xlfn.XLOOKUP(Table1[[#This Row],[ZIPCODE]],Table2[Zip Code],Table2[County])</f>
        <v>Salt Lake</v>
      </c>
      <c r="I4778" t="str">
        <f>_xlfn.XLOOKUP(Table1[[#This Row],[ZIPCODE]],Table3[zip],Table3[county])</f>
        <v>Salt Lake County</v>
      </c>
      <c r="J4778" t="str">
        <f>IFERROR(Table1[[#This Row],[County (Utah.gov)]], SUBSTITUTE(Table1[[#This Row],[County (WPR)]], " County", ""))</f>
        <v>Salt Lake</v>
      </c>
    </row>
    <row r="4779" spans="1:10">
      <c r="A4779" t="s">
        <v>137</v>
      </c>
      <c r="B4779" t="s">
        <v>322</v>
      </c>
      <c r="C4779">
        <v>2025</v>
      </c>
      <c r="D4779">
        <v>2</v>
      </c>
      <c r="E4779">
        <v>84120</v>
      </c>
      <c r="F4779" t="s">
        <v>290</v>
      </c>
      <c r="G4779">
        <v>50</v>
      </c>
      <c r="H4779" t="str">
        <f>_xlfn.XLOOKUP(Table1[[#This Row],[ZIPCODE]],Table2[Zip Code],Table2[County])</f>
        <v>Salt Lake</v>
      </c>
      <c r="I4779" t="str">
        <f>_xlfn.XLOOKUP(Table1[[#This Row],[ZIPCODE]],Table3[zip],Table3[county])</f>
        <v>Salt Lake County</v>
      </c>
      <c r="J4779" t="str">
        <f>IFERROR(Table1[[#This Row],[County (Utah.gov)]], SUBSTITUTE(Table1[[#This Row],[County (WPR)]], " County", ""))</f>
        <v>Salt Lake</v>
      </c>
    </row>
    <row r="4780" spans="1:10">
      <c r="A4780" t="s">
        <v>137</v>
      </c>
      <c r="B4780" t="s">
        <v>322</v>
      </c>
      <c r="C4780">
        <v>2025</v>
      </c>
      <c r="D4780">
        <v>2</v>
      </c>
      <c r="E4780">
        <v>84120</v>
      </c>
      <c r="F4780" t="s">
        <v>291</v>
      </c>
      <c r="G4780">
        <v>24</v>
      </c>
      <c r="H4780" t="str">
        <f>_xlfn.XLOOKUP(Table1[[#This Row],[ZIPCODE]],Table2[Zip Code],Table2[County])</f>
        <v>Salt Lake</v>
      </c>
      <c r="I4780" t="str">
        <f>_xlfn.XLOOKUP(Table1[[#This Row],[ZIPCODE]],Table3[zip],Table3[county])</f>
        <v>Salt Lake County</v>
      </c>
      <c r="J4780" t="str">
        <f>IFERROR(Table1[[#This Row],[County (Utah.gov)]], SUBSTITUTE(Table1[[#This Row],[County (WPR)]], " County", ""))</f>
        <v>Salt Lake</v>
      </c>
    </row>
    <row r="4781" spans="1:10">
      <c r="A4781" t="s">
        <v>137</v>
      </c>
      <c r="B4781" t="s">
        <v>322</v>
      </c>
      <c r="C4781">
        <v>2025</v>
      </c>
      <c r="D4781">
        <v>2</v>
      </c>
      <c r="E4781">
        <v>84121</v>
      </c>
      <c r="F4781" t="s">
        <v>290</v>
      </c>
      <c r="G4781">
        <v>54</v>
      </c>
      <c r="H4781" t="str">
        <f>_xlfn.XLOOKUP(Table1[[#This Row],[ZIPCODE]],Table2[Zip Code],Table2[County])</f>
        <v>Salt Lake</v>
      </c>
      <c r="I4781" t="str">
        <f>_xlfn.XLOOKUP(Table1[[#This Row],[ZIPCODE]],Table3[zip],Table3[county])</f>
        <v>Salt Lake County</v>
      </c>
      <c r="J4781" t="str">
        <f>IFERROR(Table1[[#This Row],[County (Utah.gov)]], SUBSTITUTE(Table1[[#This Row],[County (WPR)]], " County", ""))</f>
        <v>Salt Lake</v>
      </c>
    </row>
    <row r="4782" spans="1:10">
      <c r="A4782" t="s">
        <v>137</v>
      </c>
      <c r="B4782" t="s">
        <v>322</v>
      </c>
      <c r="C4782">
        <v>2025</v>
      </c>
      <c r="D4782">
        <v>2</v>
      </c>
      <c r="E4782">
        <v>84121</v>
      </c>
      <c r="F4782" t="s">
        <v>291</v>
      </c>
      <c r="G4782">
        <v>34</v>
      </c>
      <c r="H4782" t="str">
        <f>_xlfn.XLOOKUP(Table1[[#This Row],[ZIPCODE]],Table2[Zip Code],Table2[County])</f>
        <v>Salt Lake</v>
      </c>
      <c r="I4782" t="str">
        <f>_xlfn.XLOOKUP(Table1[[#This Row],[ZIPCODE]],Table3[zip],Table3[county])</f>
        <v>Salt Lake County</v>
      </c>
      <c r="J4782" t="str">
        <f>IFERROR(Table1[[#This Row],[County (Utah.gov)]], SUBSTITUTE(Table1[[#This Row],[County (WPR)]], " County", ""))</f>
        <v>Salt Lake</v>
      </c>
    </row>
    <row r="4783" spans="1:10">
      <c r="A4783" t="s">
        <v>137</v>
      </c>
      <c r="B4783" t="s">
        <v>322</v>
      </c>
      <c r="C4783">
        <v>2025</v>
      </c>
      <c r="D4783">
        <v>2</v>
      </c>
      <c r="E4783">
        <v>84123</v>
      </c>
      <c r="F4783" t="s">
        <v>290</v>
      </c>
      <c r="G4783">
        <v>63</v>
      </c>
      <c r="H4783" t="str">
        <f>_xlfn.XLOOKUP(Table1[[#This Row],[ZIPCODE]],Table2[Zip Code],Table2[County])</f>
        <v>Salt Lake</v>
      </c>
      <c r="I4783" t="str">
        <f>_xlfn.XLOOKUP(Table1[[#This Row],[ZIPCODE]],Table3[zip],Table3[county])</f>
        <v>Salt Lake County</v>
      </c>
      <c r="J4783" t="str">
        <f>IFERROR(Table1[[#This Row],[County (Utah.gov)]], SUBSTITUTE(Table1[[#This Row],[County (WPR)]], " County", ""))</f>
        <v>Salt Lake</v>
      </c>
    </row>
    <row r="4784" spans="1:10">
      <c r="A4784" t="s">
        <v>137</v>
      </c>
      <c r="B4784" t="s">
        <v>322</v>
      </c>
      <c r="C4784">
        <v>2025</v>
      </c>
      <c r="D4784">
        <v>2</v>
      </c>
      <c r="E4784">
        <v>84123</v>
      </c>
      <c r="F4784" t="s">
        <v>291</v>
      </c>
      <c r="G4784">
        <v>34</v>
      </c>
      <c r="H4784" t="str">
        <f>_xlfn.XLOOKUP(Table1[[#This Row],[ZIPCODE]],Table2[Zip Code],Table2[County])</f>
        <v>Salt Lake</v>
      </c>
      <c r="I4784" t="str">
        <f>_xlfn.XLOOKUP(Table1[[#This Row],[ZIPCODE]],Table3[zip],Table3[county])</f>
        <v>Salt Lake County</v>
      </c>
      <c r="J4784" t="str">
        <f>IFERROR(Table1[[#This Row],[County (Utah.gov)]], SUBSTITUTE(Table1[[#This Row],[County (WPR)]], " County", ""))</f>
        <v>Salt Lake</v>
      </c>
    </row>
    <row r="4785" spans="1:10">
      <c r="A4785" t="s">
        <v>137</v>
      </c>
      <c r="B4785" t="s">
        <v>322</v>
      </c>
      <c r="C4785">
        <v>2025</v>
      </c>
      <c r="D4785">
        <v>2</v>
      </c>
      <c r="E4785">
        <v>84124</v>
      </c>
      <c r="F4785" t="s">
        <v>290</v>
      </c>
      <c r="G4785">
        <v>45</v>
      </c>
      <c r="H4785" t="str">
        <f>_xlfn.XLOOKUP(Table1[[#This Row],[ZIPCODE]],Table2[Zip Code],Table2[County])</f>
        <v>Salt Lake</v>
      </c>
      <c r="I4785" t="str">
        <f>_xlfn.XLOOKUP(Table1[[#This Row],[ZIPCODE]],Table3[zip],Table3[county])</f>
        <v>Salt Lake County</v>
      </c>
      <c r="J4785" t="str">
        <f>IFERROR(Table1[[#This Row],[County (Utah.gov)]], SUBSTITUTE(Table1[[#This Row],[County (WPR)]], " County", ""))</f>
        <v>Salt Lake</v>
      </c>
    </row>
    <row r="4786" spans="1:10">
      <c r="A4786" t="s">
        <v>137</v>
      </c>
      <c r="B4786" t="s">
        <v>322</v>
      </c>
      <c r="C4786">
        <v>2025</v>
      </c>
      <c r="D4786">
        <v>2</v>
      </c>
      <c r="E4786">
        <v>84124</v>
      </c>
      <c r="F4786" t="s">
        <v>291</v>
      </c>
      <c r="G4786">
        <v>20</v>
      </c>
      <c r="H4786" t="str">
        <f>_xlfn.XLOOKUP(Table1[[#This Row],[ZIPCODE]],Table2[Zip Code],Table2[County])</f>
        <v>Salt Lake</v>
      </c>
      <c r="I4786" t="str">
        <f>_xlfn.XLOOKUP(Table1[[#This Row],[ZIPCODE]],Table3[zip],Table3[county])</f>
        <v>Salt Lake County</v>
      </c>
      <c r="J4786" t="str">
        <f>IFERROR(Table1[[#This Row],[County (Utah.gov)]], SUBSTITUTE(Table1[[#This Row],[County (WPR)]], " County", ""))</f>
        <v>Salt Lake</v>
      </c>
    </row>
    <row r="4787" spans="1:10">
      <c r="A4787" t="s">
        <v>137</v>
      </c>
      <c r="B4787" t="s">
        <v>322</v>
      </c>
      <c r="C4787">
        <v>2025</v>
      </c>
      <c r="D4787">
        <v>2</v>
      </c>
      <c r="E4787">
        <v>84128</v>
      </c>
      <c r="F4787" t="s">
        <v>290</v>
      </c>
      <c r="G4787">
        <v>27</v>
      </c>
      <c r="H4787" t="str">
        <f>_xlfn.XLOOKUP(Table1[[#This Row],[ZIPCODE]],Table2[Zip Code],Table2[County])</f>
        <v>Salt Lake</v>
      </c>
      <c r="I4787" t="str">
        <f>_xlfn.XLOOKUP(Table1[[#This Row],[ZIPCODE]],Table3[zip],Table3[county])</f>
        <v>Salt Lake County</v>
      </c>
      <c r="J4787" t="str">
        <f>IFERROR(Table1[[#This Row],[County (Utah.gov)]], SUBSTITUTE(Table1[[#This Row],[County (WPR)]], " County", ""))</f>
        <v>Salt Lake</v>
      </c>
    </row>
    <row r="4788" spans="1:10">
      <c r="A4788" t="s">
        <v>137</v>
      </c>
      <c r="B4788" t="s">
        <v>322</v>
      </c>
      <c r="C4788">
        <v>2025</v>
      </c>
      <c r="D4788">
        <v>2</v>
      </c>
      <c r="E4788">
        <v>84128</v>
      </c>
      <c r="F4788" t="s">
        <v>291</v>
      </c>
      <c r="G4788">
        <v>13</v>
      </c>
      <c r="H4788" t="str">
        <f>_xlfn.XLOOKUP(Table1[[#This Row],[ZIPCODE]],Table2[Zip Code],Table2[County])</f>
        <v>Salt Lake</v>
      </c>
      <c r="I4788" t="str">
        <f>_xlfn.XLOOKUP(Table1[[#This Row],[ZIPCODE]],Table3[zip],Table3[county])</f>
        <v>Salt Lake County</v>
      </c>
      <c r="J4788" t="str">
        <f>IFERROR(Table1[[#This Row],[County (Utah.gov)]], SUBSTITUTE(Table1[[#This Row],[County (WPR)]], " County", ""))</f>
        <v>Salt Lake</v>
      </c>
    </row>
    <row r="4789" spans="1:10">
      <c r="A4789" t="s">
        <v>137</v>
      </c>
      <c r="B4789" t="s">
        <v>322</v>
      </c>
      <c r="C4789">
        <v>2025</v>
      </c>
      <c r="D4789">
        <v>2</v>
      </c>
      <c r="E4789">
        <v>84129</v>
      </c>
      <c r="F4789" t="s">
        <v>290</v>
      </c>
      <c r="G4789">
        <v>50</v>
      </c>
      <c r="H4789" t="e">
        <f>_xlfn.XLOOKUP(Table1[[#This Row],[ZIPCODE]],Table2[Zip Code],Table2[County])</f>
        <v>#N/A</v>
      </c>
      <c r="I4789" t="str">
        <f>_xlfn.XLOOKUP(Table1[[#This Row],[ZIPCODE]],Table3[zip],Table3[county])</f>
        <v>Salt Lake County</v>
      </c>
      <c r="J4789" t="str">
        <f>IFERROR(Table1[[#This Row],[County (Utah.gov)]], SUBSTITUTE(Table1[[#This Row],[County (WPR)]], " County", ""))</f>
        <v>Salt Lake</v>
      </c>
    </row>
    <row r="4790" spans="1:10">
      <c r="A4790" t="s">
        <v>137</v>
      </c>
      <c r="B4790" t="s">
        <v>322</v>
      </c>
      <c r="C4790">
        <v>2025</v>
      </c>
      <c r="D4790">
        <v>2</v>
      </c>
      <c r="E4790">
        <v>84129</v>
      </c>
      <c r="F4790" t="s">
        <v>291</v>
      </c>
      <c r="G4790">
        <v>34</v>
      </c>
      <c r="H4790" t="e">
        <f>_xlfn.XLOOKUP(Table1[[#This Row],[ZIPCODE]],Table2[Zip Code],Table2[County])</f>
        <v>#N/A</v>
      </c>
      <c r="I4790" t="str">
        <f>_xlfn.XLOOKUP(Table1[[#This Row],[ZIPCODE]],Table3[zip],Table3[county])</f>
        <v>Salt Lake County</v>
      </c>
      <c r="J4790" t="str">
        <f>IFERROR(Table1[[#This Row],[County (Utah.gov)]], SUBSTITUTE(Table1[[#This Row],[County (WPR)]], " County", ""))</f>
        <v>Salt Lake</v>
      </c>
    </row>
    <row r="4791" spans="1:10">
      <c r="A4791" t="s">
        <v>137</v>
      </c>
      <c r="B4791" t="s">
        <v>322</v>
      </c>
      <c r="C4791">
        <v>2025</v>
      </c>
      <c r="D4791">
        <v>2</v>
      </c>
      <c r="E4791">
        <v>84150</v>
      </c>
      <c r="F4791" t="s">
        <v>290</v>
      </c>
      <c r="G4791">
        <v>1</v>
      </c>
      <c r="H4791" t="str">
        <f>_xlfn.XLOOKUP(Table1[[#This Row],[ZIPCODE]],Table2[Zip Code],Table2[County])</f>
        <v>Salt Lake</v>
      </c>
      <c r="I4791" t="str">
        <f>_xlfn.XLOOKUP(Table1[[#This Row],[ZIPCODE]],Table3[zip],Table3[county])</f>
        <v>Salt Lake County</v>
      </c>
      <c r="J4791" t="str">
        <f>IFERROR(Table1[[#This Row],[County (Utah.gov)]], SUBSTITUTE(Table1[[#This Row],[County (WPR)]], " County", ""))</f>
        <v>Salt Lake</v>
      </c>
    </row>
    <row r="4792" spans="1:10">
      <c r="A4792" t="s">
        <v>137</v>
      </c>
      <c r="B4792" t="s">
        <v>322</v>
      </c>
      <c r="C4792">
        <v>2025</v>
      </c>
      <c r="D4792">
        <v>2</v>
      </c>
      <c r="E4792">
        <v>84157</v>
      </c>
      <c r="F4792" t="s">
        <v>291</v>
      </c>
      <c r="G4792">
        <v>1</v>
      </c>
      <c r="H4792" t="str">
        <f>_xlfn.XLOOKUP(Table1[[#This Row],[ZIPCODE]],Table2[Zip Code],Table2[County])</f>
        <v>Salt Lake</v>
      </c>
      <c r="I4792" t="e">
        <f>_xlfn.XLOOKUP(Table1[[#This Row],[ZIPCODE]],Table3[zip],Table3[county])</f>
        <v>#N/A</v>
      </c>
      <c r="J4792" t="str">
        <f>IFERROR(Table1[[#This Row],[County (Utah.gov)]], SUBSTITUTE(Table1[[#This Row],[County (WPR)]], " County", ""))</f>
        <v>Salt Lake</v>
      </c>
    </row>
    <row r="4793" spans="1:10">
      <c r="A4793" t="s">
        <v>137</v>
      </c>
      <c r="B4793" t="s">
        <v>322</v>
      </c>
      <c r="C4793">
        <v>2025</v>
      </c>
      <c r="D4793">
        <v>2</v>
      </c>
      <c r="E4793">
        <v>84302</v>
      </c>
      <c r="F4793" t="s">
        <v>290</v>
      </c>
      <c r="G4793">
        <v>17</v>
      </c>
      <c r="H4793" t="str">
        <f>_xlfn.XLOOKUP(Table1[[#This Row],[ZIPCODE]],Table2[Zip Code],Table2[County])</f>
        <v>Box Elder</v>
      </c>
      <c r="I4793" t="str">
        <f>_xlfn.XLOOKUP(Table1[[#This Row],[ZIPCODE]],Table3[zip],Table3[county])</f>
        <v>Box Elder County</v>
      </c>
      <c r="J4793" t="str">
        <f>IFERROR(Table1[[#This Row],[County (Utah.gov)]], SUBSTITUTE(Table1[[#This Row],[County (WPR)]], " County", ""))</f>
        <v>Box Elder</v>
      </c>
    </row>
    <row r="4794" spans="1:10">
      <c r="A4794" t="s">
        <v>137</v>
      </c>
      <c r="B4794" t="s">
        <v>322</v>
      </c>
      <c r="C4794">
        <v>2025</v>
      </c>
      <c r="D4794">
        <v>2</v>
      </c>
      <c r="E4794">
        <v>84302</v>
      </c>
      <c r="F4794" t="s">
        <v>291</v>
      </c>
      <c r="G4794">
        <v>6</v>
      </c>
      <c r="H4794" t="str">
        <f>_xlfn.XLOOKUP(Table1[[#This Row],[ZIPCODE]],Table2[Zip Code],Table2[County])</f>
        <v>Box Elder</v>
      </c>
      <c r="I4794" t="str">
        <f>_xlfn.XLOOKUP(Table1[[#This Row],[ZIPCODE]],Table3[zip],Table3[county])</f>
        <v>Box Elder County</v>
      </c>
      <c r="J4794" t="str">
        <f>IFERROR(Table1[[#This Row],[County (Utah.gov)]], SUBSTITUTE(Table1[[#This Row],[County (WPR)]], " County", ""))</f>
        <v>Box Elder</v>
      </c>
    </row>
    <row r="4795" spans="1:10">
      <c r="A4795" t="s">
        <v>137</v>
      </c>
      <c r="B4795" t="s">
        <v>322</v>
      </c>
      <c r="C4795">
        <v>2025</v>
      </c>
      <c r="D4795">
        <v>2</v>
      </c>
      <c r="E4795">
        <v>84305</v>
      </c>
      <c r="F4795" t="s">
        <v>291</v>
      </c>
      <c r="G4795">
        <v>1</v>
      </c>
      <c r="H4795" t="str">
        <f>_xlfn.XLOOKUP(Table1[[#This Row],[ZIPCODE]],Table2[Zip Code],Table2[County])</f>
        <v>Cache</v>
      </c>
      <c r="I4795" t="str">
        <f>_xlfn.XLOOKUP(Table1[[#This Row],[ZIPCODE]],Table3[zip],Table3[county])</f>
        <v>Cache County</v>
      </c>
      <c r="J4795" t="str">
        <f>IFERROR(Table1[[#This Row],[County (Utah.gov)]], SUBSTITUTE(Table1[[#This Row],[County (WPR)]], " County", ""))</f>
        <v>Cache</v>
      </c>
    </row>
    <row r="4796" spans="1:10">
      <c r="A4796" t="s">
        <v>137</v>
      </c>
      <c r="B4796" t="s">
        <v>322</v>
      </c>
      <c r="C4796">
        <v>2025</v>
      </c>
      <c r="D4796">
        <v>2</v>
      </c>
      <c r="E4796">
        <v>84307</v>
      </c>
      <c r="F4796" t="s">
        <v>290</v>
      </c>
      <c r="G4796">
        <v>1</v>
      </c>
      <c r="H4796" t="str">
        <f>_xlfn.XLOOKUP(Table1[[#This Row],[ZIPCODE]],Table2[Zip Code],Table2[County])</f>
        <v>Box Elder</v>
      </c>
      <c r="I4796" t="str">
        <f>_xlfn.XLOOKUP(Table1[[#This Row],[ZIPCODE]],Table3[zip],Table3[county])</f>
        <v>Box Elder County</v>
      </c>
      <c r="J4796" t="str">
        <f>IFERROR(Table1[[#This Row],[County (Utah.gov)]], SUBSTITUTE(Table1[[#This Row],[County (WPR)]], " County", ""))</f>
        <v>Box Elder</v>
      </c>
    </row>
    <row r="4797" spans="1:10">
      <c r="A4797" t="s">
        <v>137</v>
      </c>
      <c r="B4797" t="s">
        <v>322</v>
      </c>
      <c r="C4797">
        <v>2025</v>
      </c>
      <c r="D4797">
        <v>2</v>
      </c>
      <c r="E4797">
        <v>84309</v>
      </c>
      <c r="F4797" t="s">
        <v>290</v>
      </c>
      <c r="G4797">
        <v>1</v>
      </c>
      <c r="H4797" t="str">
        <f>_xlfn.XLOOKUP(Table1[[#This Row],[ZIPCODE]],Table2[Zip Code],Table2[County])</f>
        <v>Box Elder</v>
      </c>
      <c r="I4797" t="str">
        <f>_xlfn.XLOOKUP(Table1[[#This Row],[ZIPCODE]],Table3[zip],Table3[county])</f>
        <v>Box Elder County</v>
      </c>
      <c r="J4797" t="str">
        <f>IFERROR(Table1[[#This Row],[County (Utah.gov)]], SUBSTITUTE(Table1[[#This Row],[County (WPR)]], " County", ""))</f>
        <v>Box Elder</v>
      </c>
    </row>
    <row r="4798" spans="1:10">
      <c r="A4798" t="s">
        <v>137</v>
      </c>
      <c r="B4798" t="s">
        <v>322</v>
      </c>
      <c r="C4798">
        <v>2025</v>
      </c>
      <c r="D4798">
        <v>2</v>
      </c>
      <c r="E4798">
        <v>84310</v>
      </c>
      <c r="F4798" t="s">
        <v>290</v>
      </c>
      <c r="G4798">
        <v>1</v>
      </c>
      <c r="H4798" t="str">
        <f>_xlfn.XLOOKUP(Table1[[#This Row],[ZIPCODE]],Table2[Zip Code],Table2[County])</f>
        <v>Weber</v>
      </c>
      <c r="I4798" t="str">
        <f>_xlfn.XLOOKUP(Table1[[#This Row],[ZIPCODE]],Table3[zip],Table3[county])</f>
        <v>Weber County</v>
      </c>
      <c r="J4798" t="str">
        <f>IFERROR(Table1[[#This Row],[County (Utah.gov)]], SUBSTITUTE(Table1[[#This Row],[County (WPR)]], " County", ""))</f>
        <v>Weber</v>
      </c>
    </row>
    <row r="4799" spans="1:10">
      <c r="A4799" t="s">
        <v>137</v>
      </c>
      <c r="B4799" t="s">
        <v>322</v>
      </c>
      <c r="C4799">
        <v>2025</v>
      </c>
      <c r="D4799">
        <v>2</v>
      </c>
      <c r="E4799">
        <v>84310</v>
      </c>
      <c r="F4799" t="s">
        <v>291</v>
      </c>
      <c r="G4799">
        <v>1</v>
      </c>
      <c r="H4799" t="str">
        <f>_xlfn.XLOOKUP(Table1[[#This Row],[ZIPCODE]],Table2[Zip Code],Table2[County])</f>
        <v>Weber</v>
      </c>
      <c r="I4799" t="str">
        <f>_xlfn.XLOOKUP(Table1[[#This Row],[ZIPCODE]],Table3[zip],Table3[county])</f>
        <v>Weber County</v>
      </c>
      <c r="J4799" t="str">
        <f>IFERROR(Table1[[#This Row],[County (Utah.gov)]], SUBSTITUTE(Table1[[#This Row],[County (WPR)]], " County", ""))</f>
        <v>Weber</v>
      </c>
    </row>
    <row r="4800" spans="1:10">
      <c r="A4800" t="s">
        <v>137</v>
      </c>
      <c r="B4800" t="s">
        <v>322</v>
      </c>
      <c r="C4800">
        <v>2025</v>
      </c>
      <c r="D4800">
        <v>2</v>
      </c>
      <c r="E4800">
        <v>84312</v>
      </c>
      <c r="F4800" t="s">
        <v>290</v>
      </c>
      <c r="G4800">
        <v>3</v>
      </c>
      <c r="H4800" t="str">
        <f>_xlfn.XLOOKUP(Table1[[#This Row],[ZIPCODE]],Table2[Zip Code],Table2[County])</f>
        <v>Box Elder</v>
      </c>
      <c r="I4800" t="str">
        <f>_xlfn.XLOOKUP(Table1[[#This Row],[ZIPCODE]],Table3[zip],Table3[county])</f>
        <v>Box Elder County</v>
      </c>
      <c r="J4800" t="str">
        <f>IFERROR(Table1[[#This Row],[County (Utah.gov)]], SUBSTITUTE(Table1[[#This Row],[County (WPR)]], " County", ""))</f>
        <v>Box Elder</v>
      </c>
    </row>
    <row r="4801" spans="1:10">
      <c r="A4801" t="s">
        <v>137</v>
      </c>
      <c r="B4801" t="s">
        <v>322</v>
      </c>
      <c r="C4801">
        <v>2025</v>
      </c>
      <c r="D4801">
        <v>2</v>
      </c>
      <c r="E4801">
        <v>84314</v>
      </c>
      <c r="F4801" t="s">
        <v>290</v>
      </c>
      <c r="G4801">
        <v>2</v>
      </c>
      <c r="H4801" t="str">
        <f>_xlfn.XLOOKUP(Table1[[#This Row],[ZIPCODE]],Table2[Zip Code],Table2[County])</f>
        <v>Box Elder</v>
      </c>
      <c r="I4801" t="str">
        <f>_xlfn.XLOOKUP(Table1[[#This Row],[ZIPCODE]],Table3[zip],Table3[county])</f>
        <v>Box Elder County</v>
      </c>
      <c r="J4801" t="str">
        <f>IFERROR(Table1[[#This Row],[County (Utah.gov)]], SUBSTITUTE(Table1[[#This Row],[County (WPR)]], " County", ""))</f>
        <v>Box Elder</v>
      </c>
    </row>
    <row r="4802" spans="1:10">
      <c r="A4802" t="s">
        <v>137</v>
      </c>
      <c r="B4802" t="s">
        <v>322</v>
      </c>
      <c r="C4802">
        <v>2025</v>
      </c>
      <c r="D4802">
        <v>2</v>
      </c>
      <c r="E4802">
        <v>84314</v>
      </c>
      <c r="F4802" t="s">
        <v>291</v>
      </c>
      <c r="G4802">
        <v>1</v>
      </c>
      <c r="H4802" t="str">
        <f>_xlfn.XLOOKUP(Table1[[#This Row],[ZIPCODE]],Table2[Zip Code],Table2[County])</f>
        <v>Box Elder</v>
      </c>
      <c r="I4802" t="str">
        <f>_xlfn.XLOOKUP(Table1[[#This Row],[ZIPCODE]],Table3[zip],Table3[county])</f>
        <v>Box Elder County</v>
      </c>
      <c r="J4802" t="str">
        <f>IFERROR(Table1[[#This Row],[County (Utah.gov)]], SUBSTITUTE(Table1[[#This Row],[County (WPR)]], " County", ""))</f>
        <v>Box Elder</v>
      </c>
    </row>
    <row r="4803" spans="1:10">
      <c r="A4803" t="s">
        <v>137</v>
      </c>
      <c r="B4803" t="s">
        <v>322</v>
      </c>
      <c r="C4803">
        <v>2025</v>
      </c>
      <c r="D4803">
        <v>2</v>
      </c>
      <c r="E4803">
        <v>84315</v>
      </c>
      <c r="F4803" t="s">
        <v>290</v>
      </c>
      <c r="G4803">
        <v>8</v>
      </c>
      <c r="H4803" t="str">
        <f>_xlfn.XLOOKUP(Table1[[#This Row],[ZIPCODE]],Table2[Zip Code],Table2[County])</f>
        <v>Weber</v>
      </c>
      <c r="I4803" t="str">
        <f>_xlfn.XLOOKUP(Table1[[#This Row],[ZIPCODE]],Table3[zip],Table3[county])</f>
        <v>Weber County</v>
      </c>
      <c r="J4803" t="str">
        <f>IFERROR(Table1[[#This Row],[County (Utah.gov)]], SUBSTITUTE(Table1[[#This Row],[County (WPR)]], " County", ""))</f>
        <v>Weber</v>
      </c>
    </row>
    <row r="4804" spans="1:10">
      <c r="A4804" t="s">
        <v>137</v>
      </c>
      <c r="B4804" t="s">
        <v>322</v>
      </c>
      <c r="C4804">
        <v>2025</v>
      </c>
      <c r="D4804">
        <v>2</v>
      </c>
      <c r="E4804">
        <v>84315</v>
      </c>
      <c r="F4804" t="s">
        <v>291</v>
      </c>
      <c r="G4804">
        <v>1</v>
      </c>
      <c r="H4804" t="str">
        <f>_xlfn.XLOOKUP(Table1[[#This Row],[ZIPCODE]],Table2[Zip Code],Table2[County])</f>
        <v>Weber</v>
      </c>
      <c r="I4804" t="str">
        <f>_xlfn.XLOOKUP(Table1[[#This Row],[ZIPCODE]],Table3[zip],Table3[county])</f>
        <v>Weber County</v>
      </c>
      <c r="J4804" t="str">
        <f>IFERROR(Table1[[#This Row],[County (Utah.gov)]], SUBSTITUTE(Table1[[#This Row],[County (WPR)]], " County", ""))</f>
        <v>Weber</v>
      </c>
    </row>
    <row r="4805" spans="1:10">
      <c r="A4805" t="s">
        <v>137</v>
      </c>
      <c r="B4805" t="s">
        <v>322</v>
      </c>
      <c r="C4805">
        <v>2025</v>
      </c>
      <c r="D4805">
        <v>2</v>
      </c>
      <c r="E4805">
        <v>84318</v>
      </c>
      <c r="F4805" t="s">
        <v>290</v>
      </c>
      <c r="G4805">
        <v>8</v>
      </c>
      <c r="H4805" t="str">
        <f>_xlfn.XLOOKUP(Table1[[#This Row],[ZIPCODE]],Table2[Zip Code],Table2[County])</f>
        <v>Cache</v>
      </c>
      <c r="I4805" t="str">
        <f>_xlfn.XLOOKUP(Table1[[#This Row],[ZIPCODE]],Table3[zip],Table3[county])</f>
        <v>Cache County</v>
      </c>
      <c r="J4805" t="str">
        <f>IFERROR(Table1[[#This Row],[County (Utah.gov)]], SUBSTITUTE(Table1[[#This Row],[County (WPR)]], " County", ""))</f>
        <v>Cache</v>
      </c>
    </row>
    <row r="4806" spans="1:10">
      <c r="A4806" t="s">
        <v>137</v>
      </c>
      <c r="B4806" t="s">
        <v>322</v>
      </c>
      <c r="C4806">
        <v>2025</v>
      </c>
      <c r="D4806">
        <v>2</v>
      </c>
      <c r="E4806">
        <v>84318</v>
      </c>
      <c r="F4806" t="s">
        <v>291</v>
      </c>
      <c r="G4806">
        <v>5</v>
      </c>
      <c r="H4806" t="str">
        <f>_xlfn.XLOOKUP(Table1[[#This Row],[ZIPCODE]],Table2[Zip Code],Table2[County])</f>
        <v>Cache</v>
      </c>
      <c r="I4806" t="str">
        <f>_xlfn.XLOOKUP(Table1[[#This Row],[ZIPCODE]],Table3[zip],Table3[county])</f>
        <v>Cache County</v>
      </c>
      <c r="J4806" t="str">
        <f>IFERROR(Table1[[#This Row],[County (Utah.gov)]], SUBSTITUTE(Table1[[#This Row],[County (WPR)]], " County", ""))</f>
        <v>Cache</v>
      </c>
    </row>
    <row r="4807" spans="1:10">
      <c r="A4807" t="s">
        <v>137</v>
      </c>
      <c r="B4807" t="s">
        <v>322</v>
      </c>
      <c r="C4807">
        <v>2025</v>
      </c>
      <c r="D4807">
        <v>2</v>
      </c>
      <c r="E4807">
        <v>84319</v>
      </c>
      <c r="F4807" t="s">
        <v>290</v>
      </c>
      <c r="G4807">
        <v>5</v>
      </c>
      <c r="H4807" t="str">
        <f>_xlfn.XLOOKUP(Table1[[#This Row],[ZIPCODE]],Table2[Zip Code],Table2[County])</f>
        <v>Cache</v>
      </c>
      <c r="I4807" t="str">
        <f>_xlfn.XLOOKUP(Table1[[#This Row],[ZIPCODE]],Table3[zip],Table3[county])</f>
        <v>Cache County</v>
      </c>
      <c r="J4807" t="str">
        <f>IFERROR(Table1[[#This Row],[County (Utah.gov)]], SUBSTITUTE(Table1[[#This Row],[County (WPR)]], " County", ""))</f>
        <v>Cache</v>
      </c>
    </row>
    <row r="4808" spans="1:10">
      <c r="A4808" t="s">
        <v>137</v>
      </c>
      <c r="B4808" t="s">
        <v>322</v>
      </c>
      <c r="C4808">
        <v>2025</v>
      </c>
      <c r="D4808">
        <v>2</v>
      </c>
      <c r="E4808">
        <v>84319</v>
      </c>
      <c r="F4808" t="s">
        <v>291</v>
      </c>
      <c r="G4808">
        <v>4</v>
      </c>
      <c r="H4808" t="str">
        <f>_xlfn.XLOOKUP(Table1[[#This Row],[ZIPCODE]],Table2[Zip Code],Table2[County])</f>
        <v>Cache</v>
      </c>
      <c r="I4808" t="str">
        <f>_xlfn.XLOOKUP(Table1[[#This Row],[ZIPCODE]],Table3[zip],Table3[county])</f>
        <v>Cache County</v>
      </c>
      <c r="J4808" t="str">
        <f>IFERROR(Table1[[#This Row],[County (Utah.gov)]], SUBSTITUTE(Table1[[#This Row],[County (WPR)]], " County", ""))</f>
        <v>Cache</v>
      </c>
    </row>
    <row r="4809" spans="1:10">
      <c r="A4809" t="s">
        <v>137</v>
      </c>
      <c r="B4809" t="s">
        <v>322</v>
      </c>
      <c r="C4809">
        <v>2025</v>
      </c>
      <c r="D4809">
        <v>2</v>
      </c>
      <c r="E4809">
        <v>84320</v>
      </c>
      <c r="F4809" t="s">
        <v>290</v>
      </c>
      <c r="G4809">
        <v>3</v>
      </c>
      <c r="H4809" t="str">
        <f>_xlfn.XLOOKUP(Table1[[#This Row],[ZIPCODE]],Table2[Zip Code],Table2[County])</f>
        <v>Cache</v>
      </c>
      <c r="I4809" t="str">
        <f>_xlfn.XLOOKUP(Table1[[#This Row],[ZIPCODE]],Table3[zip],Table3[county])</f>
        <v>Cache County</v>
      </c>
      <c r="J4809" t="str">
        <f>IFERROR(Table1[[#This Row],[County (Utah.gov)]], SUBSTITUTE(Table1[[#This Row],[County (WPR)]], " County", ""))</f>
        <v>Cache</v>
      </c>
    </row>
    <row r="4810" spans="1:10">
      <c r="A4810" t="s">
        <v>137</v>
      </c>
      <c r="B4810" t="s">
        <v>322</v>
      </c>
      <c r="C4810">
        <v>2025</v>
      </c>
      <c r="D4810">
        <v>2</v>
      </c>
      <c r="E4810">
        <v>84321</v>
      </c>
      <c r="F4810" t="s">
        <v>290</v>
      </c>
      <c r="G4810">
        <v>28</v>
      </c>
      <c r="H4810" t="str">
        <f>_xlfn.XLOOKUP(Table1[[#This Row],[ZIPCODE]],Table2[Zip Code],Table2[County])</f>
        <v>Cache</v>
      </c>
      <c r="I4810" t="str">
        <f>_xlfn.XLOOKUP(Table1[[#This Row],[ZIPCODE]],Table3[zip],Table3[county])</f>
        <v>Cache County</v>
      </c>
      <c r="J4810" t="str">
        <f>IFERROR(Table1[[#This Row],[County (Utah.gov)]], SUBSTITUTE(Table1[[#This Row],[County (WPR)]], " County", ""))</f>
        <v>Cache</v>
      </c>
    </row>
    <row r="4811" spans="1:10">
      <c r="A4811" t="s">
        <v>137</v>
      </c>
      <c r="B4811" t="s">
        <v>322</v>
      </c>
      <c r="C4811">
        <v>2025</v>
      </c>
      <c r="D4811">
        <v>2</v>
      </c>
      <c r="E4811">
        <v>84321</v>
      </c>
      <c r="F4811" t="s">
        <v>291</v>
      </c>
      <c r="G4811">
        <v>13</v>
      </c>
      <c r="H4811" t="str">
        <f>_xlfn.XLOOKUP(Table1[[#This Row],[ZIPCODE]],Table2[Zip Code],Table2[County])</f>
        <v>Cache</v>
      </c>
      <c r="I4811" t="str">
        <f>_xlfn.XLOOKUP(Table1[[#This Row],[ZIPCODE]],Table3[zip],Table3[county])</f>
        <v>Cache County</v>
      </c>
      <c r="J4811" t="str">
        <f>IFERROR(Table1[[#This Row],[County (Utah.gov)]], SUBSTITUTE(Table1[[#This Row],[County (WPR)]], " County", ""))</f>
        <v>Cache</v>
      </c>
    </row>
    <row r="4812" spans="1:10">
      <c r="A4812" t="s">
        <v>137</v>
      </c>
      <c r="B4812" t="s">
        <v>322</v>
      </c>
      <c r="C4812">
        <v>2025</v>
      </c>
      <c r="D4812">
        <v>2</v>
      </c>
      <c r="E4812">
        <v>84322</v>
      </c>
      <c r="F4812" t="s">
        <v>290</v>
      </c>
      <c r="G4812">
        <v>2</v>
      </c>
      <c r="H4812" t="str">
        <f>_xlfn.XLOOKUP(Table1[[#This Row],[ZIPCODE]],Table2[Zip Code],Table2[County])</f>
        <v>Cache</v>
      </c>
      <c r="I4812" t="str">
        <f>_xlfn.XLOOKUP(Table1[[#This Row],[ZIPCODE]],Table3[zip],Table3[county])</f>
        <v>Cache County</v>
      </c>
      <c r="J4812" t="str">
        <f>IFERROR(Table1[[#This Row],[County (Utah.gov)]], SUBSTITUTE(Table1[[#This Row],[County (WPR)]], " County", ""))</f>
        <v>Cache</v>
      </c>
    </row>
    <row r="4813" spans="1:10">
      <c r="A4813" t="s">
        <v>137</v>
      </c>
      <c r="B4813" t="s">
        <v>322</v>
      </c>
      <c r="C4813">
        <v>2025</v>
      </c>
      <c r="D4813">
        <v>2</v>
      </c>
      <c r="E4813">
        <v>84324</v>
      </c>
      <c r="F4813" t="s">
        <v>290</v>
      </c>
      <c r="G4813">
        <v>4</v>
      </c>
      <c r="H4813" t="str">
        <f>_xlfn.XLOOKUP(Table1[[#This Row],[ZIPCODE]],Table2[Zip Code],Table2[County])</f>
        <v>Box Elder</v>
      </c>
      <c r="I4813" t="str">
        <f>_xlfn.XLOOKUP(Table1[[#This Row],[ZIPCODE]],Table3[zip],Table3[county])</f>
        <v>Box Elder County</v>
      </c>
      <c r="J4813" t="str">
        <f>IFERROR(Table1[[#This Row],[County (Utah.gov)]], SUBSTITUTE(Table1[[#This Row],[County (WPR)]], " County", ""))</f>
        <v>Box Elder</v>
      </c>
    </row>
    <row r="4814" spans="1:10">
      <c r="A4814" t="s">
        <v>137</v>
      </c>
      <c r="B4814" t="s">
        <v>322</v>
      </c>
      <c r="C4814">
        <v>2025</v>
      </c>
      <c r="D4814">
        <v>2</v>
      </c>
      <c r="E4814">
        <v>84325</v>
      </c>
      <c r="F4814" t="s">
        <v>290</v>
      </c>
      <c r="G4814">
        <v>3</v>
      </c>
      <c r="H4814" t="str">
        <f>_xlfn.XLOOKUP(Table1[[#This Row],[ZIPCODE]],Table2[Zip Code],Table2[County])</f>
        <v>Cache</v>
      </c>
      <c r="I4814" t="str">
        <f>_xlfn.XLOOKUP(Table1[[#This Row],[ZIPCODE]],Table3[zip],Table3[county])</f>
        <v>Cache County</v>
      </c>
      <c r="J4814" t="str">
        <f>IFERROR(Table1[[#This Row],[County (Utah.gov)]], SUBSTITUTE(Table1[[#This Row],[County (WPR)]], " County", ""))</f>
        <v>Cache</v>
      </c>
    </row>
    <row r="4815" spans="1:10">
      <c r="A4815" t="s">
        <v>137</v>
      </c>
      <c r="B4815" t="s">
        <v>322</v>
      </c>
      <c r="C4815">
        <v>2025</v>
      </c>
      <c r="D4815">
        <v>2</v>
      </c>
      <c r="E4815">
        <v>84326</v>
      </c>
      <c r="F4815" t="s">
        <v>290</v>
      </c>
      <c r="G4815">
        <v>4</v>
      </c>
      <c r="H4815" t="str">
        <f>_xlfn.XLOOKUP(Table1[[#This Row],[ZIPCODE]],Table2[Zip Code],Table2[County])</f>
        <v>Cache</v>
      </c>
      <c r="I4815" t="str">
        <f>_xlfn.XLOOKUP(Table1[[#This Row],[ZIPCODE]],Table3[zip],Table3[county])</f>
        <v>Cache County</v>
      </c>
      <c r="J4815" t="str">
        <f>IFERROR(Table1[[#This Row],[County (Utah.gov)]], SUBSTITUTE(Table1[[#This Row],[County (WPR)]], " County", ""))</f>
        <v>Cache</v>
      </c>
    </row>
    <row r="4816" spans="1:10">
      <c r="A4816" t="s">
        <v>137</v>
      </c>
      <c r="B4816" t="s">
        <v>322</v>
      </c>
      <c r="C4816">
        <v>2025</v>
      </c>
      <c r="D4816">
        <v>2</v>
      </c>
      <c r="E4816">
        <v>84326</v>
      </c>
      <c r="F4816" t="s">
        <v>291</v>
      </c>
      <c r="G4816">
        <v>1</v>
      </c>
      <c r="H4816" t="str">
        <f>_xlfn.XLOOKUP(Table1[[#This Row],[ZIPCODE]],Table2[Zip Code],Table2[County])</f>
        <v>Cache</v>
      </c>
      <c r="I4816" t="str">
        <f>_xlfn.XLOOKUP(Table1[[#This Row],[ZIPCODE]],Table3[zip],Table3[county])</f>
        <v>Cache County</v>
      </c>
      <c r="J4816" t="str">
        <f>IFERROR(Table1[[#This Row],[County (Utah.gov)]], SUBSTITUTE(Table1[[#This Row],[County (WPR)]], " County", ""))</f>
        <v>Cache</v>
      </c>
    </row>
    <row r="4817" spans="1:10">
      <c r="A4817" t="s">
        <v>137</v>
      </c>
      <c r="B4817" t="s">
        <v>322</v>
      </c>
      <c r="C4817">
        <v>2025</v>
      </c>
      <c r="D4817">
        <v>2</v>
      </c>
      <c r="E4817">
        <v>84328</v>
      </c>
      <c r="F4817" t="s">
        <v>291</v>
      </c>
      <c r="G4817">
        <v>1</v>
      </c>
      <c r="H4817" t="str">
        <f>_xlfn.XLOOKUP(Table1[[#This Row],[ZIPCODE]],Table2[Zip Code],Table2[County])</f>
        <v>Cache</v>
      </c>
      <c r="I4817" t="str">
        <f>_xlfn.XLOOKUP(Table1[[#This Row],[ZIPCODE]],Table3[zip],Table3[county])</f>
        <v>Cache County</v>
      </c>
      <c r="J4817" t="str">
        <f>IFERROR(Table1[[#This Row],[County (Utah.gov)]], SUBSTITUTE(Table1[[#This Row],[County (WPR)]], " County", ""))</f>
        <v>Cache</v>
      </c>
    </row>
    <row r="4818" spans="1:10">
      <c r="A4818" t="s">
        <v>137</v>
      </c>
      <c r="B4818" t="s">
        <v>322</v>
      </c>
      <c r="C4818">
        <v>2025</v>
      </c>
      <c r="D4818">
        <v>2</v>
      </c>
      <c r="E4818">
        <v>84330</v>
      </c>
      <c r="F4818" t="s">
        <v>291</v>
      </c>
      <c r="G4818">
        <v>1</v>
      </c>
      <c r="H4818" t="str">
        <f>_xlfn.XLOOKUP(Table1[[#This Row],[ZIPCODE]],Table2[Zip Code],Table2[County])</f>
        <v>Box Elder</v>
      </c>
      <c r="I4818" t="str">
        <f>_xlfn.XLOOKUP(Table1[[#This Row],[ZIPCODE]],Table3[zip],Table3[county])</f>
        <v>Box Elder County</v>
      </c>
      <c r="J4818" t="str">
        <f>IFERROR(Table1[[#This Row],[County (Utah.gov)]], SUBSTITUTE(Table1[[#This Row],[County (WPR)]], " County", ""))</f>
        <v>Box Elder</v>
      </c>
    </row>
    <row r="4819" spans="1:10">
      <c r="A4819" t="s">
        <v>137</v>
      </c>
      <c r="B4819" t="s">
        <v>322</v>
      </c>
      <c r="C4819">
        <v>2025</v>
      </c>
      <c r="D4819">
        <v>2</v>
      </c>
      <c r="E4819">
        <v>84332</v>
      </c>
      <c r="F4819" t="s">
        <v>290</v>
      </c>
      <c r="G4819">
        <v>10</v>
      </c>
      <c r="H4819" t="str">
        <f>_xlfn.XLOOKUP(Table1[[#This Row],[ZIPCODE]],Table2[Zip Code],Table2[County])</f>
        <v>Cache</v>
      </c>
      <c r="I4819" t="str">
        <f>_xlfn.XLOOKUP(Table1[[#This Row],[ZIPCODE]],Table3[zip],Table3[county])</f>
        <v>Cache County</v>
      </c>
      <c r="J4819" t="str">
        <f>IFERROR(Table1[[#This Row],[County (Utah.gov)]], SUBSTITUTE(Table1[[#This Row],[County (WPR)]], " County", ""))</f>
        <v>Cache</v>
      </c>
    </row>
    <row r="4820" spans="1:10">
      <c r="A4820" t="s">
        <v>137</v>
      </c>
      <c r="B4820" t="s">
        <v>322</v>
      </c>
      <c r="C4820">
        <v>2025</v>
      </c>
      <c r="D4820">
        <v>2</v>
      </c>
      <c r="E4820">
        <v>84332</v>
      </c>
      <c r="F4820" t="s">
        <v>291</v>
      </c>
      <c r="G4820">
        <v>6</v>
      </c>
      <c r="H4820" t="str">
        <f>_xlfn.XLOOKUP(Table1[[#This Row],[ZIPCODE]],Table2[Zip Code],Table2[County])</f>
        <v>Cache</v>
      </c>
      <c r="I4820" t="str">
        <f>_xlfn.XLOOKUP(Table1[[#This Row],[ZIPCODE]],Table3[zip],Table3[county])</f>
        <v>Cache County</v>
      </c>
      <c r="J4820" t="str">
        <f>IFERROR(Table1[[#This Row],[County (Utah.gov)]], SUBSTITUTE(Table1[[#This Row],[County (WPR)]], " County", ""))</f>
        <v>Cache</v>
      </c>
    </row>
    <row r="4821" spans="1:10">
      <c r="A4821" t="s">
        <v>137</v>
      </c>
      <c r="B4821" t="s">
        <v>322</v>
      </c>
      <c r="C4821">
        <v>2025</v>
      </c>
      <c r="D4821">
        <v>2</v>
      </c>
      <c r="E4821">
        <v>84333</v>
      </c>
      <c r="F4821" t="s">
        <v>290</v>
      </c>
      <c r="G4821">
        <v>1</v>
      </c>
      <c r="H4821" t="str">
        <f>_xlfn.XLOOKUP(Table1[[#This Row],[ZIPCODE]],Table2[Zip Code],Table2[County])</f>
        <v>Cache</v>
      </c>
      <c r="I4821" t="str">
        <f>_xlfn.XLOOKUP(Table1[[#This Row],[ZIPCODE]],Table3[zip],Table3[county])</f>
        <v>Cache County</v>
      </c>
      <c r="J4821" t="str">
        <f>IFERROR(Table1[[#This Row],[County (Utah.gov)]], SUBSTITUTE(Table1[[#This Row],[County (WPR)]], " County", ""))</f>
        <v>Cache</v>
      </c>
    </row>
    <row r="4822" spans="1:10">
      <c r="A4822" t="s">
        <v>137</v>
      </c>
      <c r="B4822" t="s">
        <v>322</v>
      </c>
      <c r="C4822">
        <v>2025</v>
      </c>
      <c r="D4822">
        <v>2</v>
      </c>
      <c r="E4822">
        <v>84335</v>
      </c>
      <c r="F4822" t="s">
        <v>290</v>
      </c>
      <c r="G4822">
        <v>16</v>
      </c>
      <c r="H4822" t="str">
        <f>_xlfn.XLOOKUP(Table1[[#This Row],[ZIPCODE]],Table2[Zip Code],Table2[County])</f>
        <v>Cache</v>
      </c>
      <c r="I4822" t="str">
        <f>_xlfn.XLOOKUP(Table1[[#This Row],[ZIPCODE]],Table3[zip],Table3[county])</f>
        <v>Cache County</v>
      </c>
      <c r="J4822" t="str">
        <f>IFERROR(Table1[[#This Row],[County (Utah.gov)]], SUBSTITUTE(Table1[[#This Row],[County (WPR)]], " County", ""))</f>
        <v>Cache</v>
      </c>
    </row>
    <row r="4823" spans="1:10">
      <c r="A4823" t="s">
        <v>137</v>
      </c>
      <c r="B4823" t="s">
        <v>322</v>
      </c>
      <c r="C4823">
        <v>2025</v>
      </c>
      <c r="D4823">
        <v>2</v>
      </c>
      <c r="E4823">
        <v>84335</v>
      </c>
      <c r="F4823" t="s">
        <v>291</v>
      </c>
      <c r="G4823">
        <v>4</v>
      </c>
      <c r="H4823" t="str">
        <f>_xlfn.XLOOKUP(Table1[[#This Row],[ZIPCODE]],Table2[Zip Code],Table2[County])</f>
        <v>Cache</v>
      </c>
      <c r="I4823" t="str">
        <f>_xlfn.XLOOKUP(Table1[[#This Row],[ZIPCODE]],Table3[zip],Table3[county])</f>
        <v>Cache County</v>
      </c>
      <c r="J4823" t="str">
        <f>IFERROR(Table1[[#This Row],[County (Utah.gov)]], SUBSTITUTE(Table1[[#This Row],[County (WPR)]], " County", ""))</f>
        <v>Cache</v>
      </c>
    </row>
    <row r="4824" spans="1:10">
      <c r="A4824" t="s">
        <v>137</v>
      </c>
      <c r="B4824" t="s">
        <v>322</v>
      </c>
      <c r="C4824">
        <v>2025</v>
      </c>
      <c r="D4824">
        <v>2</v>
      </c>
      <c r="E4824">
        <v>84337</v>
      </c>
      <c r="F4824" t="s">
        <v>290</v>
      </c>
      <c r="G4824">
        <v>9</v>
      </c>
      <c r="H4824" t="str">
        <f>_xlfn.XLOOKUP(Table1[[#This Row],[ZIPCODE]],Table2[Zip Code],Table2[County])</f>
        <v>Box Elder</v>
      </c>
      <c r="I4824" t="str">
        <f>_xlfn.XLOOKUP(Table1[[#This Row],[ZIPCODE]],Table3[zip],Table3[county])</f>
        <v>Box Elder County</v>
      </c>
      <c r="J4824" t="str">
        <f>IFERROR(Table1[[#This Row],[County (Utah.gov)]], SUBSTITUTE(Table1[[#This Row],[County (WPR)]], " County", ""))</f>
        <v>Box Elder</v>
      </c>
    </row>
    <row r="4825" spans="1:10">
      <c r="A4825" t="s">
        <v>137</v>
      </c>
      <c r="B4825" t="s">
        <v>322</v>
      </c>
      <c r="C4825">
        <v>2025</v>
      </c>
      <c r="D4825">
        <v>2</v>
      </c>
      <c r="E4825">
        <v>84337</v>
      </c>
      <c r="F4825" t="s">
        <v>291</v>
      </c>
      <c r="G4825">
        <v>2</v>
      </c>
      <c r="H4825" t="str">
        <f>_xlfn.XLOOKUP(Table1[[#This Row],[ZIPCODE]],Table2[Zip Code],Table2[County])</f>
        <v>Box Elder</v>
      </c>
      <c r="I4825" t="str">
        <f>_xlfn.XLOOKUP(Table1[[#This Row],[ZIPCODE]],Table3[zip],Table3[county])</f>
        <v>Box Elder County</v>
      </c>
      <c r="J4825" t="str">
        <f>IFERROR(Table1[[#This Row],[County (Utah.gov)]], SUBSTITUTE(Table1[[#This Row],[County (WPR)]], " County", ""))</f>
        <v>Box Elder</v>
      </c>
    </row>
    <row r="4826" spans="1:10">
      <c r="A4826" t="s">
        <v>137</v>
      </c>
      <c r="B4826" t="s">
        <v>322</v>
      </c>
      <c r="C4826">
        <v>2025</v>
      </c>
      <c r="D4826">
        <v>2</v>
      </c>
      <c r="E4826">
        <v>84339</v>
      </c>
      <c r="F4826" t="s">
        <v>290</v>
      </c>
      <c r="G4826">
        <v>6</v>
      </c>
      <c r="H4826" t="str">
        <f>_xlfn.XLOOKUP(Table1[[#This Row],[ZIPCODE]],Table2[Zip Code],Table2[County])</f>
        <v>Cache</v>
      </c>
      <c r="I4826" t="str">
        <f>_xlfn.XLOOKUP(Table1[[#This Row],[ZIPCODE]],Table3[zip],Table3[county])</f>
        <v>Cache County</v>
      </c>
      <c r="J4826" t="str">
        <f>IFERROR(Table1[[#This Row],[County (Utah.gov)]], SUBSTITUTE(Table1[[#This Row],[County (WPR)]], " County", ""))</f>
        <v>Cache</v>
      </c>
    </row>
    <row r="4827" spans="1:10">
      <c r="A4827" t="s">
        <v>137</v>
      </c>
      <c r="B4827" t="s">
        <v>322</v>
      </c>
      <c r="C4827">
        <v>2025</v>
      </c>
      <c r="D4827">
        <v>2</v>
      </c>
      <c r="E4827">
        <v>84339</v>
      </c>
      <c r="F4827" t="s">
        <v>291</v>
      </c>
      <c r="G4827">
        <v>4</v>
      </c>
      <c r="H4827" t="str">
        <f>_xlfn.XLOOKUP(Table1[[#This Row],[ZIPCODE]],Table2[Zip Code],Table2[County])</f>
        <v>Cache</v>
      </c>
      <c r="I4827" t="str">
        <f>_xlfn.XLOOKUP(Table1[[#This Row],[ZIPCODE]],Table3[zip],Table3[county])</f>
        <v>Cache County</v>
      </c>
      <c r="J4827" t="str">
        <f>IFERROR(Table1[[#This Row],[County (Utah.gov)]], SUBSTITUTE(Table1[[#This Row],[County (WPR)]], " County", ""))</f>
        <v>Cache</v>
      </c>
    </row>
    <row r="4828" spans="1:10">
      <c r="A4828" t="s">
        <v>137</v>
      </c>
      <c r="B4828" t="s">
        <v>322</v>
      </c>
      <c r="C4828">
        <v>2025</v>
      </c>
      <c r="D4828">
        <v>2</v>
      </c>
      <c r="E4828">
        <v>84340</v>
      </c>
      <c r="F4828" t="s">
        <v>290</v>
      </c>
      <c r="G4828">
        <v>3</v>
      </c>
      <c r="H4828" t="str">
        <f>_xlfn.XLOOKUP(Table1[[#This Row],[ZIPCODE]],Table2[Zip Code],Table2[County])</f>
        <v>Box Elder</v>
      </c>
      <c r="I4828" t="str">
        <f>_xlfn.XLOOKUP(Table1[[#This Row],[ZIPCODE]],Table3[zip],Table3[county])</f>
        <v>Box Elder County</v>
      </c>
      <c r="J4828" t="str">
        <f>IFERROR(Table1[[#This Row],[County (Utah.gov)]], SUBSTITUTE(Table1[[#This Row],[County (WPR)]], " County", ""))</f>
        <v>Box Elder</v>
      </c>
    </row>
    <row r="4829" spans="1:10">
      <c r="A4829" t="s">
        <v>137</v>
      </c>
      <c r="B4829" t="s">
        <v>322</v>
      </c>
      <c r="C4829">
        <v>2025</v>
      </c>
      <c r="D4829">
        <v>2</v>
      </c>
      <c r="E4829">
        <v>84340</v>
      </c>
      <c r="F4829" t="s">
        <v>291</v>
      </c>
      <c r="G4829">
        <v>3</v>
      </c>
      <c r="H4829" t="str">
        <f>_xlfn.XLOOKUP(Table1[[#This Row],[ZIPCODE]],Table2[Zip Code],Table2[County])</f>
        <v>Box Elder</v>
      </c>
      <c r="I4829" t="str">
        <f>_xlfn.XLOOKUP(Table1[[#This Row],[ZIPCODE]],Table3[zip],Table3[county])</f>
        <v>Box Elder County</v>
      </c>
      <c r="J4829" t="str">
        <f>IFERROR(Table1[[#This Row],[County (Utah.gov)]], SUBSTITUTE(Table1[[#This Row],[County (WPR)]], " County", ""))</f>
        <v>Box Elder</v>
      </c>
    </row>
    <row r="4830" spans="1:10">
      <c r="A4830" t="s">
        <v>137</v>
      </c>
      <c r="B4830" t="s">
        <v>322</v>
      </c>
      <c r="C4830">
        <v>2025</v>
      </c>
      <c r="D4830">
        <v>2</v>
      </c>
      <c r="E4830">
        <v>84341</v>
      </c>
      <c r="F4830" t="s">
        <v>290</v>
      </c>
      <c r="G4830">
        <v>19</v>
      </c>
      <c r="H4830" t="str">
        <f>_xlfn.XLOOKUP(Table1[[#This Row],[ZIPCODE]],Table2[Zip Code],Table2[County])</f>
        <v>Cache</v>
      </c>
      <c r="I4830" t="str">
        <f>_xlfn.XLOOKUP(Table1[[#This Row],[ZIPCODE]],Table3[zip],Table3[county])</f>
        <v>Cache County</v>
      </c>
      <c r="J4830" t="str">
        <f>IFERROR(Table1[[#This Row],[County (Utah.gov)]], SUBSTITUTE(Table1[[#This Row],[County (WPR)]], " County", ""))</f>
        <v>Cache</v>
      </c>
    </row>
    <row r="4831" spans="1:10">
      <c r="A4831" t="s">
        <v>137</v>
      </c>
      <c r="B4831" t="s">
        <v>322</v>
      </c>
      <c r="C4831">
        <v>2025</v>
      </c>
      <c r="D4831">
        <v>2</v>
      </c>
      <c r="E4831">
        <v>84341</v>
      </c>
      <c r="F4831" t="s">
        <v>291</v>
      </c>
      <c r="G4831">
        <v>8</v>
      </c>
      <c r="H4831" t="str">
        <f>_xlfn.XLOOKUP(Table1[[#This Row],[ZIPCODE]],Table2[Zip Code],Table2[County])</f>
        <v>Cache</v>
      </c>
      <c r="I4831" t="str">
        <f>_xlfn.XLOOKUP(Table1[[#This Row],[ZIPCODE]],Table3[zip],Table3[county])</f>
        <v>Cache County</v>
      </c>
      <c r="J4831" t="str">
        <f>IFERROR(Table1[[#This Row],[County (Utah.gov)]], SUBSTITUTE(Table1[[#This Row],[County (WPR)]], " County", ""))</f>
        <v>Cache</v>
      </c>
    </row>
    <row r="4832" spans="1:10">
      <c r="A4832" t="s">
        <v>137</v>
      </c>
      <c r="B4832" t="s">
        <v>322</v>
      </c>
      <c r="C4832">
        <v>2025</v>
      </c>
      <c r="D4832">
        <v>2</v>
      </c>
      <c r="E4832">
        <v>84401</v>
      </c>
      <c r="F4832" t="s">
        <v>290</v>
      </c>
      <c r="G4832">
        <v>14</v>
      </c>
      <c r="H4832" t="str">
        <f>_xlfn.XLOOKUP(Table1[[#This Row],[ZIPCODE]],Table2[Zip Code],Table2[County])</f>
        <v>Weber</v>
      </c>
      <c r="I4832" t="str">
        <f>_xlfn.XLOOKUP(Table1[[#This Row],[ZIPCODE]],Table3[zip],Table3[county])</f>
        <v>Weber County</v>
      </c>
      <c r="J4832" t="str">
        <f>IFERROR(Table1[[#This Row],[County (Utah.gov)]], SUBSTITUTE(Table1[[#This Row],[County (WPR)]], " County", ""))</f>
        <v>Weber</v>
      </c>
    </row>
    <row r="4833" spans="1:10">
      <c r="A4833" t="s">
        <v>137</v>
      </c>
      <c r="B4833" t="s">
        <v>322</v>
      </c>
      <c r="C4833">
        <v>2025</v>
      </c>
      <c r="D4833">
        <v>2</v>
      </c>
      <c r="E4833">
        <v>84401</v>
      </c>
      <c r="F4833" t="s">
        <v>291</v>
      </c>
      <c r="G4833">
        <v>4</v>
      </c>
      <c r="H4833" t="str">
        <f>_xlfn.XLOOKUP(Table1[[#This Row],[ZIPCODE]],Table2[Zip Code],Table2[County])</f>
        <v>Weber</v>
      </c>
      <c r="I4833" t="str">
        <f>_xlfn.XLOOKUP(Table1[[#This Row],[ZIPCODE]],Table3[zip],Table3[county])</f>
        <v>Weber County</v>
      </c>
      <c r="J4833" t="str">
        <f>IFERROR(Table1[[#This Row],[County (Utah.gov)]], SUBSTITUTE(Table1[[#This Row],[County (WPR)]], " County", ""))</f>
        <v>Weber</v>
      </c>
    </row>
    <row r="4834" spans="1:10">
      <c r="A4834" t="s">
        <v>137</v>
      </c>
      <c r="B4834" t="s">
        <v>322</v>
      </c>
      <c r="C4834">
        <v>2025</v>
      </c>
      <c r="D4834">
        <v>2</v>
      </c>
      <c r="E4834">
        <v>84403</v>
      </c>
      <c r="F4834" t="s">
        <v>290</v>
      </c>
      <c r="G4834">
        <v>14</v>
      </c>
      <c r="H4834" t="str">
        <f>_xlfn.XLOOKUP(Table1[[#This Row],[ZIPCODE]],Table2[Zip Code],Table2[County])</f>
        <v>Weber</v>
      </c>
      <c r="I4834" t="str">
        <f>_xlfn.XLOOKUP(Table1[[#This Row],[ZIPCODE]],Table3[zip],Table3[county])</f>
        <v>Weber County</v>
      </c>
      <c r="J4834" t="str">
        <f>IFERROR(Table1[[#This Row],[County (Utah.gov)]], SUBSTITUTE(Table1[[#This Row],[County (WPR)]], " County", ""))</f>
        <v>Weber</v>
      </c>
    </row>
    <row r="4835" spans="1:10">
      <c r="A4835" t="s">
        <v>137</v>
      </c>
      <c r="B4835" t="s">
        <v>322</v>
      </c>
      <c r="C4835">
        <v>2025</v>
      </c>
      <c r="D4835">
        <v>2</v>
      </c>
      <c r="E4835">
        <v>84403</v>
      </c>
      <c r="F4835" t="s">
        <v>291</v>
      </c>
      <c r="G4835">
        <v>5</v>
      </c>
      <c r="H4835" t="str">
        <f>_xlfn.XLOOKUP(Table1[[#This Row],[ZIPCODE]],Table2[Zip Code],Table2[County])</f>
        <v>Weber</v>
      </c>
      <c r="I4835" t="str">
        <f>_xlfn.XLOOKUP(Table1[[#This Row],[ZIPCODE]],Table3[zip],Table3[county])</f>
        <v>Weber County</v>
      </c>
      <c r="J4835" t="str">
        <f>IFERROR(Table1[[#This Row],[County (Utah.gov)]], SUBSTITUTE(Table1[[#This Row],[County (WPR)]], " County", ""))</f>
        <v>Weber</v>
      </c>
    </row>
    <row r="4836" spans="1:10">
      <c r="A4836" t="s">
        <v>137</v>
      </c>
      <c r="B4836" t="s">
        <v>322</v>
      </c>
      <c r="C4836">
        <v>2025</v>
      </c>
      <c r="D4836">
        <v>2</v>
      </c>
      <c r="E4836">
        <v>84404</v>
      </c>
      <c r="F4836" t="s">
        <v>290</v>
      </c>
      <c r="G4836">
        <v>20</v>
      </c>
      <c r="H4836" t="str">
        <f>_xlfn.XLOOKUP(Table1[[#This Row],[ZIPCODE]],Table2[Zip Code],Table2[County])</f>
        <v>Weber</v>
      </c>
      <c r="I4836" t="str">
        <f>_xlfn.XLOOKUP(Table1[[#This Row],[ZIPCODE]],Table3[zip],Table3[county])</f>
        <v>Weber County</v>
      </c>
      <c r="J4836" t="str">
        <f>IFERROR(Table1[[#This Row],[County (Utah.gov)]], SUBSTITUTE(Table1[[#This Row],[County (WPR)]], " County", ""))</f>
        <v>Weber</v>
      </c>
    </row>
    <row r="4837" spans="1:10">
      <c r="A4837" t="s">
        <v>137</v>
      </c>
      <c r="B4837" t="s">
        <v>322</v>
      </c>
      <c r="C4837">
        <v>2025</v>
      </c>
      <c r="D4837">
        <v>2</v>
      </c>
      <c r="E4837">
        <v>84404</v>
      </c>
      <c r="F4837" t="s">
        <v>291</v>
      </c>
      <c r="G4837">
        <v>10</v>
      </c>
      <c r="H4837" t="str">
        <f>_xlfn.XLOOKUP(Table1[[#This Row],[ZIPCODE]],Table2[Zip Code],Table2[County])</f>
        <v>Weber</v>
      </c>
      <c r="I4837" t="str">
        <f>_xlfn.XLOOKUP(Table1[[#This Row],[ZIPCODE]],Table3[zip],Table3[county])</f>
        <v>Weber County</v>
      </c>
      <c r="J4837" t="str">
        <f>IFERROR(Table1[[#This Row],[County (Utah.gov)]], SUBSTITUTE(Table1[[#This Row],[County (WPR)]], " County", ""))</f>
        <v>Weber</v>
      </c>
    </row>
    <row r="4838" spans="1:10">
      <c r="A4838" t="s">
        <v>137</v>
      </c>
      <c r="B4838" t="s">
        <v>322</v>
      </c>
      <c r="C4838">
        <v>2025</v>
      </c>
      <c r="D4838">
        <v>2</v>
      </c>
      <c r="E4838">
        <v>84405</v>
      </c>
      <c r="F4838" t="s">
        <v>290</v>
      </c>
      <c r="G4838">
        <v>14</v>
      </c>
      <c r="H4838" t="str">
        <f>_xlfn.XLOOKUP(Table1[[#This Row],[ZIPCODE]],Table2[Zip Code],Table2[County])</f>
        <v>Weber</v>
      </c>
      <c r="I4838" t="str">
        <f>_xlfn.XLOOKUP(Table1[[#This Row],[ZIPCODE]],Table3[zip],Table3[county])</f>
        <v>Weber County</v>
      </c>
      <c r="J4838" t="str">
        <f>IFERROR(Table1[[#This Row],[County (Utah.gov)]], SUBSTITUTE(Table1[[#This Row],[County (WPR)]], " County", ""))</f>
        <v>Weber</v>
      </c>
    </row>
    <row r="4839" spans="1:10">
      <c r="A4839" t="s">
        <v>137</v>
      </c>
      <c r="B4839" t="s">
        <v>322</v>
      </c>
      <c r="C4839">
        <v>2025</v>
      </c>
      <c r="D4839">
        <v>2</v>
      </c>
      <c r="E4839">
        <v>84405</v>
      </c>
      <c r="F4839" t="s">
        <v>291</v>
      </c>
      <c r="G4839">
        <v>4</v>
      </c>
      <c r="H4839" t="str">
        <f>_xlfn.XLOOKUP(Table1[[#This Row],[ZIPCODE]],Table2[Zip Code],Table2[County])</f>
        <v>Weber</v>
      </c>
      <c r="I4839" t="str">
        <f>_xlfn.XLOOKUP(Table1[[#This Row],[ZIPCODE]],Table3[zip],Table3[county])</f>
        <v>Weber County</v>
      </c>
      <c r="J4839" t="str">
        <f>IFERROR(Table1[[#This Row],[County (Utah.gov)]], SUBSTITUTE(Table1[[#This Row],[County (WPR)]], " County", ""))</f>
        <v>Weber</v>
      </c>
    </row>
    <row r="4840" spans="1:10">
      <c r="A4840" t="s">
        <v>137</v>
      </c>
      <c r="B4840" t="s">
        <v>322</v>
      </c>
      <c r="C4840">
        <v>2025</v>
      </c>
      <c r="D4840">
        <v>2</v>
      </c>
      <c r="E4840">
        <v>84414</v>
      </c>
      <c r="F4840" t="s">
        <v>290</v>
      </c>
      <c r="G4840">
        <v>13</v>
      </c>
      <c r="H4840" t="str">
        <f>_xlfn.XLOOKUP(Table1[[#This Row],[ZIPCODE]],Table2[Zip Code],Table2[County])</f>
        <v>Weber</v>
      </c>
      <c r="I4840" t="str">
        <f>_xlfn.XLOOKUP(Table1[[#This Row],[ZIPCODE]],Table3[zip],Table3[county])</f>
        <v>Weber County</v>
      </c>
      <c r="J4840" t="str">
        <f>IFERROR(Table1[[#This Row],[County (Utah.gov)]], SUBSTITUTE(Table1[[#This Row],[County (WPR)]], " County", ""))</f>
        <v>Weber</v>
      </c>
    </row>
    <row r="4841" spans="1:10">
      <c r="A4841" t="s">
        <v>137</v>
      </c>
      <c r="B4841" t="s">
        <v>322</v>
      </c>
      <c r="C4841">
        <v>2025</v>
      </c>
      <c r="D4841">
        <v>2</v>
      </c>
      <c r="E4841">
        <v>84414</v>
      </c>
      <c r="F4841" t="s">
        <v>291</v>
      </c>
      <c r="G4841">
        <v>8</v>
      </c>
      <c r="H4841" t="str">
        <f>_xlfn.XLOOKUP(Table1[[#This Row],[ZIPCODE]],Table2[Zip Code],Table2[County])</f>
        <v>Weber</v>
      </c>
      <c r="I4841" t="str">
        <f>_xlfn.XLOOKUP(Table1[[#This Row],[ZIPCODE]],Table3[zip],Table3[county])</f>
        <v>Weber County</v>
      </c>
      <c r="J4841" t="str">
        <f>IFERROR(Table1[[#This Row],[County (Utah.gov)]], SUBSTITUTE(Table1[[#This Row],[County (WPR)]], " County", ""))</f>
        <v>Weber</v>
      </c>
    </row>
    <row r="4842" spans="1:10">
      <c r="A4842" t="s">
        <v>137</v>
      </c>
      <c r="B4842" t="s">
        <v>322</v>
      </c>
      <c r="C4842">
        <v>2025</v>
      </c>
      <c r="D4842">
        <v>2</v>
      </c>
      <c r="E4842">
        <v>84501</v>
      </c>
      <c r="F4842" t="s">
        <v>290</v>
      </c>
      <c r="G4842">
        <v>12</v>
      </c>
      <c r="H4842" t="str">
        <f>_xlfn.XLOOKUP(Table1[[#This Row],[ZIPCODE]],Table2[Zip Code],Table2[County])</f>
        <v>Carbon</v>
      </c>
      <c r="I4842" t="str">
        <f>_xlfn.XLOOKUP(Table1[[#This Row],[ZIPCODE]],Table3[zip],Table3[county])</f>
        <v>Carbon County</v>
      </c>
      <c r="J4842" t="str">
        <f>IFERROR(Table1[[#This Row],[County (Utah.gov)]], SUBSTITUTE(Table1[[#This Row],[County (WPR)]], " County", ""))</f>
        <v>Carbon</v>
      </c>
    </row>
    <row r="4843" spans="1:10">
      <c r="A4843" t="s">
        <v>137</v>
      </c>
      <c r="B4843" t="s">
        <v>322</v>
      </c>
      <c r="C4843">
        <v>2025</v>
      </c>
      <c r="D4843">
        <v>2</v>
      </c>
      <c r="E4843">
        <v>84501</v>
      </c>
      <c r="F4843" t="s">
        <v>291</v>
      </c>
      <c r="G4843">
        <v>7</v>
      </c>
      <c r="H4843" t="str">
        <f>_xlfn.XLOOKUP(Table1[[#This Row],[ZIPCODE]],Table2[Zip Code],Table2[County])</f>
        <v>Carbon</v>
      </c>
      <c r="I4843" t="str">
        <f>_xlfn.XLOOKUP(Table1[[#This Row],[ZIPCODE]],Table3[zip],Table3[county])</f>
        <v>Carbon County</v>
      </c>
      <c r="J4843" t="str">
        <f>IFERROR(Table1[[#This Row],[County (Utah.gov)]], SUBSTITUTE(Table1[[#This Row],[County (WPR)]], " County", ""))</f>
        <v>Carbon</v>
      </c>
    </row>
    <row r="4844" spans="1:10">
      <c r="A4844" t="s">
        <v>137</v>
      </c>
      <c r="B4844" t="s">
        <v>322</v>
      </c>
      <c r="C4844">
        <v>2025</v>
      </c>
      <c r="D4844">
        <v>2</v>
      </c>
      <c r="E4844">
        <v>84511</v>
      </c>
      <c r="F4844" t="s">
        <v>290</v>
      </c>
      <c r="G4844">
        <v>8</v>
      </c>
      <c r="H4844" t="str">
        <f>_xlfn.XLOOKUP(Table1[[#This Row],[ZIPCODE]],Table2[Zip Code],Table2[County])</f>
        <v>San Juan</v>
      </c>
      <c r="I4844" t="str">
        <f>_xlfn.XLOOKUP(Table1[[#This Row],[ZIPCODE]],Table3[zip],Table3[county])</f>
        <v>San Juan County</v>
      </c>
      <c r="J4844" t="str">
        <f>IFERROR(Table1[[#This Row],[County (Utah.gov)]], SUBSTITUTE(Table1[[#This Row],[County (WPR)]], " County", ""))</f>
        <v>San Juan</v>
      </c>
    </row>
    <row r="4845" spans="1:10">
      <c r="A4845" t="s">
        <v>137</v>
      </c>
      <c r="B4845" t="s">
        <v>322</v>
      </c>
      <c r="C4845">
        <v>2025</v>
      </c>
      <c r="D4845">
        <v>2</v>
      </c>
      <c r="E4845">
        <v>84512</v>
      </c>
      <c r="F4845" t="s">
        <v>290</v>
      </c>
      <c r="G4845">
        <v>1</v>
      </c>
      <c r="H4845" t="str">
        <f>_xlfn.XLOOKUP(Table1[[#This Row],[ZIPCODE]],Table2[Zip Code],Table2[County])</f>
        <v>San Juan</v>
      </c>
      <c r="I4845" t="str">
        <f>_xlfn.XLOOKUP(Table1[[#This Row],[ZIPCODE]],Table3[zip],Table3[county])</f>
        <v>San Juan County</v>
      </c>
      <c r="J4845" t="str">
        <f>IFERROR(Table1[[#This Row],[County (Utah.gov)]], SUBSTITUTE(Table1[[#This Row],[County (WPR)]], " County", ""))</f>
        <v>San Juan</v>
      </c>
    </row>
    <row r="4846" spans="1:10">
      <c r="A4846" t="s">
        <v>137</v>
      </c>
      <c r="B4846" t="s">
        <v>322</v>
      </c>
      <c r="C4846">
        <v>2025</v>
      </c>
      <c r="D4846">
        <v>2</v>
      </c>
      <c r="E4846">
        <v>84512</v>
      </c>
      <c r="F4846" t="s">
        <v>291</v>
      </c>
      <c r="G4846">
        <v>1</v>
      </c>
      <c r="H4846" t="str">
        <f>_xlfn.XLOOKUP(Table1[[#This Row],[ZIPCODE]],Table2[Zip Code],Table2[County])</f>
        <v>San Juan</v>
      </c>
      <c r="I4846" t="str">
        <f>_xlfn.XLOOKUP(Table1[[#This Row],[ZIPCODE]],Table3[zip],Table3[county])</f>
        <v>San Juan County</v>
      </c>
      <c r="J4846" t="str">
        <f>IFERROR(Table1[[#This Row],[County (Utah.gov)]], SUBSTITUTE(Table1[[#This Row],[County (WPR)]], " County", ""))</f>
        <v>San Juan</v>
      </c>
    </row>
    <row r="4847" spans="1:10">
      <c r="A4847" t="s">
        <v>137</v>
      </c>
      <c r="B4847" t="s">
        <v>322</v>
      </c>
      <c r="C4847">
        <v>2025</v>
      </c>
      <c r="D4847">
        <v>2</v>
      </c>
      <c r="E4847">
        <v>84513</v>
      </c>
      <c r="F4847" t="s">
        <v>290</v>
      </c>
      <c r="G4847">
        <v>2</v>
      </c>
      <c r="H4847" t="str">
        <f>_xlfn.XLOOKUP(Table1[[#This Row],[ZIPCODE]],Table2[Zip Code],Table2[County])</f>
        <v>Emery</v>
      </c>
      <c r="I4847" t="str">
        <f>_xlfn.XLOOKUP(Table1[[#This Row],[ZIPCODE]],Table3[zip],Table3[county])</f>
        <v>Emery County</v>
      </c>
      <c r="J4847" t="str">
        <f>IFERROR(Table1[[#This Row],[County (Utah.gov)]], SUBSTITUTE(Table1[[#This Row],[County (WPR)]], " County", ""))</f>
        <v>Emery</v>
      </c>
    </row>
    <row r="4848" spans="1:10">
      <c r="A4848" t="s">
        <v>137</v>
      </c>
      <c r="B4848" t="s">
        <v>322</v>
      </c>
      <c r="C4848">
        <v>2025</v>
      </c>
      <c r="D4848">
        <v>2</v>
      </c>
      <c r="E4848">
        <v>84513</v>
      </c>
      <c r="F4848" t="s">
        <v>291</v>
      </c>
      <c r="G4848">
        <v>1</v>
      </c>
      <c r="H4848" t="str">
        <f>_xlfn.XLOOKUP(Table1[[#This Row],[ZIPCODE]],Table2[Zip Code],Table2[County])</f>
        <v>Emery</v>
      </c>
      <c r="I4848" t="str">
        <f>_xlfn.XLOOKUP(Table1[[#This Row],[ZIPCODE]],Table3[zip],Table3[county])</f>
        <v>Emery County</v>
      </c>
      <c r="J4848" t="str">
        <f>IFERROR(Table1[[#This Row],[County (Utah.gov)]], SUBSTITUTE(Table1[[#This Row],[County (WPR)]], " County", ""))</f>
        <v>Emery</v>
      </c>
    </row>
    <row r="4849" spans="1:10">
      <c r="A4849" t="s">
        <v>137</v>
      </c>
      <c r="B4849" t="s">
        <v>322</v>
      </c>
      <c r="C4849">
        <v>2025</v>
      </c>
      <c r="D4849">
        <v>2</v>
      </c>
      <c r="E4849">
        <v>84518</v>
      </c>
      <c r="F4849" t="s">
        <v>290</v>
      </c>
      <c r="G4849">
        <v>1</v>
      </c>
      <c r="H4849" t="str">
        <f>_xlfn.XLOOKUP(Table1[[#This Row],[ZIPCODE]],Table2[Zip Code],Table2[County])</f>
        <v>Emery</v>
      </c>
      <c r="I4849" t="str">
        <f>_xlfn.XLOOKUP(Table1[[#This Row],[ZIPCODE]],Table3[zip],Table3[county])</f>
        <v>Emery County</v>
      </c>
      <c r="J4849" t="str">
        <f>IFERROR(Table1[[#This Row],[County (Utah.gov)]], SUBSTITUTE(Table1[[#This Row],[County (WPR)]], " County", ""))</f>
        <v>Emery</v>
      </c>
    </row>
    <row r="4850" spans="1:10">
      <c r="A4850" t="s">
        <v>137</v>
      </c>
      <c r="B4850" t="s">
        <v>322</v>
      </c>
      <c r="C4850">
        <v>2025</v>
      </c>
      <c r="D4850">
        <v>2</v>
      </c>
      <c r="E4850">
        <v>84521</v>
      </c>
      <c r="F4850" t="s">
        <v>291</v>
      </c>
      <c r="G4850">
        <v>1</v>
      </c>
      <c r="H4850" t="str">
        <f>_xlfn.XLOOKUP(Table1[[#This Row],[ZIPCODE]],Table2[Zip Code],Table2[County])</f>
        <v>Emery</v>
      </c>
      <c r="I4850" t="str">
        <f>_xlfn.XLOOKUP(Table1[[#This Row],[ZIPCODE]],Table3[zip],Table3[county])</f>
        <v>Emery County</v>
      </c>
      <c r="J4850" t="str">
        <f>IFERROR(Table1[[#This Row],[County (Utah.gov)]], SUBSTITUTE(Table1[[#This Row],[County (WPR)]], " County", ""))</f>
        <v>Emery</v>
      </c>
    </row>
    <row r="4851" spans="1:10">
      <c r="A4851" t="s">
        <v>137</v>
      </c>
      <c r="B4851" t="s">
        <v>322</v>
      </c>
      <c r="C4851">
        <v>2025</v>
      </c>
      <c r="D4851">
        <v>2</v>
      </c>
      <c r="E4851">
        <v>84523</v>
      </c>
      <c r="F4851" t="s">
        <v>290</v>
      </c>
      <c r="G4851">
        <v>4</v>
      </c>
      <c r="H4851" t="str">
        <f>_xlfn.XLOOKUP(Table1[[#This Row],[ZIPCODE]],Table2[Zip Code],Table2[County])</f>
        <v>Emery</v>
      </c>
      <c r="I4851" t="str">
        <f>_xlfn.XLOOKUP(Table1[[#This Row],[ZIPCODE]],Table3[zip],Table3[county])</f>
        <v>Emery County</v>
      </c>
      <c r="J4851" t="str">
        <f>IFERROR(Table1[[#This Row],[County (Utah.gov)]], SUBSTITUTE(Table1[[#This Row],[County (WPR)]], " County", ""))</f>
        <v>Emery</v>
      </c>
    </row>
    <row r="4852" spans="1:10">
      <c r="A4852" t="s">
        <v>137</v>
      </c>
      <c r="B4852" t="s">
        <v>322</v>
      </c>
      <c r="C4852">
        <v>2025</v>
      </c>
      <c r="D4852">
        <v>2</v>
      </c>
      <c r="E4852">
        <v>84523</v>
      </c>
      <c r="F4852" t="s">
        <v>291</v>
      </c>
      <c r="G4852">
        <v>1</v>
      </c>
      <c r="H4852" t="str">
        <f>_xlfn.XLOOKUP(Table1[[#This Row],[ZIPCODE]],Table2[Zip Code],Table2[County])</f>
        <v>Emery</v>
      </c>
      <c r="I4852" t="str">
        <f>_xlfn.XLOOKUP(Table1[[#This Row],[ZIPCODE]],Table3[zip],Table3[county])</f>
        <v>Emery County</v>
      </c>
      <c r="J4852" t="str">
        <f>IFERROR(Table1[[#This Row],[County (Utah.gov)]], SUBSTITUTE(Table1[[#This Row],[County (WPR)]], " County", ""))</f>
        <v>Emery</v>
      </c>
    </row>
    <row r="4853" spans="1:10">
      <c r="A4853" t="s">
        <v>137</v>
      </c>
      <c r="B4853" t="s">
        <v>322</v>
      </c>
      <c r="C4853">
        <v>2025</v>
      </c>
      <c r="D4853">
        <v>2</v>
      </c>
      <c r="E4853">
        <v>84526</v>
      </c>
      <c r="F4853" t="s">
        <v>290</v>
      </c>
      <c r="G4853">
        <v>1</v>
      </c>
      <c r="H4853" t="str">
        <f>_xlfn.XLOOKUP(Table1[[#This Row],[ZIPCODE]],Table2[Zip Code],Table2[County])</f>
        <v>Carbon</v>
      </c>
      <c r="I4853" t="str">
        <f>_xlfn.XLOOKUP(Table1[[#This Row],[ZIPCODE]],Table3[zip],Table3[county])</f>
        <v>Carbon County</v>
      </c>
      <c r="J4853" t="str">
        <f>IFERROR(Table1[[#This Row],[County (Utah.gov)]], SUBSTITUTE(Table1[[#This Row],[County (WPR)]], " County", ""))</f>
        <v>Carbon</v>
      </c>
    </row>
    <row r="4854" spans="1:10">
      <c r="A4854" t="s">
        <v>137</v>
      </c>
      <c r="B4854" t="s">
        <v>322</v>
      </c>
      <c r="C4854">
        <v>2025</v>
      </c>
      <c r="D4854">
        <v>2</v>
      </c>
      <c r="E4854">
        <v>84526</v>
      </c>
      <c r="F4854" t="s">
        <v>291</v>
      </c>
      <c r="G4854">
        <v>2</v>
      </c>
      <c r="H4854" t="str">
        <f>_xlfn.XLOOKUP(Table1[[#This Row],[ZIPCODE]],Table2[Zip Code],Table2[County])</f>
        <v>Carbon</v>
      </c>
      <c r="I4854" t="str">
        <f>_xlfn.XLOOKUP(Table1[[#This Row],[ZIPCODE]],Table3[zip],Table3[county])</f>
        <v>Carbon County</v>
      </c>
      <c r="J4854" t="str">
        <f>IFERROR(Table1[[#This Row],[County (Utah.gov)]], SUBSTITUTE(Table1[[#This Row],[County (WPR)]], " County", ""))</f>
        <v>Carbon</v>
      </c>
    </row>
    <row r="4855" spans="1:10">
      <c r="A4855" t="s">
        <v>137</v>
      </c>
      <c r="B4855" t="s">
        <v>322</v>
      </c>
      <c r="C4855">
        <v>2025</v>
      </c>
      <c r="D4855">
        <v>2</v>
      </c>
      <c r="E4855">
        <v>84528</v>
      </c>
      <c r="F4855" t="s">
        <v>290</v>
      </c>
      <c r="G4855">
        <v>1</v>
      </c>
      <c r="H4855" t="str">
        <f>_xlfn.XLOOKUP(Table1[[#This Row],[ZIPCODE]],Table2[Zip Code],Table2[County])</f>
        <v>Emery</v>
      </c>
      <c r="I4855" t="str">
        <f>_xlfn.XLOOKUP(Table1[[#This Row],[ZIPCODE]],Table3[zip],Table3[county])</f>
        <v>Emery County</v>
      </c>
      <c r="J4855" t="str">
        <f>IFERROR(Table1[[#This Row],[County (Utah.gov)]], SUBSTITUTE(Table1[[#This Row],[County (WPR)]], " County", ""))</f>
        <v>Emery</v>
      </c>
    </row>
    <row r="4856" spans="1:10">
      <c r="A4856" t="s">
        <v>137</v>
      </c>
      <c r="B4856" t="s">
        <v>322</v>
      </c>
      <c r="C4856">
        <v>2025</v>
      </c>
      <c r="D4856">
        <v>2</v>
      </c>
      <c r="E4856">
        <v>84529</v>
      </c>
      <c r="F4856" t="s">
        <v>291</v>
      </c>
      <c r="G4856">
        <v>1</v>
      </c>
      <c r="H4856" t="str">
        <f>_xlfn.XLOOKUP(Table1[[#This Row],[ZIPCODE]],Table2[Zip Code],Table2[County])</f>
        <v>Carbon</v>
      </c>
      <c r="I4856" t="str">
        <f>_xlfn.XLOOKUP(Table1[[#This Row],[ZIPCODE]],Table3[zip],Table3[county])</f>
        <v>Carbon County</v>
      </c>
      <c r="J4856" t="str">
        <f>IFERROR(Table1[[#This Row],[County (Utah.gov)]], SUBSTITUTE(Table1[[#This Row],[County (WPR)]], " County", ""))</f>
        <v>Carbon</v>
      </c>
    </row>
    <row r="4857" spans="1:10">
      <c r="A4857" t="s">
        <v>137</v>
      </c>
      <c r="B4857" t="s">
        <v>322</v>
      </c>
      <c r="C4857">
        <v>2025</v>
      </c>
      <c r="D4857">
        <v>2</v>
      </c>
      <c r="E4857">
        <v>84532</v>
      </c>
      <c r="F4857" t="s">
        <v>290</v>
      </c>
      <c r="G4857">
        <v>2</v>
      </c>
      <c r="H4857" t="str">
        <f>_xlfn.XLOOKUP(Table1[[#This Row],[ZIPCODE]],Table2[Zip Code],Table2[County])</f>
        <v>Grand</v>
      </c>
      <c r="I4857" t="str">
        <f>_xlfn.XLOOKUP(Table1[[#This Row],[ZIPCODE]],Table3[zip],Table3[county])</f>
        <v>Grand County</v>
      </c>
      <c r="J4857" t="str">
        <f>IFERROR(Table1[[#This Row],[County (Utah.gov)]], SUBSTITUTE(Table1[[#This Row],[County (WPR)]], " County", ""))</f>
        <v>Grand</v>
      </c>
    </row>
    <row r="4858" spans="1:10">
      <c r="A4858" t="s">
        <v>137</v>
      </c>
      <c r="B4858" t="s">
        <v>322</v>
      </c>
      <c r="C4858">
        <v>2025</v>
      </c>
      <c r="D4858">
        <v>2</v>
      </c>
      <c r="E4858">
        <v>84532</v>
      </c>
      <c r="F4858" t="s">
        <v>291</v>
      </c>
      <c r="G4858">
        <v>1</v>
      </c>
      <c r="H4858" t="str">
        <f>_xlfn.XLOOKUP(Table1[[#This Row],[ZIPCODE]],Table2[Zip Code],Table2[County])</f>
        <v>Grand</v>
      </c>
      <c r="I4858" t="str">
        <f>_xlfn.XLOOKUP(Table1[[#This Row],[ZIPCODE]],Table3[zip],Table3[county])</f>
        <v>Grand County</v>
      </c>
      <c r="J4858" t="str">
        <f>IFERROR(Table1[[#This Row],[County (Utah.gov)]], SUBSTITUTE(Table1[[#This Row],[County (WPR)]], " County", ""))</f>
        <v>Grand</v>
      </c>
    </row>
    <row r="4859" spans="1:10">
      <c r="A4859" t="s">
        <v>137</v>
      </c>
      <c r="B4859" t="s">
        <v>322</v>
      </c>
      <c r="C4859">
        <v>2025</v>
      </c>
      <c r="D4859">
        <v>2</v>
      </c>
      <c r="E4859">
        <v>84535</v>
      </c>
      <c r="F4859" t="s">
        <v>290</v>
      </c>
      <c r="G4859">
        <v>2</v>
      </c>
      <c r="H4859" t="str">
        <f>_xlfn.XLOOKUP(Table1[[#This Row],[ZIPCODE]],Table2[Zip Code],Table2[County])</f>
        <v>San Juan</v>
      </c>
      <c r="I4859" t="str">
        <f>_xlfn.XLOOKUP(Table1[[#This Row],[ZIPCODE]],Table3[zip],Table3[county])</f>
        <v>San Juan County</v>
      </c>
      <c r="J4859" t="str">
        <f>IFERROR(Table1[[#This Row],[County (Utah.gov)]], SUBSTITUTE(Table1[[#This Row],[County (WPR)]], " County", ""))</f>
        <v>San Juan</v>
      </c>
    </row>
    <row r="4860" spans="1:10">
      <c r="A4860" t="s">
        <v>137</v>
      </c>
      <c r="B4860" t="s">
        <v>322</v>
      </c>
      <c r="C4860">
        <v>2025</v>
      </c>
      <c r="D4860">
        <v>2</v>
      </c>
      <c r="E4860">
        <v>84535</v>
      </c>
      <c r="F4860" t="s">
        <v>291</v>
      </c>
      <c r="G4860">
        <v>2</v>
      </c>
      <c r="H4860" t="str">
        <f>_xlfn.XLOOKUP(Table1[[#This Row],[ZIPCODE]],Table2[Zip Code],Table2[County])</f>
        <v>San Juan</v>
      </c>
      <c r="I4860" t="str">
        <f>_xlfn.XLOOKUP(Table1[[#This Row],[ZIPCODE]],Table3[zip],Table3[county])</f>
        <v>San Juan County</v>
      </c>
      <c r="J4860" t="str">
        <f>IFERROR(Table1[[#This Row],[County (Utah.gov)]], SUBSTITUTE(Table1[[#This Row],[County (WPR)]], " County", ""))</f>
        <v>San Juan</v>
      </c>
    </row>
    <row r="4861" spans="1:10">
      <c r="A4861" t="s">
        <v>137</v>
      </c>
      <c r="B4861" t="s">
        <v>322</v>
      </c>
      <c r="C4861">
        <v>2025</v>
      </c>
      <c r="D4861">
        <v>2</v>
      </c>
      <c r="E4861">
        <v>84536</v>
      </c>
      <c r="F4861" t="s">
        <v>291</v>
      </c>
      <c r="G4861">
        <v>1</v>
      </c>
      <c r="H4861" t="str">
        <f>_xlfn.XLOOKUP(Table1[[#This Row],[ZIPCODE]],Table2[Zip Code],Table2[County])</f>
        <v>San Juan</v>
      </c>
      <c r="I4861" t="str">
        <f>_xlfn.XLOOKUP(Table1[[#This Row],[ZIPCODE]],Table3[zip],Table3[county])</f>
        <v>San Juan County</v>
      </c>
      <c r="J4861" t="str">
        <f>IFERROR(Table1[[#This Row],[County (Utah.gov)]], SUBSTITUTE(Table1[[#This Row],[County (WPR)]], " County", ""))</f>
        <v>San Juan</v>
      </c>
    </row>
    <row r="4862" spans="1:10">
      <c r="A4862" t="s">
        <v>137</v>
      </c>
      <c r="B4862" t="s">
        <v>322</v>
      </c>
      <c r="C4862">
        <v>2025</v>
      </c>
      <c r="D4862">
        <v>2</v>
      </c>
      <c r="E4862">
        <v>84537</v>
      </c>
      <c r="F4862" t="s">
        <v>290</v>
      </c>
      <c r="G4862">
        <v>5</v>
      </c>
      <c r="H4862" t="str">
        <f>_xlfn.XLOOKUP(Table1[[#This Row],[ZIPCODE]],Table2[Zip Code],Table2[County])</f>
        <v>Emery</v>
      </c>
      <c r="I4862" t="str">
        <f>_xlfn.XLOOKUP(Table1[[#This Row],[ZIPCODE]],Table3[zip],Table3[county])</f>
        <v>Emery County</v>
      </c>
      <c r="J4862" t="str">
        <f>IFERROR(Table1[[#This Row],[County (Utah.gov)]], SUBSTITUTE(Table1[[#This Row],[County (WPR)]], " County", ""))</f>
        <v>Emery</v>
      </c>
    </row>
    <row r="4863" spans="1:10">
      <c r="A4863" t="s">
        <v>137</v>
      </c>
      <c r="B4863" t="s">
        <v>322</v>
      </c>
      <c r="C4863">
        <v>2025</v>
      </c>
      <c r="D4863">
        <v>2</v>
      </c>
      <c r="E4863">
        <v>84561</v>
      </c>
      <c r="F4863" t="s">
        <v>290</v>
      </c>
      <c r="G4863">
        <v>1</v>
      </c>
      <c r="H4863" t="e">
        <f>_xlfn.XLOOKUP(Table1[[#This Row],[ZIPCODE]],Table2[Zip Code],Table2[County])</f>
        <v>#N/A</v>
      </c>
      <c r="I4863" t="e">
        <f>_xlfn.XLOOKUP(Table1[[#This Row],[ZIPCODE]],Table3[zip],Table3[county])</f>
        <v>#N/A</v>
      </c>
      <c r="J4863" t="e">
        <f>IFERROR(Table1[[#This Row],[County (Utah.gov)]], SUBSTITUTE(Table1[[#This Row],[County (WPR)]], " County", ""))</f>
        <v>#N/A</v>
      </c>
    </row>
    <row r="4864" spans="1:10">
      <c r="A4864" t="s">
        <v>137</v>
      </c>
      <c r="B4864" t="s">
        <v>322</v>
      </c>
      <c r="C4864">
        <v>2025</v>
      </c>
      <c r="D4864">
        <v>2</v>
      </c>
      <c r="E4864">
        <v>84601</v>
      </c>
      <c r="F4864" t="s">
        <v>290</v>
      </c>
      <c r="G4864">
        <v>377</v>
      </c>
      <c r="H4864" t="str">
        <f>_xlfn.XLOOKUP(Table1[[#This Row],[ZIPCODE]],Table2[Zip Code],Table2[County])</f>
        <v>Utah</v>
      </c>
      <c r="I4864" t="str">
        <f>_xlfn.XLOOKUP(Table1[[#This Row],[ZIPCODE]],Table3[zip],Table3[county])</f>
        <v>Utah County</v>
      </c>
      <c r="J4864" t="str">
        <f>IFERROR(Table1[[#This Row],[County (Utah.gov)]], SUBSTITUTE(Table1[[#This Row],[County (WPR)]], " County", ""))</f>
        <v>Utah</v>
      </c>
    </row>
    <row r="4865" spans="1:10">
      <c r="A4865" t="s">
        <v>137</v>
      </c>
      <c r="B4865" t="s">
        <v>322</v>
      </c>
      <c r="C4865">
        <v>2025</v>
      </c>
      <c r="D4865">
        <v>2</v>
      </c>
      <c r="E4865">
        <v>84601</v>
      </c>
      <c r="F4865" t="s">
        <v>291</v>
      </c>
      <c r="G4865">
        <v>198</v>
      </c>
      <c r="H4865" t="str">
        <f>_xlfn.XLOOKUP(Table1[[#This Row],[ZIPCODE]],Table2[Zip Code],Table2[County])</f>
        <v>Utah</v>
      </c>
      <c r="I4865" t="str">
        <f>_xlfn.XLOOKUP(Table1[[#This Row],[ZIPCODE]],Table3[zip],Table3[county])</f>
        <v>Utah County</v>
      </c>
      <c r="J4865" t="str">
        <f>IFERROR(Table1[[#This Row],[County (Utah.gov)]], SUBSTITUTE(Table1[[#This Row],[County (WPR)]], " County", ""))</f>
        <v>Utah</v>
      </c>
    </row>
    <row r="4866" spans="1:10">
      <c r="A4866" t="s">
        <v>137</v>
      </c>
      <c r="B4866" t="s">
        <v>322</v>
      </c>
      <c r="C4866">
        <v>2025</v>
      </c>
      <c r="D4866">
        <v>2</v>
      </c>
      <c r="E4866">
        <v>84602</v>
      </c>
      <c r="F4866" t="s">
        <v>291</v>
      </c>
      <c r="G4866">
        <v>2</v>
      </c>
      <c r="H4866" t="str">
        <f>_xlfn.XLOOKUP(Table1[[#This Row],[ZIPCODE]],Table2[Zip Code],Table2[County])</f>
        <v>Utah</v>
      </c>
      <c r="I4866" t="str">
        <f>_xlfn.XLOOKUP(Table1[[#This Row],[ZIPCODE]],Table3[zip],Table3[county])</f>
        <v>Utah County</v>
      </c>
      <c r="J4866" t="str">
        <f>IFERROR(Table1[[#This Row],[County (Utah.gov)]], SUBSTITUTE(Table1[[#This Row],[County (WPR)]], " County", ""))</f>
        <v>Utah</v>
      </c>
    </row>
    <row r="4867" spans="1:10">
      <c r="A4867" t="s">
        <v>137</v>
      </c>
      <c r="B4867" t="s">
        <v>322</v>
      </c>
      <c r="C4867">
        <v>2025</v>
      </c>
      <c r="D4867">
        <v>2</v>
      </c>
      <c r="E4867">
        <v>84603</v>
      </c>
      <c r="F4867" t="s">
        <v>291</v>
      </c>
      <c r="G4867">
        <v>2</v>
      </c>
      <c r="H4867" t="str">
        <f>_xlfn.XLOOKUP(Table1[[#This Row],[ZIPCODE]],Table2[Zip Code],Table2[County])</f>
        <v>Utah</v>
      </c>
      <c r="I4867" t="e">
        <f>_xlfn.XLOOKUP(Table1[[#This Row],[ZIPCODE]],Table3[zip],Table3[county])</f>
        <v>#N/A</v>
      </c>
      <c r="J4867" t="str">
        <f>IFERROR(Table1[[#This Row],[County (Utah.gov)]], SUBSTITUTE(Table1[[#This Row],[County (WPR)]], " County", ""))</f>
        <v>Utah</v>
      </c>
    </row>
    <row r="4868" spans="1:10">
      <c r="A4868" t="s">
        <v>137</v>
      </c>
      <c r="B4868" t="s">
        <v>322</v>
      </c>
      <c r="C4868">
        <v>2025</v>
      </c>
      <c r="D4868">
        <v>2</v>
      </c>
      <c r="E4868">
        <v>84604</v>
      </c>
      <c r="F4868" t="s">
        <v>290</v>
      </c>
      <c r="G4868">
        <v>616</v>
      </c>
      <c r="H4868" t="str">
        <f>_xlfn.XLOOKUP(Table1[[#This Row],[ZIPCODE]],Table2[Zip Code],Table2[County])</f>
        <v>Utah</v>
      </c>
      <c r="I4868" t="str">
        <f>_xlfn.XLOOKUP(Table1[[#This Row],[ZIPCODE]],Table3[zip],Table3[county])</f>
        <v>Utah County</v>
      </c>
      <c r="J4868" t="str">
        <f>IFERROR(Table1[[#This Row],[County (Utah.gov)]], SUBSTITUTE(Table1[[#This Row],[County (WPR)]], " County", ""))</f>
        <v>Utah</v>
      </c>
    </row>
    <row r="4869" spans="1:10">
      <c r="A4869" t="s">
        <v>137</v>
      </c>
      <c r="B4869" t="s">
        <v>322</v>
      </c>
      <c r="C4869">
        <v>2025</v>
      </c>
      <c r="D4869">
        <v>2</v>
      </c>
      <c r="E4869">
        <v>84604</v>
      </c>
      <c r="F4869" t="s">
        <v>291</v>
      </c>
      <c r="G4869">
        <v>260</v>
      </c>
      <c r="H4869" t="str">
        <f>_xlfn.XLOOKUP(Table1[[#This Row],[ZIPCODE]],Table2[Zip Code],Table2[County])</f>
        <v>Utah</v>
      </c>
      <c r="I4869" t="str">
        <f>_xlfn.XLOOKUP(Table1[[#This Row],[ZIPCODE]],Table3[zip],Table3[county])</f>
        <v>Utah County</v>
      </c>
      <c r="J4869" t="str">
        <f>IFERROR(Table1[[#This Row],[County (Utah.gov)]], SUBSTITUTE(Table1[[#This Row],[County (WPR)]], " County", ""))</f>
        <v>Utah</v>
      </c>
    </row>
    <row r="4870" spans="1:10">
      <c r="A4870" t="s">
        <v>137</v>
      </c>
      <c r="B4870" t="s">
        <v>322</v>
      </c>
      <c r="C4870">
        <v>2025</v>
      </c>
      <c r="D4870">
        <v>2</v>
      </c>
      <c r="E4870">
        <v>84605</v>
      </c>
      <c r="F4870" t="s">
        <v>291</v>
      </c>
      <c r="G4870">
        <v>1</v>
      </c>
      <c r="H4870" t="str">
        <f>_xlfn.XLOOKUP(Table1[[#This Row],[ZIPCODE]],Table2[Zip Code],Table2[County])</f>
        <v>Utah</v>
      </c>
      <c r="I4870" t="e">
        <f>_xlfn.XLOOKUP(Table1[[#This Row],[ZIPCODE]],Table3[zip],Table3[county])</f>
        <v>#N/A</v>
      </c>
      <c r="J4870" t="str">
        <f>IFERROR(Table1[[#This Row],[County (Utah.gov)]], SUBSTITUTE(Table1[[#This Row],[County (WPR)]], " County", ""))</f>
        <v>Utah</v>
      </c>
    </row>
    <row r="4871" spans="1:10">
      <c r="A4871" t="s">
        <v>137</v>
      </c>
      <c r="B4871" t="s">
        <v>322</v>
      </c>
      <c r="C4871">
        <v>2025</v>
      </c>
      <c r="D4871">
        <v>2</v>
      </c>
      <c r="E4871">
        <v>84606</v>
      </c>
      <c r="F4871" t="s">
        <v>290</v>
      </c>
      <c r="G4871">
        <v>442</v>
      </c>
      <c r="H4871" t="str">
        <f>_xlfn.XLOOKUP(Table1[[#This Row],[ZIPCODE]],Table2[Zip Code],Table2[County])</f>
        <v>Utah</v>
      </c>
      <c r="I4871" t="str">
        <f>_xlfn.XLOOKUP(Table1[[#This Row],[ZIPCODE]],Table3[zip],Table3[county])</f>
        <v>Utah County</v>
      </c>
      <c r="J4871" t="str">
        <f>IFERROR(Table1[[#This Row],[County (Utah.gov)]], SUBSTITUTE(Table1[[#This Row],[County (WPR)]], " County", ""))</f>
        <v>Utah</v>
      </c>
    </row>
    <row r="4872" spans="1:10">
      <c r="A4872" t="s">
        <v>137</v>
      </c>
      <c r="B4872" t="s">
        <v>322</v>
      </c>
      <c r="C4872">
        <v>2025</v>
      </c>
      <c r="D4872">
        <v>2</v>
      </c>
      <c r="E4872">
        <v>84606</v>
      </c>
      <c r="F4872" t="s">
        <v>291</v>
      </c>
      <c r="G4872">
        <v>177</v>
      </c>
      <c r="H4872" t="str">
        <f>_xlfn.XLOOKUP(Table1[[#This Row],[ZIPCODE]],Table2[Zip Code],Table2[County])</f>
        <v>Utah</v>
      </c>
      <c r="I4872" t="str">
        <f>_xlfn.XLOOKUP(Table1[[#This Row],[ZIPCODE]],Table3[zip],Table3[county])</f>
        <v>Utah County</v>
      </c>
      <c r="J4872" t="str">
        <f>IFERROR(Table1[[#This Row],[County (Utah.gov)]], SUBSTITUTE(Table1[[#This Row],[County (WPR)]], " County", ""))</f>
        <v>Utah</v>
      </c>
    </row>
    <row r="4873" spans="1:10">
      <c r="A4873" t="s">
        <v>137</v>
      </c>
      <c r="B4873" t="s">
        <v>322</v>
      </c>
      <c r="C4873">
        <v>2025</v>
      </c>
      <c r="D4873">
        <v>2</v>
      </c>
      <c r="E4873">
        <v>84620</v>
      </c>
      <c r="F4873" t="s">
        <v>291</v>
      </c>
      <c r="G4873">
        <v>2</v>
      </c>
      <c r="H4873" t="str">
        <f>_xlfn.XLOOKUP(Table1[[#This Row],[ZIPCODE]],Table2[Zip Code],Table2[County])</f>
        <v>Sevier</v>
      </c>
      <c r="I4873" t="str">
        <f>_xlfn.XLOOKUP(Table1[[#This Row],[ZIPCODE]],Table3[zip],Table3[county])</f>
        <v>Sevier County</v>
      </c>
      <c r="J4873" t="str">
        <f>IFERROR(Table1[[#This Row],[County (Utah.gov)]], SUBSTITUTE(Table1[[#This Row],[County (WPR)]], " County", ""))</f>
        <v>Sevier</v>
      </c>
    </row>
    <row r="4874" spans="1:10">
      <c r="A4874" t="s">
        <v>137</v>
      </c>
      <c r="B4874" t="s">
        <v>322</v>
      </c>
      <c r="C4874">
        <v>2025</v>
      </c>
      <c r="D4874">
        <v>2</v>
      </c>
      <c r="E4874">
        <v>84622</v>
      </c>
      <c r="F4874" t="s">
        <v>290</v>
      </c>
      <c r="G4874">
        <v>1</v>
      </c>
      <c r="H4874" t="str">
        <f>_xlfn.XLOOKUP(Table1[[#This Row],[ZIPCODE]],Table2[Zip Code],Table2[County])</f>
        <v>Sanpete</v>
      </c>
      <c r="I4874" t="str">
        <f>_xlfn.XLOOKUP(Table1[[#This Row],[ZIPCODE]],Table3[zip],Table3[county])</f>
        <v>Sanpete County</v>
      </c>
      <c r="J4874" t="str">
        <f>IFERROR(Table1[[#This Row],[County (Utah.gov)]], SUBSTITUTE(Table1[[#This Row],[County (WPR)]], " County", ""))</f>
        <v>Sanpete</v>
      </c>
    </row>
    <row r="4875" spans="1:10">
      <c r="A4875" t="s">
        <v>137</v>
      </c>
      <c r="B4875" t="s">
        <v>322</v>
      </c>
      <c r="C4875">
        <v>2025</v>
      </c>
      <c r="D4875">
        <v>2</v>
      </c>
      <c r="E4875">
        <v>84622</v>
      </c>
      <c r="F4875" t="s">
        <v>291</v>
      </c>
      <c r="G4875">
        <v>1</v>
      </c>
      <c r="H4875" t="str">
        <f>_xlfn.XLOOKUP(Table1[[#This Row],[ZIPCODE]],Table2[Zip Code],Table2[County])</f>
        <v>Sanpete</v>
      </c>
      <c r="I4875" t="str">
        <f>_xlfn.XLOOKUP(Table1[[#This Row],[ZIPCODE]],Table3[zip],Table3[county])</f>
        <v>Sanpete County</v>
      </c>
      <c r="J4875" t="str">
        <f>IFERROR(Table1[[#This Row],[County (Utah.gov)]], SUBSTITUTE(Table1[[#This Row],[County (WPR)]], " County", ""))</f>
        <v>Sanpete</v>
      </c>
    </row>
    <row r="4876" spans="1:10">
      <c r="A4876" t="s">
        <v>137</v>
      </c>
      <c r="B4876" t="s">
        <v>322</v>
      </c>
      <c r="C4876">
        <v>2025</v>
      </c>
      <c r="D4876">
        <v>2</v>
      </c>
      <c r="E4876">
        <v>84624</v>
      </c>
      <c r="F4876" t="s">
        <v>290</v>
      </c>
      <c r="G4876">
        <v>7</v>
      </c>
      <c r="H4876" t="str">
        <f>_xlfn.XLOOKUP(Table1[[#This Row],[ZIPCODE]],Table2[Zip Code],Table2[County])</f>
        <v>Millard</v>
      </c>
      <c r="I4876" t="str">
        <f>_xlfn.XLOOKUP(Table1[[#This Row],[ZIPCODE]],Table3[zip],Table3[county])</f>
        <v>Millard County</v>
      </c>
      <c r="J4876" t="str">
        <f>IFERROR(Table1[[#This Row],[County (Utah.gov)]], SUBSTITUTE(Table1[[#This Row],[County (WPR)]], " County", ""))</f>
        <v>Millard</v>
      </c>
    </row>
    <row r="4877" spans="1:10">
      <c r="A4877" t="s">
        <v>137</v>
      </c>
      <c r="B4877" t="s">
        <v>322</v>
      </c>
      <c r="C4877">
        <v>2025</v>
      </c>
      <c r="D4877">
        <v>2</v>
      </c>
      <c r="E4877">
        <v>84624</v>
      </c>
      <c r="F4877" t="s">
        <v>291</v>
      </c>
      <c r="G4877">
        <v>4</v>
      </c>
      <c r="H4877" t="str">
        <f>_xlfn.XLOOKUP(Table1[[#This Row],[ZIPCODE]],Table2[Zip Code],Table2[County])</f>
        <v>Millard</v>
      </c>
      <c r="I4877" t="str">
        <f>_xlfn.XLOOKUP(Table1[[#This Row],[ZIPCODE]],Table3[zip],Table3[county])</f>
        <v>Millard County</v>
      </c>
      <c r="J4877" t="str">
        <f>IFERROR(Table1[[#This Row],[County (Utah.gov)]], SUBSTITUTE(Table1[[#This Row],[County (WPR)]], " County", ""))</f>
        <v>Millard</v>
      </c>
    </row>
    <row r="4878" spans="1:10">
      <c r="A4878" t="s">
        <v>137</v>
      </c>
      <c r="B4878" t="s">
        <v>322</v>
      </c>
      <c r="C4878">
        <v>2025</v>
      </c>
      <c r="D4878">
        <v>2</v>
      </c>
      <c r="E4878">
        <v>84626</v>
      </c>
      <c r="F4878" t="s">
        <v>291</v>
      </c>
      <c r="G4878">
        <v>1</v>
      </c>
      <c r="H4878" t="str">
        <f>_xlfn.XLOOKUP(Table1[[#This Row],[ZIPCODE]],Table2[Zip Code],Table2[County])</f>
        <v>Utah</v>
      </c>
      <c r="I4878" t="str">
        <f>_xlfn.XLOOKUP(Table1[[#This Row],[ZIPCODE]],Table3[zip],Table3[county])</f>
        <v>Utah County</v>
      </c>
      <c r="J4878" t="str">
        <f>IFERROR(Table1[[#This Row],[County (Utah.gov)]], SUBSTITUTE(Table1[[#This Row],[County (WPR)]], " County", ""))</f>
        <v>Utah</v>
      </c>
    </row>
    <row r="4879" spans="1:10">
      <c r="A4879" t="s">
        <v>137</v>
      </c>
      <c r="B4879" t="s">
        <v>322</v>
      </c>
      <c r="C4879">
        <v>2025</v>
      </c>
      <c r="D4879">
        <v>2</v>
      </c>
      <c r="E4879">
        <v>84627</v>
      </c>
      <c r="F4879" t="s">
        <v>290</v>
      </c>
      <c r="G4879">
        <v>13</v>
      </c>
      <c r="H4879" t="str">
        <f>_xlfn.XLOOKUP(Table1[[#This Row],[ZIPCODE]],Table2[Zip Code],Table2[County])</f>
        <v>Sanpete</v>
      </c>
      <c r="I4879" t="str">
        <f>_xlfn.XLOOKUP(Table1[[#This Row],[ZIPCODE]],Table3[zip],Table3[county])</f>
        <v>Sanpete County</v>
      </c>
      <c r="J4879" t="str">
        <f>IFERROR(Table1[[#This Row],[County (Utah.gov)]], SUBSTITUTE(Table1[[#This Row],[County (WPR)]], " County", ""))</f>
        <v>Sanpete</v>
      </c>
    </row>
    <row r="4880" spans="1:10">
      <c r="A4880" t="s">
        <v>137</v>
      </c>
      <c r="B4880" t="s">
        <v>322</v>
      </c>
      <c r="C4880">
        <v>2025</v>
      </c>
      <c r="D4880">
        <v>2</v>
      </c>
      <c r="E4880">
        <v>84627</v>
      </c>
      <c r="F4880" t="s">
        <v>291</v>
      </c>
      <c r="G4880">
        <v>2</v>
      </c>
      <c r="H4880" t="str">
        <f>_xlfn.XLOOKUP(Table1[[#This Row],[ZIPCODE]],Table2[Zip Code],Table2[County])</f>
        <v>Sanpete</v>
      </c>
      <c r="I4880" t="str">
        <f>_xlfn.XLOOKUP(Table1[[#This Row],[ZIPCODE]],Table3[zip],Table3[county])</f>
        <v>Sanpete County</v>
      </c>
      <c r="J4880" t="str">
        <f>IFERROR(Table1[[#This Row],[County (Utah.gov)]], SUBSTITUTE(Table1[[#This Row],[County (WPR)]], " County", ""))</f>
        <v>Sanpete</v>
      </c>
    </row>
    <row r="4881" spans="1:10">
      <c r="A4881" t="s">
        <v>137</v>
      </c>
      <c r="B4881" t="s">
        <v>322</v>
      </c>
      <c r="C4881">
        <v>2025</v>
      </c>
      <c r="D4881">
        <v>2</v>
      </c>
      <c r="E4881">
        <v>84628</v>
      </c>
      <c r="F4881" t="s">
        <v>290</v>
      </c>
      <c r="G4881">
        <v>2</v>
      </c>
      <c r="H4881" t="str">
        <f>_xlfn.XLOOKUP(Table1[[#This Row],[ZIPCODE]],Table2[Zip Code],Table2[County])</f>
        <v>Juab</v>
      </c>
      <c r="I4881" t="str">
        <f>_xlfn.XLOOKUP(Table1[[#This Row],[ZIPCODE]],Table3[zip],Table3[county])</f>
        <v>Juab County</v>
      </c>
      <c r="J4881" t="str">
        <f>IFERROR(Table1[[#This Row],[County (Utah.gov)]], SUBSTITUTE(Table1[[#This Row],[County (WPR)]], " County", ""))</f>
        <v>Juab</v>
      </c>
    </row>
    <row r="4882" spans="1:10">
      <c r="A4882" t="s">
        <v>137</v>
      </c>
      <c r="B4882" t="s">
        <v>322</v>
      </c>
      <c r="C4882">
        <v>2025</v>
      </c>
      <c r="D4882">
        <v>2</v>
      </c>
      <c r="E4882">
        <v>84628</v>
      </c>
      <c r="F4882" t="s">
        <v>291</v>
      </c>
      <c r="G4882">
        <v>2</v>
      </c>
      <c r="H4882" t="str">
        <f>_xlfn.XLOOKUP(Table1[[#This Row],[ZIPCODE]],Table2[Zip Code],Table2[County])</f>
        <v>Juab</v>
      </c>
      <c r="I4882" t="str">
        <f>_xlfn.XLOOKUP(Table1[[#This Row],[ZIPCODE]],Table3[zip],Table3[county])</f>
        <v>Juab County</v>
      </c>
      <c r="J4882" t="str">
        <f>IFERROR(Table1[[#This Row],[County (Utah.gov)]], SUBSTITUTE(Table1[[#This Row],[County (WPR)]], " County", ""))</f>
        <v>Juab</v>
      </c>
    </row>
    <row r="4883" spans="1:10">
      <c r="A4883" t="s">
        <v>137</v>
      </c>
      <c r="B4883" t="s">
        <v>322</v>
      </c>
      <c r="C4883">
        <v>2025</v>
      </c>
      <c r="D4883">
        <v>2</v>
      </c>
      <c r="E4883">
        <v>84629</v>
      </c>
      <c r="F4883" t="s">
        <v>290</v>
      </c>
      <c r="G4883">
        <v>6</v>
      </c>
      <c r="H4883" t="str">
        <f>_xlfn.XLOOKUP(Table1[[#This Row],[ZIPCODE]],Table2[Zip Code],Table2[County])</f>
        <v>Sanpete</v>
      </c>
      <c r="I4883" t="str">
        <f>_xlfn.XLOOKUP(Table1[[#This Row],[ZIPCODE]],Table3[zip],Table3[county])</f>
        <v>Sanpete County</v>
      </c>
      <c r="J4883" t="str">
        <f>IFERROR(Table1[[#This Row],[County (Utah.gov)]], SUBSTITUTE(Table1[[#This Row],[County (WPR)]], " County", ""))</f>
        <v>Sanpete</v>
      </c>
    </row>
    <row r="4884" spans="1:10">
      <c r="A4884" t="s">
        <v>137</v>
      </c>
      <c r="B4884" t="s">
        <v>322</v>
      </c>
      <c r="C4884">
        <v>2025</v>
      </c>
      <c r="D4884">
        <v>2</v>
      </c>
      <c r="E4884">
        <v>84629</v>
      </c>
      <c r="F4884" t="s">
        <v>291</v>
      </c>
      <c r="G4884">
        <v>2</v>
      </c>
      <c r="H4884" t="str">
        <f>_xlfn.XLOOKUP(Table1[[#This Row],[ZIPCODE]],Table2[Zip Code],Table2[County])</f>
        <v>Sanpete</v>
      </c>
      <c r="I4884" t="str">
        <f>_xlfn.XLOOKUP(Table1[[#This Row],[ZIPCODE]],Table3[zip],Table3[county])</f>
        <v>Sanpete County</v>
      </c>
      <c r="J4884" t="str">
        <f>IFERROR(Table1[[#This Row],[County (Utah.gov)]], SUBSTITUTE(Table1[[#This Row],[County (WPR)]], " County", ""))</f>
        <v>Sanpete</v>
      </c>
    </row>
    <row r="4885" spans="1:10">
      <c r="A4885" t="s">
        <v>137</v>
      </c>
      <c r="B4885" t="s">
        <v>322</v>
      </c>
      <c r="C4885">
        <v>2025</v>
      </c>
      <c r="D4885">
        <v>2</v>
      </c>
      <c r="E4885">
        <v>84631</v>
      </c>
      <c r="F4885" t="s">
        <v>290</v>
      </c>
      <c r="G4885">
        <v>3</v>
      </c>
      <c r="H4885" t="str">
        <f>_xlfn.XLOOKUP(Table1[[#This Row],[ZIPCODE]],Table2[Zip Code],Table2[County])</f>
        <v>Millard</v>
      </c>
      <c r="I4885" t="str">
        <f>_xlfn.XLOOKUP(Table1[[#This Row],[ZIPCODE]],Table3[zip],Table3[county])</f>
        <v>Millard County</v>
      </c>
      <c r="J4885" t="str">
        <f>IFERROR(Table1[[#This Row],[County (Utah.gov)]], SUBSTITUTE(Table1[[#This Row],[County (WPR)]], " County", ""))</f>
        <v>Millard</v>
      </c>
    </row>
    <row r="4886" spans="1:10">
      <c r="A4886" t="s">
        <v>137</v>
      </c>
      <c r="B4886" t="s">
        <v>322</v>
      </c>
      <c r="C4886">
        <v>2025</v>
      </c>
      <c r="D4886">
        <v>2</v>
      </c>
      <c r="E4886">
        <v>84631</v>
      </c>
      <c r="F4886" t="s">
        <v>291</v>
      </c>
      <c r="G4886">
        <v>2</v>
      </c>
      <c r="H4886" t="str">
        <f>_xlfn.XLOOKUP(Table1[[#This Row],[ZIPCODE]],Table2[Zip Code],Table2[County])</f>
        <v>Millard</v>
      </c>
      <c r="I4886" t="str">
        <f>_xlfn.XLOOKUP(Table1[[#This Row],[ZIPCODE]],Table3[zip],Table3[county])</f>
        <v>Millard County</v>
      </c>
      <c r="J4886" t="str">
        <f>IFERROR(Table1[[#This Row],[County (Utah.gov)]], SUBSTITUTE(Table1[[#This Row],[County (WPR)]], " County", ""))</f>
        <v>Millard</v>
      </c>
    </row>
    <row r="4887" spans="1:10">
      <c r="A4887" t="s">
        <v>137</v>
      </c>
      <c r="B4887" t="s">
        <v>322</v>
      </c>
      <c r="C4887">
        <v>2025</v>
      </c>
      <c r="D4887">
        <v>2</v>
      </c>
      <c r="E4887">
        <v>84632</v>
      </c>
      <c r="F4887" t="s">
        <v>290</v>
      </c>
      <c r="G4887">
        <v>3</v>
      </c>
      <c r="H4887" t="str">
        <f>_xlfn.XLOOKUP(Table1[[#This Row],[ZIPCODE]],Table2[Zip Code],Table2[County])</f>
        <v>Sanpete</v>
      </c>
      <c r="I4887" t="str">
        <f>_xlfn.XLOOKUP(Table1[[#This Row],[ZIPCODE]],Table3[zip],Table3[county])</f>
        <v>Sanpete County</v>
      </c>
      <c r="J4887" t="str">
        <f>IFERROR(Table1[[#This Row],[County (Utah.gov)]], SUBSTITUTE(Table1[[#This Row],[County (WPR)]], " County", ""))</f>
        <v>Sanpete</v>
      </c>
    </row>
    <row r="4888" spans="1:10">
      <c r="A4888" t="s">
        <v>137</v>
      </c>
      <c r="B4888" t="s">
        <v>322</v>
      </c>
      <c r="C4888">
        <v>2025</v>
      </c>
      <c r="D4888">
        <v>2</v>
      </c>
      <c r="E4888">
        <v>84632</v>
      </c>
      <c r="F4888" t="s">
        <v>291</v>
      </c>
      <c r="G4888">
        <v>1</v>
      </c>
      <c r="H4888" t="str">
        <f>_xlfn.XLOOKUP(Table1[[#This Row],[ZIPCODE]],Table2[Zip Code],Table2[County])</f>
        <v>Sanpete</v>
      </c>
      <c r="I4888" t="str">
        <f>_xlfn.XLOOKUP(Table1[[#This Row],[ZIPCODE]],Table3[zip],Table3[county])</f>
        <v>Sanpete County</v>
      </c>
      <c r="J4888" t="str">
        <f>IFERROR(Table1[[#This Row],[County (Utah.gov)]], SUBSTITUTE(Table1[[#This Row],[County (WPR)]], " County", ""))</f>
        <v>Sanpete</v>
      </c>
    </row>
    <row r="4889" spans="1:10">
      <c r="A4889" t="s">
        <v>137</v>
      </c>
      <c r="B4889" t="s">
        <v>322</v>
      </c>
      <c r="C4889">
        <v>2025</v>
      </c>
      <c r="D4889">
        <v>2</v>
      </c>
      <c r="E4889">
        <v>84633</v>
      </c>
      <c r="F4889" t="s">
        <v>290</v>
      </c>
      <c r="G4889">
        <v>3</v>
      </c>
      <c r="H4889" t="str">
        <f>_xlfn.XLOOKUP(Table1[[#This Row],[ZIPCODE]],Table2[Zip Code],Table2[County])</f>
        <v>Utah</v>
      </c>
      <c r="I4889" t="str">
        <f>_xlfn.XLOOKUP(Table1[[#This Row],[ZIPCODE]],Table3[zip],Table3[county])</f>
        <v>Utah County</v>
      </c>
      <c r="J4889" t="str">
        <f>IFERROR(Table1[[#This Row],[County (Utah.gov)]], SUBSTITUTE(Table1[[#This Row],[County (WPR)]], " County", ""))</f>
        <v>Utah</v>
      </c>
    </row>
    <row r="4890" spans="1:10">
      <c r="A4890" t="s">
        <v>137</v>
      </c>
      <c r="B4890" t="s">
        <v>322</v>
      </c>
      <c r="C4890">
        <v>2025</v>
      </c>
      <c r="D4890">
        <v>2</v>
      </c>
      <c r="E4890">
        <v>84634</v>
      </c>
      <c r="F4890" t="s">
        <v>290</v>
      </c>
      <c r="G4890">
        <v>2</v>
      </c>
      <c r="H4890" t="str">
        <f>_xlfn.XLOOKUP(Table1[[#This Row],[ZIPCODE]],Table2[Zip Code],Table2[County])</f>
        <v>Sanpete</v>
      </c>
      <c r="I4890" t="str">
        <f>_xlfn.XLOOKUP(Table1[[#This Row],[ZIPCODE]],Table3[zip],Table3[county])</f>
        <v>Sanpete County</v>
      </c>
      <c r="J4890" t="str">
        <f>IFERROR(Table1[[#This Row],[County (Utah.gov)]], SUBSTITUTE(Table1[[#This Row],[County (WPR)]], " County", ""))</f>
        <v>Sanpete</v>
      </c>
    </row>
    <row r="4891" spans="1:10">
      <c r="A4891" t="s">
        <v>137</v>
      </c>
      <c r="B4891" t="s">
        <v>322</v>
      </c>
      <c r="C4891">
        <v>2025</v>
      </c>
      <c r="D4891">
        <v>2</v>
      </c>
      <c r="E4891">
        <v>84634</v>
      </c>
      <c r="F4891" t="s">
        <v>291</v>
      </c>
      <c r="G4891">
        <v>2</v>
      </c>
      <c r="H4891" t="str">
        <f>_xlfn.XLOOKUP(Table1[[#This Row],[ZIPCODE]],Table2[Zip Code],Table2[County])</f>
        <v>Sanpete</v>
      </c>
      <c r="I4891" t="str">
        <f>_xlfn.XLOOKUP(Table1[[#This Row],[ZIPCODE]],Table3[zip],Table3[county])</f>
        <v>Sanpete County</v>
      </c>
      <c r="J4891" t="str">
        <f>IFERROR(Table1[[#This Row],[County (Utah.gov)]], SUBSTITUTE(Table1[[#This Row],[County (WPR)]], " County", ""))</f>
        <v>Sanpete</v>
      </c>
    </row>
    <row r="4892" spans="1:10">
      <c r="A4892" t="s">
        <v>137</v>
      </c>
      <c r="B4892" t="s">
        <v>322</v>
      </c>
      <c r="C4892">
        <v>2025</v>
      </c>
      <c r="D4892">
        <v>2</v>
      </c>
      <c r="E4892">
        <v>84635</v>
      </c>
      <c r="F4892" t="s">
        <v>290</v>
      </c>
      <c r="G4892">
        <v>1</v>
      </c>
      <c r="H4892" t="str">
        <f>_xlfn.XLOOKUP(Table1[[#This Row],[ZIPCODE]],Table2[Zip Code],Table2[County])</f>
        <v>Millard</v>
      </c>
      <c r="I4892" t="str">
        <f>_xlfn.XLOOKUP(Table1[[#This Row],[ZIPCODE]],Table3[zip],Table3[county])</f>
        <v>Millard County</v>
      </c>
      <c r="J4892" t="str">
        <f>IFERROR(Table1[[#This Row],[County (Utah.gov)]], SUBSTITUTE(Table1[[#This Row],[County (WPR)]], " County", ""))</f>
        <v>Millard</v>
      </c>
    </row>
    <row r="4893" spans="1:10">
      <c r="A4893" t="s">
        <v>137</v>
      </c>
      <c r="B4893" t="s">
        <v>322</v>
      </c>
      <c r="C4893">
        <v>2025</v>
      </c>
      <c r="D4893">
        <v>2</v>
      </c>
      <c r="E4893">
        <v>84636</v>
      </c>
      <c r="F4893" t="s">
        <v>290</v>
      </c>
      <c r="G4893">
        <v>1</v>
      </c>
      <c r="H4893" t="str">
        <f>_xlfn.XLOOKUP(Table1[[#This Row],[ZIPCODE]],Table2[Zip Code],Table2[County])</f>
        <v>Millard</v>
      </c>
      <c r="I4893" t="str">
        <f>_xlfn.XLOOKUP(Table1[[#This Row],[ZIPCODE]],Table3[zip],Table3[county])</f>
        <v>Millard County</v>
      </c>
      <c r="J4893" t="str">
        <f>IFERROR(Table1[[#This Row],[County (Utah.gov)]], SUBSTITUTE(Table1[[#This Row],[County (WPR)]], " County", ""))</f>
        <v>Millard</v>
      </c>
    </row>
    <row r="4894" spans="1:10">
      <c r="A4894" t="s">
        <v>137</v>
      </c>
      <c r="B4894" t="s">
        <v>322</v>
      </c>
      <c r="C4894">
        <v>2025</v>
      </c>
      <c r="D4894">
        <v>2</v>
      </c>
      <c r="E4894">
        <v>84636</v>
      </c>
      <c r="F4894" t="s">
        <v>291</v>
      </c>
      <c r="G4894">
        <v>1</v>
      </c>
      <c r="H4894" t="str">
        <f>_xlfn.XLOOKUP(Table1[[#This Row],[ZIPCODE]],Table2[Zip Code],Table2[County])</f>
        <v>Millard</v>
      </c>
      <c r="I4894" t="str">
        <f>_xlfn.XLOOKUP(Table1[[#This Row],[ZIPCODE]],Table3[zip],Table3[county])</f>
        <v>Millard County</v>
      </c>
      <c r="J4894" t="str">
        <f>IFERROR(Table1[[#This Row],[County (Utah.gov)]], SUBSTITUTE(Table1[[#This Row],[County (WPR)]], " County", ""))</f>
        <v>Millard</v>
      </c>
    </row>
    <row r="4895" spans="1:10">
      <c r="A4895" t="s">
        <v>137</v>
      </c>
      <c r="B4895" t="s">
        <v>322</v>
      </c>
      <c r="C4895">
        <v>2025</v>
      </c>
      <c r="D4895">
        <v>2</v>
      </c>
      <c r="E4895">
        <v>84637</v>
      </c>
      <c r="F4895" t="s">
        <v>290</v>
      </c>
      <c r="G4895">
        <v>1</v>
      </c>
      <c r="H4895" t="str">
        <f>_xlfn.XLOOKUP(Table1[[#This Row],[ZIPCODE]],Table2[Zip Code],Table2[County])</f>
        <v>Millard</v>
      </c>
      <c r="I4895" t="str">
        <f>_xlfn.XLOOKUP(Table1[[#This Row],[ZIPCODE]],Table3[zip],Table3[county])</f>
        <v>Millard County</v>
      </c>
      <c r="J4895" t="str">
        <f>IFERROR(Table1[[#This Row],[County (Utah.gov)]], SUBSTITUTE(Table1[[#This Row],[County (WPR)]], " County", ""))</f>
        <v>Millard</v>
      </c>
    </row>
    <row r="4896" spans="1:10">
      <c r="A4896" t="s">
        <v>137</v>
      </c>
      <c r="B4896" t="s">
        <v>322</v>
      </c>
      <c r="C4896">
        <v>2025</v>
      </c>
      <c r="D4896">
        <v>2</v>
      </c>
      <c r="E4896">
        <v>84639</v>
      </c>
      <c r="F4896" t="s">
        <v>290</v>
      </c>
      <c r="G4896">
        <v>2</v>
      </c>
      <c r="H4896" t="str">
        <f>_xlfn.XLOOKUP(Table1[[#This Row],[ZIPCODE]],Table2[Zip Code],Table2[County])</f>
        <v>Juab</v>
      </c>
      <c r="I4896" t="str">
        <f>_xlfn.XLOOKUP(Table1[[#This Row],[ZIPCODE]],Table3[zip],Table3[county])</f>
        <v>Juab County</v>
      </c>
      <c r="J4896" t="str">
        <f>IFERROR(Table1[[#This Row],[County (Utah.gov)]], SUBSTITUTE(Table1[[#This Row],[County (WPR)]], " County", ""))</f>
        <v>Juab</v>
      </c>
    </row>
    <row r="4897" spans="1:10">
      <c r="A4897" t="s">
        <v>137</v>
      </c>
      <c r="B4897" t="s">
        <v>322</v>
      </c>
      <c r="C4897">
        <v>2025</v>
      </c>
      <c r="D4897">
        <v>2</v>
      </c>
      <c r="E4897">
        <v>84642</v>
      </c>
      <c r="F4897" t="s">
        <v>290</v>
      </c>
      <c r="G4897">
        <v>6</v>
      </c>
      <c r="H4897" t="str">
        <f>_xlfn.XLOOKUP(Table1[[#This Row],[ZIPCODE]],Table2[Zip Code],Table2[County])</f>
        <v>Sanpete</v>
      </c>
      <c r="I4897" t="str">
        <f>_xlfn.XLOOKUP(Table1[[#This Row],[ZIPCODE]],Table3[zip],Table3[county])</f>
        <v>Sanpete County</v>
      </c>
      <c r="J4897" t="str">
        <f>IFERROR(Table1[[#This Row],[County (Utah.gov)]], SUBSTITUTE(Table1[[#This Row],[County (WPR)]], " County", ""))</f>
        <v>Sanpete</v>
      </c>
    </row>
    <row r="4898" spans="1:10">
      <c r="A4898" t="s">
        <v>137</v>
      </c>
      <c r="B4898" t="s">
        <v>322</v>
      </c>
      <c r="C4898">
        <v>2025</v>
      </c>
      <c r="D4898">
        <v>2</v>
      </c>
      <c r="E4898">
        <v>84642</v>
      </c>
      <c r="F4898" t="s">
        <v>291</v>
      </c>
      <c r="G4898">
        <v>3</v>
      </c>
      <c r="H4898" t="str">
        <f>_xlfn.XLOOKUP(Table1[[#This Row],[ZIPCODE]],Table2[Zip Code],Table2[County])</f>
        <v>Sanpete</v>
      </c>
      <c r="I4898" t="str">
        <f>_xlfn.XLOOKUP(Table1[[#This Row],[ZIPCODE]],Table3[zip],Table3[county])</f>
        <v>Sanpete County</v>
      </c>
      <c r="J4898" t="str">
        <f>IFERROR(Table1[[#This Row],[County (Utah.gov)]], SUBSTITUTE(Table1[[#This Row],[County (WPR)]], " County", ""))</f>
        <v>Sanpete</v>
      </c>
    </row>
    <row r="4899" spans="1:10">
      <c r="A4899" t="s">
        <v>137</v>
      </c>
      <c r="B4899" t="s">
        <v>322</v>
      </c>
      <c r="C4899">
        <v>2025</v>
      </c>
      <c r="D4899">
        <v>2</v>
      </c>
      <c r="E4899">
        <v>84643</v>
      </c>
      <c r="F4899" t="s">
        <v>290</v>
      </c>
      <c r="G4899">
        <v>2</v>
      </c>
      <c r="H4899" t="str">
        <f>_xlfn.XLOOKUP(Table1[[#This Row],[ZIPCODE]],Table2[Zip Code],Table2[County])</f>
        <v>Sanpete</v>
      </c>
      <c r="I4899" t="str">
        <f>_xlfn.XLOOKUP(Table1[[#This Row],[ZIPCODE]],Table3[zip],Table3[county])</f>
        <v>Sanpete County</v>
      </c>
      <c r="J4899" t="str">
        <f>IFERROR(Table1[[#This Row],[County (Utah.gov)]], SUBSTITUTE(Table1[[#This Row],[County (WPR)]], " County", ""))</f>
        <v>Sanpete</v>
      </c>
    </row>
    <row r="4900" spans="1:10">
      <c r="A4900" t="s">
        <v>137</v>
      </c>
      <c r="B4900" t="s">
        <v>322</v>
      </c>
      <c r="C4900">
        <v>2025</v>
      </c>
      <c r="D4900">
        <v>2</v>
      </c>
      <c r="E4900">
        <v>84644</v>
      </c>
      <c r="F4900" t="s">
        <v>290</v>
      </c>
      <c r="G4900">
        <v>1</v>
      </c>
      <c r="H4900" t="str">
        <f>_xlfn.XLOOKUP(Table1[[#This Row],[ZIPCODE]],Table2[Zip Code],Table2[County])</f>
        <v>Millard</v>
      </c>
      <c r="I4900" t="str">
        <f>_xlfn.XLOOKUP(Table1[[#This Row],[ZIPCODE]],Table3[zip],Table3[county])</f>
        <v>Millard County</v>
      </c>
      <c r="J4900" t="str">
        <f>IFERROR(Table1[[#This Row],[County (Utah.gov)]], SUBSTITUTE(Table1[[#This Row],[County (WPR)]], " County", ""))</f>
        <v>Millard</v>
      </c>
    </row>
    <row r="4901" spans="1:10">
      <c r="A4901" t="s">
        <v>137</v>
      </c>
      <c r="B4901" t="s">
        <v>322</v>
      </c>
      <c r="C4901">
        <v>2025</v>
      </c>
      <c r="D4901">
        <v>2</v>
      </c>
      <c r="E4901">
        <v>84645</v>
      </c>
      <c r="F4901" t="s">
        <v>290</v>
      </c>
      <c r="G4901">
        <v>8</v>
      </c>
      <c r="H4901" t="str">
        <f>_xlfn.XLOOKUP(Table1[[#This Row],[ZIPCODE]],Table2[Zip Code],Table2[County])</f>
        <v>Juab</v>
      </c>
      <c r="I4901" t="str">
        <f>_xlfn.XLOOKUP(Table1[[#This Row],[ZIPCODE]],Table3[zip],Table3[county])</f>
        <v>Juab County</v>
      </c>
      <c r="J4901" t="str">
        <f>IFERROR(Table1[[#This Row],[County (Utah.gov)]], SUBSTITUTE(Table1[[#This Row],[County (WPR)]], " County", ""))</f>
        <v>Juab</v>
      </c>
    </row>
    <row r="4902" spans="1:10">
      <c r="A4902" t="s">
        <v>137</v>
      </c>
      <c r="B4902" t="s">
        <v>322</v>
      </c>
      <c r="C4902">
        <v>2025</v>
      </c>
      <c r="D4902">
        <v>2</v>
      </c>
      <c r="E4902">
        <v>84645</v>
      </c>
      <c r="F4902" t="s">
        <v>291</v>
      </c>
      <c r="G4902">
        <v>4</v>
      </c>
      <c r="H4902" t="str">
        <f>_xlfn.XLOOKUP(Table1[[#This Row],[ZIPCODE]],Table2[Zip Code],Table2[County])</f>
        <v>Juab</v>
      </c>
      <c r="I4902" t="str">
        <f>_xlfn.XLOOKUP(Table1[[#This Row],[ZIPCODE]],Table3[zip],Table3[county])</f>
        <v>Juab County</v>
      </c>
      <c r="J4902" t="str">
        <f>IFERROR(Table1[[#This Row],[County (Utah.gov)]], SUBSTITUTE(Table1[[#This Row],[County (WPR)]], " County", ""))</f>
        <v>Juab</v>
      </c>
    </row>
    <row r="4903" spans="1:10">
      <c r="A4903" t="s">
        <v>137</v>
      </c>
      <c r="B4903" t="s">
        <v>322</v>
      </c>
      <c r="C4903">
        <v>2025</v>
      </c>
      <c r="D4903">
        <v>2</v>
      </c>
      <c r="E4903">
        <v>84646</v>
      </c>
      <c r="F4903" t="s">
        <v>290</v>
      </c>
      <c r="G4903">
        <v>2</v>
      </c>
      <c r="H4903" t="str">
        <f>_xlfn.XLOOKUP(Table1[[#This Row],[ZIPCODE]],Table2[Zip Code],Table2[County])</f>
        <v>Sanpete</v>
      </c>
      <c r="I4903" t="str">
        <f>_xlfn.XLOOKUP(Table1[[#This Row],[ZIPCODE]],Table3[zip],Table3[county])</f>
        <v>Sanpete County</v>
      </c>
      <c r="J4903" t="str">
        <f>IFERROR(Table1[[#This Row],[County (Utah.gov)]], SUBSTITUTE(Table1[[#This Row],[County (WPR)]], " County", ""))</f>
        <v>Sanpete</v>
      </c>
    </row>
    <row r="4904" spans="1:10">
      <c r="A4904" t="s">
        <v>137</v>
      </c>
      <c r="B4904" t="s">
        <v>322</v>
      </c>
      <c r="C4904">
        <v>2025</v>
      </c>
      <c r="D4904">
        <v>2</v>
      </c>
      <c r="E4904">
        <v>84647</v>
      </c>
      <c r="F4904" t="s">
        <v>290</v>
      </c>
      <c r="G4904">
        <v>8</v>
      </c>
      <c r="H4904" t="str">
        <f>_xlfn.XLOOKUP(Table1[[#This Row],[ZIPCODE]],Table2[Zip Code],Table2[County])</f>
        <v>Sanpete</v>
      </c>
      <c r="I4904" t="str">
        <f>_xlfn.XLOOKUP(Table1[[#This Row],[ZIPCODE]],Table3[zip],Table3[county])</f>
        <v>Sanpete County</v>
      </c>
      <c r="J4904" t="str">
        <f>IFERROR(Table1[[#This Row],[County (Utah.gov)]], SUBSTITUTE(Table1[[#This Row],[County (WPR)]], " County", ""))</f>
        <v>Sanpete</v>
      </c>
    </row>
    <row r="4905" spans="1:10">
      <c r="A4905" t="s">
        <v>137</v>
      </c>
      <c r="B4905" t="s">
        <v>322</v>
      </c>
      <c r="C4905">
        <v>2025</v>
      </c>
      <c r="D4905">
        <v>2</v>
      </c>
      <c r="E4905">
        <v>84647</v>
      </c>
      <c r="F4905" t="s">
        <v>291</v>
      </c>
      <c r="G4905">
        <v>2</v>
      </c>
      <c r="H4905" t="str">
        <f>_xlfn.XLOOKUP(Table1[[#This Row],[ZIPCODE]],Table2[Zip Code],Table2[County])</f>
        <v>Sanpete</v>
      </c>
      <c r="I4905" t="str">
        <f>_xlfn.XLOOKUP(Table1[[#This Row],[ZIPCODE]],Table3[zip],Table3[county])</f>
        <v>Sanpete County</v>
      </c>
      <c r="J4905" t="str">
        <f>IFERROR(Table1[[#This Row],[County (Utah.gov)]], SUBSTITUTE(Table1[[#This Row],[County (WPR)]], " County", ""))</f>
        <v>Sanpete</v>
      </c>
    </row>
    <row r="4906" spans="1:10">
      <c r="A4906" t="s">
        <v>137</v>
      </c>
      <c r="B4906" t="s">
        <v>322</v>
      </c>
      <c r="C4906">
        <v>2025</v>
      </c>
      <c r="D4906">
        <v>2</v>
      </c>
      <c r="E4906">
        <v>84648</v>
      </c>
      <c r="F4906" t="s">
        <v>290</v>
      </c>
      <c r="G4906">
        <v>24</v>
      </c>
      <c r="H4906" t="str">
        <f>_xlfn.XLOOKUP(Table1[[#This Row],[ZIPCODE]],Table2[Zip Code],Table2[County])</f>
        <v>Juab</v>
      </c>
      <c r="I4906" t="str">
        <f>_xlfn.XLOOKUP(Table1[[#This Row],[ZIPCODE]],Table3[zip],Table3[county])</f>
        <v>Juab County</v>
      </c>
      <c r="J4906" t="str">
        <f>IFERROR(Table1[[#This Row],[County (Utah.gov)]], SUBSTITUTE(Table1[[#This Row],[County (WPR)]], " County", ""))</f>
        <v>Juab</v>
      </c>
    </row>
    <row r="4907" spans="1:10">
      <c r="A4907" t="s">
        <v>137</v>
      </c>
      <c r="B4907" t="s">
        <v>322</v>
      </c>
      <c r="C4907">
        <v>2025</v>
      </c>
      <c r="D4907">
        <v>2</v>
      </c>
      <c r="E4907">
        <v>84648</v>
      </c>
      <c r="F4907" t="s">
        <v>291</v>
      </c>
      <c r="G4907">
        <v>14</v>
      </c>
      <c r="H4907" t="str">
        <f>_xlfn.XLOOKUP(Table1[[#This Row],[ZIPCODE]],Table2[Zip Code],Table2[County])</f>
        <v>Juab</v>
      </c>
      <c r="I4907" t="str">
        <f>_xlfn.XLOOKUP(Table1[[#This Row],[ZIPCODE]],Table3[zip],Table3[county])</f>
        <v>Juab County</v>
      </c>
      <c r="J4907" t="str">
        <f>IFERROR(Table1[[#This Row],[County (Utah.gov)]], SUBSTITUTE(Table1[[#This Row],[County (WPR)]], " County", ""))</f>
        <v>Juab</v>
      </c>
    </row>
    <row r="4908" spans="1:10">
      <c r="A4908" t="s">
        <v>137</v>
      </c>
      <c r="B4908" t="s">
        <v>322</v>
      </c>
      <c r="C4908">
        <v>2025</v>
      </c>
      <c r="D4908">
        <v>2</v>
      </c>
      <c r="E4908">
        <v>84649</v>
      </c>
      <c r="F4908" t="s">
        <v>290</v>
      </c>
      <c r="G4908">
        <v>1</v>
      </c>
      <c r="H4908" t="str">
        <f>_xlfn.XLOOKUP(Table1[[#This Row],[ZIPCODE]],Table2[Zip Code],Table2[County])</f>
        <v>Millard</v>
      </c>
      <c r="I4908" t="str">
        <f>_xlfn.XLOOKUP(Table1[[#This Row],[ZIPCODE]],Table3[zip],Table3[county])</f>
        <v>Millard County</v>
      </c>
      <c r="J4908" t="str">
        <f>IFERROR(Table1[[#This Row],[County (Utah.gov)]], SUBSTITUTE(Table1[[#This Row],[County (WPR)]], " County", ""))</f>
        <v>Millard</v>
      </c>
    </row>
    <row r="4909" spans="1:10">
      <c r="A4909" t="s">
        <v>137</v>
      </c>
      <c r="B4909" t="s">
        <v>322</v>
      </c>
      <c r="C4909">
        <v>2025</v>
      </c>
      <c r="D4909">
        <v>2</v>
      </c>
      <c r="E4909">
        <v>84651</v>
      </c>
      <c r="F4909" t="s">
        <v>290</v>
      </c>
      <c r="G4909">
        <v>251</v>
      </c>
      <c r="H4909" t="str">
        <f>_xlfn.XLOOKUP(Table1[[#This Row],[ZIPCODE]],Table2[Zip Code],Table2[County])</f>
        <v>Utah</v>
      </c>
      <c r="I4909" t="str">
        <f>_xlfn.XLOOKUP(Table1[[#This Row],[ZIPCODE]],Table3[zip],Table3[county])</f>
        <v>Utah County</v>
      </c>
      <c r="J4909" t="str">
        <f>IFERROR(Table1[[#This Row],[County (Utah.gov)]], SUBSTITUTE(Table1[[#This Row],[County (WPR)]], " County", ""))</f>
        <v>Utah</v>
      </c>
    </row>
    <row r="4910" spans="1:10">
      <c r="A4910" t="s">
        <v>137</v>
      </c>
      <c r="B4910" t="s">
        <v>322</v>
      </c>
      <c r="C4910">
        <v>2025</v>
      </c>
      <c r="D4910">
        <v>2</v>
      </c>
      <c r="E4910">
        <v>84651</v>
      </c>
      <c r="F4910" t="s">
        <v>291</v>
      </c>
      <c r="G4910">
        <v>146</v>
      </c>
      <c r="H4910" t="str">
        <f>_xlfn.XLOOKUP(Table1[[#This Row],[ZIPCODE]],Table2[Zip Code],Table2[County])</f>
        <v>Utah</v>
      </c>
      <c r="I4910" t="str">
        <f>_xlfn.XLOOKUP(Table1[[#This Row],[ZIPCODE]],Table3[zip],Table3[county])</f>
        <v>Utah County</v>
      </c>
      <c r="J4910" t="str">
        <f>IFERROR(Table1[[#This Row],[County (Utah.gov)]], SUBSTITUTE(Table1[[#This Row],[County (WPR)]], " County", ""))</f>
        <v>Utah</v>
      </c>
    </row>
    <row r="4911" spans="1:10">
      <c r="A4911" t="s">
        <v>137</v>
      </c>
      <c r="B4911" t="s">
        <v>322</v>
      </c>
      <c r="C4911">
        <v>2025</v>
      </c>
      <c r="D4911">
        <v>2</v>
      </c>
      <c r="E4911">
        <v>84652</v>
      </c>
      <c r="F4911" t="s">
        <v>290</v>
      </c>
      <c r="G4911">
        <v>2</v>
      </c>
      <c r="H4911" t="str">
        <f>_xlfn.XLOOKUP(Table1[[#This Row],[ZIPCODE]],Table2[Zip Code],Table2[County])</f>
        <v>Sevier</v>
      </c>
      <c r="I4911" t="str">
        <f>_xlfn.XLOOKUP(Table1[[#This Row],[ZIPCODE]],Table3[zip],Table3[county])</f>
        <v>Sevier County</v>
      </c>
      <c r="J4911" t="str">
        <f>IFERROR(Table1[[#This Row],[County (Utah.gov)]], SUBSTITUTE(Table1[[#This Row],[County (WPR)]], " County", ""))</f>
        <v>Sevier</v>
      </c>
    </row>
    <row r="4912" spans="1:10">
      <c r="A4912" t="s">
        <v>137</v>
      </c>
      <c r="B4912" t="s">
        <v>322</v>
      </c>
      <c r="C4912">
        <v>2025</v>
      </c>
      <c r="D4912">
        <v>2</v>
      </c>
      <c r="E4912">
        <v>84652</v>
      </c>
      <c r="F4912" t="s">
        <v>291</v>
      </c>
      <c r="G4912">
        <v>1</v>
      </c>
      <c r="H4912" t="str">
        <f>_xlfn.XLOOKUP(Table1[[#This Row],[ZIPCODE]],Table2[Zip Code],Table2[County])</f>
        <v>Sevier</v>
      </c>
      <c r="I4912" t="str">
        <f>_xlfn.XLOOKUP(Table1[[#This Row],[ZIPCODE]],Table3[zip],Table3[county])</f>
        <v>Sevier County</v>
      </c>
      <c r="J4912" t="str">
        <f>IFERROR(Table1[[#This Row],[County (Utah.gov)]], SUBSTITUTE(Table1[[#This Row],[County (WPR)]], " County", ""))</f>
        <v>Sevier</v>
      </c>
    </row>
    <row r="4913" spans="1:10">
      <c r="A4913" t="s">
        <v>137</v>
      </c>
      <c r="B4913" t="s">
        <v>322</v>
      </c>
      <c r="C4913">
        <v>2025</v>
      </c>
      <c r="D4913">
        <v>2</v>
      </c>
      <c r="E4913">
        <v>84653</v>
      </c>
      <c r="F4913" t="s">
        <v>290</v>
      </c>
      <c r="G4913">
        <v>121</v>
      </c>
      <c r="H4913" t="str">
        <f>_xlfn.XLOOKUP(Table1[[#This Row],[ZIPCODE]],Table2[Zip Code],Table2[County])</f>
        <v>Utah</v>
      </c>
      <c r="I4913" t="str">
        <f>_xlfn.XLOOKUP(Table1[[#This Row],[ZIPCODE]],Table3[zip],Table3[county])</f>
        <v>Utah County</v>
      </c>
      <c r="J4913" t="str">
        <f>IFERROR(Table1[[#This Row],[County (Utah.gov)]], SUBSTITUTE(Table1[[#This Row],[County (WPR)]], " County", ""))</f>
        <v>Utah</v>
      </c>
    </row>
    <row r="4914" spans="1:10">
      <c r="A4914" t="s">
        <v>137</v>
      </c>
      <c r="B4914" t="s">
        <v>322</v>
      </c>
      <c r="C4914">
        <v>2025</v>
      </c>
      <c r="D4914">
        <v>2</v>
      </c>
      <c r="E4914">
        <v>84653</v>
      </c>
      <c r="F4914" t="s">
        <v>291</v>
      </c>
      <c r="G4914">
        <v>70</v>
      </c>
      <c r="H4914" t="str">
        <f>_xlfn.XLOOKUP(Table1[[#This Row],[ZIPCODE]],Table2[Zip Code],Table2[County])</f>
        <v>Utah</v>
      </c>
      <c r="I4914" t="str">
        <f>_xlfn.XLOOKUP(Table1[[#This Row],[ZIPCODE]],Table3[zip],Table3[county])</f>
        <v>Utah County</v>
      </c>
      <c r="J4914" t="str">
        <f>IFERROR(Table1[[#This Row],[County (Utah.gov)]], SUBSTITUTE(Table1[[#This Row],[County (WPR)]], " County", ""))</f>
        <v>Utah</v>
      </c>
    </row>
    <row r="4915" spans="1:10">
      <c r="A4915" t="s">
        <v>137</v>
      </c>
      <c r="B4915" t="s">
        <v>322</v>
      </c>
      <c r="C4915">
        <v>2025</v>
      </c>
      <c r="D4915">
        <v>2</v>
      </c>
      <c r="E4915">
        <v>84654</v>
      </c>
      <c r="F4915" t="s">
        <v>290</v>
      </c>
      <c r="G4915">
        <v>4</v>
      </c>
      <c r="H4915" t="str">
        <f>_xlfn.XLOOKUP(Table1[[#This Row],[ZIPCODE]],Table2[Zip Code],Table2[County])</f>
        <v>Sevier</v>
      </c>
      <c r="I4915" t="str">
        <f>_xlfn.XLOOKUP(Table1[[#This Row],[ZIPCODE]],Table3[zip],Table3[county])</f>
        <v>Sevier County</v>
      </c>
      <c r="J4915" t="str">
        <f>IFERROR(Table1[[#This Row],[County (Utah.gov)]], SUBSTITUTE(Table1[[#This Row],[County (WPR)]], " County", ""))</f>
        <v>Sevier</v>
      </c>
    </row>
    <row r="4916" spans="1:10">
      <c r="A4916" t="s">
        <v>137</v>
      </c>
      <c r="B4916" t="s">
        <v>322</v>
      </c>
      <c r="C4916">
        <v>2025</v>
      </c>
      <c r="D4916">
        <v>2</v>
      </c>
      <c r="E4916">
        <v>84655</v>
      </c>
      <c r="F4916" t="s">
        <v>290</v>
      </c>
      <c r="G4916">
        <v>119</v>
      </c>
      <c r="H4916" t="str">
        <f>_xlfn.XLOOKUP(Table1[[#This Row],[ZIPCODE]],Table2[Zip Code],Table2[County])</f>
        <v>Utah</v>
      </c>
      <c r="I4916" t="str">
        <f>_xlfn.XLOOKUP(Table1[[#This Row],[ZIPCODE]],Table3[zip],Table3[county])</f>
        <v>Utah County</v>
      </c>
      <c r="J4916" t="str">
        <f>IFERROR(Table1[[#This Row],[County (Utah.gov)]], SUBSTITUTE(Table1[[#This Row],[County (WPR)]], " County", ""))</f>
        <v>Utah</v>
      </c>
    </row>
    <row r="4917" spans="1:10">
      <c r="A4917" t="s">
        <v>137</v>
      </c>
      <c r="B4917" t="s">
        <v>322</v>
      </c>
      <c r="C4917">
        <v>2025</v>
      </c>
      <c r="D4917">
        <v>2</v>
      </c>
      <c r="E4917">
        <v>84655</v>
      </c>
      <c r="F4917" t="s">
        <v>291</v>
      </c>
      <c r="G4917">
        <v>75</v>
      </c>
      <c r="H4917" t="str">
        <f>_xlfn.XLOOKUP(Table1[[#This Row],[ZIPCODE]],Table2[Zip Code],Table2[County])</f>
        <v>Utah</v>
      </c>
      <c r="I4917" t="str">
        <f>_xlfn.XLOOKUP(Table1[[#This Row],[ZIPCODE]],Table3[zip],Table3[county])</f>
        <v>Utah County</v>
      </c>
      <c r="J4917" t="str">
        <f>IFERROR(Table1[[#This Row],[County (Utah.gov)]], SUBSTITUTE(Table1[[#This Row],[County (WPR)]], " County", ""))</f>
        <v>Utah</v>
      </c>
    </row>
    <row r="4918" spans="1:10">
      <c r="A4918" t="s">
        <v>137</v>
      </c>
      <c r="B4918" t="s">
        <v>322</v>
      </c>
      <c r="C4918">
        <v>2025</v>
      </c>
      <c r="D4918">
        <v>2</v>
      </c>
      <c r="E4918">
        <v>84657</v>
      </c>
      <c r="F4918" t="s">
        <v>291</v>
      </c>
      <c r="G4918">
        <v>1</v>
      </c>
      <c r="H4918" t="str">
        <f>_xlfn.XLOOKUP(Table1[[#This Row],[ZIPCODE]],Table2[Zip Code],Table2[County])</f>
        <v>Sevier</v>
      </c>
      <c r="I4918" t="str">
        <f>_xlfn.XLOOKUP(Table1[[#This Row],[ZIPCODE]],Table3[zip],Table3[county])</f>
        <v>Sevier County</v>
      </c>
      <c r="J4918" t="str">
        <f>IFERROR(Table1[[#This Row],[County (Utah.gov)]], SUBSTITUTE(Table1[[#This Row],[County (WPR)]], " County", ""))</f>
        <v>Sevier</v>
      </c>
    </row>
    <row r="4919" spans="1:10">
      <c r="A4919" t="s">
        <v>137</v>
      </c>
      <c r="B4919" t="s">
        <v>322</v>
      </c>
      <c r="C4919">
        <v>2025</v>
      </c>
      <c r="D4919">
        <v>2</v>
      </c>
      <c r="E4919">
        <v>84660</v>
      </c>
      <c r="F4919" t="s">
        <v>290</v>
      </c>
      <c r="G4919">
        <v>444</v>
      </c>
      <c r="H4919" t="str">
        <f>_xlfn.XLOOKUP(Table1[[#This Row],[ZIPCODE]],Table2[Zip Code],Table2[County])</f>
        <v>Utah</v>
      </c>
      <c r="I4919" t="str">
        <f>_xlfn.XLOOKUP(Table1[[#This Row],[ZIPCODE]],Table3[zip],Table3[county])</f>
        <v>Utah County</v>
      </c>
      <c r="J4919" t="str">
        <f>IFERROR(Table1[[#This Row],[County (Utah.gov)]], SUBSTITUTE(Table1[[#This Row],[County (WPR)]], " County", ""))</f>
        <v>Utah</v>
      </c>
    </row>
    <row r="4920" spans="1:10">
      <c r="A4920" t="s">
        <v>137</v>
      </c>
      <c r="B4920" t="s">
        <v>322</v>
      </c>
      <c r="C4920">
        <v>2025</v>
      </c>
      <c r="D4920">
        <v>2</v>
      </c>
      <c r="E4920">
        <v>84660</v>
      </c>
      <c r="F4920" t="s">
        <v>291</v>
      </c>
      <c r="G4920">
        <v>275</v>
      </c>
      <c r="H4920" t="str">
        <f>_xlfn.XLOOKUP(Table1[[#This Row],[ZIPCODE]],Table2[Zip Code],Table2[County])</f>
        <v>Utah</v>
      </c>
      <c r="I4920" t="str">
        <f>_xlfn.XLOOKUP(Table1[[#This Row],[ZIPCODE]],Table3[zip],Table3[county])</f>
        <v>Utah County</v>
      </c>
      <c r="J4920" t="str">
        <f>IFERROR(Table1[[#This Row],[County (Utah.gov)]], SUBSTITUTE(Table1[[#This Row],[County (WPR)]], " County", ""))</f>
        <v>Utah</v>
      </c>
    </row>
    <row r="4921" spans="1:10">
      <c r="A4921" t="s">
        <v>137</v>
      </c>
      <c r="B4921" t="s">
        <v>322</v>
      </c>
      <c r="C4921">
        <v>2025</v>
      </c>
      <c r="D4921">
        <v>2</v>
      </c>
      <c r="E4921">
        <v>84662</v>
      </c>
      <c r="F4921" t="s">
        <v>290</v>
      </c>
      <c r="G4921">
        <v>2</v>
      </c>
      <c r="H4921" t="str">
        <f>_xlfn.XLOOKUP(Table1[[#This Row],[ZIPCODE]],Table2[Zip Code],Table2[County])</f>
        <v>Sanpete</v>
      </c>
      <c r="I4921" t="str">
        <f>_xlfn.XLOOKUP(Table1[[#This Row],[ZIPCODE]],Table3[zip],Table3[county])</f>
        <v>Sanpete County</v>
      </c>
      <c r="J4921" t="str">
        <f>IFERROR(Table1[[#This Row],[County (Utah.gov)]], SUBSTITUTE(Table1[[#This Row],[County (WPR)]], " County", ""))</f>
        <v>Sanpete</v>
      </c>
    </row>
    <row r="4922" spans="1:10">
      <c r="A4922" t="s">
        <v>137</v>
      </c>
      <c r="B4922" t="s">
        <v>322</v>
      </c>
      <c r="C4922">
        <v>2025</v>
      </c>
      <c r="D4922">
        <v>2</v>
      </c>
      <c r="E4922">
        <v>84662</v>
      </c>
      <c r="F4922" t="s">
        <v>291</v>
      </c>
      <c r="G4922">
        <v>1</v>
      </c>
      <c r="H4922" t="str">
        <f>_xlfn.XLOOKUP(Table1[[#This Row],[ZIPCODE]],Table2[Zip Code],Table2[County])</f>
        <v>Sanpete</v>
      </c>
      <c r="I4922" t="str">
        <f>_xlfn.XLOOKUP(Table1[[#This Row],[ZIPCODE]],Table3[zip],Table3[county])</f>
        <v>Sanpete County</v>
      </c>
      <c r="J4922" t="str">
        <f>IFERROR(Table1[[#This Row],[County (Utah.gov)]], SUBSTITUTE(Table1[[#This Row],[County (WPR)]], " County", ""))</f>
        <v>Sanpete</v>
      </c>
    </row>
    <row r="4923" spans="1:10">
      <c r="A4923" t="s">
        <v>137</v>
      </c>
      <c r="B4923" t="s">
        <v>322</v>
      </c>
      <c r="C4923">
        <v>2025</v>
      </c>
      <c r="D4923">
        <v>2</v>
      </c>
      <c r="E4923">
        <v>84663</v>
      </c>
      <c r="F4923" t="s">
        <v>290</v>
      </c>
      <c r="G4923">
        <v>339</v>
      </c>
      <c r="H4923" t="str">
        <f>_xlfn.XLOOKUP(Table1[[#This Row],[ZIPCODE]],Table2[Zip Code],Table2[County])</f>
        <v>Utah</v>
      </c>
      <c r="I4923" t="str">
        <f>_xlfn.XLOOKUP(Table1[[#This Row],[ZIPCODE]],Table3[zip],Table3[county])</f>
        <v>Utah County</v>
      </c>
      <c r="J4923" t="str">
        <f>IFERROR(Table1[[#This Row],[County (Utah.gov)]], SUBSTITUTE(Table1[[#This Row],[County (WPR)]], " County", ""))</f>
        <v>Utah</v>
      </c>
    </row>
    <row r="4924" spans="1:10">
      <c r="A4924" t="s">
        <v>137</v>
      </c>
      <c r="B4924" t="s">
        <v>322</v>
      </c>
      <c r="C4924">
        <v>2025</v>
      </c>
      <c r="D4924">
        <v>2</v>
      </c>
      <c r="E4924">
        <v>84663</v>
      </c>
      <c r="F4924" t="s">
        <v>291</v>
      </c>
      <c r="G4924">
        <v>205</v>
      </c>
      <c r="H4924" t="str">
        <f>_xlfn.XLOOKUP(Table1[[#This Row],[ZIPCODE]],Table2[Zip Code],Table2[County])</f>
        <v>Utah</v>
      </c>
      <c r="I4924" t="str">
        <f>_xlfn.XLOOKUP(Table1[[#This Row],[ZIPCODE]],Table3[zip],Table3[county])</f>
        <v>Utah County</v>
      </c>
      <c r="J4924" t="str">
        <f>IFERROR(Table1[[#This Row],[County (Utah.gov)]], SUBSTITUTE(Table1[[#This Row],[County (WPR)]], " County", ""))</f>
        <v>Utah</v>
      </c>
    </row>
    <row r="4925" spans="1:10">
      <c r="A4925" t="s">
        <v>137</v>
      </c>
      <c r="B4925" t="s">
        <v>322</v>
      </c>
      <c r="C4925">
        <v>2025</v>
      </c>
      <c r="D4925">
        <v>2</v>
      </c>
      <c r="E4925">
        <v>84664</v>
      </c>
      <c r="F4925" t="s">
        <v>290</v>
      </c>
      <c r="G4925">
        <v>177</v>
      </c>
      <c r="H4925" t="str">
        <f>_xlfn.XLOOKUP(Table1[[#This Row],[ZIPCODE]],Table2[Zip Code],Table2[County])</f>
        <v>Utah</v>
      </c>
      <c r="I4925" t="str">
        <f>_xlfn.XLOOKUP(Table1[[#This Row],[ZIPCODE]],Table3[zip],Table3[county])</f>
        <v>Utah County</v>
      </c>
      <c r="J4925" t="str">
        <f>IFERROR(Table1[[#This Row],[County (Utah.gov)]], SUBSTITUTE(Table1[[#This Row],[County (WPR)]], " County", ""))</f>
        <v>Utah</v>
      </c>
    </row>
    <row r="4926" spans="1:10">
      <c r="A4926" t="s">
        <v>137</v>
      </c>
      <c r="B4926" t="s">
        <v>322</v>
      </c>
      <c r="C4926">
        <v>2025</v>
      </c>
      <c r="D4926">
        <v>2</v>
      </c>
      <c r="E4926">
        <v>84664</v>
      </c>
      <c r="F4926" t="s">
        <v>291</v>
      </c>
      <c r="G4926">
        <v>79</v>
      </c>
      <c r="H4926" t="str">
        <f>_xlfn.XLOOKUP(Table1[[#This Row],[ZIPCODE]],Table2[Zip Code],Table2[County])</f>
        <v>Utah</v>
      </c>
      <c r="I4926" t="str">
        <f>_xlfn.XLOOKUP(Table1[[#This Row],[ZIPCODE]],Table3[zip],Table3[county])</f>
        <v>Utah County</v>
      </c>
      <c r="J4926" t="str">
        <f>IFERROR(Table1[[#This Row],[County (Utah.gov)]], SUBSTITUTE(Table1[[#This Row],[County (WPR)]], " County", ""))</f>
        <v>Utah</v>
      </c>
    </row>
    <row r="4927" spans="1:10">
      <c r="A4927" t="s">
        <v>137</v>
      </c>
      <c r="B4927" t="s">
        <v>322</v>
      </c>
      <c r="C4927">
        <v>2025</v>
      </c>
      <c r="D4927">
        <v>2</v>
      </c>
      <c r="E4927">
        <v>84665</v>
      </c>
      <c r="F4927" t="s">
        <v>290</v>
      </c>
      <c r="G4927">
        <v>1</v>
      </c>
      <c r="H4927" t="str">
        <f>_xlfn.XLOOKUP(Table1[[#This Row],[ZIPCODE]],Table2[Zip Code],Table2[County])</f>
        <v>Sanpete</v>
      </c>
      <c r="I4927" t="str">
        <f>_xlfn.XLOOKUP(Table1[[#This Row],[ZIPCODE]],Table3[zip],Table3[county])</f>
        <v>Sanpete County</v>
      </c>
      <c r="J4927" t="str">
        <f>IFERROR(Table1[[#This Row],[County (Utah.gov)]], SUBSTITUTE(Table1[[#This Row],[County (WPR)]], " County", ""))</f>
        <v>Sanpete</v>
      </c>
    </row>
    <row r="4928" spans="1:10">
      <c r="A4928" t="s">
        <v>137</v>
      </c>
      <c r="B4928" t="s">
        <v>322</v>
      </c>
      <c r="C4928">
        <v>2025</v>
      </c>
      <c r="D4928">
        <v>2</v>
      </c>
      <c r="E4928">
        <v>84667</v>
      </c>
      <c r="F4928" t="s">
        <v>290</v>
      </c>
      <c r="G4928">
        <v>1</v>
      </c>
      <c r="H4928" t="str">
        <f>_xlfn.XLOOKUP(Table1[[#This Row],[ZIPCODE]],Table2[Zip Code],Table2[County])</f>
        <v>Sanpete</v>
      </c>
      <c r="I4928" t="str">
        <f>_xlfn.XLOOKUP(Table1[[#This Row],[ZIPCODE]],Table3[zip],Table3[county])</f>
        <v>Sanpete County</v>
      </c>
      <c r="J4928" t="str">
        <f>IFERROR(Table1[[#This Row],[County (Utah.gov)]], SUBSTITUTE(Table1[[#This Row],[County (WPR)]], " County", ""))</f>
        <v>Sanpete</v>
      </c>
    </row>
    <row r="4929" spans="1:10">
      <c r="A4929" t="s">
        <v>137</v>
      </c>
      <c r="B4929" t="s">
        <v>322</v>
      </c>
      <c r="C4929">
        <v>2025</v>
      </c>
      <c r="D4929">
        <v>2</v>
      </c>
      <c r="E4929">
        <v>84667</v>
      </c>
      <c r="F4929" t="s">
        <v>291</v>
      </c>
      <c r="G4929">
        <v>2</v>
      </c>
      <c r="H4929" t="str">
        <f>_xlfn.XLOOKUP(Table1[[#This Row],[ZIPCODE]],Table2[Zip Code],Table2[County])</f>
        <v>Sanpete</v>
      </c>
      <c r="I4929" t="str">
        <f>_xlfn.XLOOKUP(Table1[[#This Row],[ZIPCODE]],Table3[zip],Table3[county])</f>
        <v>Sanpete County</v>
      </c>
      <c r="J4929" t="str">
        <f>IFERROR(Table1[[#This Row],[County (Utah.gov)]], SUBSTITUTE(Table1[[#This Row],[County (WPR)]], " County", ""))</f>
        <v>Sanpete</v>
      </c>
    </row>
    <row r="4930" spans="1:10">
      <c r="A4930" t="s">
        <v>137</v>
      </c>
      <c r="B4930" t="s">
        <v>322</v>
      </c>
      <c r="C4930">
        <v>2025</v>
      </c>
      <c r="D4930">
        <v>2</v>
      </c>
      <c r="E4930">
        <v>84701</v>
      </c>
      <c r="F4930" t="s">
        <v>290</v>
      </c>
      <c r="G4930">
        <v>10</v>
      </c>
      <c r="H4930" t="str">
        <f>_xlfn.XLOOKUP(Table1[[#This Row],[ZIPCODE]],Table2[Zip Code],Table2[County])</f>
        <v>Sevier</v>
      </c>
      <c r="I4930" t="str">
        <f>_xlfn.XLOOKUP(Table1[[#This Row],[ZIPCODE]],Table3[zip],Table3[county])</f>
        <v>Sevier County</v>
      </c>
      <c r="J4930" t="str">
        <f>IFERROR(Table1[[#This Row],[County (Utah.gov)]], SUBSTITUTE(Table1[[#This Row],[County (WPR)]], " County", ""))</f>
        <v>Sevier</v>
      </c>
    </row>
    <row r="4931" spans="1:10">
      <c r="A4931" t="s">
        <v>137</v>
      </c>
      <c r="B4931" t="s">
        <v>322</v>
      </c>
      <c r="C4931">
        <v>2025</v>
      </c>
      <c r="D4931">
        <v>2</v>
      </c>
      <c r="E4931">
        <v>84701</v>
      </c>
      <c r="F4931" t="s">
        <v>291</v>
      </c>
      <c r="G4931">
        <v>5</v>
      </c>
      <c r="H4931" t="str">
        <f>_xlfn.XLOOKUP(Table1[[#This Row],[ZIPCODE]],Table2[Zip Code],Table2[County])</f>
        <v>Sevier</v>
      </c>
      <c r="I4931" t="str">
        <f>_xlfn.XLOOKUP(Table1[[#This Row],[ZIPCODE]],Table3[zip],Table3[county])</f>
        <v>Sevier County</v>
      </c>
      <c r="J4931" t="str">
        <f>IFERROR(Table1[[#This Row],[County (Utah.gov)]], SUBSTITUTE(Table1[[#This Row],[County (WPR)]], " County", ""))</f>
        <v>Sevier</v>
      </c>
    </row>
    <row r="4932" spans="1:10">
      <c r="A4932" t="s">
        <v>137</v>
      </c>
      <c r="B4932" t="s">
        <v>322</v>
      </c>
      <c r="C4932">
        <v>2025</v>
      </c>
      <c r="D4932">
        <v>2</v>
      </c>
      <c r="E4932">
        <v>84707</v>
      </c>
      <c r="F4932" t="s">
        <v>291</v>
      </c>
      <c r="G4932">
        <v>1</v>
      </c>
      <c r="H4932" t="e">
        <f>_xlfn.XLOOKUP(Table1[[#This Row],[ZIPCODE]],Table2[Zip Code],Table2[County])</f>
        <v>#N/A</v>
      </c>
      <c r="I4932" t="e">
        <f>_xlfn.XLOOKUP(Table1[[#This Row],[ZIPCODE]],Table3[zip],Table3[county])</f>
        <v>#N/A</v>
      </c>
      <c r="J4932" t="e">
        <f>IFERROR(Table1[[#This Row],[County (Utah.gov)]], SUBSTITUTE(Table1[[#This Row],[County (WPR)]], " County", ""))</f>
        <v>#N/A</v>
      </c>
    </row>
    <row r="4933" spans="1:10">
      <c r="A4933" t="s">
        <v>137</v>
      </c>
      <c r="B4933" t="s">
        <v>322</v>
      </c>
      <c r="C4933">
        <v>2025</v>
      </c>
      <c r="D4933">
        <v>2</v>
      </c>
      <c r="E4933">
        <v>84711</v>
      </c>
      <c r="F4933" t="s">
        <v>290</v>
      </c>
      <c r="G4933">
        <v>1</v>
      </c>
      <c r="H4933" t="str">
        <f>_xlfn.XLOOKUP(Table1[[#This Row],[ZIPCODE]],Table2[Zip Code],Table2[County])</f>
        <v>Sevier</v>
      </c>
      <c r="I4933" t="str">
        <f>_xlfn.XLOOKUP(Table1[[#This Row],[ZIPCODE]],Table3[zip],Table3[county])</f>
        <v>Sevier County</v>
      </c>
      <c r="J4933" t="str">
        <f>IFERROR(Table1[[#This Row],[County (Utah.gov)]], SUBSTITUTE(Table1[[#This Row],[County (WPR)]], " County", ""))</f>
        <v>Sevier</v>
      </c>
    </row>
    <row r="4934" spans="1:10">
      <c r="A4934" t="s">
        <v>137</v>
      </c>
      <c r="B4934" t="s">
        <v>322</v>
      </c>
      <c r="C4934">
        <v>2025</v>
      </c>
      <c r="D4934">
        <v>2</v>
      </c>
      <c r="E4934">
        <v>84712</v>
      </c>
      <c r="F4934" t="s">
        <v>290</v>
      </c>
      <c r="G4934">
        <v>1</v>
      </c>
      <c r="H4934" t="str">
        <f>_xlfn.XLOOKUP(Table1[[#This Row],[ZIPCODE]],Table2[Zip Code],Table2[County])</f>
        <v>Garfield</v>
      </c>
      <c r="I4934" t="str">
        <f>_xlfn.XLOOKUP(Table1[[#This Row],[ZIPCODE]],Table3[zip],Table3[county])</f>
        <v>Piute County</v>
      </c>
      <c r="J4934" t="str">
        <f>IFERROR(Table1[[#This Row],[County (Utah.gov)]], SUBSTITUTE(Table1[[#This Row],[County (WPR)]], " County", ""))</f>
        <v>Garfield</v>
      </c>
    </row>
    <row r="4935" spans="1:10">
      <c r="A4935" t="s">
        <v>137</v>
      </c>
      <c r="B4935" t="s">
        <v>322</v>
      </c>
      <c r="C4935">
        <v>2025</v>
      </c>
      <c r="D4935">
        <v>2</v>
      </c>
      <c r="E4935">
        <v>84713</v>
      </c>
      <c r="F4935" t="s">
        <v>290</v>
      </c>
      <c r="G4935">
        <v>6</v>
      </c>
      <c r="H4935" t="str">
        <f>_xlfn.XLOOKUP(Table1[[#This Row],[ZIPCODE]],Table2[Zip Code],Table2[County])</f>
        <v>Beaver</v>
      </c>
      <c r="I4935" t="str">
        <f>_xlfn.XLOOKUP(Table1[[#This Row],[ZIPCODE]],Table3[zip],Table3[county])</f>
        <v>Beaver County</v>
      </c>
      <c r="J4935" t="str">
        <f>IFERROR(Table1[[#This Row],[County (Utah.gov)]], SUBSTITUTE(Table1[[#This Row],[County (WPR)]], " County", ""))</f>
        <v>Beaver</v>
      </c>
    </row>
    <row r="4936" spans="1:10">
      <c r="A4936" t="s">
        <v>137</v>
      </c>
      <c r="B4936" t="s">
        <v>322</v>
      </c>
      <c r="C4936">
        <v>2025</v>
      </c>
      <c r="D4936">
        <v>2</v>
      </c>
      <c r="E4936">
        <v>84713</v>
      </c>
      <c r="F4936" t="s">
        <v>291</v>
      </c>
      <c r="G4936">
        <v>1</v>
      </c>
      <c r="H4936" t="str">
        <f>_xlfn.XLOOKUP(Table1[[#This Row],[ZIPCODE]],Table2[Zip Code],Table2[County])</f>
        <v>Beaver</v>
      </c>
      <c r="I4936" t="str">
        <f>_xlfn.XLOOKUP(Table1[[#This Row],[ZIPCODE]],Table3[zip],Table3[county])</f>
        <v>Beaver County</v>
      </c>
      <c r="J4936" t="str">
        <f>IFERROR(Table1[[#This Row],[County (Utah.gov)]], SUBSTITUTE(Table1[[#This Row],[County (WPR)]], " County", ""))</f>
        <v>Beaver</v>
      </c>
    </row>
    <row r="4937" spans="1:10">
      <c r="A4937" t="s">
        <v>137</v>
      </c>
      <c r="B4937" t="s">
        <v>322</v>
      </c>
      <c r="C4937">
        <v>2025</v>
      </c>
      <c r="D4937">
        <v>2</v>
      </c>
      <c r="E4937">
        <v>84720</v>
      </c>
      <c r="F4937" t="s">
        <v>290</v>
      </c>
      <c r="G4937">
        <v>17</v>
      </c>
      <c r="H4937" t="str">
        <f>_xlfn.XLOOKUP(Table1[[#This Row],[ZIPCODE]],Table2[Zip Code],Table2[County])</f>
        <v>Iron</v>
      </c>
      <c r="I4937" t="str">
        <f>_xlfn.XLOOKUP(Table1[[#This Row],[ZIPCODE]],Table3[zip],Table3[county])</f>
        <v>Iron County</v>
      </c>
      <c r="J4937" t="str">
        <f>IFERROR(Table1[[#This Row],[County (Utah.gov)]], SUBSTITUTE(Table1[[#This Row],[County (WPR)]], " County", ""))</f>
        <v>Iron</v>
      </c>
    </row>
    <row r="4938" spans="1:10">
      <c r="A4938" t="s">
        <v>137</v>
      </c>
      <c r="B4938" t="s">
        <v>322</v>
      </c>
      <c r="C4938">
        <v>2025</v>
      </c>
      <c r="D4938">
        <v>2</v>
      </c>
      <c r="E4938">
        <v>84720</v>
      </c>
      <c r="F4938" t="s">
        <v>291</v>
      </c>
      <c r="G4938">
        <v>6</v>
      </c>
      <c r="H4938" t="str">
        <f>_xlfn.XLOOKUP(Table1[[#This Row],[ZIPCODE]],Table2[Zip Code],Table2[County])</f>
        <v>Iron</v>
      </c>
      <c r="I4938" t="str">
        <f>_xlfn.XLOOKUP(Table1[[#This Row],[ZIPCODE]],Table3[zip],Table3[county])</f>
        <v>Iron County</v>
      </c>
      <c r="J4938" t="str">
        <f>IFERROR(Table1[[#This Row],[County (Utah.gov)]], SUBSTITUTE(Table1[[#This Row],[County (WPR)]], " County", ""))</f>
        <v>Iron</v>
      </c>
    </row>
    <row r="4939" spans="1:10">
      <c r="A4939" t="s">
        <v>137</v>
      </c>
      <c r="B4939" t="s">
        <v>322</v>
      </c>
      <c r="C4939">
        <v>2025</v>
      </c>
      <c r="D4939">
        <v>2</v>
      </c>
      <c r="E4939">
        <v>84721</v>
      </c>
      <c r="F4939" t="s">
        <v>290</v>
      </c>
      <c r="G4939">
        <v>12</v>
      </c>
      <c r="H4939" t="str">
        <f>_xlfn.XLOOKUP(Table1[[#This Row],[ZIPCODE]],Table2[Zip Code],Table2[County])</f>
        <v>Iron</v>
      </c>
      <c r="I4939" t="str">
        <f>_xlfn.XLOOKUP(Table1[[#This Row],[ZIPCODE]],Table3[zip],Table3[county])</f>
        <v>Iron County</v>
      </c>
      <c r="J4939" t="str">
        <f>IFERROR(Table1[[#This Row],[County (Utah.gov)]], SUBSTITUTE(Table1[[#This Row],[County (WPR)]], " County", ""))</f>
        <v>Iron</v>
      </c>
    </row>
    <row r="4940" spans="1:10">
      <c r="A4940" t="s">
        <v>137</v>
      </c>
      <c r="B4940" t="s">
        <v>322</v>
      </c>
      <c r="C4940">
        <v>2025</v>
      </c>
      <c r="D4940">
        <v>2</v>
      </c>
      <c r="E4940">
        <v>84721</v>
      </c>
      <c r="F4940" t="s">
        <v>291</v>
      </c>
      <c r="G4940">
        <v>9</v>
      </c>
      <c r="H4940" t="str">
        <f>_xlfn.XLOOKUP(Table1[[#This Row],[ZIPCODE]],Table2[Zip Code],Table2[County])</f>
        <v>Iron</v>
      </c>
      <c r="I4940" t="str">
        <f>_xlfn.XLOOKUP(Table1[[#This Row],[ZIPCODE]],Table3[zip],Table3[county])</f>
        <v>Iron County</v>
      </c>
      <c r="J4940" t="str">
        <f>IFERROR(Table1[[#This Row],[County (Utah.gov)]], SUBSTITUTE(Table1[[#This Row],[County (WPR)]], " County", ""))</f>
        <v>Iron</v>
      </c>
    </row>
    <row r="4941" spans="1:10">
      <c r="A4941" t="s">
        <v>137</v>
      </c>
      <c r="B4941" t="s">
        <v>322</v>
      </c>
      <c r="C4941">
        <v>2025</v>
      </c>
      <c r="D4941">
        <v>2</v>
      </c>
      <c r="E4941">
        <v>84723</v>
      </c>
      <c r="F4941" t="s">
        <v>290</v>
      </c>
      <c r="G4941">
        <v>4</v>
      </c>
      <c r="H4941" t="str">
        <f>_xlfn.XLOOKUP(Table1[[#This Row],[ZIPCODE]],Table2[Zip Code],Table2[County])</f>
        <v>Piute</v>
      </c>
      <c r="I4941" t="str">
        <f>_xlfn.XLOOKUP(Table1[[#This Row],[ZIPCODE]],Table3[zip],Table3[county])</f>
        <v>Piute County</v>
      </c>
      <c r="J4941" t="str">
        <f>IFERROR(Table1[[#This Row],[County (Utah.gov)]], SUBSTITUTE(Table1[[#This Row],[County (WPR)]], " County", ""))</f>
        <v>Piute</v>
      </c>
    </row>
    <row r="4942" spans="1:10">
      <c r="A4942" t="s">
        <v>137</v>
      </c>
      <c r="B4942" t="s">
        <v>322</v>
      </c>
      <c r="C4942">
        <v>2025</v>
      </c>
      <c r="D4942">
        <v>2</v>
      </c>
      <c r="E4942">
        <v>84725</v>
      </c>
      <c r="F4942" t="s">
        <v>290</v>
      </c>
      <c r="G4942">
        <v>1</v>
      </c>
      <c r="H4942" t="str">
        <f>_xlfn.XLOOKUP(Table1[[#This Row],[ZIPCODE]],Table2[Zip Code],Table2[County])</f>
        <v>Washington</v>
      </c>
      <c r="I4942" t="str">
        <f>_xlfn.XLOOKUP(Table1[[#This Row],[ZIPCODE]],Table3[zip],Table3[county])</f>
        <v>Washington County</v>
      </c>
      <c r="J4942" t="str">
        <f>IFERROR(Table1[[#This Row],[County (Utah.gov)]], SUBSTITUTE(Table1[[#This Row],[County (WPR)]], " County", ""))</f>
        <v>Washington</v>
      </c>
    </row>
    <row r="4943" spans="1:10">
      <c r="A4943" t="s">
        <v>137</v>
      </c>
      <c r="B4943" t="s">
        <v>322</v>
      </c>
      <c r="C4943">
        <v>2025</v>
      </c>
      <c r="D4943">
        <v>2</v>
      </c>
      <c r="E4943">
        <v>84737</v>
      </c>
      <c r="F4943" t="s">
        <v>290</v>
      </c>
      <c r="G4943">
        <v>12</v>
      </c>
      <c r="H4943" t="str">
        <f>_xlfn.XLOOKUP(Table1[[#This Row],[ZIPCODE]],Table2[Zip Code],Table2[County])</f>
        <v>Washington</v>
      </c>
      <c r="I4943" t="str">
        <f>_xlfn.XLOOKUP(Table1[[#This Row],[ZIPCODE]],Table3[zip],Table3[county])</f>
        <v>Washington County</v>
      </c>
      <c r="J4943" t="str">
        <f>IFERROR(Table1[[#This Row],[County (Utah.gov)]], SUBSTITUTE(Table1[[#This Row],[County (WPR)]], " County", ""))</f>
        <v>Washington</v>
      </c>
    </row>
    <row r="4944" spans="1:10">
      <c r="A4944" t="s">
        <v>137</v>
      </c>
      <c r="B4944" t="s">
        <v>322</v>
      </c>
      <c r="C4944">
        <v>2025</v>
      </c>
      <c r="D4944">
        <v>2</v>
      </c>
      <c r="E4944">
        <v>84737</v>
      </c>
      <c r="F4944" t="s">
        <v>291</v>
      </c>
      <c r="G4944">
        <v>8</v>
      </c>
      <c r="H4944" t="str">
        <f>_xlfn.XLOOKUP(Table1[[#This Row],[ZIPCODE]],Table2[Zip Code],Table2[County])</f>
        <v>Washington</v>
      </c>
      <c r="I4944" t="str">
        <f>_xlfn.XLOOKUP(Table1[[#This Row],[ZIPCODE]],Table3[zip],Table3[county])</f>
        <v>Washington County</v>
      </c>
      <c r="J4944" t="str">
        <f>IFERROR(Table1[[#This Row],[County (Utah.gov)]], SUBSTITUTE(Table1[[#This Row],[County (WPR)]], " County", ""))</f>
        <v>Washington</v>
      </c>
    </row>
    <row r="4945" spans="1:10">
      <c r="A4945" t="s">
        <v>137</v>
      </c>
      <c r="B4945" t="s">
        <v>322</v>
      </c>
      <c r="C4945">
        <v>2025</v>
      </c>
      <c r="D4945">
        <v>2</v>
      </c>
      <c r="E4945">
        <v>84738</v>
      </c>
      <c r="F4945" t="s">
        <v>290</v>
      </c>
      <c r="G4945">
        <v>11</v>
      </c>
      <c r="H4945" t="str">
        <f>_xlfn.XLOOKUP(Table1[[#This Row],[ZIPCODE]],Table2[Zip Code],Table2[County])</f>
        <v>Washington</v>
      </c>
      <c r="I4945" t="str">
        <f>_xlfn.XLOOKUP(Table1[[#This Row],[ZIPCODE]],Table3[zip],Table3[county])</f>
        <v>Washington County</v>
      </c>
      <c r="J4945" t="str">
        <f>IFERROR(Table1[[#This Row],[County (Utah.gov)]], SUBSTITUTE(Table1[[#This Row],[County (WPR)]], " County", ""))</f>
        <v>Washington</v>
      </c>
    </row>
    <row r="4946" spans="1:10">
      <c r="A4946" t="s">
        <v>137</v>
      </c>
      <c r="B4946" t="s">
        <v>322</v>
      </c>
      <c r="C4946">
        <v>2025</v>
      </c>
      <c r="D4946">
        <v>2</v>
      </c>
      <c r="E4946">
        <v>84738</v>
      </c>
      <c r="F4946" t="s">
        <v>291</v>
      </c>
      <c r="G4946">
        <v>6</v>
      </c>
      <c r="H4946" t="str">
        <f>_xlfn.XLOOKUP(Table1[[#This Row],[ZIPCODE]],Table2[Zip Code],Table2[County])</f>
        <v>Washington</v>
      </c>
      <c r="I4946" t="str">
        <f>_xlfn.XLOOKUP(Table1[[#This Row],[ZIPCODE]],Table3[zip],Table3[county])</f>
        <v>Washington County</v>
      </c>
      <c r="J4946" t="str">
        <f>IFERROR(Table1[[#This Row],[County (Utah.gov)]], SUBSTITUTE(Table1[[#This Row],[County (WPR)]], " County", ""))</f>
        <v>Washington</v>
      </c>
    </row>
    <row r="4947" spans="1:10">
      <c r="A4947" t="s">
        <v>137</v>
      </c>
      <c r="B4947" t="s">
        <v>322</v>
      </c>
      <c r="C4947">
        <v>2025</v>
      </c>
      <c r="D4947">
        <v>2</v>
      </c>
      <c r="E4947">
        <v>84741</v>
      </c>
      <c r="F4947" t="s">
        <v>290</v>
      </c>
      <c r="G4947">
        <v>6</v>
      </c>
      <c r="H4947" t="str">
        <f>_xlfn.XLOOKUP(Table1[[#This Row],[ZIPCODE]],Table2[Zip Code],Table2[County])</f>
        <v>Kane</v>
      </c>
      <c r="I4947" t="str">
        <f>_xlfn.XLOOKUP(Table1[[#This Row],[ZIPCODE]],Table3[zip],Table3[county])</f>
        <v>Kane County</v>
      </c>
      <c r="J4947" t="str">
        <f>IFERROR(Table1[[#This Row],[County (Utah.gov)]], SUBSTITUTE(Table1[[#This Row],[County (WPR)]], " County", ""))</f>
        <v>Kane</v>
      </c>
    </row>
    <row r="4948" spans="1:10">
      <c r="A4948" t="s">
        <v>137</v>
      </c>
      <c r="B4948" t="s">
        <v>322</v>
      </c>
      <c r="C4948">
        <v>2025</v>
      </c>
      <c r="D4948">
        <v>2</v>
      </c>
      <c r="E4948">
        <v>84741</v>
      </c>
      <c r="F4948" t="s">
        <v>291</v>
      </c>
      <c r="G4948">
        <v>1</v>
      </c>
      <c r="H4948" t="str">
        <f>_xlfn.XLOOKUP(Table1[[#This Row],[ZIPCODE]],Table2[Zip Code],Table2[County])</f>
        <v>Kane</v>
      </c>
      <c r="I4948" t="str">
        <f>_xlfn.XLOOKUP(Table1[[#This Row],[ZIPCODE]],Table3[zip],Table3[county])</f>
        <v>Kane County</v>
      </c>
      <c r="J4948" t="str">
        <f>IFERROR(Table1[[#This Row],[County (Utah.gov)]], SUBSTITUTE(Table1[[#This Row],[County (WPR)]], " County", ""))</f>
        <v>Kane</v>
      </c>
    </row>
    <row r="4949" spans="1:10">
      <c r="A4949" t="s">
        <v>137</v>
      </c>
      <c r="B4949" t="s">
        <v>322</v>
      </c>
      <c r="C4949">
        <v>2025</v>
      </c>
      <c r="D4949">
        <v>2</v>
      </c>
      <c r="E4949">
        <v>84745</v>
      </c>
      <c r="F4949" t="s">
        <v>290</v>
      </c>
      <c r="G4949">
        <v>2</v>
      </c>
      <c r="H4949" t="str">
        <f>_xlfn.XLOOKUP(Table1[[#This Row],[ZIPCODE]],Table2[Zip Code],Table2[County])</f>
        <v>Washington</v>
      </c>
      <c r="I4949" t="str">
        <f>_xlfn.XLOOKUP(Table1[[#This Row],[ZIPCODE]],Table3[zip],Table3[county])</f>
        <v>Washington County</v>
      </c>
      <c r="J4949" t="str">
        <f>IFERROR(Table1[[#This Row],[County (Utah.gov)]], SUBSTITUTE(Table1[[#This Row],[County (WPR)]], " County", ""))</f>
        <v>Washington</v>
      </c>
    </row>
    <row r="4950" spans="1:10">
      <c r="A4950" t="s">
        <v>137</v>
      </c>
      <c r="B4950" t="s">
        <v>322</v>
      </c>
      <c r="C4950">
        <v>2025</v>
      </c>
      <c r="D4950">
        <v>2</v>
      </c>
      <c r="E4950">
        <v>84745</v>
      </c>
      <c r="F4950" t="s">
        <v>291</v>
      </c>
      <c r="G4950">
        <v>1</v>
      </c>
      <c r="H4950" t="str">
        <f>_xlfn.XLOOKUP(Table1[[#This Row],[ZIPCODE]],Table2[Zip Code],Table2[County])</f>
        <v>Washington</v>
      </c>
      <c r="I4950" t="str">
        <f>_xlfn.XLOOKUP(Table1[[#This Row],[ZIPCODE]],Table3[zip],Table3[county])</f>
        <v>Washington County</v>
      </c>
      <c r="J4950" t="str">
        <f>IFERROR(Table1[[#This Row],[County (Utah.gov)]], SUBSTITUTE(Table1[[#This Row],[County (WPR)]], " County", ""))</f>
        <v>Washington</v>
      </c>
    </row>
    <row r="4951" spans="1:10">
      <c r="A4951" t="s">
        <v>137</v>
      </c>
      <c r="B4951" t="s">
        <v>322</v>
      </c>
      <c r="C4951">
        <v>2025</v>
      </c>
      <c r="D4951">
        <v>2</v>
      </c>
      <c r="E4951">
        <v>84747</v>
      </c>
      <c r="F4951" t="s">
        <v>290</v>
      </c>
      <c r="G4951">
        <v>1</v>
      </c>
      <c r="H4951" t="str">
        <f>_xlfn.XLOOKUP(Table1[[#This Row],[ZIPCODE]],Table2[Zip Code],Table2[County])</f>
        <v>Wayne</v>
      </c>
      <c r="I4951" t="str">
        <f>_xlfn.XLOOKUP(Table1[[#This Row],[ZIPCODE]],Table3[zip],Table3[county])</f>
        <v>Wayne County</v>
      </c>
      <c r="J4951" t="str">
        <f>IFERROR(Table1[[#This Row],[County (Utah.gov)]], SUBSTITUTE(Table1[[#This Row],[County (WPR)]], " County", ""))</f>
        <v>Wayne</v>
      </c>
    </row>
    <row r="4952" spans="1:10">
      <c r="A4952" t="s">
        <v>137</v>
      </c>
      <c r="B4952" t="s">
        <v>322</v>
      </c>
      <c r="C4952">
        <v>2025</v>
      </c>
      <c r="D4952">
        <v>2</v>
      </c>
      <c r="E4952">
        <v>84752</v>
      </c>
      <c r="F4952" t="s">
        <v>290</v>
      </c>
      <c r="G4952">
        <v>2</v>
      </c>
      <c r="H4952" t="str">
        <f>_xlfn.XLOOKUP(Table1[[#This Row],[ZIPCODE]],Table2[Zip Code],Table2[County])</f>
        <v>Beaver</v>
      </c>
      <c r="I4952" t="str">
        <f>_xlfn.XLOOKUP(Table1[[#This Row],[ZIPCODE]],Table3[zip],Table3[county])</f>
        <v>Beaver County</v>
      </c>
      <c r="J4952" t="str">
        <f>IFERROR(Table1[[#This Row],[County (Utah.gov)]], SUBSTITUTE(Table1[[#This Row],[County (WPR)]], " County", ""))</f>
        <v>Beaver</v>
      </c>
    </row>
    <row r="4953" spans="1:10">
      <c r="A4953" t="s">
        <v>137</v>
      </c>
      <c r="B4953" t="s">
        <v>322</v>
      </c>
      <c r="C4953">
        <v>2025</v>
      </c>
      <c r="D4953">
        <v>2</v>
      </c>
      <c r="E4953">
        <v>84754</v>
      </c>
      <c r="F4953" t="s">
        <v>290</v>
      </c>
      <c r="G4953">
        <v>3</v>
      </c>
      <c r="H4953" t="str">
        <f>_xlfn.XLOOKUP(Table1[[#This Row],[ZIPCODE]],Table2[Zip Code],Table2[County])</f>
        <v>Sevier</v>
      </c>
      <c r="I4953" t="str">
        <f>_xlfn.XLOOKUP(Table1[[#This Row],[ZIPCODE]],Table3[zip],Table3[county])</f>
        <v>Sevier County</v>
      </c>
      <c r="J4953" t="str">
        <f>IFERROR(Table1[[#This Row],[County (Utah.gov)]], SUBSTITUTE(Table1[[#This Row],[County (WPR)]], " County", ""))</f>
        <v>Sevier</v>
      </c>
    </row>
    <row r="4954" spans="1:10">
      <c r="A4954" t="s">
        <v>137</v>
      </c>
      <c r="B4954" t="s">
        <v>322</v>
      </c>
      <c r="C4954">
        <v>2025</v>
      </c>
      <c r="D4954">
        <v>2</v>
      </c>
      <c r="E4954">
        <v>84754</v>
      </c>
      <c r="F4954" t="s">
        <v>291</v>
      </c>
      <c r="G4954">
        <v>1</v>
      </c>
      <c r="H4954" t="str">
        <f>_xlfn.XLOOKUP(Table1[[#This Row],[ZIPCODE]],Table2[Zip Code],Table2[County])</f>
        <v>Sevier</v>
      </c>
      <c r="I4954" t="str">
        <f>_xlfn.XLOOKUP(Table1[[#This Row],[ZIPCODE]],Table3[zip],Table3[county])</f>
        <v>Sevier County</v>
      </c>
      <c r="J4954" t="str">
        <f>IFERROR(Table1[[#This Row],[County (Utah.gov)]], SUBSTITUTE(Table1[[#This Row],[County (WPR)]], " County", ""))</f>
        <v>Sevier</v>
      </c>
    </row>
    <row r="4955" spans="1:10">
      <c r="A4955" t="s">
        <v>137</v>
      </c>
      <c r="B4955" t="s">
        <v>322</v>
      </c>
      <c r="C4955">
        <v>2025</v>
      </c>
      <c r="D4955">
        <v>2</v>
      </c>
      <c r="E4955">
        <v>84756</v>
      </c>
      <c r="F4955" t="s">
        <v>290</v>
      </c>
      <c r="G4955">
        <v>1</v>
      </c>
      <c r="H4955" t="str">
        <f>_xlfn.XLOOKUP(Table1[[#This Row],[ZIPCODE]],Table2[Zip Code],Table2[County])</f>
        <v>Iron</v>
      </c>
      <c r="I4955" t="str">
        <f>_xlfn.XLOOKUP(Table1[[#This Row],[ZIPCODE]],Table3[zip],Table3[county])</f>
        <v>Iron County</v>
      </c>
      <c r="J4955" t="str">
        <f>IFERROR(Table1[[#This Row],[County (Utah.gov)]], SUBSTITUTE(Table1[[#This Row],[County (WPR)]], " County", ""))</f>
        <v>Iron</v>
      </c>
    </row>
    <row r="4956" spans="1:10">
      <c r="A4956" t="s">
        <v>137</v>
      </c>
      <c r="B4956" t="s">
        <v>322</v>
      </c>
      <c r="C4956">
        <v>2025</v>
      </c>
      <c r="D4956">
        <v>2</v>
      </c>
      <c r="E4956">
        <v>84756</v>
      </c>
      <c r="F4956" t="s">
        <v>291</v>
      </c>
      <c r="G4956">
        <v>1</v>
      </c>
      <c r="H4956" t="str">
        <f>_xlfn.XLOOKUP(Table1[[#This Row],[ZIPCODE]],Table2[Zip Code],Table2[County])</f>
        <v>Iron</v>
      </c>
      <c r="I4956" t="str">
        <f>_xlfn.XLOOKUP(Table1[[#This Row],[ZIPCODE]],Table3[zip],Table3[county])</f>
        <v>Iron County</v>
      </c>
      <c r="J4956" t="str">
        <f>IFERROR(Table1[[#This Row],[County (Utah.gov)]], SUBSTITUTE(Table1[[#This Row],[County (WPR)]], " County", ""))</f>
        <v>Iron</v>
      </c>
    </row>
    <row r="4957" spans="1:10">
      <c r="A4957" t="s">
        <v>137</v>
      </c>
      <c r="B4957" t="s">
        <v>322</v>
      </c>
      <c r="C4957">
        <v>2025</v>
      </c>
      <c r="D4957">
        <v>2</v>
      </c>
      <c r="E4957">
        <v>84758</v>
      </c>
      <c r="F4957" t="s">
        <v>290</v>
      </c>
      <c r="G4957">
        <v>1</v>
      </c>
      <c r="H4957" t="str">
        <f>_xlfn.XLOOKUP(Table1[[#This Row],[ZIPCODE]],Table2[Zip Code],Table2[County])</f>
        <v>Kane</v>
      </c>
      <c r="I4957" t="str">
        <f>_xlfn.XLOOKUP(Table1[[#This Row],[ZIPCODE]],Table3[zip],Table3[county])</f>
        <v>Kane County</v>
      </c>
      <c r="J4957" t="str">
        <f>IFERROR(Table1[[#This Row],[County (Utah.gov)]], SUBSTITUTE(Table1[[#This Row],[County (WPR)]], " County", ""))</f>
        <v>Kane</v>
      </c>
    </row>
    <row r="4958" spans="1:10">
      <c r="A4958" t="s">
        <v>137</v>
      </c>
      <c r="B4958" t="s">
        <v>322</v>
      </c>
      <c r="C4958">
        <v>2025</v>
      </c>
      <c r="D4958">
        <v>2</v>
      </c>
      <c r="E4958">
        <v>84760</v>
      </c>
      <c r="F4958" t="s">
        <v>290</v>
      </c>
      <c r="G4958">
        <v>2</v>
      </c>
      <c r="H4958" t="str">
        <f>_xlfn.XLOOKUP(Table1[[#This Row],[ZIPCODE]],Table2[Zip Code],Table2[County])</f>
        <v>Iron</v>
      </c>
      <c r="I4958" t="str">
        <f>_xlfn.XLOOKUP(Table1[[#This Row],[ZIPCODE]],Table3[zip],Table3[county])</f>
        <v>Iron County</v>
      </c>
      <c r="J4958" t="str">
        <f>IFERROR(Table1[[#This Row],[County (Utah.gov)]], SUBSTITUTE(Table1[[#This Row],[County (WPR)]], " County", ""))</f>
        <v>Iron</v>
      </c>
    </row>
    <row r="4959" spans="1:10">
      <c r="A4959" t="s">
        <v>137</v>
      </c>
      <c r="B4959" t="s">
        <v>322</v>
      </c>
      <c r="C4959">
        <v>2025</v>
      </c>
      <c r="D4959">
        <v>2</v>
      </c>
      <c r="E4959">
        <v>84761</v>
      </c>
      <c r="F4959" t="s">
        <v>290</v>
      </c>
      <c r="G4959">
        <v>1</v>
      </c>
      <c r="H4959" t="str">
        <f>_xlfn.XLOOKUP(Table1[[#This Row],[ZIPCODE]],Table2[Zip Code],Table2[County])</f>
        <v>Iron</v>
      </c>
      <c r="I4959" t="str">
        <f>_xlfn.XLOOKUP(Table1[[#This Row],[ZIPCODE]],Table3[zip],Table3[county])</f>
        <v>Iron County</v>
      </c>
      <c r="J4959" t="str">
        <f>IFERROR(Table1[[#This Row],[County (Utah.gov)]], SUBSTITUTE(Table1[[#This Row],[County (WPR)]], " County", ""))</f>
        <v>Iron</v>
      </c>
    </row>
    <row r="4960" spans="1:10">
      <c r="A4960" t="s">
        <v>137</v>
      </c>
      <c r="B4960" t="s">
        <v>322</v>
      </c>
      <c r="C4960">
        <v>2025</v>
      </c>
      <c r="D4960">
        <v>2</v>
      </c>
      <c r="E4960">
        <v>84761</v>
      </c>
      <c r="F4960" t="s">
        <v>291</v>
      </c>
      <c r="G4960">
        <v>1</v>
      </c>
      <c r="H4960" t="str">
        <f>_xlfn.XLOOKUP(Table1[[#This Row],[ZIPCODE]],Table2[Zip Code],Table2[County])</f>
        <v>Iron</v>
      </c>
      <c r="I4960" t="str">
        <f>_xlfn.XLOOKUP(Table1[[#This Row],[ZIPCODE]],Table3[zip],Table3[county])</f>
        <v>Iron County</v>
      </c>
      <c r="J4960" t="str">
        <f>IFERROR(Table1[[#This Row],[County (Utah.gov)]], SUBSTITUTE(Table1[[#This Row],[County (WPR)]], " County", ""))</f>
        <v>Iron</v>
      </c>
    </row>
    <row r="4961" spans="1:10">
      <c r="A4961" t="s">
        <v>137</v>
      </c>
      <c r="B4961" t="s">
        <v>322</v>
      </c>
      <c r="C4961">
        <v>2025</v>
      </c>
      <c r="D4961">
        <v>2</v>
      </c>
      <c r="E4961">
        <v>84765</v>
      </c>
      <c r="F4961" t="s">
        <v>290</v>
      </c>
      <c r="G4961">
        <v>21</v>
      </c>
      <c r="H4961" t="str">
        <f>_xlfn.XLOOKUP(Table1[[#This Row],[ZIPCODE]],Table2[Zip Code],Table2[County])</f>
        <v>Washington</v>
      </c>
      <c r="I4961" t="str">
        <f>_xlfn.XLOOKUP(Table1[[#This Row],[ZIPCODE]],Table3[zip],Table3[county])</f>
        <v>Washington County</v>
      </c>
      <c r="J4961" t="str">
        <f>IFERROR(Table1[[#This Row],[County (Utah.gov)]], SUBSTITUTE(Table1[[#This Row],[County (WPR)]], " County", ""))</f>
        <v>Washington</v>
      </c>
    </row>
    <row r="4962" spans="1:10">
      <c r="A4962" t="s">
        <v>137</v>
      </c>
      <c r="B4962" t="s">
        <v>322</v>
      </c>
      <c r="C4962">
        <v>2025</v>
      </c>
      <c r="D4962">
        <v>2</v>
      </c>
      <c r="E4962">
        <v>84765</v>
      </c>
      <c r="F4962" t="s">
        <v>291</v>
      </c>
      <c r="G4962">
        <v>3</v>
      </c>
      <c r="H4962" t="str">
        <f>_xlfn.XLOOKUP(Table1[[#This Row],[ZIPCODE]],Table2[Zip Code],Table2[County])</f>
        <v>Washington</v>
      </c>
      <c r="I4962" t="str">
        <f>_xlfn.XLOOKUP(Table1[[#This Row],[ZIPCODE]],Table3[zip],Table3[county])</f>
        <v>Washington County</v>
      </c>
      <c r="J4962" t="str">
        <f>IFERROR(Table1[[#This Row],[County (Utah.gov)]], SUBSTITUTE(Table1[[#This Row],[County (WPR)]], " County", ""))</f>
        <v>Washington</v>
      </c>
    </row>
    <row r="4963" spans="1:10">
      <c r="A4963" t="s">
        <v>137</v>
      </c>
      <c r="B4963" t="s">
        <v>322</v>
      </c>
      <c r="C4963">
        <v>2025</v>
      </c>
      <c r="D4963">
        <v>2</v>
      </c>
      <c r="E4963">
        <v>84770</v>
      </c>
      <c r="F4963" t="s">
        <v>290</v>
      </c>
      <c r="G4963">
        <v>33</v>
      </c>
      <c r="H4963" t="str">
        <f>_xlfn.XLOOKUP(Table1[[#This Row],[ZIPCODE]],Table2[Zip Code],Table2[County])</f>
        <v>Washington</v>
      </c>
      <c r="I4963" t="str">
        <f>_xlfn.XLOOKUP(Table1[[#This Row],[ZIPCODE]],Table3[zip],Table3[county])</f>
        <v>Washington County</v>
      </c>
      <c r="J4963" t="str">
        <f>IFERROR(Table1[[#This Row],[County (Utah.gov)]], SUBSTITUTE(Table1[[#This Row],[County (WPR)]], " County", ""))</f>
        <v>Washington</v>
      </c>
    </row>
    <row r="4964" spans="1:10">
      <c r="A4964" t="s">
        <v>137</v>
      </c>
      <c r="B4964" t="s">
        <v>322</v>
      </c>
      <c r="C4964">
        <v>2025</v>
      </c>
      <c r="D4964">
        <v>2</v>
      </c>
      <c r="E4964">
        <v>84770</v>
      </c>
      <c r="F4964" t="s">
        <v>291</v>
      </c>
      <c r="G4964">
        <v>14</v>
      </c>
      <c r="H4964" t="str">
        <f>_xlfn.XLOOKUP(Table1[[#This Row],[ZIPCODE]],Table2[Zip Code],Table2[County])</f>
        <v>Washington</v>
      </c>
      <c r="I4964" t="str">
        <f>_xlfn.XLOOKUP(Table1[[#This Row],[ZIPCODE]],Table3[zip],Table3[county])</f>
        <v>Washington County</v>
      </c>
      <c r="J4964" t="str">
        <f>IFERROR(Table1[[#This Row],[County (Utah.gov)]], SUBSTITUTE(Table1[[#This Row],[County (WPR)]], " County", ""))</f>
        <v>Washington</v>
      </c>
    </row>
    <row r="4965" spans="1:10">
      <c r="A4965" t="s">
        <v>137</v>
      </c>
      <c r="B4965" t="s">
        <v>322</v>
      </c>
      <c r="C4965">
        <v>2025</v>
      </c>
      <c r="D4965">
        <v>2</v>
      </c>
      <c r="E4965">
        <v>84771</v>
      </c>
      <c r="F4965" t="s">
        <v>291</v>
      </c>
      <c r="G4965">
        <v>1</v>
      </c>
      <c r="H4965" t="str">
        <f>_xlfn.XLOOKUP(Table1[[#This Row],[ZIPCODE]],Table2[Zip Code],Table2[County])</f>
        <v>Washington</v>
      </c>
      <c r="I4965" t="e">
        <f>_xlfn.XLOOKUP(Table1[[#This Row],[ZIPCODE]],Table3[zip],Table3[county])</f>
        <v>#N/A</v>
      </c>
      <c r="J4965" t="str">
        <f>IFERROR(Table1[[#This Row],[County (Utah.gov)]], SUBSTITUTE(Table1[[#This Row],[County (WPR)]], " County", ""))</f>
        <v>Washington</v>
      </c>
    </row>
    <row r="4966" spans="1:10">
      <c r="A4966" t="s">
        <v>137</v>
      </c>
      <c r="B4966" t="s">
        <v>322</v>
      </c>
      <c r="C4966">
        <v>2025</v>
      </c>
      <c r="D4966">
        <v>2</v>
      </c>
      <c r="E4966">
        <v>84774</v>
      </c>
      <c r="F4966" t="s">
        <v>290</v>
      </c>
      <c r="G4966">
        <v>1</v>
      </c>
      <c r="H4966" t="str">
        <f>_xlfn.XLOOKUP(Table1[[#This Row],[ZIPCODE]],Table2[Zip Code],Table2[County])</f>
        <v>Washington</v>
      </c>
      <c r="I4966" t="str">
        <f>_xlfn.XLOOKUP(Table1[[#This Row],[ZIPCODE]],Table3[zip],Table3[county])</f>
        <v>Washington County</v>
      </c>
      <c r="J4966" t="str">
        <f>IFERROR(Table1[[#This Row],[County (Utah.gov)]], SUBSTITUTE(Table1[[#This Row],[County (WPR)]], " County", ""))</f>
        <v>Washington</v>
      </c>
    </row>
    <row r="4967" spans="1:10">
      <c r="A4967" t="s">
        <v>137</v>
      </c>
      <c r="B4967" t="s">
        <v>322</v>
      </c>
      <c r="C4967">
        <v>2025</v>
      </c>
      <c r="D4967">
        <v>2</v>
      </c>
      <c r="E4967">
        <v>84774</v>
      </c>
      <c r="F4967" t="s">
        <v>291</v>
      </c>
      <c r="G4967">
        <v>1</v>
      </c>
      <c r="H4967" t="str">
        <f>_xlfn.XLOOKUP(Table1[[#This Row],[ZIPCODE]],Table2[Zip Code],Table2[County])</f>
        <v>Washington</v>
      </c>
      <c r="I4967" t="str">
        <f>_xlfn.XLOOKUP(Table1[[#This Row],[ZIPCODE]],Table3[zip],Table3[county])</f>
        <v>Washington County</v>
      </c>
      <c r="J4967" t="str">
        <f>IFERROR(Table1[[#This Row],[County (Utah.gov)]], SUBSTITUTE(Table1[[#This Row],[County (WPR)]], " County", ""))</f>
        <v>Washington</v>
      </c>
    </row>
    <row r="4968" spans="1:10">
      <c r="A4968" t="s">
        <v>137</v>
      </c>
      <c r="B4968" t="s">
        <v>322</v>
      </c>
      <c r="C4968">
        <v>2025</v>
      </c>
      <c r="D4968">
        <v>2</v>
      </c>
      <c r="E4968">
        <v>84780</v>
      </c>
      <c r="F4968" t="s">
        <v>290</v>
      </c>
      <c r="G4968">
        <v>24</v>
      </c>
      <c r="H4968" t="str">
        <f>_xlfn.XLOOKUP(Table1[[#This Row],[ZIPCODE]],Table2[Zip Code],Table2[County])</f>
        <v>Washington</v>
      </c>
      <c r="I4968" t="str">
        <f>_xlfn.XLOOKUP(Table1[[#This Row],[ZIPCODE]],Table3[zip],Table3[county])</f>
        <v>Washington County</v>
      </c>
      <c r="J4968" t="str">
        <f>IFERROR(Table1[[#This Row],[County (Utah.gov)]], SUBSTITUTE(Table1[[#This Row],[County (WPR)]], " County", ""))</f>
        <v>Washington</v>
      </c>
    </row>
    <row r="4969" spans="1:10">
      <c r="A4969" t="s">
        <v>137</v>
      </c>
      <c r="B4969" t="s">
        <v>322</v>
      </c>
      <c r="C4969">
        <v>2025</v>
      </c>
      <c r="D4969">
        <v>2</v>
      </c>
      <c r="E4969">
        <v>84780</v>
      </c>
      <c r="F4969" t="s">
        <v>291</v>
      </c>
      <c r="G4969">
        <v>10</v>
      </c>
      <c r="H4969" t="str">
        <f>_xlfn.XLOOKUP(Table1[[#This Row],[ZIPCODE]],Table2[Zip Code],Table2[County])</f>
        <v>Washington</v>
      </c>
      <c r="I4969" t="str">
        <f>_xlfn.XLOOKUP(Table1[[#This Row],[ZIPCODE]],Table3[zip],Table3[county])</f>
        <v>Washington County</v>
      </c>
      <c r="J4969" t="str">
        <f>IFERROR(Table1[[#This Row],[County (Utah.gov)]], SUBSTITUTE(Table1[[#This Row],[County (WPR)]], " County", ""))</f>
        <v>Washington</v>
      </c>
    </row>
    <row r="4970" spans="1:10">
      <c r="A4970" t="s">
        <v>137</v>
      </c>
      <c r="B4970" t="s">
        <v>322</v>
      </c>
      <c r="C4970">
        <v>2025</v>
      </c>
      <c r="D4970">
        <v>2</v>
      </c>
      <c r="E4970">
        <v>84783</v>
      </c>
      <c r="F4970" t="s">
        <v>291</v>
      </c>
      <c r="G4970">
        <v>1</v>
      </c>
      <c r="H4970" t="str">
        <f>_xlfn.XLOOKUP(Table1[[#This Row],[ZIPCODE]],Table2[Zip Code],Table2[County])</f>
        <v>Washington</v>
      </c>
      <c r="I4970" t="str">
        <f>_xlfn.XLOOKUP(Table1[[#This Row],[ZIPCODE]],Table3[zip],Table3[county])</f>
        <v>Washington County</v>
      </c>
      <c r="J4970" t="str">
        <f>IFERROR(Table1[[#This Row],[County (Utah.gov)]], SUBSTITUTE(Table1[[#This Row],[County (WPR)]], " County", ""))</f>
        <v>Washington</v>
      </c>
    </row>
    <row r="4971" spans="1:10">
      <c r="A4971" t="s">
        <v>137</v>
      </c>
      <c r="B4971" t="s">
        <v>322</v>
      </c>
      <c r="C4971">
        <v>2025</v>
      </c>
      <c r="D4971">
        <v>2</v>
      </c>
      <c r="E4971">
        <v>84784</v>
      </c>
      <c r="F4971" t="s">
        <v>290</v>
      </c>
      <c r="G4971">
        <v>1</v>
      </c>
      <c r="H4971" t="str">
        <f>_xlfn.XLOOKUP(Table1[[#This Row],[ZIPCODE]],Table2[Zip Code],Table2[County])</f>
        <v>Washington</v>
      </c>
      <c r="I4971" t="str">
        <f>_xlfn.XLOOKUP(Table1[[#This Row],[ZIPCODE]],Table3[zip],Table3[county])</f>
        <v>Washington County</v>
      </c>
      <c r="J4971" t="str">
        <f>IFERROR(Table1[[#This Row],[County (Utah.gov)]], SUBSTITUTE(Table1[[#This Row],[County (WPR)]], " County", ""))</f>
        <v>Washington</v>
      </c>
    </row>
    <row r="4972" spans="1:10">
      <c r="A4972" t="s">
        <v>137</v>
      </c>
      <c r="B4972" t="s">
        <v>322</v>
      </c>
      <c r="C4972">
        <v>2025</v>
      </c>
      <c r="D4972">
        <v>2</v>
      </c>
      <c r="E4972">
        <v>84790</v>
      </c>
      <c r="F4972" t="s">
        <v>290</v>
      </c>
      <c r="G4972">
        <v>66</v>
      </c>
      <c r="H4972" t="str">
        <f>_xlfn.XLOOKUP(Table1[[#This Row],[ZIPCODE]],Table2[Zip Code],Table2[County])</f>
        <v>Washington</v>
      </c>
      <c r="I4972" t="str">
        <f>_xlfn.XLOOKUP(Table1[[#This Row],[ZIPCODE]],Table3[zip],Table3[county])</f>
        <v>Washington County</v>
      </c>
      <c r="J4972" t="str">
        <f>IFERROR(Table1[[#This Row],[County (Utah.gov)]], SUBSTITUTE(Table1[[#This Row],[County (WPR)]], " County", ""))</f>
        <v>Washington</v>
      </c>
    </row>
    <row r="4973" spans="1:10">
      <c r="A4973" t="s">
        <v>137</v>
      </c>
      <c r="B4973" t="s">
        <v>322</v>
      </c>
      <c r="C4973">
        <v>2025</v>
      </c>
      <c r="D4973">
        <v>2</v>
      </c>
      <c r="E4973">
        <v>84790</v>
      </c>
      <c r="F4973" t="s">
        <v>291</v>
      </c>
      <c r="G4973">
        <v>24</v>
      </c>
      <c r="H4973" t="str">
        <f>_xlfn.XLOOKUP(Table1[[#This Row],[ZIPCODE]],Table2[Zip Code],Table2[County])</f>
        <v>Washington</v>
      </c>
      <c r="I4973" t="str">
        <f>_xlfn.XLOOKUP(Table1[[#This Row],[ZIPCODE]],Table3[zip],Table3[county])</f>
        <v>Washington County</v>
      </c>
      <c r="J4973" t="str">
        <f>IFERROR(Table1[[#This Row],[County (Utah.gov)]], SUBSTITUTE(Table1[[#This Row],[County (WPR)]], " County", ""))</f>
        <v>Washington</v>
      </c>
    </row>
    <row r="4974" spans="1:10">
      <c r="A4974" t="s">
        <v>140</v>
      </c>
      <c r="B4974" t="s">
        <v>20</v>
      </c>
      <c r="C4974">
        <v>2025</v>
      </c>
      <c r="D4974">
        <v>2</v>
      </c>
      <c r="E4974">
        <v>84001</v>
      </c>
      <c r="F4974" t="s">
        <v>290</v>
      </c>
      <c r="G4974">
        <v>2</v>
      </c>
      <c r="H4974" t="str">
        <f>_xlfn.XLOOKUP(Table1[[#This Row],[ZIPCODE]],Table2[Zip Code],Table2[County])</f>
        <v>Duchesne</v>
      </c>
      <c r="I4974" t="str">
        <f>_xlfn.XLOOKUP(Table1[[#This Row],[ZIPCODE]],Table3[zip],Table3[county])</f>
        <v>Duchesne County</v>
      </c>
      <c r="J4974" t="str">
        <f>IFERROR(Table1[[#This Row],[County (Utah.gov)]], SUBSTITUTE(Table1[[#This Row],[County (WPR)]], " County", ""))</f>
        <v>Duchesne</v>
      </c>
    </row>
    <row r="4975" spans="1:10">
      <c r="A4975" t="s">
        <v>140</v>
      </c>
      <c r="B4975" t="s">
        <v>20</v>
      </c>
      <c r="C4975">
        <v>2025</v>
      </c>
      <c r="D4975">
        <v>2</v>
      </c>
      <c r="E4975">
        <v>84003</v>
      </c>
      <c r="F4975" t="s">
        <v>290</v>
      </c>
      <c r="G4975">
        <v>20</v>
      </c>
      <c r="H4975" t="str">
        <f>_xlfn.XLOOKUP(Table1[[#This Row],[ZIPCODE]],Table2[Zip Code],Table2[County])</f>
        <v>Utah</v>
      </c>
      <c r="I4975" t="str">
        <f>_xlfn.XLOOKUP(Table1[[#This Row],[ZIPCODE]],Table3[zip],Table3[county])</f>
        <v>Utah County</v>
      </c>
      <c r="J4975" t="str">
        <f>IFERROR(Table1[[#This Row],[County (Utah.gov)]], SUBSTITUTE(Table1[[#This Row],[County (WPR)]], " County", ""))</f>
        <v>Utah</v>
      </c>
    </row>
    <row r="4976" spans="1:10">
      <c r="A4976" t="s">
        <v>140</v>
      </c>
      <c r="B4976" t="s">
        <v>20</v>
      </c>
      <c r="C4976">
        <v>2025</v>
      </c>
      <c r="D4976">
        <v>2</v>
      </c>
      <c r="E4976">
        <v>84003</v>
      </c>
      <c r="F4976" t="s">
        <v>291</v>
      </c>
      <c r="G4976">
        <v>2</v>
      </c>
      <c r="H4976" t="str">
        <f>_xlfn.XLOOKUP(Table1[[#This Row],[ZIPCODE]],Table2[Zip Code],Table2[County])</f>
        <v>Utah</v>
      </c>
      <c r="I4976" t="str">
        <f>_xlfn.XLOOKUP(Table1[[#This Row],[ZIPCODE]],Table3[zip],Table3[county])</f>
        <v>Utah County</v>
      </c>
      <c r="J4976" t="str">
        <f>IFERROR(Table1[[#This Row],[County (Utah.gov)]], SUBSTITUTE(Table1[[#This Row],[County (WPR)]], " County", ""))</f>
        <v>Utah</v>
      </c>
    </row>
    <row r="4977" spans="1:10">
      <c r="A4977" t="s">
        <v>140</v>
      </c>
      <c r="B4977" t="s">
        <v>20</v>
      </c>
      <c r="C4977">
        <v>2025</v>
      </c>
      <c r="D4977">
        <v>2</v>
      </c>
      <c r="E4977">
        <v>84004</v>
      </c>
      <c r="F4977" t="s">
        <v>290</v>
      </c>
      <c r="G4977">
        <v>7</v>
      </c>
      <c r="H4977" t="str">
        <f>_xlfn.XLOOKUP(Table1[[#This Row],[ZIPCODE]],Table2[Zip Code],Table2[County])</f>
        <v>Utah</v>
      </c>
      <c r="I4977" t="str">
        <f>_xlfn.XLOOKUP(Table1[[#This Row],[ZIPCODE]],Table3[zip],Table3[county])</f>
        <v>Utah County</v>
      </c>
      <c r="J4977" t="str">
        <f>IFERROR(Table1[[#This Row],[County (Utah.gov)]], SUBSTITUTE(Table1[[#This Row],[County (WPR)]], " County", ""))</f>
        <v>Utah</v>
      </c>
    </row>
    <row r="4978" spans="1:10">
      <c r="A4978" t="s">
        <v>140</v>
      </c>
      <c r="B4978" t="s">
        <v>20</v>
      </c>
      <c r="C4978">
        <v>2025</v>
      </c>
      <c r="D4978">
        <v>2</v>
      </c>
      <c r="E4978">
        <v>84005</v>
      </c>
      <c r="F4978" t="s">
        <v>290</v>
      </c>
      <c r="G4978">
        <v>15</v>
      </c>
      <c r="H4978" t="e">
        <f>_xlfn.XLOOKUP(Table1[[#This Row],[ZIPCODE]],Table2[Zip Code],Table2[County])</f>
        <v>#N/A</v>
      </c>
      <c r="I4978" t="str">
        <f>_xlfn.XLOOKUP(Table1[[#This Row],[ZIPCODE]],Table3[zip],Table3[county])</f>
        <v>Utah County</v>
      </c>
      <c r="J4978" t="str">
        <f>IFERROR(Table1[[#This Row],[County (Utah.gov)]], SUBSTITUTE(Table1[[#This Row],[County (WPR)]], " County", ""))</f>
        <v>Utah</v>
      </c>
    </row>
    <row r="4979" spans="1:10">
      <c r="A4979" t="s">
        <v>140</v>
      </c>
      <c r="B4979" t="s">
        <v>20</v>
      </c>
      <c r="C4979">
        <v>2025</v>
      </c>
      <c r="D4979">
        <v>2</v>
      </c>
      <c r="E4979">
        <v>84005</v>
      </c>
      <c r="F4979" t="s">
        <v>291</v>
      </c>
      <c r="G4979">
        <v>4</v>
      </c>
      <c r="H4979" t="e">
        <f>_xlfn.XLOOKUP(Table1[[#This Row],[ZIPCODE]],Table2[Zip Code],Table2[County])</f>
        <v>#N/A</v>
      </c>
      <c r="I4979" t="str">
        <f>_xlfn.XLOOKUP(Table1[[#This Row],[ZIPCODE]],Table3[zip],Table3[county])</f>
        <v>Utah County</v>
      </c>
      <c r="J4979" t="str">
        <f>IFERROR(Table1[[#This Row],[County (Utah.gov)]], SUBSTITUTE(Table1[[#This Row],[County (WPR)]], " County", ""))</f>
        <v>Utah</v>
      </c>
    </row>
    <row r="4980" spans="1:10">
      <c r="A4980" t="s">
        <v>140</v>
      </c>
      <c r="B4980" t="s">
        <v>20</v>
      </c>
      <c r="C4980">
        <v>2025</v>
      </c>
      <c r="D4980">
        <v>2</v>
      </c>
      <c r="E4980">
        <v>84007</v>
      </c>
      <c r="F4980" t="s">
        <v>290</v>
      </c>
      <c r="G4980">
        <v>2</v>
      </c>
      <c r="H4980" t="str">
        <f>_xlfn.XLOOKUP(Table1[[#This Row],[ZIPCODE]],Table2[Zip Code],Table2[County])</f>
        <v>Duchesne</v>
      </c>
      <c r="I4980" t="str">
        <f>_xlfn.XLOOKUP(Table1[[#This Row],[ZIPCODE]],Table3[zip],Table3[county])</f>
        <v>Duchesne County</v>
      </c>
      <c r="J4980" t="str">
        <f>IFERROR(Table1[[#This Row],[County (Utah.gov)]], SUBSTITUTE(Table1[[#This Row],[County (WPR)]], " County", ""))</f>
        <v>Duchesne</v>
      </c>
    </row>
    <row r="4981" spans="1:10">
      <c r="A4981" t="s">
        <v>140</v>
      </c>
      <c r="B4981" t="s">
        <v>20</v>
      </c>
      <c r="C4981">
        <v>2025</v>
      </c>
      <c r="D4981">
        <v>2</v>
      </c>
      <c r="E4981">
        <v>84009</v>
      </c>
      <c r="F4981" t="s">
        <v>290</v>
      </c>
      <c r="G4981">
        <v>17</v>
      </c>
      <c r="H4981" t="e">
        <f>_xlfn.XLOOKUP(Table1[[#This Row],[ZIPCODE]],Table2[Zip Code],Table2[County])</f>
        <v>#N/A</v>
      </c>
      <c r="I4981" t="str">
        <f>_xlfn.XLOOKUP(Table1[[#This Row],[ZIPCODE]],Table3[zip],Table3[county])</f>
        <v>Salt Lake County</v>
      </c>
      <c r="J4981" t="str">
        <f>IFERROR(Table1[[#This Row],[County (Utah.gov)]], SUBSTITUTE(Table1[[#This Row],[County (WPR)]], " County", ""))</f>
        <v>Salt Lake</v>
      </c>
    </row>
    <row r="4982" spans="1:10">
      <c r="A4982" t="s">
        <v>140</v>
      </c>
      <c r="B4982" t="s">
        <v>20</v>
      </c>
      <c r="C4982">
        <v>2025</v>
      </c>
      <c r="D4982">
        <v>2</v>
      </c>
      <c r="E4982">
        <v>84009</v>
      </c>
      <c r="F4982" t="s">
        <v>291</v>
      </c>
      <c r="G4982">
        <v>7</v>
      </c>
      <c r="H4982" t="e">
        <f>_xlfn.XLOOKUP(Table1[[#This Row],[ZIPCODE]],Table2[Zip Code],Table2[County])</f>
        <v>#N/A</v>
      </c>
      <c r="I4982" t="str">
        <f>_xlfn.XLOOKUP(Table1[[#This Row],[ZIPCODE]],Table3[zip],Table3[county])</f>
        <v>Salt Lake County</v>
      </c>
      <c r="J4982" t="str">
        <f>IFERROR(Table1[[#This Row],[County (Utah.gov)]], SUBSTITUTE(Table1[[#This Row],[County (WPR)]], " County", ""))</f>
        <v>Salt Lake</v>
      </c>
    </row>
    <row r="4983" spans="1:10">
      <c r="A4983" t="s">
        <v>140</v>
      </c>
      <c r="B4983" t="s">
        <v>20</v>
      </c>
      <c r="C4983">
        <v>2025</v>
      </c>
      <c r="D4983">
        <v>2</v>
      </c>
      <c r="E4983">
        <v>84010</v>
      </c>
      <c r="F4983" t="s">
        <v>290</v>
      </c>
      <c r="G4983">
        <v>162</v>
      </c>
      <c r="H4983" t="str">
        <f>_xlfn.XLOOKUP(Table1[[#This Row],[ZIPCODE]],Table2[Zip Code],Table2[County])</f>
        <v>Davis</v>
      </c>
      <c r="I4983" t="str">
        <f>_xlfn.XLOOKUP(Table1[[#This Row],[ZIPCODE]],Table3[zip],Table3[county])</f>
        <v>Davis County</v>
      </c>
      <c r="J4983" t="str">
        <f>IFERROR(Table1[[#This Row],[County (Utah.gov)]], SUBSTITUTE(Table1[[#This Row],[County (WPR)]], " County", ""))</f>
        <v>Davis</v>
      </c>
    </row>
    <row r="4984" spans="1:10">
      <c r="A4984" t="s">
        <v>140</v>
      </c>
      <c r="B4984" t="s">
        <v>20</v>
      </c>
      <c r="C4984">
        <v>2025</v>
      </c>
      <c r="D4984">
        <v>2</v>
      </c>
      <c r="E4984">
        <v>84010</v>
      </c>
      <c r="F4984" t="s">
        <v>291</v>
      </c>
      <c r="G4984">
        <v>64</v>
      </c>
      <c r="H4984" t="str">
        <f>_xlfn.XLOOKUP(Table1[[#This Row],[ZIPCODE]],Table2[Zip Code],Table2[County])</f>
        <v>Davis</v>
      </c>
      <c r="I4984" t="str">
        <f>_xlfn.XLOOKUP(Table1[[#This Row],[ZIPCODE]],Table3[zip],Table3[county])</f>
        <v>Davis County</v>
      </c>
      <c r="J4984" t="str">
        <f>IFERROR(Table1[[#This Row],[County (Utah.gov)]], SUBSTITUTE(Table1[[#This Row],[County (WPR)]], " County", ""))</f>
        <v>Davis</v>
      </c>
    </row>
    <row r="4985" spans="1:10">
      <c r="A4985" t="s">
        <v>140</v>
      </c>
      <c r="B4985" t="s">
        <v>20</v>
      </c>
      <c r="C4985">
        <v>2025</v>
      </c>
      <c r="D4985">
        <v>2</v>
      </c>
      <c r="E4985">
        <v>84013</v>
      </c>
      <c r="F4985" t="s">
        <v>290</v>
      </c>
      <c r="G4985">
        <v>1</v>
      </c>
      <c r="H4985" t="str">
        <f>_xlfn.XLOOKUP(Table1[[#This Row],[ZIPCODE]],Table2[Zip Code],Table2[County])</f>
        <v>Utah</v>
      </c>
      <c r="I4985" t="str">
        <f>_xlfn.XLOOKUP(Table1[[#This Row],[ZIPCODE]],Table3[zip],Table3[county])</f>
        <v>Utah County</v>
      </c>
      <c r="J4985" t="str">
        <f>IFERROR(Table1[[#This Row],[County (Utah.gov)]], SUBSTITUTE(Table1[[#This Row],[County (WPR)]], " County", ""))</f>
        <v>Utah</v>
      </c>
    </row>
    <row r="4986" spans="1:10">
      <c r="A4986" t="s">
        <v>140</v>
      </c>
      <c r="B4986" t="s">
        <v>20</v>
      </c>
      <c r="C4986">
        <v>2025</v>
      </c>
      <c r="D4986">
        <v>2</v>
      </c>
      <c r="E4986">
        <v>84014</v>
      </c>
      <c r="F4986" t="s">
        <v>290</v>
      </c>
      <c r="G4986">
        <v>102</v>
      </c>
      <c r="H4986" t="str">
        <f>_xlfn.XLOOKUP(Table1[[#This Row],[ZIPCODE]],Table2[Zip Code],Table2[County])</f>
        <v>Davis</v>
      </c>
      <c r="I4986" t="str">
        <f>_xlfn.XLOOKUP(Table1[[#This Row],[ZIPCODE]],Table3[zip],Table3[county])</f>
        <v>Davis County</v>
      </c>
      <c r="J4986" t="str">
        <f>IFERROR(Table1[[#This Row],[County (Utah.gov)]], SUBSTITUTE(Table1[[#This Row],[County (WPR)]], " County", ""))</f>
        <v>Davis</v>
      </c>
    </row>
    <row r="4987" spans="1:10">
      <c r="A4987" t="s">
        <v>140</v>
      </c>
      <c r="B4987" t="s">
        <v>20</v>
      </c>
      <c r="C4987">
        <v>2025</v>
      </c>
      <c r="D4987">
        <v>2</v>
      </c>
      <c r="E4987">
        <v>84014</v>
      </c>
      <c r="F4987" t="s">
        <v>291</v>
      </c>
      <c r="G4987">
        <v>37</v>
      </c>
      <c r="H4987" t="str">
        <f>_xlfn.XLOOKUP(Table1[[#This Row],[ZIPCODE]],Table2[Zip Code],Table2[County])</f>
        <v>Davis</v>
      </c>
      <c r="I4987" t="str">
        <f>_xlfn.XLOOKUP(Table1[[#This Row],[ZIPCODE]],Table3[zip],Table3[county])</f>
        <v>Davis County</v>
      </c>
      <c r="J4987" t="str">
        <f>IFERROR(Table1[[#This Row],[County (Utah.gov)]], SUBSTITUTE(Table1[[#This Row],[County (WPR)]], " County", ""))</f>
        <v>Davis</v>
      </c>
    </row>
    <row r="4988" spans="1:10">
      <c r="A4988" t="s">
        <v>140</v>
      </c>
      <c r="B4988" t="s">
        <v>20</v>
      </c>
      <c r="C4988">
        <v>2025</v>
      </c>
      <c r="D4988">
        <v>2</v>
      </c>
      <c r="E4988">
        <v>84015</v>
      </c>
      <c r="F4988" t="s">
        <v>290</v>
      </c>
      <c r="G4988">
        <v>604</v>
      </c>
      <c r="H4988" t="str">
        <f>_xlfn.XLOOKUP(Table1[[#This Row],[ZIPCODE]],Table2[Zip Code],Table2[County])</f>
        <v>Davis</v>
      </c>
      <c r="I4988" t="str">
        <f>_xlfn.XLOOKUP(Table1[[#This Row],[ZIPCODE]],Table3[zip],Table3[county])</f>
        <v>Davis County</v>
      </c>
      <c r="J4988" t="str">
        <f>IFERROR(Table1[[#This Row],[County (Utah.gov)]], SUBSTITUTE(Table1[[#This Row],[County (WPR)]], " County", ""))</f>
        <v>Davis</v>
      </c>
    </row>
    <row r="4989" spans="1:10">
      <c r="A4989" t="s">
        <v>140</v>
      </c>
      <c r="B4989" t="s">
        <v>20</v>
      </c>
      <c r="C4989">
        <v>2025</v>
      </c>
      <c r="D4989">
        <v>2</v>
      </c>
      <c r="E4989">
        <v>84015</v>
      </c>
      <c r="F4989" t="s">
        <v>291</v>
      </c>
      <c r="G4989">
        <v>214</v>
      </c>
      <c r="H4989" t="str">
        <f>_xlfn.XLOOKUP(Table1[[#This Row],[ZIPCODE]],Table2[Zip Code],Table2[County])</f>
        <v>Davis</v>
      </c>
      <c r="I4989" t="str">
        <f>_xlfn.XLOOKUP(Table1[[#This Row],[ZIPCODE]],Table3[zip],Table3[county])</f>
        <v>Davis County</v>
      </c>
      <c r="J4989" t="str">
        <f>IFERROR(Table1[[#This Row],[County (Utah.gov)]], SUBSTITUTE(Table1[[#This Row],[County (WPR)]], " County", ""))</f>
        <v>Davis</v>
      </c>
    </row>
    <row r="4990" spans="1:10">
      <c r="A4990" t="s">
        <v>140</v>
      </c>
      <c r="B4990" t="s">
        <v>20</v>
      </c>
      <c r="C4990">
        <v>2025</v>
      </c>
      <c r="D4990">
        <v>2</v>
      </c>
      <c r="E4990">
        <v>84016</v>
      </c>
      <c r="F4990" t="s">
        <v>290</v>
      </c>
      <c r="G4990">
        <v>1</v>
      </c>
      <c r="H4990" t="str">
        <f>_xlfn.XLOOKUP(Table1[[#This Row],[ZIPCODE]],Table2[Zip Code],Table2[County])</f>
        <v>Davis</v>
      </c>
      <c r="I4990" t="e">
        <f>_xlfn.XLOOKUP(Table1[[#This Row],[ZIPCODE]],Table3[zip],Table3[county])</f>
        <v>#N/A</v>
      </c>
      <c r="J4990" t="str">
        <f>IFERROR(Table1[[#This Row],[County (Utah.gov)]], SUBSTITUTE(Table1[[#This Row],[County (WPR)]], " County", ""))</f>
        <v>Davis</v>
      </c>
    </row>
    <row r="4991" spans="1:10">
      <c r="A4991" t="s">
        <v>140</v>
      </c>
      <c r="B4991" t="s">
        <v>20</v>
      </c>
      <c r="C4991">
        <v>2025</v>
      </c>
      <c r="D4991">
        <v>2</v>
      </c>
      <c r="E4991">
        <v>84016</v>
      </c>
      <c r="F4991" t="s">
        <v>291</v>
      </c>
      <c r="G4991">
        <v>1</v>
      </c>
      <c r="H4991" t="str">
        <f>_xlfn.XLOOKUP(Table1[[#This Row],[ZIPCODE]],Table2[Zip Code],Table2[County])</f>
        <v>Davis</v>
      </c>
      <c r="I4991" t="e">
        <f>_xlfn.XLOOKUP(Table1[[#This Row],[ZIPCODE]],Table3[zip],Table3[county])</f>
        <v>#N/A</v>
      </c>
      <c r="J4991" t="str">
        <f>IFERROR(Table1[[#This Row],[County (Utah.gov)]], SUBSTITUTE(Table1[[#This Row],[County (WPR)]], " County", ""))</f>
        <v>Davis</v>
      </c>
    </row>
    <row r="4992" spans="1:10">
      <c r="A4992" t="s">
        <v>140</v>
      </c>
      <c r="B4992" t="s">
        <v>20</v>
      </c>
      <c r="C4992">
        <v>2025</v>
      </c>
      <c r="D4992">
        <v>2</v>
      </c>
      <c r="E4992">
        <v>84017</v>
      </c>
      <c r="F4992" t="s">
        <v>290</v>
      </c>
      <c r="G4992">
        <v>10</v>
      </c>
      <c r="H4992" t="str">
        <f>_xlfn.XLOOKUP(Table1[[#This Row],[ZIPCODE]],Table2[Zip Code],Table2[County])</f>
        <v>Summit</v>
      </c>
      <c r="I4992" t="str">
        <f>_xlfn.XLOOKUP(Table1[[#This Row],[ZIPCODE]],Table3[zip],Table3[county])</f>
        <v>Summit County</v>
      </c>
      <c r="J4992" t="str">
        <f>IFERROR(Table1[[#This Row],[County (Utah.gov)]], SUBSTITUTE(Table1[[#This Row],[County (WPR)]], " County", ""))</f>
        <v>Summit</v>
      </c>
    </row>
    <row r="4993" spans="1:10">
      <c r="A4993" t="s">
        <v>140</v>
      </c>
      <c r="B4993" t="s">
        <v>20</v>
      </c>
      <c r="C4993">
        <v>2025</v>
      </c>
      <c r="D4993">
        <v>2</v>
      </c>
      <c r="E4993">
        <v>84017</v>
      </c>
      <c r="F4993" t="s">
        <v>291</v>
      </c>
      <c r="G4993">
        <v>2</v>
      </c>
      <c r="H4993" t="str">
        <f>_xlfn.XLOOKUP(Table1[[#This Row],[ZIPCODE]],Table2[Zip Code],Table2[County])</f>
        <v>Summit</v>
      </c>
      <c r="I4993" t="str">
        <f>_xlfn.XLOOKUP(Table1[[#This Row],[ZIPCODE]],Table3[zip],Table3[county])</f>
        <v>Summit County</v>
      </c>
      <c r="J4993" t="str">
        <f>IFERROR(Table1[[#This Row],[County (Utah.gov)]], SUBSTITUTE(Table1[[#This Row],[County (WPR)]], " County", ""))</f>
        <v>Summit</v>
      </c>
    </row>
    <row r="4994" spans="1:10">
      <c r="A4994" t="s">
        <v>140</v>
      </c>
      <c r="B4994" t="s">
        <v>20</v>
      </c>
      <c r="C4994">
        <v>2025</v>
      </c>
      <c r="D4994">
        <v>2</v>
      </c>
      <c r="E4994">
        <v>84018</v>
      </c>
      <c r="F4994" t="s">
        <v>291</v>
      </c>
      <c r="G4994">
        <v>1</v>
      </c>
      <c r="H4994" t="str">
        <f>_xlfn.XLOOKUP(Table1[[#This Row],[ZIPCODE]],Table2[Zip Code],Table2[County])</f>
        <v>Morgan</v>
      </c>
      <c r="I4994" t="str">
        <f>_xlfn.XLOOKUP(Table1[[#This Row],[ZIPCODE]],Table3[zip],Table3[county])</f>
        <v>Morgan County</v>
      </c>
      <c r="J4994" t="str">
        <f>IFERROR(Table1[[#This Row],[County (Utah.gov)]], SUBSTITUTE(Table1[[#This Row],[County (WPR)]], " County", ""))</f>
        <v>Morgan</v>
      </c>
    </row>
    <row r="4995" spans="1:10">
      <c r="A4995" t="s">
        <v>140</v>
      </c>
      <c r="B4995" t="s">
        <v>20</v>
      </c>
      <c r="C4995">
        <v>2025</v>
      </c>
      <c r="D4995">
        <v>2</v>
      </c>
      <c r="E4995">
        <v>84020</v>
      </c>
      <c r="F4995" t="s">
        <v>290</v>
      </c>
      <c r="G4995">
        <v>19</v>
      </c>
      <c r="H4995" t="str">
        <f>_xlfn.XLOOKUP(Table1[[#This Row],[ZIPCODE]],Table2[Zip Code],Table2[County])</f>
        <v>Salt Lake</v>
      </c>
      <c r="I4995" t="str">
        <f>_xlfn.XLOOKUP(Table1[[#This Row],[ZIPCODE]],Table3[zip],Table3[county])</f>
        <v>Salt Lake County</v>
      </c>
      <c r="J4995" t="str">
        <f>IFERROR(Table1[[#This Row],[County (Utah.gov)]], SUBSTITUTE(Table1[[#This Row],[County (WPR)]], " County", ""))</f>
        <v>Salt Lake</v>
      </c>
    </row>
    <row r="4996" spans="1:10">
      <c r="A4996" t="s">
        <v>140</v>
      </c>
      <c r="B4996" t="s">
        <v>20</v>
      </c>
      <c r="C4996">
        <v>2025</v>
      </c>
      <c r="D4996">
        <v>2</v>
      </c>
      <c r="E4996">
        <v>84020</v>
      </c>
      <c r="F4996" t="s">
        <v>291</v>
      </c>
      <c r="G4996">
        <v>2</v>
      </c>
      <c r="H4996" t="str">
        <f>_xlfn.XLOOKUP(Table1[[#This Row],[ZIPCODE]],Table2[Zip Code],Table2[County])</f>
        <v>Salt Lake</v>
      </c>
      <c r="I4996" t="str">
        <f>_xlfn.XLOOKUP(Table1[[#This Row],[ZIPCODE]],Table3[zip],Table3[county])</f>
        <v>Salt Lake County</v>
      </c>
      <c r="J4996" t="str">
        <f>IFERROR(Table1[[#This Row],[County (Utah.gov)]], SUBSTITUTE(Table1[[#This Row],[County (WPR)]], " County", ""))</f>
        <v>Salt Lake</v>
      </c>
    </row>
    <row r="4997" spans="1:10">
      <c r="A4997" t="s">
        <v>140</v>
      </c>
      <c r="B4997" t="s">
        <v>20</v>
      </c>
      <c r="C4997">
        <v>2025</v>
      </c>
      <c r="D4997">
        <v>2</v>
      </c>
      <c r="E4997">
        <v>84021</v>
      </c>
      <c r="F4997" t="s">
        <v>290</v>
      </c>
      <c r="G4997">
        <v>2</v>
      </c>
      <c r="H4997" t="str">
        <f>_xlfn.XLOOKUP(Table1[[#This Row],[ZIPCODE]],Table2[Zip Code],Table2[County])</f>
        <v>Duchesne</v>
      </c>
      <c r="I4997" t="str">
        <f>_xlfn.XLOOKUP(Table1[[#This Row],[ZIPCODE]],Table3[zip],Table3[county])</f>
        <v>Duchesne County</v>
      </c>
      <c r="J4997" t="str">
        <f>IFERROR(Table1[[#This Row],[County (Utah.gov)]], SUBSTITUTE(Table1[[#This Row],[County (WPR)]], " County", ""))</f>
        <v>Duchesne</v>
      </c>
    </row>
    <row r="4998" spans="1:10">
      <c r="A4998" t="s">
        <v>140</v>
      </c>
      <c r="B4998" t="s">
        <v>20</v>
      </c>
      <c r="C4998">
        <v>2025</v>
      </c>
      <c r="D4998">
        <v>2</v>
      </c>
      <c r="E4998">
        <v>84022</v>
      </c>
      <c r="F4998" t="s">
        <v>290</v>
      </c>
      <c r="G4998">
        <v>1</v>
      </c>
      <c r="H4998" t="str">
        <f>_xlfn.XLOOKUP(Table1[[#This Row],[ZIPCODE]],Table2[Zip Code],Table2[County])</f>
        <v>Tooele</v>
      </c>
      <c r="I4998" t="str">
        <f>_xlfn.XLOOKUP(Table1[[#This Row],[ZIPCODE]],Table3[zip],Table3[county])</f>
        <v>Tooele County</v>
      </c>
      <c r="J4998" t="str">
        <f>IFERROR(Table1[[#This Row],[County (Utah.gov)]], SUBSTITUTE(Table1[[#This Row],[County (WPR)]], " County", ""))</f>
        <v>Tooele</v>
      </c>
    </row>
    <row r="4999" spans="1:10">
      <c r="A4999" t="s">
        <v>140</v>
      </c>
      <c r="B4999" t="s">
        <v>20</v>
      </c>
      <c r="C4999">
        <v>2025</v>
      </c>
      <c r="D4999">
        <v>2</v>
      </c>
      <c r="E4999">
        <v>84025</v>
      </c>
      <c r="F4999" t="s">
        <v>290</v>
      </c>
      <c r="G4999">
        <v>189</v>
      </c>
      <c r="H4999" t="str">
        <f>_xlfn.XLOOKUP(Table1[[#This Row],[ZIPCODE]],Table2[Zip Code],Table2[County])</f>
        <v>Davis</v>
      </c>
      <c r="I4999" t="str">
        <f>_xlfn.XLOOKUP(Table1[[#This Row],[ZIPCODE]],Table3[zip],Table3[county])</f>
        <v>Davis County</v>
      </c>
      <c r="J4999" t="str">
        <f>IFERROR(Table1[[#This Row],[County (Utah.gov)]], SUBSTITUTE(Table1[[#This Row],[County (WPR)]], " County", ""))</f>
        <v>Davis</v>
      </c>
    </row>
    <row r="5000" spans="1:10">
      <c r="A5000" t="s">
        <v>140</v>
      </c>
      <c r="B5000" t="s">
        <v>20</v>
      </c>
      <c r="C5000">
        <v>2025</v>
      </c>
      <c r="D5000">
        <v>2</v>
      </c>
      <c r="E5000">
        <v>84025</v>
      </c>
      <c r="F5000" t="s">
        <v>291</v>
      </c>
      <c r="G5000">
        <v>78</v>
      </c>
      <c r="H5000" t="str">
        <f>_xlfn.XLOOKUP(Table1[[#This Row],[ZIPCODE]],Table2[Zip Code],Table2[County])</f>
        <v>Davis</v>
      </c>
      <c r="I5000" t="str">
        <f>_xlfn.XLOOKUP(Table1[[#This Row],[ZIPCODE]],Table3[zip],Table3[county])</f>
        <v>Davis County</v>
      </c>
      <c r="J5000" t="str">
        <f>IFERROR(Table1[[#This Row],[County (Utah.gov)]], SUBSTITUTE(Table1[[#This Row],[County (WPR)]], " County", ""))</f>
        <v>Davis</v>
      </c>
    </row>
    <row r="5001" spans="1:10">
      <c r="A5001" t="s">
        <v>140</v>
      </c>
      <c r="B5001" t="s">
        <v>20</v>
      </c>
      <c r="C5001">
        <v>2025</v>
      </c>
      <c r="D5001">
        <v>2</v>
      </c>
      <c r="E5001">
        <v>84026</v>
      </c>
      <c r="F5001" t="s">
        <v>291</v>
      </c>
      <c r="G5001">
        <v>2</v>
      </c>
      <c r="H5001" t="str">
        <f>_xlfn.XLOOKUP(Table1[[#This Row],[ZIPCODE]],Table2[Zip Code],Table2[County])</f>
        <v>Uintah</v>
      </c>
      <c r="I5001" t="str">
        <f>_xlfn.XLOOKUP(Table1[[#This Row],[ZIPCODE]],Table3[zip],Table3[county])</f>
        <v>Uintah County</v>
      </c>
      <c r="J5001" t="str">
        <f>IFERROR(Table1[[#This Row],[County (Utah.gov)]], SUBSTITUTE(Table1[[#This Row],[County (WPR)]], " County", ""))</f>
        <v>Uintah</v>
      </c>
    </row>
    <row r="5002" spans="1:10">
      <c r="A5002" t="s">
        <v>140</v>
      </c>
      <c r="B5002" t="s">
        <v>20</v>
      </c>
      <c r="C5002">
        <v>2025</v>
      </c>
      <c r="D5002">
        <v>2</v>
      </c>
      <c r="E5002">
        <v>84028</v>
      </c>
      <c r="F5002" t="s">
        <v>290</v>
      </c>
      <c r="G5002">
        <v>2</v>
      </c>
      <c r="H5002" t="str">
        <f>_xlfn.XLOOKUP(Table1[[#This Row],[ZIPCODE]],Table2[Zip Code],Table2[County])</f>
        <v>Rich</v>
      </c>
      <c r="I5002" t="str">
        <f>_xlfn.XLOOKUP(Table1[[#This Row],[ZIPCODE]],Table3[zip],Table3[county])</f>
        <v>Rich County</v>
      </c>
      <c r="J5002" t="str">
        <f>IFERROR(Table1[[#This Row],[County (Utah.gov)]], SUBSTITUTE(Table1[[#This Row],[County (WPR)]], " County", ""))</f>
        <v>Rich</v>
      </c>
    </row>
    <row r="5003" spans="1:10">
      <c r="A5003" t="s">
        <v>140</v>
      </c>
      <c r="B5003" t="s">
        <v>20</v>
      </c>
      <c r="C5003">
        <v>2025</v>
      </c>
      <c r="D5003">
        <v>2</v>
      </c>
      <c r="E5003">
        <v>84028</v>
      </c>
      <c r="F5003" t="s">
        <v>291</v>
      </c>
      <c r="G5003">
        <v>1</v>
      </c>
      <c r="H5003" t="str">
        <f>_xlfn.XLOOKUP(Table1[[#This Row],[ZIPCODE]],Table2[Zip Code],Table2[County])</f>
        <v>Rich</v>
      </c>
      <c r="I5003" t="str">
        <f>_xlfn.XLOOKUP(Table1[[#This Row],[ZIPCODE]],Table3[zip],Table3[county])</f>
        <v>Rich County</v>
      </c>
      <c r="J5003" t="str">
        <f>IFERROR(Table1[[#This Row],[County (Utah.gov)]], SUBSTITUTE(Table1[[#This Row],[County (WPR)]], " County", ""))</f>
        <v>Rich</v>
      </c>
    </row>
    <row r="5004" spans="1:10">
      <c r="A5004" t="s">
        <v>140</v>
      </c>
      <c r="B5004" t="s">
        <v>20</v>
      </c>
      <c r="C5004">
        <v>2025</v>
      </c>
      <c r="D5004">
        <v>2</v>
      </c>
      <c r="E5004">
        <v>84029</v>
      </c>
      <c r="F5004" t="s">
        <v>290</v>
      </c>
      <c r="G5004">
        <v>10</v>
      </c>
      <c r="H5004" t="str">
        <f>_xlfn.XLOOKUP(Table1[[#This Row],[ZIPCODE]],Table2[Zip Code],Table2[County])</f>
        <v>Tooele</v>
      </c>
      <c r="I5004" t="str">
        <f>_xlfn.XLOOKUP(Table1[[#This Row],[ZIPCODE]],Table3[zip],Table3[county])</f>
        <v>Tooele County</v>
      </c>
      <c r="J5004" t="str">
        <f>IFERROR(Table1[[#This Row],[County (Utah.gov)]], SUBSTITUTE(Table1[[#This Row],[County (WPR)]], " County", ""))</f>
        <v>Tooele</v>
      </c>
    </row>
    <row r="5005" spans="1:10">
      <c r="A5005" t="s">
        <v>140</v>
      </c>
      <c r="B5005" t="s">
        <v>20</v>
      </c>
      <c r="C5005">
        <v>2025</v>
      </c>
      <c r="D5005">
        <v>2</v>
      </c>
      <c r="E5005">
        <v>84029</v>
      </c>
      <c r="F5005" t="s">
        <v>291</v>
      </c>
      <c r="G5005">
        <v>1</v>
      </c>
      <c r="H5005" t="str">
        <f>_xlfn.XLOOKUP(Table1[[#This Row],[ZIPCODE]],Table2[Zip Code],Table2[County])</f>
        <v>Tooele</v>
      </c>
      <c r="I5005" t="str">
        <f>_xlfn.XLOOKUP(Table1[[#This Row],[ZIPCODE]],Table3[zip],Table3[county])</f>
        <v>Tooele County</v>
      </c>
      <c r="J5005" t="str">
        <f>IFERROR(Table1[[#This Row],[County (Utah.gov)]], SUBSTITUTE(Table1[[#This Row],[County (WPR)]], " County", ""))</f>
        <v>Tooele</v>
      </c>
    </row>
    <row r="5006" spans="1:10">
      <c r="A5006" t="s">
        <v>140</v>
      </c>
      <c r="B5006" t="s">
        <v>20</v>
      </c>
      <c r="C5006">
        <v>2025</v>
      </c>
      <c r="D5006">
        <v>2</v>
      </c>
      <c r="E5006">
        <v>84032</v>
      </c>
      <c r="F5006" t="s">
        <v>290</v>
      </c>
      <c r="G5006">
        <v>5</v>
      </c>
      <c r="H5006" t="str">
        <f>_xlfn.XLOOKUP(Table1[[#This Row],[ZIPCODE]],Table2[Zip Code],Table2[County])</f>
        <v>Wasatch</v>
      </c>
      <c r="I5006" t="str">
        <f>_xlfn.XLOOKUP(Table1[[#This Row],[ZIPCODE]],Table3[zip],Table3[county])</f>
        <v>Wasatch County</v>
      </c>
      <c r="J5006" t="str">
        <f>IFERROR(Table1[[#This Row],[County (Utah.gov)]], SUBSTITUTE(Table1[[#This Row],[County (WPR)]], " County", ""))</f>
        <v>Wasatch</v>
      </c>
    </row>
    <row r="5007" spans="1:10">
      <c r="A5007" t="s">
        <v>140</v>
      </c>
      <c r="B5007" t="s">
        <v>20</v>
      </c>
      <c r="C5007">
        <v>2025</v>
      </c>
      <c r="D5007">
        <v>2</v>
      </c>
      <c r="E5007">
        <v>84032</v>
      </c>
      <c r="F5007" t="s">
        <v>291</v>
      </c>
      <c r="G5007">
        <v>2</v>
      </c>
      <c r="H5007" t="str">
        <f>_xlfn.XLOOKUP(Table1[[#This Row],[ZIPCODE]],Table2[Zip Code],Table2[County])</f>
        <v>Wasatch</v>
      </c>
      <c r="I5007" t="str">
        <f>_xlfn.XLOOKUP(Table1[[#This Row],[ZIPCODE]],Table3[zip],Table3[county])</f>
        <v>Wasatch County</v>
      </c>
      <c r="J5007" t="str">
        <f>IFERROR(Table1[[#This Row],[County (Utah.gov)]], SUBSTITUTE(Table1[[#This Row],[County (WPR)]], " County", ""))</f>
        <v>Wasatch</v>
      </c>
    </row>
    <row r="5008" spans="1:10">
      <c r="A5008" t="s">
        <v>140</v>
      </c>
      <c r="B5008" t="s">
        <v>20</v>
      </c>
      <c r="C5008">
        <v>2025</v>
      </c>
      <c r="D5008">
        <v>2</v>
      </c>
      <c r="E5008">
        <v>84033</v>
      </c>
      <c r="F5008" t="s">
        <v>290</v>
      </c>
      <c r="G5008">
        <v>10</v>
      </c>
      <c r="H5008" t="str">
        <f>_xlfn.XLOOKUP(Table1[[#This Row],[ZIPCODE]],Table2[Zip Code],Table2[County])</f>
        <v>Summit</v>
      </c>
      <c r="I5008" t="str">
        <f>_xlfn.XLOOKUP(Table1[[#This Row],[ZIPCODE]],Table3[zip],Table3[county])</f>
        <v>Summit County</v>
      </c>
      <c r="J5008" t="str">
        <f>IFERROR(Table1[[#This Row],[County (Utah.gov)]], SUBSTITUTE(Table1[[#This Row],[County (WPR)]], " County", ""))</f>
        <v>Summit</v>
      </c>
    </row>
    <row r="5009" spans="1:10">
      <c r="A5009" t="s">
        <v>140</v>
      </c>
      <c r="B5009" t="s">
        <v>20</v>
      </c>
      <c r="C5009">
        <v>2025</v>
      </c>
      <c r="D5009">
        <v>2</v>
      </c>
      <c r="E5009">
        <v>84033</v>
      </c>
      <c r="F5009" t="s">
        <v>291</v>
      </c>
      <c r="G5009">
        <v>1</v>
      </c>
      <c r="H5009" t="str">
        <f>_xlfn.XLOOKUP(Table1[[#This Row],[ZIPCODE]],Table2[Zip Code],Table2[County])</f>
        <v>Summit</v>
      </c>
      <c r="I5009" t="str">
        <f>_xlfn.XLOOKUP(Table1[[#This Row],[ZIPCODE]],Table3[zip],Table3[county])</f>
        <v>Summit County</v>
      </c>
      <c r="J5009" t="str">
        <f>IFERROR(Table1[[#This Row],[County (Utah.gov)]], SUBSTITUTE(Table1[[#This Row],[County (WPR)]], " County", ""))</f>
        <v>Summit</v>
      </c>
    </row>
    <row r="5010" spans="1:10">
      <c r="A5010" t="s">
        <v>140</v>
      </c>
      <c r="B5010" t="s">
        <v>20</v>
      </c>
      <c r="C5010">
        <v>2025</v>
      </c>
      <c r="D5010">
        <v>2</v>
      </c>
      <c r="E5010">
        <v>84036</v>
      </c>
      <c r="F5010" t="s">
        <v>290</v>
      </c>
      <c r="G5010">
        <v>6</v>
      </c>
      <c r="H5010" t="str">
        <f>_xlfn.XLOOKUP(Table1[[#This Row],[ZIPCODE]],Table2[Zip Code],Table2[County])</f>
        <v>Summit</v>
      </c>
      <c r="I5010" t="str">
        <f>_xlfn.XLOOKUP(Table1[[#This Row],[ZIPCODE]],Table3[zip],Table3[county])</f>
        <v>Summit County</v>
      </c>
      <c r="J5010" t="str">
        <f>IFERROR(Table1[[#This Row],[County (Utah.gov)]], SUBSTITUTE(Table1[[#This Row],[County (WPR)]], " County", ""))</f>
        <v>Summit</v>
      </c>
    </row>
    <row r="5011" spans="1:10">
      <c r="A5011" t="s">
        <v>140</v>
      </c>
      <c r="B5011" t="s">
        <v>20</v>
      </c>
      <c r="C5011">
        <v>2025</v>
      </c>
      <c r="D5011">
        <v>2</v>
      </c>
      <c r="E5011">
        <v>84036</v>
      </c>
      <c r="F5011" t="s">
        <v>291</v>
      </c>
      <c r="G5011">
        <v>3</v>
      </c>
      <c r="H5011" t="str">
        <f>_xlfn.XLOOKUP(Table1[[#This Row],[ZIPCODE]],Table2[Zip Code],Table2[County])</f>
        <v>Summit</v>
      </c>
      <c r="I5011" t="str">
        <f>_xlfn.XLOOKUP(Table1[[#This Row],[ZIPCODE]],Table3[zip],Table3[county])</f>
        <v>Summit County</v>
      </c>
      <c r="J5011" t="str">
        <f>IFERROR(Table1[[#This Row],[County (Utah.gov)]], SUBSTITUTE(Table1[[#This Row],[County (WPR)]], " County", ""))</f>
        <v>Summit</v>
      </c>
    </row>
    <row r="5012" spans="1:10">
      <c r="A5012" t="s">
        <v>140</v>
      </c>
      <c r="B5012" t="s">
        <v>20</v>
      </c>
      <c r="C5012">
        <v>2025</v>
      </c>
      <c r="D5012">
        <v>2</v>
      </c>
      <c r="E5012">
        <v>84037</v>
      </c>
      <c r="F5012" t="s">
        <v>290</v>
      </c>
      <c r="G5012">
        <v>376</v>
      </c>
      <c r="H5012" t="str">
        <f>_xlfn.XLOOKUP(Table1[[#This Row],[ZIPCODE]],Table2[Zip Code],Table2[County])</f>
        <v>Davis</v>
      </c>
      <c r="I5012" t="str">
        <f>_xlfn.XLOOKUP(Table1[[#This Row],[ZIPCODE]],Table3[zip],Table3[county])</f>
        <v>Davis County</v>
      </c>
      <c r="J5012" t="str">
        <f>IFERROR(Table1[[#This Row],[County (Utah.gov)]], SUBSTITUTE(Table1[[#This Row],[County (WPR)]], " County", ""))</f>
        <v>Davis</v>
      </c>
    </row>
    <row r="5013" spans="1:10">
      <c r="A5013" t="s">
        <v>140</v>
      </c>
      <c r="B5013" t="s">
        <v>20</v>
      </c>
      <c r="C5013">
        <v>2025</v>
      </c>
      <c r="D5013">
        <v>2</v>
      </c>
      <c r="E5013">
        <v>84037</v>
      </c>
      <c r="F5013" t="s">
        <v>291</v>
      </c>
      <c r="G5013">
        <v>110</v>
      </c>
      <c r="H5013" t="str">
        <f>_xlfn.XLOOKUP(Table1[[#This Row],[ZIPCODE]],Table2[Zip Code],Table2[County])</f>
        <v>Davis</v>
      </c>
      <c r="I5013" t="str">
        <f>_xlfn.XLOOKUP(Table1[[#This Row],[ZIPCODE]],Table3[zip],Table3[county])</f>
        <v>Davis County</v>
      </c>
      <c r="J5013" t="str">
        <f>IFERROR(Table1[[#This Row],[County (Utah.gov)]], SUBSTITUTE(Table1[[#This Row],[County (WPR)]], " County", ""))</f>
        <v>Davis</v>
      </c>
    </row>
    <row r="5014" spans="1:10">
      <c r="A5014" t="s">
        <v>140</v>
      </c>
      <c r="B5014" t="s">
        <v>20</v>
      </c>
      <c r="C5014">
        <v>2025</v>
      </c>
      <c r="D5014">
        <v>2</v>
      </c>
      <c r="E5014">
        <v>84039</v>
      </c>
      <c r="F5014" t="s">
        <v>290</v>
      </c>
      <c r="G5014">
        <v>1</v>
      </c>
      <c r="H5014" t="str">
        <f>_xlfn.XLOOKUP(Table1[[#This Row],[ZIPCODE]],Table2[Zip Code],Table2[County])</f>
        <v>Uintah</v>
      </c>
      <c r="I5014" t="str">
        <f>_xlfn.XLOOKUP(Table1[[#This Row],[ZIPCODE]],Table3[zip],Table3[county])</f>
        <v>Uintah County</v>
      </c>
      <c r="J5014" t="str">
        <f>IFERROR(Table1[[#This Row],[County (Utah.gov)]], SUBSTITUTE(Table1[[#This Row],[County (WPR)]], " County", ""))</f>
        <v>Uintah</v>
      </c>
    </row>
    <row r="5015" spans="1:10">
      <c r="A5015" t="s">
        <v>140</v>
      </c>
      <c r="B5015" t="s">
        <v>20</v>
      </c>
      <c r="C5015">
        <v>2025</v>
      </c>
      <c r="D5015">
        <v>2</v>
      </c>
      <c r="E5015">
        <v>84040</v>
      </c>
      <c r="F5015" t="s">
        <v>290</v>
      </c>
      <c r="G5015">
        <v>276</v>
      </c>
      <c r="H5015" t="str">
        <f>_xlfn.XLOOKUP(Table1[[#This Row],[ZIPCODE]],Table2[Zip Code],Table2[County])</f>
        <v>Davis</v>
      </c>
      <c r="I5015" t="str">
        <f>_xlfn.XLOOKUP(Table1[[#This Row],[ZIPCODE]],Table3[zip],Table3[county])</f>
        <v>Davis County</v>
      </c>
      <c r="J5015" t="str">
        <f>IFERROR(Table1[[#This Row],[County (Utah.gov)]], SUBSTITUTE(Table1[[#This Row],[County (WPR)]], " County", ""))</f>
        <v>Davis</v>
      </c>
    </row>
    <row r="5016" spans="1:10">
      <c r="A5016" t="s">
        <v>140</v>
      </c>
      <c r="B5016" t="s">
        <v>20</v>
      </c>
      <c r="C5016">
        <v>2025</v>
      </c>
      <c r="D5016">
        <v>2</v>
      </c>
      <c r="E5016">
        <v>84040</v>
      </c>
      <c r="F5016" t="s">
        <v>291</v>
      </c>
      <c r="G5016">
        <v>105</v>
      </c>
      <c r="H5016" t="str">
        <f>_xlfn.XLOOKUP(Table1[[#This Row],[ZIPCODE]],Table2[Zip Code],Table2[County])</f>
        <v>Davis</v>
      </c>
      <c r="I5016" t="str">
        <f>_xlfn.XLOOKUP(Table1[[#This Row],[ZIPCODE]],Table3[zip],Table3[county])</f>
        <v>Davis County</v>
      </c>
      <c r="J5016" t="str">
        <f>IFERROR(Table1[[#This Row],[County (Utah.gov)]], SUBSTITUTE(Table1[[#This Row],[County (WPR)]], " County", ""))</f>
        <v>Davis</v>
      </c>
    </row>
    <row r="5017" spans="1:10">
      <c r="A5017" t="s">
        <v>140</v>
      </c>
      <c r="B5017" t="s">
        <v>20</v>
      </c>
      <c r="C5017">
        <v>2025</v>
      </c>
      <c r="D5017">
        <v>2</v>
      </c>
      <c r="E5017">
        <v>84041</v>
      </c>
      <c r="F5017" t="s">
        <v>290</v>
      </c>
      <c r="G5017">
        <v>518</v>
      </c>
      <c r="H5017" t="str">
        <f>_xlfn.XLOOKUP(Table1[[#This Row],[ZIPCODE]],Table2[Zip Code],Table2[County])</f>
        <v>Davis</v>
      </c>
      <c r="I5017" t="str">
        <f>_xlfn.XLOOKUP(Table1[[#This Row],[ZIPCODE]],Table3[zip],Table3[county])</f>
        <v>Davis County</v>
      </c>
      <c r="J5017" t="str">
        <f>IFERROR(Table1[[#This Row],[County (Utah.gov)]], SUBSTITUTE(Table1[[#This Row],[County (WPR)]], " County", ""))</f>
        <v>Davis</v>
      </c>
    </row>
    <row r="5018" spans="1:10">
      <c r="A5018" t="s">
        <v>140</v>
      </c>
      <c r="B5018" t="s">
        <v>20</v>
      </c>
      <c r="C5018">
        <v>2025</v>
      </c>
      <c r="D5018">
        <v>2</v>
      </c>
      <c r="E5018">
        <v>84041</v>
      </c>
      <c r="F5018" t="s">
        <v>291</v>
      </c>
      <c r="G5018">
        <v>146</v>
      </c>
      <c r="H5018" t="str">
        <f>_xlfn.XLOOKUP(Table1[[#This Row],[ZIPCODE]],Table2[Zip Code],Table2[County])</f>
        <v>Davis</v>
      </c>
      <c r="I5018" t="str">
        <f>_xlfn.XLOOKUP(Table1[[#This Row],[ZIPCODE]],Table3[zip],Table3[county])</f>
        <v>Davis County</v>
      </c>
      <c r="J5018" t="str">
        <f>IFERROR(Table1[[#This Row],[County (Utah.gov)]], SUBSTITUTE(Table1[[#This Row],[County (WPR)]], " County", ""))</f>
        <v>Davis</v>
      </c>
    </row>
    <row r="5019" spans="1:10">
      <c r="A5019" t="s">
        <v>140</v>
      </c>
      <c r="B5019" t="s">
        <v>20</v>
      </c>
      <c r="C5019">
        <v>2025</v>
      </c>
      <c r="D5019">
        <v>2</v>
      </c>
      <c r="E5019">
        <v>84042</v>
      </c>
      <c r="F5019" t="s">
        <v>290</v>
      </c>
      <c r="G5019">
        <v>6</v>
      </c>
      <c r="H5019" t="str">
        <f>_xlfn.XLOOKUP(Table1[[#This Row],[ZIPCODE]],Table2[Zip Code],Table2[County])</f>
        <v>Utah</v>
      </c>
      <c r="I5019" t="str">
        <f>_xlfn.XLOOKUP(Table1[[#This Row],[ZIPCODE]],Table3[zip],Table3[county])</f>
        <v>Utah County</v>
      </c>
      <c r="J5019" t="str">
        <f>IFERROR(Table1[[#This Row],[County (Utah.gov)]], SUBSTITUTE(Table1[[#This Row],[County (WPR)]], " County", ""))</f>
        <v>Utah</v>
      </c>
    </row>
    <row r="5020" spans="1:10">
      <c r="A5020" t="s">
        <v>140</v>
      </c>
      <c r="B5020" t="s">
        <v>20</v>
      </c>
      <c r="C5020">
        <v>2025</v>
      </c>
      <c r="D5020">
        <v>2</v>
      </c>
      <c r="E5020">
        <v>84043</v>
      </c>
      <c r="F5020" t="s">
        <v>290</v>
      </c>
      <c r="G5020">
        <v>21</v>
      </c>
      <c r="H5020" t="str">
        <f>_xlfn.XLOOKUP(Table1[[#This Row],[ZIPCODE]],Table2[Zip Code],Table2[County])</f>
        <v>Utah</v>
      </c>
      <c r="I5020" t="str">
        <f>_xlfn.XLOOKUP(Table1[[#This Row],[ZIPCODE]],Table3[zip],Table3[county])</f>
        <v>Utah County</v>
      </c>
      <c r="J5020" t="str">
        <f>IFERROR(Table1[[#This Row],[County (Utah.gov)]], SUBSTITUTE(Table1[[#This Row],[County (WPR)]], " County", ""))</f>
        <v>Utah</v>
      </c>
    </row>
    <row r="5021" spans="1:10">
      <c r="A5021" t="s">
        <v>140</v>
      </c>
      <c r="B5021" t="s">
        <v>20</v>
      </c>
      <c r="C5021">
        <v>2025</v>
      </c>
      <c r="D5021">
        <v>2</v>
      </c>
      <c r="E5021">
        <v>84043</v>
      </c>
      <c r="F5021" t="s">
        <v>291</v>
      </c>
      <c r="G5021">
        <v>7</v>
      </c>
      <c r="H5021" t="str">
        <f>_xlfn.XLOOKUP(Table1[[#This Row],[ZIPCODE]],Table2[Zip Code],Table2[County])</f>
        <v>Utah</v>
      </c>
      <c r="I5021" t="str">
        <f>_xlfn.XLOOKUP(Table1[[#This Row],[ZIPCODE]],Table3[zip],Table3[county])</f>
        <v>Utah County</v>
      </c>
      <c r="J5021" t="str">
        <f>IFERROR(Table1[[#This Row],[County (Utah.gov)]], SUBSTITUTE(Table1[[#This Row],[County (WPR)]], " County", ""))</f>
        <v>Utah</v>
      </c>
    </row>
    <row r="5022" spans="1:10">
      <c r="A5022" t="s">
        <v>140</v>
      </c>
      <c r="B5022" t="s">
        <v>20</v>
      </c>
      <c r="C5022">
        <v>2025</v>
      </c>
      <c r="D5022">
        <v>2</v>
      </c>
      <c r="E5022">
        <v>84044</v>
      </c>
      <c r="F5022" t="s">
        <v>290</v>
      </c>
      <c r="G5022">
        <v>11</v>
      </c>
      <c r="H5022" t="str">
        <f>_xlfn.XLOOKUP(Table1[[#This Row],[ZIPCODE]],Table2[Zip Code],Table2[County])</f>
        <v>Salt Lake</v>
      </c>
      <c r="I5022" t="str">
        <f>_xlfn.XLOOKUP(Table1[[#This Row],[ZIPCODE]],Table3[zip],Table3[county])</f>
        <v>Salt Lake County</v>
      </c>
      <c r="J5022" t="str">
        <f>IFERROR(Table1[[#This Row],[County (Utah.gov)]], SUBSTITUTE(Table1[[#This Row],[County (WPR)]], " County", ""))</f>
        <v>Salt Lake</v>
      </c>
    </row>
    <row r="5023" spans="1:10">
      <c r="A5023" t="s">
        <v>140</v>
      </c>
      <c r="B5023" t="s">
        <v>20</v>
      </c>
      <c r="C5023">
        <v>2025</v>
      </c>
      <c r="D5023">
        <v>2</v>
      </c>
      <c r="E5023">
        <v>84044</v>
      </c>
      <c r="F5023" t="s">
        <v>291</v>
      </c>
      <c r="G5023">
        <v>4</v>
      </c>
      <c r="H5023" t="str">
        <f>_xlfn.XLOOKUP(Table1[[#This Row],[ZIPCODE]],Table2[Zip Code],Table2[County])</f>
        <v>Salt Lake</v>
      </c>
      <c r="I5023" t="str">
        <f>_xlfn.XLOOKUP(Table1[[#This Row],[ZIPCODE]],Table3[zip],Table3[county])</f>
        <v>Salt Lake County</v>
      </c>
      <c r="J5023" t="str">
        <f>IFERROR(Table1[[#This Row],[County (Utah.gov)]], SUBSTITUTE(Table1[[#This Row],[County (WPR)]], " County", ""))</f>
        <v>Salt Lake</v>
      </c>
    </row>
    <row r="5024" spans="1:10">
      <c r="A5024" t="s">
        <v>140</v>
      </c>
      <c r="B5024" t="s">
        <v>20</v>
      </c>
      <c r="C5024">
        <v>2025</v>
      </c>
      <c r="D5024">
        <v>2</v>
      </c>
      <c r="E5024">
        <v>84045</v>
      </c>
      <c r="F5024" t="s">
        <v>290</v>
      </c>
      <c r="G5024">
        <v>22</v>
      </c>
      <c r="H5024" t="e">
        <f>_xlfn.XLOOKUP(Table1[[#This Row],[ZIPCODE]],Table2[Zip Code],Table2[County])</f>
        <v>#N/A</v>
      </c>
      <c r="I5024" t="str">
        <f>_xlfn.XLOOKUP(Table1[[#This Row],[ZIPCODE]],Table3[zip],Table3[county])</f>
        <v>Utah County</v>
      </c>
      <c r="J5024" t="str">
        <f>IFERROR(Table1[[#This Row],[County (Utah.gov)]], SUBSTITUTE(Table1[[#This Row],[County (WPR)]], " County", ""))</f>
        <v>Utah</v>
      </c>
    </row>
    <row r="5025" spans="1:10">
      <c r="A5025" t="s">
        <v>140</v>
      </c>
      <c r="B5025" t="s">
        <v>20</v>
      </c>
      <c r="C5025">
        <v>2025</v>
      </c>
      <c r="D5025">
        <v>2</v>
      </c>
      <c r="E5025">
        <v>84045</v>
      </c>
      <c r="F5025" t="s">
        <v>291</v>
      </c>
      <c r="G5025">
        <v>5</v>
      </c>
      <c r="H5025" t="e">
        <f>_xlfn.XLOOKUP(Table1[[#This Row],[ZIPCODE]],Table2[Zip Code],Table2[County])</f>
        <v>#N/A</v>
      </c>
      <c r="I5025" t="str">
        <f>_xlfn.XLOOKUP(Table1[[#This Row],[ZIPCODE]],Table3[zip],Table3[county])</f>
        <v>Utah County</v>
      </c>
      <c r="J5025" t="str">
        <f>IFERROR(Table1[[#This Row],[County (Utah.gov)]], SUBSTITUTE(Table1[[#This Row],[County (WPR)]], " County", ""))</f>
        <v>Utah</v>
      </c>
    </row>
    <row r="5026" spans="1:10">
      <c r="A5026" t="s">
        <v>140</v>
      </c>
      <c r="B5026" t="s">
        <v>20</v>
      </c>
      <c r="C5026">
        <v>2025</v>
      </c>
      <c r="D5026">
        <v>2</v>
      </c>
      <c r="E5026">
        <v>84047</v>
      </c>
      <c r="F5026" t="s">
        <v>290</v>
      </c>
      <c r="G5026">
        <v>17</v>
      </c>
      <c r="H5026" t="str">
        <f>_xlfn.XLOOKUP(Table1[[#This Row],[ZIPCODE]],Table2[Zip Code],Table2[County])</f>
        <v>Salt Lake</v>
      </c>
      <c r="I5026" t="str">
        <f>_xlfn.XLOOKUP(Table1[[#This Row],[ZIPCODE]],Table3[zip],Table3[county])</f>
        <v>Salt Lake County</v>
      </c>
      <c r="J5026" t="str">
        <f>IFERROR(Table1[[#This Row],[County (Utah.gov)]], SUBSTITUTE(Table1[[#This Row],[County (WPR)]], " County", ""))</f>
        <v>Salt Lake</v>
      </c>
    </row>
    <row r="5027" spans="1:10">
      <c r="A5027" t="s">
        <v>140</v>
      </c>
      <c r="B5027" t="s">
        <v>20</v>
      </c>
      <c r="C5027">
        <v>2025</v>
      </c>
      <c r="D5027">
        <v>2</v>
      </c>
      <c r="E5027">
        <v>84047</v>
      </c>
      <c r="F5027" t="s">
        <v>291</v>
      </c>
      <c r="G5027">
        <v>5</v>
      </c>
      <c r="H5027" t="str">
        <f>_xlfn.XLOOKUP(Table1[[#This Row],[ZIPCODE]],Table2[Zip Code],Table2[County])</f>
        <v>Salt Lake</v>
      </c>
      <c r="I5027" t="str">
        <f>_xlfn.XLOOKUP(Table1[[#This Row],[ZIPCODE]],Table3[zip],Table3[county])</f>
        <v>Salt Lake County</v>
      </c>
      <c r="J5027" t="str">
        <f>IFERROR(Table1[[#This Row],[County (Utah.gov)]], SUBSTITUTE(Table1[[#This Row],[County (WPR)]], " County", ""))</f>
        <v>Salt Lake</v>
      </c>
    </row>
    <row r="5028" spans="1:10">
      <c r="A5028" t="s">
        <v>140</v>
      </c>
      <c r="B5028" t="s">
        <v>20</v>
      </c>
      <c r="C5028">
        <v>2025</v>
      </c>
      <c r="D5028">
        <v>2</v>
      </c>
      <c r="E5028">
        <v>84049</v>
      </c>
      <c r="F5028" t="s">
        <v>290</v>
      </c>
      <c r="G5028">
        <v>3</v>
      </c>
      <c r="H5028" t="str">
        <f>_xlfn.XLOOKUP(Table1[[#This Row],[ZIPCODE]],Table2[Zip Code],Table2[County])</f>
        <v>Wasatch</v>
      </c>
      <c r="I5028" t="str">
        <f>_xlfn.XLOOKUP(Table1[[#This Row],[ZIPCODE]],Table3[zip],Table3[county])</f>
        <v>Wasatch County</v>
      </c>
      <c r="J5028" t="str">
        <f>IFERROR(Table1[[#This Row],[County (Utah.gov)]], SUBSTITUTE(Table1[[#This Row],[County (WPR)]], " County", ""))</f>
        <v>Wasatch</v>
      </c>
    </row>
    <row r="5029" spans="1:10">
      <c r="A5029" t="s">
        <v>140</v>
      </c>
      <c r="B5029" t="s">
        <v>20</v>
      </c>
      <c r="C5029">
        <v>2025</v>
      </c>
      <c r="D5029">
        <v>2</v>
      </c>
      <c r="E5029">
        <v>84049</v>
      </c>
      <c r="F5029" t="s">
        <v>291</v>
      </c>
      <c r="G5029">
        <v>1</v>
      </c>
      <c r="H5029" t="str">
        <f>_xlfn.XLOOKUP(Table1[[#This Row],[ZIPCODE]],Table2[Zip Code],Table2[County])</f>
        <v>Wasatch</v>
      </c>
      <c r="I5029" t="str">
        <f>_xlfn.XLOOKUP(Table1[[#This Row],[ZIPCODE]],Table3[zip],Table3[county])</f>
        <v>Wasatch County</v>
      </c>
      <c r="J5029" t="str">
        <f>IFERROR(Table1[[#This Row],[County (Utah.gov)]], SUBSTITUTE(Table1[[#This Row],[County (WPR)]], " County", ""))</f>
        <v>Wasatch</v>
      </c>
    </row>
    <row r="5030" spans="1:10">
      <c r="A5030" t="s">
        <v>140</v>
      </c>
      <c r="B5030" t="s">
        <v>20</v>
      </c>
      <c r="C5030">
        <v>2025</v>
      </c>
      <c r="D5030">
        <v>2</v>
      </c>
      <c r="E5030">
        <v>84050</v>
      </c>
      <c r="F5030" t="s">
        <v>290</v>
      </c>
      <c r="G5030">
        <v>144</v>
      </c>
      <c r="H5030" t="str">
        <f>_xlfn.XLOOKUP(Table1[[#This Row],[ZIPCODE]],Table2[Zip Code],Table2[County])</f>
        <v>Morgan</v>
      </c>
      <c r="I5030" t="str">
        <f>_xlfn.XLOOKUP(Table1[[#This Row],[ZIPCODE]],Table3[zip],Table3[county])</f>
        <v>Morgan County</v>
      </c>
      <c r="J5030" t="str">
        <f>IFERROR(Table1[[#This Row],[County (Utah.gov)]], SUBSTITUTE(Table1[[#This Row],[County (WPR)]], " County", ""))</f>
        <v>Morgan</v>
      </c>
    </row>
    <row r="5031" spans="1:10">
      <c r="A5031" t="s">
        <v>140</v>
      </c>
      <c r="B5031" t="s">
        <v>20</v>
      </c>
      <c r="C5031">
        <v>2025</v>
      </c>
      <c r="D5031">
        <v>2</v>
      </c>
      <c r="E5031">
        <v>84050</v>
      </c>
      <c r="F5031" t="s">
        <v>291</v>
      </c>
      <c r="G5031">
        <v>44</v>
      </c>
      <c r="H5031" t="str">
        <f>_xlfn.XLOOKUP(Table1[[#This Row],[ZIPCODE]],Table2[Zip Code],Table2[County])</f>
        <v>Morgan</v>
      </c>
      <c r="I5031" t="str">
        <f>_xlfn.XLOOKUP(Table1[[#This Row],[ZIPCODE]],Table3[zip],Table3[county])</f>
        <v>Morgan County</v>
      </c>
      <c r="J5031" t="str">
        <f>IFERROR(Table1[[#This Row],[County (Utah.gov)]], SUBSTITUTE(Table1[[#This Row],[County (WPR)]], " County", ""))</f>
        <v>Morgan</v>
      </c>
    </row>
    <row r="5032" spans="1:10">
      <c r="A5032" t="s">
        <v>140</v>
      </c>
      <c r="B5032" t="s">
        <v>20</v>
      </c>
      <c r="C5032">
        <v>2025</v>
      </c>
      <c r="D5032">
        <v>2</v>
      </c>
      <c r="E5032">
        <v>84052</v>
      </c>
      <c r="F5032" t="s">
        <v>290</v>
      </c>
      <c r="G5032">
        <v>1</v>
      </c>
      <c r="H5032" t="str">
        <f>_xlfn.XLOOKUP(Table1[[#This Row],[ZIPCODE]],Table2[Zip Code],Table2[County])</f>
        <v>Duchesne</v>
      </c>
      <c r="I5032" t="str">
        <f>_xlfn.XLOOKUP(Table1[[#This Row],[ZIPCODE]],Table3[zip],Table3[county])</f>
        <v>Duchesne County</v>
      </c>
      <c r="J5032" t="str">
        <f>IFERROR(Table1[[#This Row],[County (Utah.gov)]], SUBSTITUTE(Table1[[#This Row],[County (WPR)]], " County", ""))</f>
        <v>Duchesne</v>
      </c>
    </row>
    <row r="5033" spans="1:10">
      <c r="A5033" t="s">
        <v>140</v>
      </c>
      <c r="B5033" t="s">
        <v>20</v>
      </c>
      <c r="C5033">
        <v>2025</v>
      </c>
      <c r="D5033">
        <v>2</v>
      </c>
      <c r="E5033">
        <v>84054</v>
      </c>
      <c r="F5033" t="s">
        <v>290</v>
      </c>
      <c r="G5033">
        <v>69</v>
      </c>
      <c r="H5033" t="str">
        <f>_xlfn.XLOOKUP(Table1[[#This Row],[ZIPCODE]],Table2[Zip Code],Table2[County])</f>
        <v>Davis</v>
      </c>
      <c r="I5033" t="str">
        <f>_xlfn.XLOOKUP(Table1[[#This Row],[ZIPCODE]],Table3[zip],Table3[county])</f>
        <v>Davis County</v>
      </c>
      <c r="J5033" t="str">
        <f>IFERROR(Table1[[#This Row],[County (Utah.gov)]], SUBSTITUTE(Table1[[#This Row],[County (WPR)]], " County", ""))</f>
        <v>Davis</v>
      </c>
    </row>
    <row r="5034" spans="1:10">
      <c r="A5034" t="s">
        <v>140</v>
      </c>
      <c r="B5034" t="s">
        <v>20</v>
      </c>
      <c r="C5034">
        <v>2025</v>
      </c>
      <c r="D5034">
        <v>2</v>
      </c>
      <c r="E5034">
        <v>84054</v>
      </c>
      <c r="F5034" t="s">
        <v>291</v>
      </c>
      <c r="G5034">
        <v>19</v>
      </c>
      <c r="H5034" t="str">
        <f>_xlfn.XLOOKUP(Table1[[#This Row],[ZIPCODE]],Table2[Zip Code],Table2[County])</f>
        <v>Davis</v>
      </c>
      <c r="I5034" t="str">
        <f>_xlfn.XLOOKUP(Table1[[#This Row],[ZIPCODE]],Table3[zip],Table3[county])</f>
        <v>Davis County</v>
      </c>
      <c r="J5034" t="str">
        <f>IFERROR(Table1[[#This Row],[County (Utah.gov)]], SUBSTITUTE(Table1[[#This Row],[County (WPR)]], " County", ""))</f>
        <v>Davis</v>
      </c>
    </row>
    <row r="5035" spans="1:10">
      <c r="A5035" t="s">
        <v>140</v>
      </c>
      <c r="B5035" t="s">
        <v>20</v>
      </c>
      <c r="C5035">
        <v>2025</v>
      </c>
      <c r="D5035">
        <v>2</v>
      </c>
      <c r="E5035">
        <v>84055</v>
      </c>
      <c r="F5035" t="s">
        <v>290</v>
      </c>
      <c r="G5035">
        <v>4</v>
      </c>
      <c r="H5035" t="str">
        <f>_xlfn.XLOOKUP(Table1[[#This Row],[ZIPCODE]],Table2[Zip Code],Table2[County])</f>
        <v>Summit</v>
      </c>
      <c r="I5035" t="str">
        <f>_xlfn.XLOOKUP(Table1[[#This Row],[ZIPCODE]],Table3[zip],Table3[county])</f>
        <v>Summit County</v>
      </c>
      <c r="J5035" t="str">
        <f>IFERROR(Table1[[#This Row],[County (Utah.gov)]], SUBSTITUTE(Table1[[#This Row],[County (WPR)]], " County", ""))</f>
        <v>Summit</v>
      </c>
    </row>
    <row r="5036" spans="1:10">
      <c r="A5036" t="s">
        <v>140</v>
      </c>
      <c r="B5036" t="s">
        <v>20</v>
      </c>
      <c r="C5036">
        <v>2025</v>
      </c>
      <c r="D5036">
        <v>2</v>
      </c>
      <c r="E5036">
        <v>84055</v>
      </c>
      <c r="F5036" t="s">
        <v>291</v>
      </c>
      <c r="G5036">
        <v>1</v>
      </c>
      <c r="H5036" t="str">
        <f>_xlfn.XLOOKUP(Table1[[#This Row],[ZIPCODE]],Table2[Zip Code],Table2[County])</f>
        <v>Summit</v>
      </c>
      <c r="I5036" t="str">
        <f>_xlfn.XLOOKUP(Table1[[#This Row],[ZIPCODE]],Table3[zip],Table3[county])</f>
        <v>Summit County</v>
      </c>
      <c r="J5036" t="str">
        <f>IFERROR(Table1[[#This Row],[County (Utah.gov)]], SUBSTITUTE(Table1[[#This Row],[County (WPR)]], " County", ""))</f>
        <v>Summit</v>
      </c>
    </row>
    <row r="5037" spans="1:10">
      <c r="A5037" t="s">
        <v>140</v>
      </c>
      <c r="B5037" t="s">
        <v>20</v>
      </c>
      <c r="C5037">
        <v>2025</v>
      </c>
      <c r="D5037">
        <v>2</v>
      </c>
      <c r="E5037">
        <v>84056</v>
      </c>
      <c r="F5037" t="s">
        <v>290</v>
      </c>
      <c r="G5037">
        <v>18</v>
      </c>
      <c r="H5037" t="str">
        <f>_xlfn.XLOOKUP(Table1[[#This Row],[ZIPCODE]],Table2[Zip Code],Table2[County])</f>
        <v>Weber</v>
      </c>
      <c r="I5037" t="str">
        <f>_xlfn.XLOOKUP(Table1[[#This Row],[ZIPCODE]],Table3[zip],Table3[county])</f>
        <v>Davis County</v>
      </c>
      <c r="J5037" t="str">
        <f>IFERROR(Table1[[#This Row],[County (Utah.gov)]], SUBSTITUTE(Table1[[#This Row],[County (WPR)]], " County", ""))</f>
        <v>Weber</v>
      </c>
    </row>
    <row r="5038" spans="1:10">
      <c r="A5038" t="s">
        <v>140</v>
      </c>
      <c r="B5038" t="s">
        <v>20</v>
      </c>
      <c r="C5038">
        <v>2025</v>
      </c>
      <c r="D5038">
        <v>2</v>
      </c>
      <c r="E5038">
        <v>84056</v>
      </c>
      <c r="F5038" t="s">
        <v>291</v>
      </c>
      <c r="G5038">
        <v>5</v>
      </c>
      <c r="H5038" t="str">
        <f>_xlfn.XLOOKUP(Table1[[#This Row],[ZIPCODE]],Table2[Zip Code],Table2[County])</f>
        <v>Weber</v>
      </c>
      <c r="I5038" t="str">
        <f>_xlfn.XLOOKUP(Table1[[#This Row],[ZIPCODE]],Table3[zip],Table3[county])</f>
        <v>Davis County</v>
      </c>
      <c r="J5038" t="str">
        <f>IFERROR(Table1[[#This Row],[County (Utah.gov)]], SUBSTITUTE(Table1[[#This Row],[County (WPR)]], " County", ""))</f>
        <v>Weber</v>
      </c>
    </row>
    <row r="5039" spans="1:10">
      <c r="A5039" t="s">
        <v>140</v>
      </c>
      <c r="B5039" t="s">
        <v>20</v>
      </c>
      <c r="C5039">
        <v>2025</v>
      </c>
      <c r="D5039">
        <v>2</v>
      </c>
      <c r="E5039">
        <v>84057</v>
      </c>
      <c r="F5039" t="s">
        <v>290</v>
      </c>
      <c r="G5039">
        <v>8</v>
      </c>
      <c r="H5039" t="str">
        <f>_xlfn.XLOOKUP(Table1[[#This Row],[ZIPCODE]],Table2[Zip Code],Table2[County])</f>
        <v>Utah</v>
      </c>
      <c r="I5039" t="str">
        <f>_xlfn.XLOOKUP(Table1[[#This Row],[ZIPCODE]],Table3[zip],Table3[county])</f>
        <v>Utah County</v>
      </c>
      <c r="J5039" t="str">
        <f>IFERROR(Table1[[#This Row],[County (Utah.gov)]], SUBSTITUTE(Table1[[#This Row],[County (WPR)]], " County", ""))</f>
        <v>Utah</v>
      </c>
    </row>
    <row r="5040" spans="1:10">
      <c r="A5040" t="s">
        <v>140</v>
      </c>
      <c r="B5040" t="s">
        <v>20</v>
      </c>
      <c r="C5040">
        <v>2025</v>
      </c>
      <c r="D5040">
        <v>2</v>
      </c>
      <c r="E5040">
        <v>84057</v>
      </c>
      <c r="F5040" t="s">
        <v>291</v>
      </c>
      <c r="G5040">
        <v>3</v>
      </c>
      <c r="H5040" t="str">
        <f>_xlfn.XLOOKUP(Table1[[#This Row],[ZIPCODE]],Table2[Zip Code],Table2[County])</f>
        <v>Utah</v>
      </c>
      <c r="I5040" t="str">
        <f>_xlfn.XLOOKUP(Table1[[#This Row],[ZIPCODE]],Table3[zip],Table3[county])</f>
        <v>Utah County</v>
      </c>
      <c r="J5040" t="str">
        <f>IFERROR(Table1[[#This Row],[County (Utah.gov)]], SUBSTITUTE(Table1[[#This Row],[County (WPR)]], " County", ""))</f>
        <v>Utah</v>
      </c>
    </row>
    <row r="5041" spans="1:10">
      <c r="A5041" t="s">
        <v>140</v>
      </c>
      <c r="B5041" t="s">
        <v>20</v>
      </c>
      <c r="C5041">
        <v>2025</v>
      </c>
      <c r="D5041">
        <v>2</v>
      </c>
      <c r="E5041">
        <v>84058</v>
      </c>
      <c r="F5041" t="s">
        <v>290</v>
      </c>
      <c r="G5041">
        <v>10</v>
      </c>
      <c r="H5041" t="str">
        <f>_xlfn.XLOOKUP(Table1[[#This Row],[ZIPCODE]],Table2[Zip Code],Table2[County])</f>
        <v>Utah</v>
      </c>
      <c r="I5041" t="str">
        <f>_xlfn.XLOOKUP(Table1[[#This Row],[ZIPCODE]],Table3[zip],Table3[county])</f>
        <v>Utah County</v>
      </c>
      <c r="J5041" t="str">
        <f>IFERROR(Table1[[#This Row],[County (Utah.gov)]], SUBSTITUTE(Table1[[#This Row],[County (WPR)]], " County", ""))</f>
        <v>Utah</v>
      </c>
    </row>
    <row r="5042" spans="1:10">
      <c r="A5042" t="s">
        <v>140</v>
      </c>
      <c r="B5042" t="s">
        <v>20</v>
      </c>
      <c r="C5042">
        <v>2025</v>
      </c>
      <c r="D5042">
        <v>2</v>
      </c>
      <c r="E5042">
        <v>84058</v>
      </c>
      <c r="F5042" t="s">
        <v>291</v>
      </c>
      <c r="G5042">
        <v>1</v>
      </c>
      <c r="H5042" t="str">
        <f>_xlfn.XLOOKUP(Table1[[#This Row],[ZIPCODE]],Table2[Zip Code],Table2[County])</f>
        <v>Utah</v>
      </c>
      <c r="I5042" t="str">
        <f>_xlfn.XLOOKUP(Table1[[#This Row],[ZIPCODE]],Table3[zip],Table3[county])</f>
        <v>Utah County</v>
      </c>
      <c r="J5042" t="str">
        <f>IFERROR(Table1[[#This Row],[County (Utah.gov)]], SUBSTITUTE(Table1[[#This Row],[County (WPR)]], " County", ""))</f>
        <v>Utah</v>
      </c>
    </row>
    <row r="5043" spans="1:10">
      <c r="A5043" t="s">
        <v>140</v>
      </c>
      <c r="B5043" t="s">
        <v>20</v>
      </c>
      <c r="C5043">
        <v>2025</v>
      </c>
      <c r="D5043">
        <v>2</v>
      </c>
      <c r="E5043">
        <v>84059</v>
      </c>
      <c r="F5043" t="s">
        <v>290</v>
      </c>
      <c r="G5043">
        <v>1</v>
      </c>
      <c r="H5043" t="str">
        <f>_xlfn.XLOOKUP(Table1[[#This Row],[ZIPCODE]],Table2[Zip Code],Table2[County])</f>
        <v>Utah</v>
      </c>
      <c r="I5043" t="str">
        <f>_xlfn.XLOOKUP(Table1[[#This Row],[ZIPCODE]],Table3[zip],Table3[county])</f>
        <v>Utah County</v>
      </c>
      <c r="J5043" t="str">
        <f>IFERROR(Table1[[#This Row],[County (Utah.gov)]], SUBSTITUTE(Table1[[#This Row],[County (WPR)]], " County", ""))</f>
        <v>Utah</v>
      </c>
    </row>
    <row r="5044" spans="1:10">
      <c r="A5044" t="s">
        <v>140</v>
      </c>
      <c r="B5044" t="s">
        <v>20</v>
      </c>
      <c r="C5044">
        <v>2025</v>
      </c>
      <c r="D5044">
        <v>2</v>
      </c>
      <c r="E5044">
        <v>84060</v>
      </c>
      <c r="F5044" t="s">
        <v>290</v>
      </c>
      <c r="G5044">
        <v>4</v>
      </c>
      <c r="H5044" t="str">
        <f>_xlfn.XLOOKUP(Table1[[#This Row],[ZIPCODE]],Table2[Zip Code],Table2[County])</f>
        <v>Summit</v>
      </c>
      <c r="I5044" t="str">
        <f>_xlfn.XLOOKUP(Table1[[#This Row],[ZIPCODE]],Table3[zip],Table3[county])</f>
        <v>Summit County</v>
      </c>
      <c r="J5044" t="str">
        <f>IFERROR(Table1[[#This Row],[County (Utah.gov)]], SUBSTITUTE(Table1[[#This Row],[County (WPR)]], " County", ""))</f>
        <v>Summit</v>
      </c>
    </row>
    <row r="5045" spans="1:10">
      <c r="A5045" t="s">
        <v>140</v>
      </c>
      <c r="B5045" t="s">
        <v>20</v>
      </c>
      <c r="C5045">
        <v>2025</v>
      </c>
      <c r="D5045">
        <v>2</v>
      </c>
      <c r="E5045">
        <v>84060</v>
      </c>
      <c r="F5045" t="s">
        <v>291</v>
      </c>
      <c r="G5045">
        <v>1</v>
      </c>
      <c r="H5045" t="str">
        <f>_xlfn.XLOOKUP(Table1[[#This Row],[ZIPCODE]],Table2[Zip Code],Table2[County])</f>
        <v>Summit</v>
      </c>
      <c r="I5045" t="str">
        <f>_xlfn.XLOOKUP(Table1[[#This Row],[ZIPCODE]],Table3[zip],Table3[county])</f>
        <v>Summit County</v>
      </c>
      <c r="J5045" t="str">
        <f>IFERROR(Table1[[#This Row],[County (Utah.gov)]], SUBSTITUTE(Table1[[#This Row],[County (WPR)]], " County", ""))</f>
        <v>Summit</v>
      </c>
    </row>
    <row r="5046" spans="1:10">
      <c r="A5046" t="s">
        <v>140</v>
      </c>
      <c r="B5046" t="s">
        <v>20</v>
      </c>
      <c r="C5046">
        <v>2025</v>
      </c>
      <c r="D5046">
        <v>2</v>
      </c>
      <c r="E5046">
        <v>84061</v>
      </c>
      <c r="F5046" t="s">
        <v>290</v>
      </c>
      <c r="G5046">
        <v>2</v>
      </c>
      <c r="H5046" t="str">
        <f>_xlfn.XLOOKUP(Table1[[#This Row],[ZIPCODE]],Table2[Zip Code],Table2[County])</f>
        <v>Summit</v>
      </c>
      <c r="I5046" t="str">
        <f>_xlfn.XLOOKUP(Table1[[#This Row],[ZIPCODE]],Table3[zip],Table3[county])</f>
        <v>Summit County</v>
      </c>
      <c r="J5046" t="str">
        <f>IFERROR(Table1[[#This Row],[County (Utah.gov)]], SUBSTITUTE(Table1[[#This Row],[County (WPR)]], " County", ""))</f>
        <v>Summit</v>
      </c>
    </row>
    <row r="5047" spans="1:10">
      <c r="A5047" t="s">
        <v>140</v>
      </c>
      <c r="B5047" t="s">
        <v>20</v>
      </c>
      <c r="C5047">
        <v>2025</v>
      </c>
      <c r="D5047">
        <v>2</v>
      </c>
      <c r="E5047">
        <v>84062</v>
      </c>
      <c r="F5047" t="s">
        <v>290</v>
      </c>
      <c r="G5047">
        <v>12</v>
      </c>
      <c r="H5047" t="str">
        <f>_xlfn.XLOOKUP(Table1[[#This Row],[ZIPCODE]],Table2[Zip Code],Table2[County])</f>
        <v>Utah</v>
      </c>
      <c r="I5047" t="str">
        <f>_xlfn.XLOOKUP(Table1[[#This Row],[ZIPCODE]],Table3[zip],Table3[county])</f>
        <v>Utah County</v>
      </c>
      <c r="J5047" t="str">
        <f>IFERROR(Table1[[#This Row],[County (Utah.gov)]], SUBSTITUTE(Table1[[#This Row],[County (WPR)]], " County", ""))</f>
        <v>Utah</v>
      </c>
    </row>
    <row r="5048" spans="1:10">
      <c r="A5048" t="s">
        <v>140</v>
      </c>
      <c r="B5048" t="s">
        <v>20</v>
      </c>
      <c r="C5048">
        <v>2025</v>
      </c>
      <c r="D5048">
        <v>2</v>
      </c>
      <c r="E5048">
        <v>84062</v>
      </c>
      <c r="F5048" t="s">
        <v>291</v>
      </c>
      <c r="G5048">
        <v>2</v>
      </c>
      <c r="H5048" t="str">
        <f>_xlfn.XLOOKUP(Table1[[#This Row],[ZIPCODE]],Table2[Zip Code],Table2[County])</f>
        <v>Utah</v>
      </c>
      <c r="I5048" t="str">
        <f>_xlfn.XLOOKUP(Table1[[#This Row],[ZIPCODE]],Table3[zip],Table3[county])</f>
        <v>Utah County</v>
      </c>
      <c r="J5048" t="str">
        <f>IFERROR(Table1[[#This Row],[County (Utah.gov)]], SUBSTITUTE(Table1[[#This Row],[County (WPR)]], " County", ""))</f>
        <v>Utah</v>
      </c>
    </row>
    <row r="5049" spans="1:10">
      <c r="A5049" t="s">
        <v>140</v>
      </c>
      <c r="B5049" t="s">
        <v>20</v>
      </c>
      <c r="C5049">
        <v>2025</v>
      </c>
      <c r="D5049">
        <v>2</v>
      </c>
      <c r="E5049">
        <v>84065</v>
      </c>
      <c r="F5049" t="s">
        <v>290</v>
      </c>
      <c r="G5049">
        <v>23</v>
      </c>
      <c r="H5049" t="str">
        <f>_xlfn.XLOOKUP(Table1[[#This Row],[ZIPCODE]],Table2[Zip Code],Table2[County])</f>
        <v>Salt Lake</v>
      </c>
      <c r="I5049" t="str">
        <f>_xlfn.XLOOKUP(Table1[[#This Row],[ZIPCODE]],Table3[zip],Table3[county])</f>
        <v>Salt Lake County</v>
      </c>
      <c r="J5049" t="str">
        <f>IFERROR(Table1[[#This Row],[County (Utah.gov)]], SUBSTITUTE(Table1[[#This Row],[County (WPR)]], " County", ""))</f>
        <v>Salt Lake</v>
      </c>
    </row>
    <row r="5050" spans="1:10">
      <c r="A5050" t="s">
        <v>140</v>
      </c>
      <c r="B5050" t="s">
        <v>20</v>
      </c>
      <c r="C5050">
        <v>2025</v>
      </c>
      <c r="D5050">
        <v>2</v>
      </c>
      <c r="E5050">
        <v>84065</v>
      </c>
      <c r="F5050" t="s">
        <v>291</v>
      </c>
      <c r="G5050">
        <v>5</v>
      </c>
      <c r="H5050" t="str">
        <f>_xlfn.XLOOKUP(Table1[[#This Row],[ZIPCODE]],Table2[Zip Code],Table2[County])</f>
        <v>Salt Lake</v>
      </c>
      <c r="I5050" t="str">
        <f>_xlfn.XLOOKUP(Table1[[#This Row],[ZIPCODE]],Table3[zip],Table3[county])</f>
        <v>Salt Lake County</v>
      </c>
      <c r="J5050" t="str">
        <f>IFERROR(Table1[[#This Row],[County (Utah.gov)]], SUBSTITUTE(Table1[[#This Row],[County (WPR)]], " County", ""))</f>
        <v>Salt Lake</v>
      </c>
    </row>
    <row r="5051" spans="1:10">
      <c r="A5051" t="s">
        <v>140</v>
      </c>
      <c r="B5051" t="s">
        <v>20</v>
      </c>
      <c r="C5051">
        <v>2025</v>
      </c>
      <c r="D5051">
        <v>2</v>
      </c>
      <c r="E5051">
        <v>84066</v>
      </c>
      <c r="F5051" t="s">
        <v>290</v>
      </c>
      <c r="G5051">
        <v>8</v>
      </c>
      <c r="H5051" t="str">
        <f>_xlfn.XLOOKUP(Table1[[#This Row],[ZIPCODE]],Table2[Zip Code],Table2[County])</f>
        <v>Duchesne</v>
      </c>
      <c r="I5051" t="str">
        <f>_xlfn.XLOOKUP(Table1[[#This Row],[ZIPCODE]],Table3[zip],Table3[county])</f>
        <v>Duchesne County</v>
      </c>
      <c r="J5051" t="str">
        <f>IFERROR(Table1[[#This Row],[County (Utah.gov)]], SUBSTITUTE(Table1[[#This Row],[County (WPR)]], " County", ""))</f>
        <v>Duchesne</v>
      </c>
    </row>
    <row r="5052" spans="1:10">
      <c r="A5052" t="s">
        <v>140</v>
      </c>
      <c r="B5052" t="s">
        <v>20</v>
      </c>
      <c r="C5052">
        <v>2025</v>
      </c>
      <c r="D5052">
        <v>2</v>
      </c>
      <c r="E5052">
        <v>84067</v>
      </c>
      <c r="F5052" t="s">
        <v>290</v>
      </c>
      <c r="G5052">
        <v>296</v>
      </c>
      <c r="H5052" t="str">
        <f>_xlfn.XLOOKUP(Table1[[#This Row],[ZIPCODE]],Table2[Zip Code],Table2[County])</f>
        <v>Weber</v>
      </c>
      <c r="I5052" t="str">
        <f>_xlfn.XLOOKUP(Table1[[#This Row],[ZIPCODE]],Table3[zip],Table3[county])</f>
        <v>Weber County</v>
      </c>
      <c r="J5052" t="str">
        <f>IFERROR(Table1[[#This Row],[County (Utah.gov)]], SUBSTITUTE(Table1[[#This Row],[County (WPR)]], " County", ""))</f>
        <v>Weber</v>
      </c>
    </row>
    <row r="5053" spans="1:10">
      <c r="A5053" t="s">
        <v>140</v>
      </c>
      <c r="B5053" t="s">
        <v>20</v>
      </c>
      <c r="C5053">
        <v>2025</v>
      </c>
      <c r="D5053">
        <v>2</v>
      </c>
      <c r="E5053">
        <v>84067</v>
      </c>
      <c r="F5053" t="s">
        <v>291</v>
      </c>
      <c r="G5053">
        <v>114</v>
      </c>
      <c r="H5053" t="str">
        <f>_xlfn.XLOOKUP(Table1[[#This Row],[ZIPCODE]],Table2[Zip Code],Table2[County])</f>
        <v>Weber</v>
      </c>
      <c r="I5053" t="str">
        <f>_xlfn.XLOOKUP(Table1[[#This Row],[ZIPCODE]],Table3[zip],Table3[county])</f>
        <v>Weber County</v>
      </c>
      <c r="J5053" t="str">
        <f>IFERROR(Table1[[#This Row],[County (Utah.gov)]], SUBSTITUTE(Table1[[#This Row],[County (WPR)]], " County", ""))</f>
        <v>Weber</v>
      </c>
    </row>
    <row r="5054" spans="1:10">
      <c r="A5054" t="s">
        <v>140</v>
      </c>
      <c r="B5054" t="s">
        <v>20</v>
      </c>
      <c r="C5054">
        <v>2025</v>
      </c>
      <c r="D5054">
        <v>2</v>
      </c>
      <c r="E5054">
        <v>84068</v>
      </c>
      <c r="F5054" t="s">
        <v>290</v>
      </c>
      <c r="G5054">
        <v>1</v>
      </c>
      <c r="H5054" t="str">
        <f>_xlfn.XLOOKUP(Table1[[#This Row],[ZIPCODE]],Table2[Zip Code],Table2[County])</f>
        <v>Summit</v>
      </c>
      <c r="I5054" t="e">
        <f>_xlfn.XLOOKUP(Table1[[#This Row],[ZIPCODE]],Table3[zip],Table3[county])</f>
        <v>#N/A</v>
      </c>
      <c r="J5054" t="str">
        <f>IFERROR(Table1[[#This Row],[County (Utah.gov)]], SUBSTITUTE(Table1[[#This Row],[County (WPR)]], " County", ""))</f>
        <v>Summit</v>
      </c>
    </row>
    <row r="5055" spans="1:10">
      <c r="A5055" t="s">
        <v>140</v>
      </c>
      <c r="B5055" t="s">
        <v>20</v>
      </c>
      <c r="C5055">
        <v>2025</v>
      </c>
      <c r="D5055">
        <v>2</v>
      </c>
      <c r="E5055">
        <v>84070</v>
      </c>
      <c r="F5055" t="s">
        <v>290</v>
      </c>
      <c r="G5055">
        <v>22</v>
      </c>
      <c r="H5055" t="str">
        <f>_xlfn.XLOOKUP(Table1[[#This Row],[ZIPCODE]],Table2[Zip Code],Table2[County])</f>
        <v>Salt Lake</v>
      </c>
      <c r="I5055" t="str">
        <f>_xlfn.XLOOKUP(Table1[[#This Row],[ZIPCODE]],Table3[zip],Table3[county])</f>
        <v>Salt Lake County</v>
      </c>
      <c r="J5055" t="str">
        <f>IFERROR(Table1[[#This Row],[County (Utah.gov)]], SUBSTITUTE(Table1[[#This Row],[County (WPR)]], " County", ""))</f>
        <v>Salt Lake</v>
      </c>
    </row>
    <row r="5056" spans="1:10">
      <c r="A5056" t="s">
        <v>140</v>
      </c>
      <c r="B5056" t="s">
        <v>20</v>
      </c>
      <c r="C5056">
        <v>2025</v>
      </c>
      <c r="D5056">
        <v>2</v>
      </c>
      <c r="E5056">
        <v>84070</v>
      </c>
      <c r="F5056" t="s">
        <v>291</v>
      </c>
      <c r="G5056">
        <v>2</v>
      </c>
      <c r="H5056" t="str">
        <f>_xlfn.XLOOKUP(Table1[[#This Row],[ZIPCODE]],Table2[Zip Code],Table2[County])</f>
        <v>Salt Lake</v>
      </c>
      <c r="I5056" t="str">
        <f>_xlfn.XLOOKUP(Table1[[#This Row],[ZIPCODE]],Table3[zip],Table3[county])</f>
        <v>Salt Lake County</v>
      </c>
      <c r="J5056" t="str">
        <f>IFERROR(Table1[[#This Row],[County (Utah.gov)]], SUBSTITUTE(Table1[[#This Row],[County (WPR)]], " County", ""))</f>
        <v>Salt Lake</v>
      </c>
    </row>
    <row r="5057" spans="1:10">
      <c r="A5057" t="s">
        <v>140</v>
      </c>
      <c r="B5057" t="s">
        <v>20</v>
      </c>
      <c r="C5057">
        <v>2025</v>
      </c>
      <c r="D5057">
        <v>2</v>
      </c>
      <c r="E5057">
        <v>84071</v>
      </c>
      <c r="F5057" t="s">
        <v>290</v>
      </c>
      <c r="G5057">
        <v>3</v>
      </c>
      <c r="H5057" t="str">
        <f>_xlfn.XLOOKUP(Table1[[#This Row],[ZIPCODE]],Table2[Zip Code],Table2[County])</f>
        <v>Tooele</v>
      </c>
      <c r="I5057" t="str">
        <f>_xlfn.XLOOKUP(Table1[[#This Row],[ZIPCODE]],Table3[zip],Table3[county])</f>
        <v>Tooele County</v>
      </c>
      <c r="J5057" t="str">
        <f>IFERROR(Table1[[#This Row],[County (Utah.gov)]], SUBSTITUTE(Table1[[#This Row],[County (WPR)]], " County", ""))</f>
        <v>Tooele</v>
      </c>
    </row>
    <row r="5058" spans="1:10">
      <c r="A5058" t="s">
        <v>140</v>
      </c>
      <c r="B5058" t="s">
        <v>20</v>
      </c>
      <c r="C5058">
        <v>2025</v>
      </c>
      <c r="D5058">
        <v>2</v>
      </c>
      <c r="E5058">
        <v>84072</v>
      </c>
      <c r="F5058" t="s">
        <v>290</v>
      </c>
      <c r="G5058">
        <v>1</v>
      </c>
      <c r="H5058" t="str">
        <f>_xlfn.XLOOKUP(Table1[[#This Row],[ZIPCODE]],Table2[Zip Code],Table2[County])</f>
        <v>Duchesne</v>
      </c>
      <c r="I5058" t="str">
        <f>_xlfn.XLOOKUP(Table1[[#This Row],[ZIPCODE]],Table3[zip],Table3[county])</f>
        <v>Duchesne County</v>
      </c>
      <c r="J5058" t="str">
        <f>IFERROR(Table1[[#This Row],[County (Utah.gov)]], SUBSTITUTE(Table1[[#This Row],[County (WPR)]], " County", ""))</f>
        <v>Duchesne</v>
      </c>
    </row>
    <row r="5059" spans="1:10">
      <c r="A5059" t="s">
        <v>140</v>
      </c>
      <c r="B5059" t="s">
        <v>20</v>
      </c>
      <c r="C5059">
        <v>2025</v>
      </c>
      <c r="D5059">
        <v>2</v>
      </c>
      <c r="E5059">
        <v>84074</v>
      </c>
      <c r="F5059" t="s">
        <v>290</v>
      </c>
      <c r="G5059">
        <v>46</v>
      </c>
      <c r="H5059" t="str">
        <f>_xlfn.XLOOKUP(Table1[[#This Row],[ZIPCODE]],Table2[Zip Code],Table2[County])</f>
        <v>Tooele</v>
      </c>
      <c r="I5059" t="str">
        <f>_xlfn.XLOOKUP(Table1[[#This Row],[ZIPCODE]],Table3[zip],Table3[county])</f>
        <v>Tooele County</v>
      </c>
      <c r="J5059" t="str">
        <f>IFERROR(Table1[[#This Row],[County (Utah.gov)]], SUBSTITUTE(Table1[[#This Row],[County (WPR)]], " County", ""))</f>
        <v>Tooele</v>
      </c>
    </row>
    <row r="5060" spans="1:10">
      <c r="A5060" t="s">
        <v>140</v>
      </c>
      <c r="B5060" t="s">
        <v>20</v>
      </c>
      <c r="C5060">
        <v>2025</v>
      </c>
      <c r="D5060">
        <v>2</v>
      </c>
      <c r="E5060">
        <v>84074</v>
      </c>
      <c r="F5060" t="s">
        <v>291</v>
      </c>
      <c r="G5060">
        <v>10</v>
      </c>
      <c r="H5060" t="str">
        <f>_xlfn.XLOOKUP(Table1[[#This Row],[ZIPCODE]],Table2[Zip Code],Table2[County])</f>
        <v>Tooele</v>
      </c>
      <c r="I5060" t="str">
        <f>_xlfn.XLOOKUP(Table1[[#This Row],[ZIPCODE]],Table3[zip],Table3[county])</f>
        <v>Tooele County</v>
      </c>
      <c r="J5060" t="str">
        <f>IFERROR(Table1[[#This Row],[County (Utah.gov)]], SUBSTITUTE(Table1[[#This Row],[County (WPR)]], " County", ""))</f>
        <v>Tooele</v>
      </c>
    </row>
    <row r="5061" spans="1:10">
      <c r="A5061" t="s">
        <v>140</v>
      </c>
      <c r="B5061" t="s">
        <v>20</v>
      </c>
      <c r="C5061">
        <v>2025</v>
      </c>
      <c r="D5061">
        <v>2</v>
      </c>
      <c r="E5061">
        <v>84075</v>
      </c>
      <c r="F5061" t="s">
        <v>290</v>
      </c>
      <c r="G5061">
        <v>400</v>
      </c>
      <c r="H5061" t="str">
        <f>_xlfn.XLOOKUP(Table1[[#This Row],[ZIPCODE]],Table2[Zip Code],Table2[County])</f>
        <v>Davis</v>
      </c>
      <c r="I5061" t="str">
        <f>_xlfn.XLOOKUP(Table1[[#This Row],[ZIPCODE]],Table3[zip],Table3[county])</f>
        <v>Davis County</v>
      </c>
      <c r="J5061" t="str">
        <f>IFERROR(Table1[[#This Row],[County (Utah.gov)]], SUBSTITUTE(Table1[[#This Row],[County (WPR)]], " County", ""))</f>
        <v>Davis</v>
      </c>
    </row>
    <row r="5062" spans="1:10">
      <c r="A5062" t="s">
        <v>140</v>
      </c>
      <c r="B5062" t="s">
        <v>20</v>
      </c>
      <c r="C5062">
        <v>2025</v>
      </c>
      <c r="D5062">
        <v>2</v>
      </c>
      <c r="E5062">
        <v>84075</v>
      </c>
      <c r="F5062" t="s">
        <v>291</v>
      </c>
      <c r="G5062">
        <v>106</v>
      </c>
      <c r="H5062" t="str">
        <f>_xlfn.XLOOKUP(Table1[[#This Row],[ZIPCODE]],Table2[Zip Code],Table2[County])</f>
        <v>Davis</v>
      </c>
      <c r="I5062" t="str">
        <f>_xlfn.XLOOKUP(Table1[[#This Row],[ZIPCODE]],Table3[zip],Table3[county])</f>
        <v>Davis County</v>
      </c>
      <c r="J5062" t="str">
        <f>IFERROR(Table1[[#This Row],[County (Utah.gov)]], SUBSTITUTE(Table1[[#This Row],[County (WPR)]], " County", ""))</f>
        <v>Davis</v>
      </c>
    </row>
    <row r="5063" spans="1:10">
      <c r="A5063" t="s">
        <v>140</v>
      </c>
      <c r="B5063" t="s">
        <v>20</v>
      </c>
      <c r="C5063">
        <v>2025</v>
      </c>
      <c r="D5063">
        <v>2</v>
      </c>
      <c r="E5063">
        <v>84078</v>
      </c>
      <c r="F5063" t="s">
        <v>290</v>
      </c>
      <c r="G5063">
        <v>10</v>
      </c>
      <c r="H5063" t="str">
        <f>_xlfn.XLOOKUP(Table1[[#This Row],[ZIPCODE]],Table2[Zip Code],Table2[County])</f>
        <v>Uintah</v>
      </c>
      <c r="I5063" t="str">
        <f>_xlfn.XLOOKUP(Table1[[#This Row],[ZIPCODE]],Table3[zip],Table3[county])</f>
        <v>Uintah County</v>
      </c>
      <c r="J5063" t="str">
        <f>IFERROR(Table1[[#This Row],[County (Utah.gov)]], SUBSTITUTE(Table1[[#This Row],[County (WPR)]], " County", ""))</f>
        <v>Uintah</v>
      </c>
    </row>
    <row r="5064" spans="1:10">
      <c r="A5064" t="s">
        <v>140</v>
      </c>
      <c r="B5064" t="s">
        <v>20</v>
      </c>
      <c r="C5064">
        <v>2025</v>
      </c>
      <c r="D5064">
        <v>2</v>
      </c>
      <c r="E5064">
        <v>84081</v>
      </c>
      <c r="F5064" t="s">
        <v>290</v>
      </c>
      <c r="G5064">
        <v>47</v>
      </c>
      <c r="H5064" t="e">
        <f>_xlfn.XLOOKUP(Table1[[#This Row],[ZIPCODE]],Table2[Zip Code],Table2[County])</f>
        <v>#N/A</v>
      </c>
      <c r="I5064" t="str">
        <f>_xlfn.XLOOKUP(Table1[[#This Row],[ZIPCODE]],Table3[zip],Table3[county])</f>
        <v>Salt Lake County</v>
      </c>
      <c r="J5064" t="str">
        <f>IFERROR(Table1[[#This Row],[County (Utah.gov)]], SUBSTITUTE(Table1[[#This Row],[County (WPR)]], " County", ""))</f>
        <v>Salt Lake</v>
      </c>
    </row>
    <row r="5065" spans="1:10">
      <c r="A5065" t="s">
        <v>140</v>
      </c>
      <c r="B5065" t="s">
        <v>20</v>
      </c>
      <c r="C5065">
        <v>2025</v>
      </c>
      <c r="D5065">
        <v>2</v>
      </c>
      <c r="E5065">
        <v>84081</v>
      </c>
      <c r="F5065" t="s">
        <v>291</v>
      </c>
      <c r="G5065">
        <v>3</v>
      </c>
      <c r="H5065" t="e">
        <f>_xlfn.XLOOKUP(Table1[[#This Row],[ZIPCODE]],Table2[Zip Code],Table2[County])</f>
        <v>#N/A</v>
      </c>
      <c r="I5065" t="str">
        <f>_xlfn.XLOOKUP(Table1[[#This Row],[ZIPCODE]],Table3[zip],Table3[county])</f>
        <v>Salt Lake County</v>
      </c>
      <c r="J5065" t="str">
        <f>IFERROR(Table1[[#This Row],[County (Utah.gov)]], SUBSTITUTE(Table1[[#This Row],[County (WPR)]], " County", ""))</f>
        <v>Salt Lake</v>
      </c>
    </row>
    <row r="5066" spans="1:10">
      <c r="A5066" t="s">
        <v>140</v>
      </c>
      <c r="B5066" t="s">
        <v>20</v>
      </c>
      <c r="C5066">
        <v>2025</v>
      </c>
      <c r="D5066">
        <v>2</v>
      </c>
      <c r="E5066">
        <v>84084</v>
      </c>
      <c r="F5066" t="s">
        <v>290</v>
      </c>
      <c r="G5066">
        <v>16</v>
      </c>
      <c r="H5066" t="str">
        <f>_xlfn.XLOOKUP(Table1[[#This Row],[ZIPCODE]],Table2[Zip Code],Table2[County])</f>
        <v>Salt Lake</v>
      </c>
      <c r="I5066" t="str">
        <f>_xlfn.XLOOKUP(Table1[[#This Row],[ZIPCODE]],Table3[zip],Table3[county])</f>
        <v>Salt Lake County</v>
      </c>
      <c r="J5066" t="str">
        <f>IFERROR(Table1[[#This Row],[County (Utah.gov)]], SUBSTITUTE(Table1[[#This Row],[County (WPR)]], " County", ""))</f>
        <v>Salt Lake</v>
      </c>
    </row>
    <row r="5067" spans="1:10">
      <c r="A5067" t="s">
        <v>140</v>
      </c>
      <c r="B5067" t="s">
        <v>20</v>
      </c>
      <c r="C5067">
        <v>2025</v>
      </c>
      <c r="D5067">
        <v>2</v>
      </c>
      <c r="E5067">
        <v>84084</v>
      </c>
      <c r="F5067" t="s">
        <v>291</v>
      </c>
      <c r="G5067">
        <v>3</v>
      </c>
      <c r="H5067" t="str">
        <f>_xlfn.XLOOKUP(Table1[[#This Row],[ZIPCODE]],Table2[Zip Code],Table2[County])</f>
        <v>Salt Lake</v>
      </c>
      <c r="I5067" t="str">
        <f>_xlfn.XLOOKUP(Table1[[#This Row],[ZIPCODE]],Table3[zip],Table3[county])</f>
        <v>Salt Lake County</v>
      </c>
      <c r="J5067" t="str">
        <f>IFERROR(Table1[[#This Row],[County (Utah.gov)]], SUBSTITUTE(Table1[[#This Row],[County (WPR)]], " County", ""))</f>
        <v>Salt Lake</v>
      </c>
    </row>
    <row r="5068" spans="1:10">
      <c r="A5068" t="s">
        <v>140</v>
      </c>
      <c r="B5068" t="s">
        <v>20</v>
      </c>
      <c r="C5068">
        <v>2025</v>
      </c>
      <c r="D5068">
        <v>2</v>
      </c>
      <c r="E5068">
        <v>84087</v>
      </c>
      <c r="F5068" t="s">
        <v>290</v>
      </c>
      <c r="G5068">
        <v>60</v>
      </c>
      <c r="H5068" t="str">
        <f>_xlfn.XLOOKUP(Table1[[#This Row],[ZIPCODE]],Table2[Zip Code],Table2[County])</f>
        <v>Davis</v>
      </c>
      <c r="I5068" t="str">
        <f>_xlfn.XLOOKUP(Table1[[#This Row],[ZIPCODE]],Table3[zip],Table3[county])</f>
        <v>Davis County</v>
      </c>
      <c r="J5068" t="str">
        <f>IFERROR(Table1[[#This Row],[County (Utah.gov)]], SUBSTITUTE(Table1[[#This Row],[County (WPR)]], " County", ""))</f>
        <v>Davis</v>
      </c>
    </row>
    <row r="5069" spans="1:10">
      <c r="A5069" t="s">
        <v>140</v>
      </c>
      <c r="B5069" t="s">
        <v>20</v>
      </c>
      <c r="C5069">
        <v>2025</v>
      </c>
      <c r="D5069">
        <v>2</v>
      </c>
      <c r="E5069">
        <v>84087</v>
      </c>
      <c r="F5069" t="s">
        <v>291</v>
      </c>
      <c r="G5069">
        <v>29</v>
      </c>
      <c r="H5069" t="str">
        <f>_xlfn.XLOOKUP(Table1[[#This Row],[ZIPCODE]],Table2[Zip Code],Table2[County])</f>
        <v>Davis</v>
      </c>
      <c r="I5069" t="str">
        <f>_xlfn.XLOOKUP(Table1[[#This Row],[ZIPCODE]],Table3[zip],Table3[county])</f>
        <v>Davis County</v>
      </c>
      <c r="J5069" t="str">
        <f>IFERROR(Table1[[#This Row],[County (Utah.gov)]], SUBSTITUTE(Table1[[#This Row],[County (WPR)]], " County", ""))</f>
        <v>Davis</v>
      </c>
    </row>
    <row r="5070" spans="1:10">
      <c r="A5070" t="s">
        <v>140</v>
      </c>
      <c r="B5070" t="s">
        <v>20</v>
      </c>
      <c r="C5070">
        <v>2025</v>
      </c>
      <c r="D5070">
        <v>2</v>
      </c>
      <c r="E5070">
        <v>84088</v>
      </c>
      <c r="F5070" t="s">
        <v>290</v>
      </c>
      <c r="G5070">
        <v>18</v>
      </c>
      <c r="H5070" t="str">
        <f>_xlfn.XLOOKUP(Table1[[#This Row],[ZIPCODE]],Table2[Zip Code],Table2[County])</f>
        <v>Salt Lake</v>
      </c>
      <c r="I5070" t="str">
        <f>_xlfn.XLOOKUP(Table1[[#This Row],[ZIPCODE]],Table3[zip],Table3[county])</f>
        <v>Salt Lake County</v>
      </c>
      <c r="J5070" t="str">
        <f>IFERROR(Table1[[#This Row],[County (Utah.gov)]], SUBSTITUTE(Table1[[#This Row],[County (WPR)]], " County", ""))</f>
        <v>Salt Lake</v>
      </c>
    </row>
    <row r="5071" spans="1:10">
      <c r="A5071" t="s">
        <v>140</v>
      </c>
      <c r="B5071" t="s">
        <v>20</v>
      </c>
      <c r="C5071">
        <v>2025</v>
      </c>
      <c r="D5071">
        <v>2</v>
      </c>
      <c r="E5071">
        <v>84088</v>
      </c>
      <c r="F5071" t="s">
        <v>291</v>
      </c>
      <c r="G5071">
        <v>3</v>
      </c>
      <c r="H5071" t="str">
        <f>_xlfn.XLOOKUP(Table1[[#This Row],[ZIPCODE]],Table2[Zip Code],Table2[County])</f>
        <v>Salt Lake</v>
      </c>
      <c r="I5071" t="str">
        <f>_xlfn.XLOOKUP(Table1[[#This Row],[ZIPCODE]],Table3[zip],Table3[county])</f>
        <v>Salt Lake County</v>
      </c>
      <c r="J5071" t="str">
        <f>IFERROR(Table1[[#This Row],[County (Utah.gov)]], SUBSTITUTE(Table1[[#This Row],[County (WPR)]], " County", ""))</f>
        <v>Salt Lake</v>
      </c>
    </row>
    <row r="5072" spans="1:10">
      <c r="A5072" t="s">
        <v>140</v>
      </c>
      <c r="B5072" t="s">
        <v>20</v>
      </c>
      <c r="C5072">
        <v>2025</v>
      </c>
      <c r="D5072">
        <v>2</v>
      </c>
      <c r="E5072">
        <v>84089</v>
      </c>
      <c r="F5072" t="s">
        <v>290</v>
      </c>
      <c r="G5072">
        <v>2</v>
      </c>
      <c r="H5072" t="str">
        <f>_xlfn.XLOOKUP(Table1[[#This Row],[ZIPCODE]],Table2[Zip Code],Table2[County])</f>
        <v>Davis</v>
      </c>
      <c r="I5072" t="e">
        <f>_xlfn.XLOOKUP(Table1[[#This Row],[ZIPCODE]],Table3[zip],Table3[county])</f>
        <v>#N/A</v>
      </c>
      <c r="J5072" t="str">
        <f>IFERROR(Table1[[#This Row],[County (Utah.gov)]], SUBSTITUTE(Table1[[#This Row],[County (WPR)]], " County", ""))</f>
        <v>Davis</v>
      </c>
    </row>
    <row r="5073" spans="1:10">
      <c r="A5073" t="s">
        <v>140</v>
      </c>
      <c r="B5073" t="s">
        <v>20</v>
      </c>
      <c r="C5073">
        <v>2025</v>
      </c>
      <c r="D5073">
        <v>2</v>
      </c>
      <c r="E5073">
        <v>84089</v>
      </c>
      <c r="F5073" t="s">
        <v>291</v>
      </c>
      <c r="G5073">
        <v>1</v>
      </c>
      <c r="H5073" t="str">
        <f>_xlfn.XLOOKUP(Table1[[#This Row],[ZIPCODE]],Table2[Zip Code],Table2[County])</f>
        <v>Davis</v>
      </c>
      <c r="I5073" t="e">
        <f>_xlfn.XLOOKUP(Table1[[#This Row],[ZIPCODE]],Table3[zip],Table3[county])</f>
        <v>#N/A</v>
      </c>
      <c r="J5073" t="str">
        <f>IFERROR(Table1[[#This Row],[County (Utah.gov)]], SUBSTITUTE(Table1[[#This Row],[County (WPR)]], " County", ""))</f>
        <v>Davis</v>
      </c>
    </row>
    <row r="5074" spans="1:10">
      <c r="A5074" t="s">
        <v>140</v>
      </c>
      <c r="B5074" t="s">
        <v>20</v>
      </c>
      <c r="C5074">
        <v>2025</v>
      </c>
      <c r="D5074">
        <v>2</v>
      </c>
      <c r="E5074">
        <v>84092</v>
      </c>
      <c r="F5074" t="s">
        <v>290</v>
      </c>
      <c r="G5074">
        <v>14</v>
      </c>
      <c r="H5074" t="str">
        <f>_xlfn.XLOOKUP(Table1[[#This Row],[ZIPCODE]],Table2[Zip Code],Table2[County])</f>
        <v>Salt Lake</v>
      </c>
      <c r="I5074" t="str">
        <f>_xlfn.XLOOKUP(Table1[[#This Row],[ZIPCODE]],Table3[zip],Table3[county])</f>
        <v>Salt Lake County</v>
      </c>
      <c r="J5074" t="str">
        <f>IFERROR(Table1[[#This Row],[County (Utah.gov)]], SUBSTITUTE(Table1[[#This Row],[County (WPR)]], " County", ""))</f>
        <v>Salt Lake</v>
      </c>
    </row>
    <row r="5075" spans="1:10">
      <c r="A5075" t="s">
        <v>140</v>
      </c>
      <c r="B5075" t="s">
        <v>20</v>
      </c>
      <c r="C5075">
        <v>2025</v>
      </c>
      <c r="D5075">
        <v>2</v>
      </c>
      <c r="E5075">
        <v>84092</v>
      </c>
      <c r="F5075" t="s">
        <v>291</v>
      </c>
      <c r="G5075">
        <v>3</v>
      </c>
      <c r="H5075" t="str">
        <f>_xlfn.XLOOKUP(Table1[[#This Row],[ZIPCODE]],Table2[Zip Code],Table2[County])</f>
        <v>Salt Lake</v>
      </c>
      <c r="I5075" t="str">
        <f>_xlfn.XLOOKUP(Table1[[#This Row],[ZIPCODE]],Table3[zip],Table3[county])</f>
        <v>Salt Lake County</v>
      </c>
      <c r="J5075" t="str">
        <f>IFERROR(Table1[[#This Row],[County (Utah.gov)]], SUBSTITUTE(Table1[[#This Row],[County (WPR)]], " County", ""))</f>
        <v>Salt Lake</v>
      </c>
    </row>
    <row r="5076" spans="1:10">
      <c r="A5076" t="s">
        <v>140</v>
      </c>
      <c r="B5076" t="s">
        <v>20</v>
      </c>
      <c r="C5076">
        <v>2025</v>
      </c>
      <c r="D5076">
        <v>2</v>
      </c>
      <c r="E5076">
        <v>84093</v>
      </c>
      <c r="F5076" t="s">
        <v>290</v>
      </c>
      <c r="G5076">
        <v>5</v>
      </c>
      <c r="H5076" t="str">
        <f>_xlfn.XLOOKUP(Table1[[#This Row],[ZIPCODE]],Table2[Zip Code],Table2[County])</f>
        <v>Salt Lake</v>
      </c>
      <c r="I5076" t="str">
        <f>_xlfn.XLOOKUP(Table1[[#This Row],[ZIPCODE]],Table3[zip],Table3[county])</f>
        <v>Salt Lake County</v>
      </c>
      <c r="J5076" t="str">
        <f>IFERROR(Table1[[#This Row],[County (Utah.gov)]], SUBSTITUTE(Table1[[#This Row],[County (WPR)]], " County", ""))</f>
        <v>Salt Lake</v>
      </c>
    </row>
    <row r="5077" spans="1:10">
      <c r="A5077" t="s">
        <v>140</v>
      </c>
      <c r="B5077" t="s">
        <v>20</v>
      </c>
      <c r="C5077">
        <v>2025</v>
      </c>
      <c r="D5077">
        <v>2</v>
      </c>
      <c r="E5077">
        <v>84094</v>
      </c>
      <c r="F5077" t="s">
        <v>290</v>
      </c>
      <c r="G5077">
        <v>18</v>
      </c>
      <c r="H5077" t="str">
        <f>_xlfn.XLOOKUP(Table1[[#This Row],[ZIPCODE]],Table2[Zip Code],Table2[County])</f>
        <v>Salt Lake</v>
      </c>
      <c r="I5077" t="str">
        <f>_xlfn.XLOOKUP(Table1[[#This Row],[ZIPCODE]],Table3[zip],Table3[county])</f>
        <v>Salt Lake County</v>
      </c>
      <c r="J5077" t="str">
        <f>IFERROR(Table1[[#This Row],[County (Utah.gov)]], SUBSTITUTE(Table1[[#This Row],[County (WPR)]], " County", ""))</f>
        <v>Salt Lake</v>
      </c>
    </row>
    <row r="5078" spans="1:10">
      <c r="A5078" t="s">
        <v>140</v>
      </c>
      <c r="B5078" t="s">
        <v>20</v>
      </c>
      <c r="C5078">
        <v>2025</v>
      </c>
      <c r="D5078">
        <v>2</v>
      </c>
      <c r="E5078">
        <v>84094</v>
      </c>
      <c r="F5078" t="s">
        <v>291</v>
      </c>
      <c r="G5078">
        <v>1</v>
      </c>
      <c r="H5078" t="str">
        <f>_xlfn.XLOOKUP(Table1[[#This Row],[ZIPCODE]],Table2[Zip Code],Table2[County])</f>
        <v>Salt Lake</v>
      </c>
      <c r="I5078" t="str">
        <f>_xlfn.XLOOKUP(Table1[[#This Row],[ZIPCODE]],Table3[zip],Table3[county])</f>
        <v>Salt Lake County</v>
      </c>
      <c r="J5078" t="str">
        <f>IFERROR(Table1[[#This Row],[County (Utah.gov)]], SUBSTITUTE(Table1[[#This Row],[County (WPR)]], " County", ""))</f>
        <v>Salt Lake</v>
      </c>
    </row>
    <row r="5079" spans="1:10">
      <c r="A5079" t="s">
        <v>140</v>
      </c>
      <c r="B5079" t="s">
        <v>20</v>
      </c>
      <c r="C5079">
        <v>2025</v>
      </c>
      <c r="D5079">
        <v>2</v>
      </c>
      <c r="E5079">
        <v>84095</v>
      </c>
      <c r="F5079" t="s">
        <v>290</v>
      </c>
      <c r="G5079">
        <v>25</v>
      </c>
      <c r="H5079" t="str">
        <f>_xlfn.XLOOKUP(Table1[[#This Row],[ZIPCODE]],Table2[Zip Code],Table2[County])</f>
        <v>Salt Lake</v>
      </c>
      <c r="I5079" t="str">
        <f>_xlfn.XLOOKUP(Table1[[#This Row],[ZIPCODE]],Table3[zip],Table3[county])</f>
        <v>Salt Lake County</v>
      </c>
      <c r="J5079" t="str">
        <f>IFERROR(Table1[[#This Row],[County (Utah.gov)]], SUBSTITUTE(Table1[[#This Row],[County (WPR)]], " County", ""))</f>
        <v>Salt Lake</v>
      </c>
    </row>
    <row r="5080" spans="1:10">
      <c r="A5080" t="s">
        <v>140</v>
      </c>
      <c r="B5080" t="s">
        <v>20</v>
      </c>
      <c r="C5080">
        <v>2025</v>
      </c>
      <c r="D5080">
        <v>2</v>
      </c>
      <c r="E5080">
        <v>84095</v>
      </c>
      <c r="F5080" t="s">
        <v>291</v>
      </c>
      <c r="G5080">
        <v>3</v>
      </c>
      <c r="H5080" t="str">
        <f>_xlfn.XLOOKUP(Table1[[#This Row],[ZIPCODE]],Table2[Zip Code],Table2[County])</f>
        <v>Salt Lake</v>
      </c>
      <c r="I5080" t="str">
        <f>_xlfn.XLOOKUP(Table1[[#This Row],[ZIPCODE]],Table3[zip],Table3[county])</f>
        <v>Salt Lake County</v>
      </c>
      <c r="J5080" t="str">
        <f>IFERROR(Table1[[#This Row],[County (Utah.gov)]], SUBSTITUTE(Table1[[#This Row],[County (WPR)]], " County", ""))</f>
        <v>Salt Lake</v>
      </c>
    </row>
    <row r="5081" spans="1:10">
      <c r="A5081" t="s">
        <v>140</v>
      </c>
      <c r="B5081" t="s">
        <v>20</v>
      </c>
      <c r="C5081">
        <v>2025</v>
      </c>
      <c r="D5081">
        <v>2</v>
      </c>
      <c r="E5081">
        <v>84096</v>
      </c>
      <c r="F5081" t="s">
        <v>290</v>
      </c>
      <c r="G5081">
        <v>43</v>
      </c>
      <c r="H5081" t="e">
        <f>_xlfn.XLOOKUP(Table1[[#This Row],[ZIPCODE]],Table2[Zip Code],Table2[County])</f>
        <v>#N/A</v>
      </c>
      <c r="I5081" t="str">
        <f>_xlfn.XLOOKUP(Table1[[#This Row],[ZIPCODE]],Table3[zip],Table3[county])</f>
        <v>Salt Lake County</v>
      </c>
      <c r="J5081" t="str">
        <f>IFERROR(Table1[[#This Row],[County (Utah.gov)]], SUBSTITUTE(Table1[[#This Row],[County (WPR)]], " County", ""))</f>
        <v>Salt Lake</v>
      </c>
    </row>
    <row r="5082" spans="1:10">
      <c r="A5082" t="s">
        <v>140</v>
      </c>
      <c r="B5082" t="s">
        <v>20</v>
      </c>
      <c r="C5082">
        <v>2025</v>
      </c>
      <c r="D5082">
        <v>2</v>
      </c>
      <c r="E5082">
        <v>84096</v>
      </c>
      <c r="F5082" t="s">
        <v>291</v>
      </c>
      <c r="G5082">
        <v>4</v>
      </c>
      <c r="H5082" t="e">
        <f>_xlfn.XLOOKUP(Table1[[#This Row],[ZIPCODE]],Table2[Zip Code],Table2[County])</f>
        <v>#N/A</v>
      </c>
      <c r="I5082" t="str">
        <f>_xlfn.XLOOKUP(Table1[[#This Row],[ZIPCODE]],Table3[zip],Table3[county])</f>
        <v>Salt Lake County</v>
      </c>
      <c r="J5082" t="str">
        <f>IFERROR(Table1[[#This Row],[County (Utah.gov)]], SUBSTITUTE(Table1[[#This Row],[County (WPR)]], " County", ""))</f>
        <v>Salt Lake</v>
      </c>
    </row>
    <row r="5083" spans="1:10">
      <c r="A5083" t="s">
        <v>140</v>
      </c>
      <c r="B5083" t="s">
        <v>20</v>
      </c>
      <c r="C5083">
        <v>2025</v>
      </c>
      <c r="D5083">
        <v>2</v>
      </c>
      <c r="E5083">
        <v>84097</v>
      </c>
      <c r="F5083" t="s">
        <v>290</v>
      </c>
      <c r="G5083">
        <v>3</v>
      </c>
      <c r="H5083" t="str">
        <f>_xlfn.XLOOKUP(Table1[[#This Row],[ZIPCODE]],Table2[Zip Code],Table2[County])</f>
        <v>Utah</v>
      </c>
      <c r="I5083" t="str">
        <f>_xlfn.XLOOKUP(Table1[[#This Row],[ZIPCODE]],Table3[zip],Table3[county])</f>
        <v>Utah County</v>
      </c>
      <c r="J5083" t="str">
        <f>IFERROR(Table1[[#This Row],[County (Utah.gov)]], SUBSTITUTE(Table1[[#This Row],[County (WPR)]], " County", ""))</f>
        <v>Utah</v>
      </c>
    </row>
    <row r="5084" spans="1:10">
      <c r="A5084" t="s">
        <v>140</v>
      </c>
      <c r="B5084" t="s">
        <v>20</v>
      </c>
      <c r="C5084">
        <v>2025</v>
      </c>
      <c r="D5084">
        <v>2</v>
      </c>
      <c r="E5084">
        <v>84097</v>
      </c>
      <c r="F5084" t="s">
        <v>291</v>
      </c>
      <c r="G5084">
        <v>2</v>
      </c>
      <c r="H5084" t="str">
        <f>_xlfn.XLOOKUP(Table1[[#This Row],[ZIPCODE]],Table2[Zip Code],Table2[County])</f>
        <v>Utah</v>
      </c>
      <c r="I5084" t="str">
        <f>_xlfn.XLOOKUP(Table1[[#This Row],[ZIPCODE]],Table3[zip],Table3[county])</f>
        <v>Utah County</v>
      </c>
      <c r="J5084" t="str">
        <f>IFERROR(Table1[[#This Row],[County (Utah.gov)]], SUBSTITUTE(Table1[[#This Row],[County (WPR)]], " County", ""))</f>
        <v>Utah</v>
      </c>
    </row>
    <row r="5085" spans="1:10">
      <c r="A5085" t="s">
        <v>140</v>
      </c>
      <c r="B5085" t="s">
        <v>20</v>
      </c>
      <c r="C5085">
        <v>2025</v>
      </c>
      <c r="D5085">
        <v>2</v>
      </c>
      <c r="E5085">
        <v>84098</v>
      </c>
      <c r="F5085" t="s">
        <v>290</v>
      </c>
      <c r="G5085">
        <v>10</v>
      </c>
      <c r="H5085" t="str">
        <f>_xlfn.XLOOKUP(Table1[[#This Row],[ZIPCODE]],Table2[Zip Code],Table2[County])</f>
        <v>Summit</v>
      </c>
      <c r="I5085" t="str">
        <f>_xlfn.XLOOKUP(Table1[[#This Row],[ZIPCODE]],Table3[zip],Table3[county])</f>
        <v>Summit County</v>
      </c>
      <c r="J5085" t="str">
        <f>IFERROR(Table1[[#This Row],[County (Utah.gov)]], SUBSTITUTE(Table1[[#This Row],[County (WPR)]], " County", ""))</f>
        <v>Summit</v>
      </c>
    </row>
    <row r="5086" spans="1:10">
      <c r="A5086" t="s">
        <v>140</v>
      </c>
      <c r="B5086" t="s">
        <v>20</v>
      </c>
      <c r="C5086">
        <v>2025</v>
      </c>
      <c r="D5086">
        <v>2</v>
      </c>
      <c r="E5086">
        <v>84098</v>
      </c>
      <c r="F5086" t="s">
        <v>291</v>
      </c>
      <c r="G5086">
        <v>1</v>
      </c>
      <c r="H5086" t="str">
        <f>_xlfn.XLOOKUP(Table1[[#This Row],[ZIPCODE]],Table2[Zip Code],Table2[County])</f>
        <v>Summit</v>
      </c>
      <c r="I5086" t="str">
        <f>_xlfn.XLOOKUP(Table1[[#This Row],[ZIPCODE]],Table3[zip],Table3[county])</f>
        <v>Summit County</v>
      </c>
      <c r="J5086" t="str">
        <f>IFERROR(Table1[[#This Row],[County (Utah.gov)]], SUBSTITUTE(Table1[[#This Row],[County (WPR)]], " County", ""))</f>
        <v>Summit</v>
      </c>
    </row>
    <row r="5087" spans="1:10">
      <c r="A5087" t="s">
        <v>140</v>
      </c>
      <c r="B5087" t="s">
        <v>20</v>
      </c>
      <c r="C5087">
        <v>2025</v>
      </c>
      <c r="D5087">
        <v>2</v>
      </c>
      <c r="E5087">
        <v>84101</v>
      </c>
      <c r="F5087" t="s">
        <v>290</v>
      </c>
      <c r="G5087">
        <v>8</v>
      </c>
      <c r="H5087" t="str">
        <f>_xlfn.XLOOKUP(Table1[[#This Row],[ZIPCODE]],Table2[Zip Code],Table2[County])</f>
        <v>Salt Lake</v>
      </c>
      <c r="I5087" t="str">
        <f>_xlfn.XLOOKUP(Table1[[#This Row],[ZIPCODE]],Table3[zip],Table3[county])</f>
        <v>Salt Lake County</v>
      </c>
      <c r="J5087" t="str">
        <f>IFERROR(Table1[[#This Row],[County (Utah.gov)]], SUBSTITUTE(Table1[[#This Row],[County (WPR)]], " County", ""))</f>
        <v>Salt Lake</v>
      </c>
    </row>
    <row r="5088" spans="1:10">
      <c r="A5088" t="s">
        <v>140</v>
      </c>
      <c r="B5088" t="s">
        <v>20</v>
      </c>
      <c r="C5088">
        <v>2025</v>
      </c>
      <c r="D5088">
        <v>2</v>
      </c>
      <c r="E5088">
        <v>84101</v>
      </c>
      <c r="F5088" t="s">
        <v>291</v>
      </c>
      <c r="G5088">
        <v>3</v>
      </c>
      <c r="H5088" t="str">
        <f>_xlfn.XLOOKUP(Table1[[#This Row],[ZIPCODE]],Table2[Zip Code],Table2[County])</f>
        <v>Salt Lake</v>
      </c>
      <c r="I5088" t="str">
        <f>_xlfn.XLOOKUP(Table1[[#This Row],[ZIPCODE]],Table3[zip],Table3[county])</f>
        <v>Salt Lake County</v>
      </c>
      <c r="J5088" t="str">
        <f>IFERROR(Table1[[#This Row],[County (Utah.gov)]], SUBSTITUTE(Table1[[#This Row],[County (WPR)]], " County", ""))</f>
        <v>Salt Lake</v>
      </c>
    </row>
    <row r="5089" spans="1:10">
      <c r="A5089" t="s">
        <v>140</v>
      </c>
      <c r="B5089" t="s">
        <v>20</v>
      </c>
      <c r="C5089">
        <v>2025</v>
      </c>
      <c r="D5089">
        <v>2</v>
      </c>
      <c r="E5089">
        <v>84102</v>
      </c>
      <c r="F5089" t="s">
        <v>290</v>
      </c>
      <c r="G5089">
        <v>10</v>
      </c>
      <c r="H5089" t="str">
        <f>_xlfn.XLOOKUP(Table1[[#This Row],[ZIPCODE]],Table2[Zip Code],Table2[County])</f>
        <v>Salt Lake</v>
      </c>
      <c r="I5089" t="str">
        <f>_xlfn.XLOOKUP(Table1[[#This Row],[ZIPCODE]],Table3[zip],Table3[county])</f>
        <v>Salt Lake County</v>
      </c>
      <c r="J5089" t="str">
        <f>IFERROR(Table1[[#This Row],[County (Utah.gov)]], SUBSTITUTE(Table1[[#This Row],[County (WPR)]], " County", ""))</f>
        <v>Salt Lake</v>
      </c>
    </row>
    <row r="5090" spans="1:10">
      <c r="A5090" t="s">
        <v>140</v>
      </c>
      <c r="B5090" t="s">
        <v>20</v>
      </c>
      <c r="C5090">
        <v>2025</v>
      </c>
      <c r="D5090">
        <v>2</v>
      </c>
      <c r="E5090">
        <v>84102</v>
      </c>
      <c r="F5090" t="s">
        <v>291</v>
      </c>
      <c r="G5090">
        <v>1</v>
      </c>
      <c r="H5090" t="str">
        <f>_xlfn.XLOOKUP(Table1[[#This Row],[ZIPCODE]],Table2[Zip Code],Table2[County])</f>
        <v>Salt Lake</v>
      </c>
      <c r="I5090" t="str">
        <f>_xlfn.XLOOKUP(Table1[[#This Row],[ZIPCODE]],Table3[zip],Table3[county])</f>
        <v>Salt Lake County</v>
      </c>
      <c r="J5090" t="str">
        <f>IFERROR(Table1[[#This Row],[County (Utah.gov)]], SUBSTITUTE(Table1[[#This Row],[County (WPR)]], " County", ""))</f>
        <v>Salt Lake</v>
      </c>
    </row>
    <row r="5091" spans="1:10">
      <c r="A5091" t="s">
        <v>140</v>
      </c>
      <c r="B5091" t="s">
        <v>20</v>
      </c>
      <c r="C5091">
        <v>2025</v>
      </c>
      <c r="D5091">
        <v>2</v>
      </c>
      <c r="E5091">
        <v>84103</v>
      </c>
      <c r="F5091" t="s">
        <v>290</v>
      </c>
      <c r="G5091">
        <v>11</v>
      </c>
      <c r="H5091" t="str">
        <f>_xlfn.XLOOKUP(Table1[[#This Row],[ZIPCODE]],Table2[Zip Code],Table2[County])</f>
        <v>Salt Lake</v>
      </c>
      <c r="I5091" t="str">
        <f>_xlfn.XLOOKUP(Table1[[#This Row],[ZIPCODE]],Table3[zip],Table3[county])</f>
        <v>Salt Lake County</v>
      </c>
      <c r="J5091" t="str">
        <f>IFERROR(Table1[[#This Row],[County (Utah.gov)]], SUBSTITUTE(Table1[[#This Row],[County (WPR)]], " County", ""))</f>
        <v>Salt Lake</v>
      </c>
    </row>
    <row r="5092" spans="1:10">
      <c r="A5092" t="s">
        <v>140</v>
      </c>
      <c r="B5092" t="s">
        <v>20</v>
      </c>
      <c r="C5092">
        <v>2025</v>
      </c>
      <c r="D5092">
        <v>2</v>
      </c>
      <c r="E5092">
        <v>84103</v>
      </c>
      <c r="F5092" t="s">
        <v>291</v>
      </c>
      <c r="G5092">
        <v>6</v>
      </c>
      <c r="H5092" t="str">
        <f>_xlfn.XLOOKUP(Table1[[#This Row],[ZIPCODE]],Table2[Zip Code],Table2[County])</f>
        <v>Salt Lake</v>
      </c>
      <c r="I5092" t="str">
        <f>_xlfn.XLOOKUP(Table1[[#This Row],[ZIPCODE]],Table3[zip],Table3[county])</f>
        <v>Salt Lake County</v>
      </c>
      <c r="J5092" t="str">
        <f>IFERROR(Table1[[#This Row],[County (Utah.gov)]], SUBSTITUTE(Table1[[#This Row],[County (WPR)]], " County", ""))</f>
        <v>Salt Lake</v>
      </c>
    </row>
    <row r="5093" spans="1:10">
      <c r="A5093" t="s">
        <v>140</v>
      </c>
      <c r="B5093" t="s">
        <v>20</v>
      </c>
      <c r="C5093">
        <v>2025</v>
      </c>
      <c r="D5093">
        <v>2</v>
      </c>
      <c r="E5093">
        <v>84104</v>
      </c>
      <c r="F5093" t="s">
        <v>290</v>
      </c>
      <c r="G5093">
        <v>8</v>
      </c>
      <c r="H5093" t="str">
        <f>_xlfn.XLOOKUP(Table1[[#This Row],[ZIPCODE]],Table2[Zip Code],Table2[County])</f>
        <v>Salt Lake</v>
      </c>
      <c r="I5093" t="str">
        <f>_xlfn.XLOOKUP(Table1[[#This Row],[ZIPCODE]],Table3[zip],Table3[county])</f>
        <v>Salt Lake County</v>
      </c>
      <c r="J5093" t="str">
        <f>IFERROR(Table1[[#This Row],[County (Utah.gov)]], SUBSTITUTE(Table1[[#This Row],[County (WPR)]], " County", ""))</f>
        <v>Salt Lake</v>
      </c>
    </row>
    <row r="5094" spans="1:10">
      <c r="A5094" t="s">
        <v>140</v>
      </c>
      <c r="B5094" t="s">
        <v>20</v>
      </c>
      <c r="C5094">
        <v>2025</v>
      </c>
      <c r="D5094">
        <v>2</v>
      </c>
      <c r="E5094">
        <v>84104</v>
      </c>
      <c r="F5094" t="s">
        <v>291</v>
      </c>
      <c r="G5094">
        <v>6</v>
      </c>
      <c r="H5094" t="str">
        <f>_xlfn.XLOOKUP(Table1[[#This Row],[ZIPCODE]],Table2[Zip Code],Table2[County])</f>
        <v>Salt Lake</v>
      </c>
      <c r="I5094" t="str">
        <f>_xlfn.XLOOKUP(Table1[[#This Row],[ZIPCODE]],Table3[zip],Table3[county])</f>
        <v>Salt Lake County</v>
      </c>
      <c r="J5094" t="str">
        <f>IFERROR(Table1[[#This Row],[County (Utah.gov)]], SUBSTITUTE(Table1[[#This Row],[County (WPR)]], " County", ""))</f>
        <v>Salt Lake</v>
      </c>
    </row>
    <row r="5095" spans="1:10">
      <c r="A5095" t="s">
        <v>140</v>
      </c>
      <c r="B5095" t="s">
        <v>20</v>
      </c>
      <c r="C5095">
        <v>2025</v>
      </c>
      <c r="D5095">
        <v>2</v>
      </c>
      <c r="E5095">
        <v>84105</v>
      </c>
      <c r="F5095" t="s">
        <v>290</v>
      </c>
      <c r="G5095">
        <v>11</v>
      </c>
      <c r="H5095" t="str">
        <f>_xlfn.XLOOKUP(Table1[[#This Row],[ZIPCODE]],Table2[Zip Code],Table2[County])</f>
        <v>Salt Lake</v>
      </c>
      <c r="I5095" t="str">
        <f>_xlfn.XLOOKUP(Table1[[#This Row],[ZIPCODE]],Table3[zip],Table3[county])</f>
        <v>Salt Lake County</v>
      </c>
      <c r="J5095" t="str">
        <f>IFERROR(Table1[[#This Row],[County (Utah.gov)]], SUBSTITUTE(Table1[[#This Row],[County (WPR)]], " County", ""))</f>
        <v>Salt Lake</v>
      </c>
    </row>
    <row r="5096" spans="1:10">
      <c r="A5096" t="s">
        <v>140</v>
      </c>
      <c r="B5096" t="s">
        <v>20</v>
      </c>
      <c r="C5096">
        <v>2025</v>
      </c>
      <c r="D5096">
        <v>2</v>
      </c>
      <c r="E5096">
        <v>84105</v>
      </c>
      <c r="F5096" t="s">
        <v>291</v>
      </c>
      <c r="G5096">
        <v>3</v>
      </c>
      <c r="H5096" t="str">
        <f>_xlfn.XLOOKUP(Table1[[#This Row],[ZIPCODE]],Table2[Zip Code],Table2[County])</f>
        <v>Salt Lake</v>
      </c>
      <c r="I5096" t="str">
        <f>_xlfn.XLOOKUP(Table1[[#This Row],[ZIPCODE]],Table3[zip],Table3[county])</f>
        <v>Salt Lake County</v>
      </c>
      <c r="J5096" t="str">
        <f>IFERROR(Table1[[#This Row],[County (Utah.gov)]], SUBSTITUTE(Table1[[#This Row],[County (WPR)]], " County", ""))</f>
        <v>Salt Lake</v>
      </c>
    </row>
    <row r="5097" spans="1:10">
      <c r="A5097" t="s">
        <v>140</v>
      </c>
      <c r="B5097" t="s">
        <v>20</v>
      </c>
      <c r="C5097">
        <v>2025</v>
      </c>
      <c r="D5097">
        <v>2</v>
      </c>
      <c r="E5097">
        <v>84106</v>
      </c>
      <c r="F5097" t="s">
        <v>290</v>
      </c>
      <c r="G5097">
        <v>14</v>
      </c>
      <c r="H5097" t="str">
        <f>_xlfn.XLOOKUP(Table1[[#This Row],[ZIPCODE]],Table2[Zip Code],Table2[County])</f>
        <v>Salt Lake</v>
      </c>
      <c r="I5097" t="str">
        <f>_xlfn.XLOOKUP(Table1[[#This Row],[ZIPCODE]],Table3[zip],Table3[county])</f>
        <v>Salt Lake County</v>
      </c>
      <c r="J5097" t="str">
        <f>IFERROR(Table1[[#This Row],[County (Utah.gov)]], SUBSTITUTE(Table1[[#This Row],[County (WPR)]], " County", ""))</f>
        <v>Salt Lake</v>
      </c>
    </row>
    <row r="5098" spans="1:10">
      <c r="A5098" t="s">
        <v>140</v>
      </c>
      <c r="B5098" t="s">
        <v>20</v>
      </c>
      <c r="C5098">
        <v>2025</v>
      </c>
      <c r="D5098">
        <v>2</v>
      </c>
      <c r="E5098">
        <v>84106</v>
      </c>
      <c r="F5098" t="s">
        <v>291</v>
      </c>
      <c r="G5098">
        <v>10</v>
      </c>
      <c r="H5098" t="str">
        <f>_xlfn.XLOOKUP(Table1[[#This Row],[ZIPCODE]],Table2[Zip Code],Table2[County])</f>
        <v>Salt Lake</v>
      </c>
      <c r="I5098" t="str">
        <f>_xlfn.XLOOKUP(Table1[[#This Row],[ZIPCODE]],Table3[zip],Table3[county])</f>
        <v>Salt Lake County</v>
      </c>
      <c r="J5098" t="str">
        <f>IFERROR(Table1[[#This Row],[County (Utah.gov)]], SUBSTITUTE(Table1[[#This Row],[County (WPR)]], " County", ""))</f>
        <v>Salt Lake</v>
      </c>
    </row>
    <row r="5099" spans="1:10">
      <c r="A5099" t="s">
        <v>140</v>
      </c>
      <c r="B5099" t="s">
        <v>20</v>
      </c>
      <c r="C5099">
        <v>2025</v>
      </c>
      <c r="D5099">
        <v>2</v>
      </c>
      <c r="E5099">
        <v>84107</v>
      </c>
      <c r="F5099" t="s">
        <v>290</v>
      </c>
      <c r="G5099">
        <v>28</v>
      </c>
      <c r="H5099" t="str">
        <f>_xlfn.XLOOKUP(Table1[[#This Row],[ZIPCODE]],Table2[Zip Code],Table2[County])</f>
        <v>Salt Lake</v>
      </c>
      <c r="I5099" t="str">
        <f>_xlfn.XLOOKUP(Table1[[#This Row],[ZIPCODE]],Table3[zip],Table3[county])</f>
        <v>Salt Lake County</v>
      </c>
      <c r="J5099" t="str">
        <f>IFERROR(Table1[[#This Row],[County (Utah.gov)]], SUBSTITUTE(Table1[[#This Row],[County (WPR)]], " County", ""))</f>
        <v>Salt Lake</v>
      </c>
    </row>
    <row r="5100" spans="1:10">
      <c r="A5100" t="s">
        <v>140</v>
      </c>
      <c r="B5100" t="s">
        <v>20</v>
      </c>
      <c r="C5100">
        <v>2025</v>
      </c>
      <c r="D5100">
        <v>2</v>
      </c>
      <c r="E5100">
        <v>84107</v>
      </c>
      <c r="F5100" t="s">
        <v>291</v>
      </c>
      <c r="G5100">
        <v>2</v>
      </c>
      <c r="H5100" t="str">
        <f>_xlfn.XLOOKUP(Table1[[#This Row],[ZIPCODE]],Table2[Zip Code],Table2[County])</f>
        <v>Salt Lake</v>
      </c>
      <c r="I5100" t="str">
        <f>_xlfn.XLOOKUP(Table1[[#This Row],[ZIPCODE]],Table3[zip],Table3[county])</f>
        <v>Salt Lake County</v>
      </c>
      <c r="J5100" t="str">
        <f>IFERROR(Table1[[#This Row],[County (Utah.gov)]], SUBSTITUTE(Table1[[#This Row],[County (WPR)]], " County", ""))</f>
        <v>Salt Lake</v>
      </c>
    </row>
    <row r="5101" spans="1:10">
      <c r="A5101" t="s">
        <v>140</v>
      </c>
      <c r="B5101" t="s">
        <v>20</v>
      </c>
      <c r="C5101">
        <v>2025</v>
      </c>
      <c r="D5101">
        <v>2</v>
      </c>
      <c r="E5101">
        <v>84108</v>
      </c>
      <c r="F5101" t="s">
        <v>290</v>
      </c>
      <c r="G5101">
        <v>4</v>
      </c>
      <c r="H5101" t="str">
        <f>_xlfn.XLOOKUP(Table1[[#This Row],[ZIPCODE]],Table2[Zip Code],Table2[County])</f>
        <v>Salt Lake</v>
      </c>
      <c r="I5101" t="str">
        <f>_xlfn.XLOOKUP(Table1[[#This Row],[ZIPCODE]],Table3[zip],Table3[county])</f>
        <v>Salt Lake County</v>
      </c>
      <c r="J5101" t="str">
        <f>IFERROR(Table1[[#This Row],[County (Utah.gov)]], SUBSTITUTE(Table1[[#This Row],[County (WPR)]], " County", ""))</f>
        <v>Salt Lake</v>
      </c>
    </row>
    <row r="5102" spans="1:10">
      <c r="A5102" t="s">
        <v>140</v>
      </c>
      <c r="B5102" t="s">
        <v>20</v>
      </c>
      <c r="C5102">
        <v>2025</v>
      </c>
      <c r="D5102">
        <v>2</v>
      </c>
      <c r="E5102">
        <v>84108</v>
      </c>
      <c r="F5102" t="s">
        <v>291</v>
      </c>
      <c r="G5102">
        <v>1</v>
      </c>
      <c r="H5102" t="str">
        <f>_xlfn.XLOOKUP(Table1[[#This Row],[ZIPCODE]],Table2[Zip Code],Table2[County])</f>
        <v>Salt Lake</v>
      </c>
      <c r="I5102" t="str">
        <f>_xlfn.XLOOKUP(Table1[[#This Row],[ZIPCODE]],Table3[zip],Table3[county])</f>
        <v>Salt Lake County</v>
      </c>
      <c r="J5102" t="str">
        <f>IFERROR(Table1[[#This Row],[County (Utah.gov)]], SUBSTITUTE(Table1[[#This Row],[County (WPR)]], " County", ""))</f>
        <v>Salt Lake</v>
      </c>
    </row>
    <row r="5103" spans="1:10">
      <c r="A5103" t="s">
        <v>140</v>
      </c>
      <c r="B5103" t="s">
        <v>20</v>
      </c>
      <c r="C5103">
        <v>2025</v>
      </c>
      <c r="D5103">
        <v>2</v>
      </c>
      <c r="E5103">
        <v>84109</v>
      </c>
      <c r="F5103" t="s">
        <v>290</v>
      </c>
      <c r="G5103">
        <v>15</v>
      </c>
      <c r="H5103" t="str">
        <f>_xlfn.XLOOKUP(Table1[[#This Row],[ZIPCODE]],Table2[Zip Code],Table2[County])</f>
        <v>Salt Lake</v>
      </c>
      <c r="I5103" t="str">
        <f>_xlfn.XLOOKUP(Table1[[#This Row],[ZIPCODE]],Table3[zip],Table3[county])</f>
        <v>Salt Lake County</v>
      </c>
      <c r="J5103" t="str">
        <f>IFERROR(Table1[[#This Row],[County (Utah.gov)]], SUBSTITUTE(Table1[[#This Row],[County (WPR)]], " County", ""))</f>
        <v>Salt Lake</v>
      </c>
    </row>
    <row r="5104" spans="1:10">
      <c r="A5104" t="s">
        <v>140</v>
      </c>
      <c r="B5104" t="s">
        <v>20</v>
      </c>
      <c r="C5104">
        <v>2025</v>
      </c>
      <c r="D5104">
        <v>2</v>
      </c>
      <c r="E5104">
        <v>84111</v>
      </c>
      <c r="F5104" t="s">
        <v>290</v>
      </c>
      <c r="G5104">
        <v>15</v>
      </c>
      <c r="H5104" t="str">
        <f>_xlfn.XLOOKUP(Table1[[#This Row],[ZIPCODE]],Table2[Zip Code],Table2[County])</f>
        <v>Salt Lake</v>
      </c>
      <c r="I5104" t="str">
        <f>_xlfn.XLOOKUP(Table1[[#This Row],[ZIPCODE]],Table3[zip],Table3[county])</f>
        <v>Salt Lake County</v>
      </c>
      <c r="J5104" t="str">
        <f>IFERROR(Table1[[#This Row],[County (Utah.gov)]], SUBSTITUTE(Table1[[#This Row],[County (WPR)]], " County", ""))</f>
        <v>Salt Lake</v>
      </c>
    </row>
    <row r="5105" spans="1:10">
      <c r="A5105" t="s">
        <v>140</v>
      </c>
      <c r="B5105" t="s">
        <v>20</v>
      </c>
      <c r="C5105">
        <v>2025</v>
      </c>
      <c r="D5105">
        <v>2</v>
      </c>
      <c r="E5105">
        <v>84111</v>
      </c>
      <c r="F5105" t="s">
        <v>291</v>
      </c>
      <c r="G5105">
        <v>1</v>
      </c>
      <c r="H5105" t="str">
        <f>_xlfn.XLOOKUP(Table1[[#This Row],[ZIPCODE]],Table2[Zip Code],Table2[County])</f>
        <v>Salt Lake</v>
      </c>
      <c r="I5105" t="str">
        <f>_xlfn.XLOOKUP(Table1[[#This Row],[ZIPCODE]],Table3[zip],Table3[county])</f>
        <v>Salt Lake County</v>
      </c>
      <c r="J5105" t="str">
        <f>IFERROR(Table1[[#This Row],[County (Utah.gov)]], SUBSTITUTE(Table1[[#This Row],[County (WPR)]], " County", ""))</f>
        <v>Salt Lake</v>
      </c>
    </row>
    <row r="5106" spans="1:10">
      <c r="A5106" t="s">
        <v>140</v>
      </c>
      <c r="B5106" t="s">
        <v>20</v>
      </c>
      <c r="C5106">
        <v>2025</v>
      </c>
      <c r="D5106">
        <v>2</v>
      </c>
      <c r="E5106">
        <v>84115</v>
      </c>
      <c r="F5106" t="s">
        <v>290</v>
      </c>
      <c r="G5106">
        <v>37</v>
      </c>
      <c r="H5106" t="str">
        <f>_xlfn.XLOOKUP(Table1[[#This Row],[ZIPCODE]],Table2[Zip Code],Table2[County])</f>
        <v>Salt Lake</v>
      </c>
      <c r="I5106" t="str">
        <f>_xlfn.XLOOKUP(Table1[[#This Row],[ZIPCODE]],Table3[zip],Table3[county])</f>
        <v>Salt Lake County</v>
      </c>
      <c r="J5106" t="str">
        <f>IFERROR(Table1[[#This Row],[County (Utah.gov)]], SUBSTITUTE(Table1[[#This Row],[County (WPR)]], " County", ""))</f>
        <v>Salt Lake</v>
      </c>
    </row>
    <row r="5107" spans="1:10">
      <c r="A5107" t="s">
        <v>140</v>
      </c>
      <c r="B5107" t="s">
        <v>20</v>
      </c>
      <c r="C5107">
        <v>2025</v>
      </c>
      <c r="D5107">
        <v>2</v>
      </c>
      <c r="E5107">
        <v>84115</v>
      </c>
      <c r="F5107" t="s">
        <v>291</v>
      </c>
      <c r="G5107">
        <v>5</v>
      </c>
      <c r="H5107" t="str">
        <f>_xlfn.XLOOKUP(Table1[[#This Row],[ZIPCODE]],Table2[Zip Code],Table2[County])</f>
        <v>Salt Lake</v>
      </c>
      <c r="I5107" t="str">
        <f>_xlfn.XLOOKUP(Table1[[#This Row],[ZIPCODE]],Table3[zip],Table3[county])</f>
        <v>Salt Lake County</v>
      </c>
      <c r="J5107" t="str">
        <f>IFERROR(Table1[[#This Row],[County (Utah.gov)]], SUBSTITUTE(Table1[[#This Row],[County (WPR)]], " County", ""))</f>
        <v>Salt Lake</v>
      </c>
    </row>
    <row r="5108" spans="1:10">
      <c r="A5108" t="s">
        <v>140</v>
      </c>
      <c r="B5108" t="s">
        <v>20</v>
      </c>
      <c r="C5108">
        <v>2025</v>
      </c>
      <c r="D5108">
        <v>2</v>
      </c>
      <c r="E5108">
        <v>84116</v>
      </c>
      <c r="F5108" t="s">
        <v>290</v>
      </c>
      <c r="G5108">
        <v>26</v>
      </c>
      <c r="H5108" t="str">
        <f>_xlfn.XLOOKUP(Table1[[#This Row],[ZIPCODE]],Table2[Zip Code],Table2[County])</f>
        <v>Salt Lake</v>
      </c>
      <c r="I5108" t="str">
        <f>_xlfn.XLOOKUP(Table1[[#This Row],[ZIPCODE]],Table3[zip],Table3[county])</f>
        <v>Salt Lake County</v>
      </c>
      <c r="J5108" t="str">
        <f>IFERROR(Table1[[#This Row],[County (Utah.gov)]], SUBSTITUTE(Table1[[#This Row],[County (WPR)]], " County", ""))</f>
        <v>Salt Lake</v>
      </c>
    </row>
    <row r="5109" spans="1:10">
      <c r="A5109" t="s">
        <v>140</v>
      </c>
      <c r="B5109" t="s">
        <v>20</v>
      </c>
      <c r="C5109">
        <v>2025</v>
      </c>
      <c r="D5109">
        <v>2</v>
      </c>
      <c r="E5109">
        <v>84116</v>
      </c>
      <c r="F5109" t="s">
        <v>291</v>
      </c>
      <c r="G5109">
        <v>4</v>
      </c>
      <c r="H5109" t="str">
        <f>_xlfn.XLOOKUP(Table1[[#This Row],[ZIPCODE]],Table2[Zip Code],Table2[County])</f>
        <v>Salt Lake</v>
      </c>
      <c r="I5109" t="str">
        <f>_xlfn.XLOOKUP(Table1[[#This Row],[ZIPCODE]],Table3[zip],Table3[county])</f>
        <v>Salt Lake County</v>
      </c>
      <c r="J5109" t="str">
        <f>IFERROR(Table1[[#This Row],[County (Utah.gov)]], SUBSTITUTE(Table1[[#This Row],[County (WPR)]], " County", ""))</f>
        <v>Salt Lake</v>
      </c>
    </row>
    <row r="5110" spans="1:10">
      <c r="A5110" t="s">
        <v>140</v>
      </c>
      <c r="B5110" t="s">
        <v>20</v>
      </c>
      <c r="C5110">
        <v>2025</v>
      </c>
      <c r="D5110">
        <v>2</v>
      </c>
      <c r="E5110">
        <v>84117</v>
      </c>
      <c r="F5110" t="s">
        <v>290</v>
      </c>
      <c r="G5110">
        <v>14</v>
      </c>
      <c r="H5110" t="str">
        <f>_xlfn.XLOOKUP(Table1[[#This Row],[ZIPCODE]],Table2[Zip Code],Table2[County])</f>
        <v>Salt Lake</v>
      </c>
      <c r="I5110" t="str">
        <f>_xlfn.XLOOKUP(Table1[[#This Row],[ZIPCODE]],Table3[zip],Table3[county])</f>
        <v>Salt Lake County</v>
      </c>
      <c r="J5110" t="str">
        <f>IFERROR(Table1[[#This Row],[County (Utah.gov)]], SUBSTITUTE(Table1[[#This Row],[County (WPR)]], " County", ""))</f>
        <v>Salt Lake</v>
      </c>
    </row>
    <row r="5111" spans="1:10">
      <c r="A5111" t="s">
        <v>140</v>
      </c>
      <c r="B5111" t="s">
        <v>20</v>
      </c>
      <c r="C5111">
        <v>2025</v>
      </c>
      <c r="D5111">
        <v>2</v>
      </c>
      <c r="E5111">
        <v>84117</v>
      </c>
      <c r="F5111" t="s">
        <v>291</v>
      </c>
      <c r="G5111">
        <v>9</v>
      </c>
      <c r="H5111" t="str">
        <f>_xlfn.XLOOKUP(Table1[[#This Row],[ZIPCODE]],Table2[Zip Code],Table2[County])</f>
        <v>Salt Lake</v>
      </c>
      <c r="I5111" t="str">
        <f>_xlfn.XLOOKUP(Table1[[#This Row],[ZIPCODE]],Table3[zip],Table3[county])</f>
        <v>Salt Lake County</v>
      </c>
      <c r="J5111" t="str">
        <f>IFERROR(Table1[[#This Row],[County (Utah.gov)]], SUBSTITUTE(Table1[[#This Row],[County (WPR)]], " County", ""))</f>
        <v>Salt Lake</v>
      </c>
    </row>
    <row r="5112" spans="1:10">
      <c r="A5112" t="s">
        <v>140</v>
      </c>
      <c r="B5112" t="s">
        <v>20</v>
      </c>
      <c r="C5112">
        <v>2025</v>
      </c>
      <c r="D5112">
        <v>2</v>
      </c>
      <c r="E5112">
        <v>84118</v>
      </c>
      <c r="F5112" t="s">
        <v>290</v>
      </c>
      <c r="G5112">
        <v>14</v>
      </c>
      <c r="H5112" t="str">
        <f>_xlfn.XLOOKUP(Table1[[#This Row],[ZIPCODE]],Table2[Zip Code],Table2[County])</f>
        <v>Salt Lake</v>
      </c>
      <c r="I5112" t="str">
        <f>_xlfn.XLOOKUP(Table1[[#This Row],[ZIPCODE]],Table3[zip],Table3[county])</f>
        <v>Salt Lake County</v>
      </c>
      <c r="J5112" t="str">
        <f>IFERROR(Table1[[#This Row],[County (Utah.gov)]], SUBSTITUTE(Table1[[#This Row],[County (WPR)]], " County", ""))</f>
        <v>Salt Lake</v>
      </c>
    </row>
    <row r="5113" spans="1:10">
      <c r="A5113" t="s">
        <v>140</v>
      </c>
      <c r="B5113" t="s">
        <v>20</v>
      </c>
      <c r="C5113">
        <v>2025</v>
      </c>
      <c r="D5113">
        <v>2</v>
      </c>
      <c r="E5113">
        <v>84118</v>
      </c>
      <c r="F5113" t="s">
        <v>291</v>
      </c>
      <c r="G5113">
        <v>4</v>
      </c>
      <c r="H5113" t="str">
        <f>_xlfn.XLOOKUP(Table1[[#This Row],[ZIPCODE]],Table2[Zip Code],Table2[County])</f>
        <v>Salt Lake</v>
      </c>
      <c r="I5113" t="str">
        <f>_xlfn.XLOOKUP(Table1[[#This Row],[ZIPCODE]],Table3[zip],Table3[county])</f>
        <v>Salt Lake County</v>
      </c>
      <c r="J5113" t="str">
        <f>IFERROR(Table1[[#This Row],[County (Utah.gov)]], SUBSTITUTE(Table1[[#This Row],[County (WPR)]], " County", ""))</f>
        <v>Salt Lake</v>
      </c>
    </row>
    <row r="5114" spans="1:10">
      <c r="A5114" t="s">
        <v>140</v>
      </c>
      <c r="B5114" t="s">
        <v>20</v>
      </c>
      <c r="C5114">
        <v>2025</v>
      </c>
      <c r="D5114">
        <v>2</v>
      </c>
      <c r="E5114">
        <v>84119</v>
      </c>
      <c r="F5114" t="s">
        <v>290</v>
      </c>
      <c r="G5114">
        <v>42</v>
      </c>
      <c r="H5114" t="str">
        <f>_xlfn.XLOOKUP(Table1[[#This Row],[ZIPCODE]],Table2[Zip Code],Table2[County])</f>
        <v>Salt Lake</v>
      </c>
      <c r="I5114" t="str">
        <f>_xlfn.XLOOKUP(Table1[[#This Row],[ZIPCODE]],Table3[zip],Table3[county])</f>
        <v>Salt Lake County</v>
      </c>
      <c r="J5114" t="str">
        <f>IFERROR(Table1[[#This Row],[County (Utah.gov)]], SUBSTITUTE(Table1[[#This Row],[County (WPR)]], " County", ""))</f>
        <v>Salt Lake</v>
      </c>
    </row>
    <row r="5115" spans="1:10">
      <c r="A5115" t="s">
        <v>140</v>
      </c>
      <c r="B5115" t="s">
        <v>20</v>
      </c>
      <c r="C5115">
        <v>2025</v>
      </c>
      <c r="D5115">
        <v>2</v>
      </c>
      <c r="E5115">
        <v>84119</v>
      </c>
      <c r="F5115" t="s">
        <v>291</v>
      </c>
      <c r="G5115">
        <v>9</v>
      </c>
      <c r="H5115" t="str">
        <f>_xlfn.XLOOKUP(Table1[[#This Row],[ZIPCODE]],Table2[Zip Code],Table2[County])</f>
        <v>Salt Lake</v>
      </c>
      <c r="I5115" t="str">
        <f>_xlfn.XLOOKUP(Table1[[#This Row],[ZIPCODE]],Table3[zip],Table3[county])</f>
        <v>Salt Lake County</v>
      </c>
      <c r="J5115" t="str">
        <f>IFERROR(Table1[[#This Row],[County (Utah.gov)]], SUBSTITUTE(Table1[[#This Row],[County (WPR)]], " County", ""))</f>
        <v>Salt Lake</v>
      </c>
    </row>
    <row r="5116" spans="1:10">
      <c r="A5116" t="s">
        <v>140</v>
      </c>
      <c r="B5116" t="s">
        <v>20</v>
      </c>
      <c r="C5116">
        <v>2025</v>
      </c>
      <c r="D5116">
        <v>2</v>
      </c>
      <c r="E5116">
        <v>84120</v>
      </c>
      <c r="F5116" t="s">
        <v>290</v>
      </c>
      <c r="G5116">
        <v>19</v>
      </c>
      <c r="H5116" t="str">
        <f>_xlfn.XLOOKUP(Table1[[#This Row],[ZIPCODE]],Table2[Zip Code],Table2[County])</f>
        <v>Salt Lake</v>
      </c>
      <c r="I5116" t="str">
        <f>_xlfn.XLOOKUP(Table1[[#This Row],[ZIPCODE]],Table3[zip],Table3[county])</f>
        <v>Salt Lake County</v>
      </c>
      <c r="J5116" t="str">
        <f>IFERROR(Table1[[#This Row],[County (Utah.gov)]], SUBSTITUTE(Table1[[#This Row],[County (WPR)]], " County", ""))</f>
        <v>Salt Lake</v>
      </c>
    </row>
    <row r="5117" spans="1:10">
      <c r="A5117" t="s">
        <v>140</v>
      </c>
      <c r="B5117" t="s">
        <v>20</v>
      </c>
      <c r="C5117">
        <v>2025</v>
      </c>
      <c r="D5117">
        <v>2</v>
      </c>
      <c r="E5117">
        <v>84120</v>
      </c>
      <c r="F5117" t="s">
        <v>291</v>
      </c>
      <c r="G5117">
        <v>6</v>
      </c>
      <c r="H5117" t="str">
        <f>_xlfn.XLOOKUP(Table1[[#This Row],[ZIPCODE]],Table2[Zip Code],Table2[County])</f>
        <v>Salt Lake</v>
      </c>
      <c r="I5117" t="str">
        <f>_xlfn.XLOOKUP(Table1[[#This Row],[ZIPCODE]],Table3[zip],Table3[county])</f>
        <v>Salt Lake County</v>
      </c>
      <c r="J5117" t="str">
        <f>IFERROR(Table1[[#This Row],[County (Utah.gov)]], SUBSTITUTE(Table1[[#This Row],[County (WPR)]], " County", ""))</f>
        <v>Salt Lake</v>
      </c>
    </row>
    <row r="5118" spans="1:10">
      <c r="A5118" t="s">
        <v>140</v>
      </c>
      <c r="B5118" t="s">
        <v>20</v>
      </c>
      <c r="C5118">
        <v>2025</v>
      </c>
      <c r="D5118">
        <v>2</v>
      </c>
      <c r="E5118">
        <v>84121</v>
      </c>
      <c r="F5118" t="s">
        <v>290</v>
      </c>
      <c r="G5118">
        <v>18</v>
      </c>
      <c r="H5118" t="str">
        <f>_xlfn.XLOOKUP(Table1[[#This Row],[ZIPCODE]],Table2[Zip Code],Table2[County])</f>
        <v>Salt Lake</v>
      </c>
      <c r="I5118" t="str">
        <f>_xlfn.XLOOKUP(Table1[[#This Row],[ZIPCODE]],Table3[zip],Table3[county])</f>
        <v>Salt Lake County</v>
      </c>
      <c r="J5118" t="str">
        <f>IFERROR(Table1[[#This Row],[County (Utah.gov)]], SUBSTITUTE(Table1[[#This Row],[County (WPR)]], " County", ""))</f>
        <v>Salt Lake</v>
      </c>
    </row>
    <row r="5119" spans="1:10">
      <c r="A5119" t="s">
        <v>140</v>
      </c>
      <c r="B5119" t="s">
        <v>20</v>
      </c>
      <c r="C5119">
        <v>2025</v>
      </c>
      <c r="D5119">
        <v>2</v>
      </c>
      <c r="E5119">
        <v>84121</v>
      </c>
      <c r="F5119" t="s">
        <v>291</v>
      </c>
      <c r="G5119">
        <v>3</v>
      </c>
      <c r="H5119" t="str">
        <f>_xlfn.XLOOKUP(Table1[[#This Row],[ZIPCODE]],Table2[Zip Code],Table2[County])</f>
        <v>Salt Lake</v>
      </c>
      <c r="I5119" t="str">
        <f>_xlfn.XLOOKUP(Table1[[#This Row],[ZIPCODE]],Table3[zip],Table3[county])</f>
        <v>Salt Lake County</v>
      </c>
      <c r="J5119" t="str">
        <f>IFERROR(Table1[[#This Row],[County (Utah.gov)]], SUBSTITUTE(Table1[[#This Row],[County (WPR)]], " County", ""))</f>
        <v>Salt Lake</v>
      </c>
    </row>
    <row r="5120" spans="1:10">
      <c r="A5120" t="s">
        <v>140</v>
      </c>
      <c r="B5120" t="s">
        <v>20</v>
      </c>
      <c r="C5120">
        <v>2025</v>
      </c>
      <c r="D5120">
        <v>2</v>
      </c>
      <c r="E5120">
        <v>84123</v>
      </c>
      <c r="F5120" t="s">
        <v>290</v>
      </c>
      <c r="G5120">
        <v>26</v>
      </c>
      <c r="H5120" t="str">
        <f>_xlfn.XLOOKUP(Table1[[#This Row],[ZIPCODE]],Table2[Zip Code],Table2[County])</f>
        <v>Salt Lake</v>
      </c>
      <c r="I5120" t="str">
        <f>_xlfn.XLOOKUP(Table1[[#This Row],[ZIPCODE]],Table3[zip],Table3[county])</f>
        <v>Salt Lake County</v>
      </c>
      <c r="J5120" t="str">
        <f>IFERROR(Table1[[#This Row],[County (Utah.gov)]], SUBSTITUTE(Table1[[#This Row],[County (WPR)]], " County", ""))</f>
        <v>Salt Lake</v>
      </c>
    </row>
    <row r="5121" spans="1:10">
      <c r="A5121" t="s">
        <v>140</v>
      </c>
      <c r="B5121" t="s">
        <v>20</v>
      </c>
      <c r="C5121">
        <v>2025</v>
      </c>
      <c r="D5121">
        <v>2</v>
      </c>
      <c r="E5121">
        <v>84123</v>
      </c>
      <c r="F5121" t="s">
        <v>291</v>
      </c>
      <c r="G5121">
        <v>6</v>
      </c>
      <c r="H5121" t="str">
        <f>_xlfn.XLOOKUP(Table1[[#This Row],[ZIPCODE]],Table2[Zip Code],Table2[County])</f>
        <v>Salt Lake</v>
      </c>
      <c r="I5121" t="str">
        <f>_xlfn.XLOOKUP(Table1[[#This Row],[ZIPCODE]],Table3[zip],Table3[county])</f>
        <v>Salt Lake County</v>
      </c>
      <c r="J5121" t="str">
        <f>IFERROR(Table1[[#This Row],[County (Utah.gov)]], SUBSTITUTE(Table1[[#This Row],[County (WPR)]], " County", ""))</f>
        <v>Salt Lake</v>
      </c>
    </row>
    <row r="5122" spans="1:10">
      <c r="A5122" t="s">
        <v>140</v>
      </c>
      <c r="B5122" t="s">
        <v>20</v>
      </c>
      <c r="C5122">
        <v>2025</v>
      </c>
      <c r="D5122">
        <v>2</v>
      </c>
      <c r="E5122">
        <v>84124</v>
      </c>
      <c r="F5122" t="s">
        <v>290</v>
      </c>
      <c r="G5122">
        <v>6</v>
      </c>
      <c r="H5122" t="str">
        <f>_xlfn.XLOOKUP(Table1[[#This Row],[ZIPCODE]],Table2[Zip Code],Table2[County])</f>
        <v>Salt Lake</v>
      </c>
      <c r="I5122" t="str">
        <f>_xlfn.XLOOKUP(Table1[[#This Row],[ZIPCODE]],Table3[zip],Table3[county])</f>
        <v>Salt Lake County</v>
      </c>
      <c r="J5122" t="str">
        <f>IFERROR(Table1[[#This Row],[County (Utah.gov)]], SUBSTITUTE(Table1[[#This Row],[County (WPR)]], " County", ""))</f>
        <v>Salt Lake</v>
      </c>
    </row>
    <row r="5123" spans="1:10">
      <c r="A5123" t="s">
        <v>140</v>
      </c>
      <c r="B5123" t="s">
        <v>20</v>
      </c>
      <c r="C5123">
        <v>2025</v>
      </c>
      <c r="D5123">
        <v>2</v>
      </c>
      <c r="E5123">
        <v>84124</v>
      </c>
      <c r="F5123" t="s">
        <v>291</v>
      </c>
      <c r="G5123">
        <v>2</v>
      </c>
      <c r="H5123" t="str">
        <f>_xlfn.XLOOKUP(Table1[[#This Row],[ZIPCODE]],Table2[Zip Code],Table2[County])</f>
        <v>Salt Lake</v>
      </c>
      <c r="I5123" t="str">
        <f>_xlfn.XLOOKUP(Table1[[#This Row],[ZIPCODE]],Table3[zip],Table3[county])</f>
        <v>Salt Lake County</v>
      </c>
      <c r="J5123" t="str">
        <f>IFERROR(Table1[[#This Row],[County (Utah.gov)]], SUBSTITUTE(Table1[[#This Row],[County (WPR)]], " County", ""))</f>
        <v>Salt Lake</v>
      </c>
    </row>
    <row r="5124" spans="1:10">
      <c r="A5124" t="s">
        <v>140</v>
      </c>
      <c r="B5124" t="s">
        <v>20</v>
      </c>
      <c r="C5124">
        <v>2025</v>
      </c>
      <c r="D5124">
        <v>2</v>
      </c>
      <c r="E5124">
        <v>84128</v>
      </c>
      <c r="F5124" t="s">
        <v>290</v>
      </c>
      <c r="G5124">
        <v>10</v>
      </c>
      <c r="H5124" t="str">
        <f>_xlfn.XLOOKUP(Table1[[#This Row],[ZIPCODE]],Table2[Zip Code],Table2[County])</f>
        <v>Salt Lake</v>
      </c>
      <c r="I5124" t="str">
        <f>_xlfn.XLOOKUP(Table1[[#This Row],[ZIPCODE]],Table3[zip],Table3[county])</f>
        <v>Salt Lake County</v>
      </c>
      <c r="J5124" t="str">
        <f>IFERROR(Table1[[#This Row],[County (Utah.gov)]], SUBSTITUTE(Table1[[#This Row],[County (WPR)]], " County", ""))</f>
        <v>Salt Lake</v>
      </c>
    </row>
    <row r="5125" spans="1:10">
      <c r="A5125" t="s">
        <v>140</v>
      </c>
      <c r="B5125" t="s">
        <v>20</v>
      </c>
      <c r="C5125">
        <v>2025</v>
      </c>
      <c r="D5125">
        <v>2</v>
      </c>
      <c r="E5125">
        <v>84128</v>
      </c>
      <c r="F5125" t="s">
        <v>291</v>
      </c>
      <c r="G5125">
        <v>5</v>
      </c>
      <c r="H5125" t="str">
        <f>_xlfn.XLOOKUP(Table1[[#This Row],[ZIPCODE]],Table2[Zip Code],Table2[County])</f>
        <v>Salt Lake</v>
      </c>
      <c r="I5125" t="str">
        <f>_xlfn.XLOOKUP(Table1[[#This Row],[ZIPCODE]],Table3[zip],Table3[county])</f>
        <v>Salt Lake County</v>
      </c>
      <c r="J5125" t="str">
        <f>IFERROR(Table1[[#This Row],[County (Utah.gov)]], SUBSTITUTE(Table1[[#This Row],[County (WPR)]], " County", ""))</f>
        <v>Salt Lake</v>
      </c>
    </row>
    <row r="5126" spans="1:10">
      <c r="A5126" t="s">
        <v>140</v>
      </c>
      <c r="B5126" t="s">
        <v>20</v>
      </c>
      <c r="C5126">
        <v>2025</v>
      </c>
      <c r="D5126">
        <v>2</v>
      </c>
      <c r="E5126">
        <v>84129</v>
      </c>
      <c r="F5126" t="s">
        <v>290</v>
      </c>
      <c r="G5126">
        <v>29</v>
      </c>
      <c r="H5126" t="e">
        <f>_xlfn.XLOOKUP(Table1[[#This Row],[ZIPCODE]],Table2[Zip Code],Table2[County])</f>
        <v>#N/A</v>
      </c>
      <c r="I5126" t="str">
        <f>_xlfn.XLOOKUP(Table1[[#This Row],[ZIPCODE]],Table3[zip],Table3[county])</f>
        <v>Salt Lake County</v>
      </c>
      <c r="J5126" t="str">
        <f>IFERROR(Table1[[#This Row],[County (Utah.gov)]], SUBSTITUTE(Table1[[#This Row],[County (WPR)]], " County", ""))</f>
        <v>Salt Lake</v>
      </c>
    </row>
    <row r="5127" spans="1:10">
      <c r="A5127" t="s">
        <v>140</v>
      </c>
      <c r="B5127" t="s">
        <v>20</v>
      </c>
      <c r="C5127">
        <v>2025</v>
      </c>
      <c r="D5127">
        <v>2</v>
      </c>
      <c r="E5127">
        <v>84129</v>
      </c>
      <c r="F5127" t="s">
        <v>291</v>
      </c>
      <c r="G5127">
        <v>5</v>
      </c>
      <c r="H5127" t="e">
        <f>_xlfn.XLOOKUP(Table1[[#This Row],[ZIPCODE]],Table2[Zip Code],Table2[County])</f>
        <v>#N/A</v>
      </c>
      <c r="I5127" t="str">
        <f>_xlfn.XLOOKUP(Table1[[#This Row],[ZIPCODE]],Table3[zip],Table3[county])</f>
        <v>Salt Lake County</v>
      </c>
      <c r="J5127" t="str">
        <f>IFERROR(Table1[[#This Row],[County (Utah.gov)]], SUBSTITUTE(Table1[[#This Row],[County (WPR)]], " County", ""))</f>
        <v>Salt Lake</v>
      </c>
    </row>
    <row r="5128" spans="1:10">
      <c r="A5128" t="s">
        <v>140</v>
      </c>
      <c r="B5128" t="s">
        <v>20</v>
      </c>
      <c r="C5128">
        <v>2025</v>
      </c>
      <c r="D5128">
        <v>2</v>
      </c>
      <c r="E5128">
        <v>84157</v>
      </c>
      <c r="F5128" t="s">
        <v>291</v>
      </c>
      <c r="G5128">
        <v>1</v>
      </c>
      <c r="H5128" t="str">
        <f>_xlfn.XLOOKUP(Table1[[#This Row],[ZIPCODE]],Table2[Zip Code],Table2[County])</f>
        <v>Salt Lake</v>
      </c>
      <c r="I5128" t="e">
        <f>_xlfn.XLOOKUP(Table1[[#This Row],[ZIPCODE]],Table3[zip],Table3[county])</f>
        <v>#N/A</v>
      </c>
      <c r="J5128" t="str">
        <f>IFERROR(Table1[[#This Row],[County (Utah.gov)]], SUBSTITUTE(Table1[[#This Row],[County (WPR)]], " County", ""))</f>
        <v>Salt Lake</v>
      </c>
    </row>
    <row r="5129" spans="1:10">
      <c r="A5129" t="s">
        <v>140</v>
      </c>
      <c r="B5129" t="s">
        <v>20</v>
      </c>
      <c r="C5129">
        <v>2025</v>
      </c>
      <c r="D5129">
        <v>2</v>
      </c>
      <c r="E5129">
        <v>84301</v>
      </c>
      <c r="F5129" t="s">
        <v>290</v>
      </c>
      <c r="G5129">
        <v>1</v>
      </c>
      <c r="H5129" t="str">
        <f>_xlfn.XLOOKUP(Table1[[#This Row],[ZIPCODE]],Table2[Zip Code],Table2[County])</f>
        <v>Box Elder</v>
      </c>
      <c r="I5129" t="str">
        <f>_xlfn.XLOOKUP(Table1[[#This Row],[ZIPCODE]],Table3[zip],Table3[county])</f>
        <v>Box Elder County</v>
      </c>
      <c r="J5129" t="str">
        <f>IFERROR(Table1[[#This Row],[County (Utah.gov)]], SUBSTITUTE(Table1[[#This Row],[County (WPR)]], " County", ""))</f>
        <v>Box Elder</v>
      </c>
    </row>
    <row r="5130" spans="1:10">
      <c r="A5130" t="s">
        <v>140</v>
      </c>
      <c r="B5130" t="s">
        <v>20</v>
      </c>
      <c r="C5130">
        <v>2025</v>
      </c>
      <c r="D5130">
        <v>2</v>
      </c>
      <c r="E5130">
        <v>84302</v>
      </c>
      <c r="F5130" t="s">
        <v>290</v>
      </c>
      <c r="G5130">
        <v>143</v>
      </c>
      <c r="H5130" t="str">
        <f>_xlfn.XLOOKUP(Table1[[#This Row],[ZIPCODE]],Table2[Zip Code],Table2[County])</f>
        <v>Box Elder</v>
      </c>
      <c r="I5130" t="str">
        <f>_xlfn.XLOOKUP(Table1[[#This Row],[ZIPCODE]],Table3[zip],Table3[county])</f>
        <v>Box Elder County</v>
      </c>
      <c r="J5130" t="str">
        <f>IFERROR(Table1[[#This Row],[County (Utah.gov)]], SUBSTITUTE(Table1[[#This Row],[County (WPR)]], " County", ""))</f>
        <v>Box Elder</v>
      </c>
    </row>
    <row r="5131" spans="1:10">
      <c r="A5131" t="s">
        <v>140</v>
      </c>
      <c r="B5131" t="s">
        <v>20</v>
      </c>
      <c r="C5131">
        <v>2025</v>
      </c>
      <c r="D5131">
        <v>2</v>
      </c>
      <c r="E5131">
        <v>84302</v>
      </c>
      <c r="F5131" t="s">
        <v>291</v>
      </c>
      <c r="G5131">
        <v>45</v>
      </c>
      <c r="H5131" t="str">
        <f>_xlfn.XLOOKUP(Table1[[#This Row],[ZIPCODE]],Table2[Zip Code],Table2[County])</f>
        <v>Box Elder</v>
      </c>
      <c r="I5131" t="str">
        <f>_xlfn.XLOOKUP(Table1[[#This Row],[ZIPCODE]],Table3[zip],Table3[county])</f>
        <v>Box Elder County</v>
      </c>
      <c r="J5131" t="str">
        <f>IFERROR(Table1[[#This Row],[County (Utah.gov)]], SUBSTITUTE(Table1[[#This Row],[County (WPR)]], " County", ""))</f>
        <v>Box Elder</v>
      </c>
    </row>
    <row r="5132" spans="1:10">
      <c r="A5132" t="s">
        <v>140</v>
      </c>
      <c r="B5132" t="s">
        <v>20</v>
      </c>
      <c r="C5132">
        <v>2025</v>
      </c>
      <c r="D5132">
        <v>2</v>
      </c>
      <c r="E5132">
        <v>84305</v>
      </c>
      <c r="F5132" t="s">
        <v>290</v>
      </c>
      <c r="G5132">
        <v>1</v>
      </c>
      <c r="H5132" t="str">
        <f>_xlfn.XLOOKUP(Table1[[#This Row],[ZIPCODE]],Table2[Zip Code],Table2[County])</f>
        <v>Cache</v>
      </c>
      <c r="I5132" t="str">
        <f>_xlfn.XLOOKUP(Table1[[#This Row],[ZIPCODE]],Table3[zip],Table3[county])</f>
        <v>Cache County</v>
      </c>
      <c r="J5132" t="str">
        <f>IFERROR(Table1[[#This Row],[County (Utah.gov)]], SUBSTITUTE(Table1[[#This Row],[County (WPR)]], " County", ""))</f>
        <v>Cache</v>
      </c>
    </row>
    <row r="5133" spans="1:10">
      <c r="A5133" t="s">
        <v>140</v>
      </c>
      <c r="B5133" t="s">
        <v>20</v>
      </c>
      <c r="C5133">
        <v>2025</v>
      </c>
      <c r="D5133">
        <v>2</v>
      </c>
      <c r="E5133">
        <v>84305</v>
      </c>
      <c r="F5133" t="s">
        <v>291</v>
      </c>
      <c r="G5133">
        <v>1</v>
      </c>
      <c r="H5133" t="str">
        <f>_xlfn.XLOOKUP(Table1[[#This Row],[ZIPCODE]],Table2[Zip Code],Table2[County])</f>
        <v>Cache</v>
      </c>
      <c r="I5133" t="str">
        <f>_xlfn.XLOOKUP(Table1[[#This Row],[ZIPCODE]],Table3[zip],Table3[county])</f>
        <v>Cache County</v>
      </c>
      <c r="J5133" t="str">
        <f>IFERROR(Table1[[#This Row],[County (Utah.gov)]], SUBSTITUTE(Table1[[#This Row],[County (WPR)]], " County", ""))</f>
        <v>Cache</v>
      </c>
    </row>
    <row r="5134" spans="1:10">
      <c r="A5134" t="s">
        <v>140</v>
      </c>
      <c r="B5134" t="s">
        <v>20</v>
      </c>
      <c r="C5134">
        <v>2025</v>
      </c>
      <c r="D5134">
        <v>2</v>
      </c>
      <c r="E5134">
        <v>84306</v>
      </c>
      <c r="F5134" t="s">
        <v>290</v>
      </c>
      <c r="G5134">
        <v>2</v>
      </c>
      <c r="H5134" t="str">
        <f>_xlfn.XLOOKUP(Table1[[#This Row],[ZIPCODE]],Table2[Zip Code],Table2[County])</f>
        <v>Box Elder</v>
      </c>
      <c r="I5134" t="str">
        <f>_xlfn.XLOOKUP(Table1[[#This Row],[ZIPCODE]],Table3[zip],Table3[county])</f>
        <v>Box Elder County</v>
      </c>
      <c r="J5134" t="str">
        <f>IFERROR(Table1[[#This Row],[County (Utah.gov)]], SUBSTITUTE(Table1[[#This Row],[County (WPR)]], " County", ""))</f>
        <v>Box Elder</v>
      </c>
    </row>
    <row r="5135" spans="1:10">
      <c r="A5135" t="s">
        <v>140</v>
      </c>
      <c r="B5135" t="s">
        <v>20</v>
      </c>
      <c r="C5135">
        <v>2025</v>
      </c>
      <c r="D5135">
        <v>2</v>
      </c>
      <c r="E5135">
        <v>84306</v>
      </c>
      <c r="F5135" t="s">
        <v>291</v>
      </c>
      <c r="G5135">
        <v>1</v>
      </c>
      <c r="H5135" t="str">
        <f>_xlfn.XLOOKUP(Table1[[#This Row],[ZIPCODE]],Table2[Zip Code],Table2[County])</f>
        <v>Box Elder</v>
      </c>
      <c r="I5135" t="str">
        <f>_xlfn.XLOOKUP(Table1[[#This Row],[ZIPCODE]],Table3[zip],Table3[county])</f>
        <v>Box Elder County</v>
      </c>
      <c r="J5135" t="str">
        <f>IFERROR(Table1[[#This Row],[County (Utah.gov)]], SUBSTITUTE(Table1[[#This Row],[County (WPR)]], " County", ""))</f>
        <v>Box Elder</v>
      </c>
    </row>
    <row r="5136" spans="1:10">
      <c r="A5136" t="s">
        <v>140</v>
      </c>
      <c r="B5136" t="s">
        <v>20</v>
      </c>
      <c r="C5136">
        <v>2025</v>
      </c>
      <c r="D5136">
        <v>2</v>
      </c>
      <c r="E5136">
        <v>84307</v>
      </c>
      <c r="F5136" t="s">
        <v>290</v>
      </c>
      <c r="G5136">
        <v>5</v>
      </c>
      <c r="H5136" t="str">
        <f>_xlfn.XLOOKUP(Table1[[#This Row],[ZIPCODE]],Table2[Zip Code],Table2[County])</f>
        <v>Box Elder</v>
      </c>
      <c r="I5136" t="str">
        <f>_xlfn.XLOOKUP(Table1[[#This Row],[ZIPCODE]],Table3[zip],Table3[county])</f>
        <v>Box Elder County</v>
      </c>
      <c r="J5136" t="str">
        <f>IFERROR(Table1[[#This Row],[County (Utah.gov)]], SUBSTITUTE(Table1[[#This Row],[County (WPR)]], " County", ""))</f>
        <v>Box Elder</v>
      </c>
    </row>
    <row r="5137" spans="1:10">
      <c r="A5137" t="s">
        <v>140</v>
      </c>
      <c r="B5137" t="s">
        <v>20</v>
      </c>
      <c r="C5137">
        <v>2025</v>
      </c>
      <c r="D5137">
        <v>2</v>
      </c>
      <c r="E5137">
        <v>84307</v>
      </c>
      <c r="F5137" t="s">
        <v>291</v>
      </c>
      <c r="G5137">
        <v>2</v>
      </c>
      <c r="H5137" t="str">
        <f>_xlfn.XLOOKUP(Table1[[#This Row],[ZIPCODE]],Table2[Zip Code],Table2[County])</f>
        <v>Box Elder</v>
      </c>
      <c r="I5137" t="str">
        <f>_xlfn.XLOOKUP(Table1[[#This Row],[ZIPCODE]],Table3[zip],Table3[county])</f>
        <v>Box Elder County</v>
      </c>
      <c r="J5137" t="str">
        <f>IFERROR(Table1[[#This Row],[County (Utah.gov)]], SUBSTITUTE(Table1[[#This Row],[County (WPR)]], " County", ""))</f>
        <v>Box Elder</v>
      </c>
    </row>
    <row r="5138" spans="1:10">
      <c r="A5138" t="s">
        <v>140</v>
      </c>
      <c r="B5138" t="s">
        <v>20</v>
      </c>
      <c r="C5138">
        <v>2025</v>
      </c>
      <c r="D5138">
        <v>2</v>
      </c>
      <c r="E5138">
        <v>84309</v>
      </c>
      <c r="F5138" t="s">
        <v>290</v>
      </c>
      <c r="G5138">
        <v>2</v>
      </c>
      <c r="H5138" t="str">
        <f>_xlfn.XLOOKUP(Table1[[#This Row],[ZIPCODE]],Table2[Zip Code],Table2[County])</f>
        <v>Box Elder</v>
      </c>
      <c r="I5138" t="str">
        <f>_xlfn.XLOOKUP(Table1[[#This Row],[ZIPCODE]],Table3[zip],Table3[county])</f>
        <v>Box Elder County</v>
      </c>
      <c r="J5138" t="str">
        <f>IFERROR(Table1[[#This Row],[County (Utah.gov)]], SUBSTITUTE(Table1[[#This Row],[County (WPR)]], " County", ""))</f>
        <v>Box Elder</v>
      </c>
    </row>
    <row r="5139" spans="1:10">
      <c r="A5139" t="s">
        <v>140</v>
      </c>
      <c r="B5139" t="s">
        <v>20</v>
      </c>
      <c r="C5139">
        <v>2025</v>
      </c>
      <c r="D5139">
        <v>2</v>
      </c>
      <c r="E5139">
        <v>84310</v>
      </c>
      <c r="F5139" t="s">
        <v>290</v>
      </c>
      <c r="G5139">
        <v>55</v>
      </c>
      <c r="H5139" t="str">
        <f>_xlfn.XLOOKUP(Table1[[#This Row],[ZIPCODE]],Table2[Zip Code],Table2[County])</f>
        <v>Weber</v>
      </c>
      <c r="I5139" t="str">
        <f>_xlfn.XLOOKUP(Table1[[#This Row],[ZIPCODE]],Table3[zip],Table3[county])</f>
        <v>Weber County</v>
      </c>
      <c r="J5139" t="str">
        <f>IFERROR(Table1[[#This Row],[County (Utah.gov)]], SUBSTITUTE(Table1[[#This Row],[County (WPR)]], " County", ""))</f>
        <v>Weber</v>
      </c>
    </row>
    <row r="5140" spans="1:10">
      <c r="A5140" t="s">
        <v>140</v>
      </c>
      <c r="B5140" t="s">
        <v>20</v>
      </c>
      <c r="C5140">
        <v>2025</v>
      </c>
      <c r="D5140">
        <v>2</v>
      </c>
      <c r="E5140">
        <v>84310</v>
      </c>
      <c r="F5140" t="s">
        <v>291</v>
      </c>
      <c r="G5140">
        <v>25</v>
      </c>
      <c r="H5140" t="str">
        <f>_xlfn.XLOOKUP(Table1[[#This Row],[ZIPCODE]],Table2[Zip Code],Table2[County])</f>
        <v>Weber</v>
      </c>
      <c r="I5140" t="str">
        <f>_xlfn.XLOOKUP(Table1[[#This Row],[ZIPCODE]],Table3[zip],Table3[county])</f>
        <v>Weber County</v>
      </c>
      <c r="J5140" t="str">
        <f>IFERROR(Table1[[#This Row],[County (Utah.gov)]], SUBSTITUTE(Table1[[#This Row],[County (WPR)]], " County", ""))</f>
        <v>Weber</v>
      </c>
    </row>
    <row r="5141" spans="1:10">
      <c r="A5141" t="s">
        <v>140</v>
      </c>
      <c r="B5141" t="s">
        <v>20</v>
      </c>
      <c r="C5141">
        <v>2025</v>
      </c>
      <c r="D5141">
        <v>2</v>
      </c>
      <c r="E5141">
        <v>84311</v>
      </c>
      <c r="F5141" t="s">
        <v>290</v>
      </c>
      <c r="G5141">
        <v>2</v>
      </c>
      <c r="H5141" t="str">
        <f>_xlfn.XLOOKUP(Table1[[#This Row],[ZIPCODE]],Table2[Zip Code],Table2[County])</f>
        <v>Box Elder</v>
      </c>
      <c r="I5141" t="str">
        <f>_xlfn.XLOOKUP(Table1[[#This Row],[ZIPCODE]],Table3[zip],Table3[county])</f>
        <v>Box Elder County</v>
      </c>
      <c r="J5141" t="str">
        <f>IFERROR(Table1[[#This Row],[County (Utah.gov)]], SUBSTITUTE(Table1[[#This Row],[County (WPR)]], " County", ""))</f>
        <v>Box Elder</v>
      </c>
    </row>
    <row r="5142" spans="1:10">
      <c r="A5142" t="s">
        <v>140</v>
      </c>
      <c r="B5142" t="s">
        <v>20</v>
      </c>
      <c r="C5142">
        <v>2025</v>
      </c>
      <c r="D5142">
        <v>2</v>
      </c>
      <c r="E5142">
        <v>84311</v>
      </c>
      <c r="F5142" t="s">
        <v>291</v>
      </c>
      <c r="G5142">
        <v>1</v>
      </c>
      <c r="H5142" t="str">
        <f>_xlfn.XLOOKUP(Table1[[#This Row],[ZIPCODE]],Table2[Zip Code],Table2[County])</f>
        <v>Box Elder</v>
      </c>
      <c r="I5142" t="str">
        <f>_xlfn.XLOOKUP(Table1[[#This Row],[ZIPCODE]],Table3[zip],Table3[county])</f>
        <v>Box Elder County</v>
      </c>
      <c r="J5142" t="str">
        <f>IFERROR(Table1[[#This Row],[County (Utah.gov)]], SUBSTITUTE(Table1[[#This Row],[County (WPR)]], " County", ""))</f>
        <v>Box Elder</v>
      </c>
    </row>
    <row r="5143" spans="1:10">
      <c r="A5143" t="s">
        <v>140</v>
      </c>
      <c r="B5143" t="s">
        <v>20</v>
      </c>
      <c r="C5143">
        <v>2025</v>
      </c>
      <c r="D5143">
        <v>2</v>
      </c>
      <c r="E5143">
        <v>84312</v>
      </c>
      <c r="F5143" t="s">
        <v>290</v>
      </c>
      <c r="G5143">
        <v>9</v>
      </c>
      <c r="H5143" t="str">
        <f>_xlfn.XLOOKUP(Table1[[#This Row],[ZIPCODE]],Table2[Zip Code],Table2[County])</f>
        <v>Box Elder</v>
      </c>
      <c r="I5143" t="str">
        <f>_xlfn.XLOOKUP(Table1[[#This Row],[ZIPCODE]],Table3[zip],Table3[county])</f>
        <v>Box Elder County</v>
      </c>
      <c r="J5143" t="str">
        <f>IFERROR(Table1[[#This Row],[County (Utah.gov)]], SUBSTITUTE(Table1[[#This Row],[County (WPR)]], " County", ""))</f>
        <v>Box Elder</v>
      </c>
    </row>
    <row r="5144" spans="1:10">
      <c r="A5144" t="s">
        <v>140</v>
      </c>
      <c r="B5144" t="s">
        <v>20</v>
      </c>
      <c r="C5144">
        <v>2025</v>
      </c>
      <c r="D5144">
        <v>2</v>
      </c>
      <c r="E5144">
        <v>84312</v>
      </c>
      <c r="F5144" t="s">
        <v>291</v>
      </c>
      <c r="G5144">
        <v>3</v>
      </c>
      <c r="H5144" t="str">
        <f>_xlfn.XLOOKUP(Table1[[#This Row],[ZIPCODE]],Table2[Zip Code],Table2[County])</f>
        <v>Box Elder</v>
      </c>
      <c r="I5144" t="str">
        <f>_xlfn.XLOOKUP(Table1[[#This Row],[ZIPCODE]],Table3[zip],Table3[county])</f>
        <v>Box Elder County</v>
      </c>
      <c r="J5144" t="str">
        <f>IFERROR(Table1[[#This Row],[County (Utah.gov)]], SUBSTITUTE(Table1[[#This Row],[County (WPR)]], " County", ""))</f>
        <v>Box Elder</v>
      </c>
    </row>
    <row r="5145" spans="1:10">
      <c r="A5145" t="s">
        <v>140</v>
      </c>
      <c r="B5145" t="s">
        <v>20</v>
      </c>
      <c r="C5145">
        <v>2025</v>
      </c>
      <c r="D5145">
        <v>2</v>
      </c>
      <c r="E5145">
        <v>84314</v>
      </c>
      <c r="F5145" t="s">
        <v>290</v>
      </c>
      <c r="G5145">
        <v>6</v>
      </c>
      <c r="H5145" t="str">
        <f>_xlfn.XLOOKUP(Table1[[#This Row],[ZIPCODE]],Table2[Zip Code],Table2[County])</f>
        <v>Box Elder</v>
      </c>
      <c r="I5145" t="str">
        <f>_xlfn.XLOOKUP(Table1[[#This Row],[ZIPCODE]],Table3[zip],Table3[county])</f>
        <v>Box Elder County</v>
      </c>
      <c r="J5145" t="str">
        <f>IFERROR(Table1[[#This Row],[County (Utah.gov)]], SUBSTITUTE(Table1[[#This Row],[County (WPR)]], " County", ""))</f>
        <v>Box Elder</v>
      </c>
    </row>
    <row r="5146" spans="1:10">
      <c r="A5146" t="s">
        <v>140</v>
      </c>
      <c r="B5146" t="s">
        <v>20</v>
      </c>
      <c r="C5146">
        <v>2025</v>
      </c>
      <c r="D5146">
        <v>2</v>
      </c>
      <c r="E5146">
        <v>84314</v>
      </c>
      <c r="F5146" t="s">
        <v>291</v>
      </c>
      <c r="G5146">
        <v>2</v>
      </c>
      <c r="H5146" t="str">
        <f>_xlfn.XLOOKUP(Table1[[#This Row],[ZIPCODE]],Table2[Zip Code],Table2[County])</f>
        <v>Box Elder</v>
      </c>
      <c r="I5146" t="str">
        <f>_xlfn.XLOOKUP(Table1[[#This Row],[ZIPCODE]],Table3[zip],Table3[county])</f>
        <v>Box Elder County</v>
      </c>
      <c r="J5146" t="str">
        <f>IFERROR(Table1[[#This Row],[County (Utah.gov)]], SUBSTITUTE(Table1[[#This Row],[County (WPR)]], " County", ""))</f>
        <v>Box Elder</v>
      </c>
    </row>
    <row r="5147" spans="1:10">
      <c r="A5147" t="s">
        <v>140</v>
      </c>
      <c r="B5147" t="s">
        <v>20</v>
      </c>
      <c r="C5147">
        <v>2025</v>
      </c>
      <c r="D5147">
        <v>2</v>
      </c>
      <c r="E5147">
        <v>84315</v>
      </c>
      <c r="F5147" t="s">
        <v>290</v>
      </c>
      <c r="G5147">
        <v>123</v>
      </c>
      <c r="H5147" t="str">
        <f>_xlfn.XLOOKUP(Table1[[#This Row],[ZIPCODE]],Table2[Zip Code],Table2[County])</f>
        <v>Weber</v>
      </c>
      <c r="I5147" t="str">
        <f>_xlfn.XLOOKUP(Table1[[#This Row],[ZIPCODE]],Table3[zip],Table3[county])</f>
        <v>Weber County</v>
      </c>
      <c r="J5147" t="str">
        <f>IFERROR(Table1[[#This Row],[County (Utah.gov)]], SUBSTITUTE(Table1[[#This Row],[County (WPR)]], " County", ""))</f>
        <v>Weber</v>
      </c>
    </row>
    <row r="5148" spans="1:10">
      <c r="A5148" t="s">
        <v>140</v>
      </c>
      <c r="B5148" t="s">
        <v>20</v>
      </c>
      <c r="C5148">
        <v>2025</v>
      </c>
      <c r="D5148">
        <v>2</v>
      </c>
      <c r="E5148">
        <v>84315</v>
      </c>
      <c r="F5148" t="s">
        <v>291</v>
      </c>
      <c r="G5148">
        <v>35</v>
      </c>
      <c r="H5148" t="str">
        <f>_xlfn.XLOOKUP(Table1[[#This Row],[ZIPCODE]],Table2[Zip Code],Table2[County])</f>
        <v>Weber</v>
      </c>
      <c r="I5148" t="str">
        <f>_xlfn.XLOOKUP(Table1[[#This Row],[ZIPCODE]],Table3[zip],Table3[county])</f>
        <v>Weber County</v>
      </c>
      <c r="J5148" t="str">
        <f>IFERROR(Table1[[#This Row],[County (Utah.gov)]], SUBSTITUTE(Table1[[#This Row],[County (WPR)]], " County", ""))</f>
        <v>Weber</v>
      </c>
    </row>
    <row r="5149" spans="1:10">
      <c r="A5149" t="s">
        <v>140</v>
      </c>
      <c r="B5149" t="s">
        <v>20</v>
      </c>
      <c r="C5149">
        <v>2025</v>
      </c>
      <c r="D5149">
        <v>2</v>
      </c>
      <c r="E5149">
        <v>84317</v>
      </c>
      <c r="F5149" t="s">
        <v>290</v>
      </c>
      <c r="G5149">
        <v>16</v>
      </c>
      <c r="H5149" t="str">
        <f>_xlfn.XLOOKUP(Table1[[#This Row],[ZIPCODE]],Table2[Zip Code],Table2[County])</f>
        <v>Weber</v>
      </c>
      <c r="I5149" t="str">
        <f>_xlfn.XLOOKUP(Table1[[#This Row],[ZIPCODE]],Table3[zip],Table3[county])</f>
        <v>Weber County</v>
      </c>
      <c r="J5149" t="str">
        <f>IFERROR(Table1[[#This Row],[County (Utah.gov)]], SUBSTITUTE(Table1[[#This Row],[County (WPR)]], " County", ""))</f>
        <v>Weber</v>
      </c>
    </row>
    <row r="5150" spans="1:10">
      <c r="A5150" t="s">
        <v>140</v>
      </c>
      <c r="B5150" t="s">
        <v>20</v>
      </c>
      <c r="C5150">
        <v>2025</v>
      </c>
      <c r="D5150">
        <v>2</v>
      </c>
      <c r="E5150">
        <v>84317</v>
      </c>
      <c r="F5150" t="s">
        <v>291</v>
      </c>
      <c r="G5150">
        <v>9</v>
      </c>
      <c r="H5150" t="str">
        <f>_xlfn.XLOOKUP(Table1[[#This Row],[ZIPCODE]],Table2[Zip Code],Table2[County])</f>
        <v>Weber</v>
      </c>
      <c r="I5150" t="str">
        <f>_xlfn.XLOOKUP(Table1[[#This Row],[ZIPCODE]],Table3[zip],Table3[county])</f>
        <v>Weber County</v>
      </c>
      <c r="J5150" t="str">
        <f>IFERROR(Table1[[#This Row],[County (Utah.gov)]], SUBSTITUTE(Table1[[#This Row],[County (WPR)]], " County", ""))</f>
        <v>Weber</v>
      </c>
    </row>
    <row r="5151" spans="1:10">
      <c r="A5151" t="s">
        <v>140</v>
      </c>
      <c r="B5151" t="s">
        <v>20</v>
      </c>
      <c r="C5151">
        <v>2025</v>
      </c>
      <c r="D5151">
        <v>2</v>
      </c>
      <c r="E5151">
        <v>84318</v>
      </c>
      <c r="F5151" t="s">
        <v>290</v>
      </c>
      <c r="G5151">
        <v>9</v>
      </c>
      <c r="H5151" t="str">
        <f>_xlfn.XLOOKUP(Table1[[#This Row],[ZIPCODE]],Table2[Zip Code],Table2[County])</f>
        <v>Cache</v>
      </c>
      <c r="I5151" t="str">
        <f>_xlfn.XLOOKUP(Table1[[#This Row],[ZIPCODE]],Table3[zip],Table3[county])</f>
        <v>Cache County</v>
      </c>
      <c r="J5151" t="str">
        <f>IFERROR(Table1[[#This Row],[County (Utah.gov)]], SUBSTITUTE(Table1[[#This Row],[County (WPR)]], " County", ""))</f>
        <v>Cache</v>
      </c>
    </row>
    <row r="5152" spans="1:10">
      <c r="A5152" t="s">
        <v>140</v>
      </c>
      <c r="B5152" t="s">
        <v>20</v>
      </c>
      <c r="C5152">
        <v>2025</v>
      </c>
      <c r="D5152">
        <v>2</v>
      </c>
      <c r="E5152">
        <v>84318</v>
      </c>
      <c r="F5152" t="s">
        <v>291</v>
      </c>
      <c r="G5152">
        <v>3</v>
      </c>
      <c r="H5152" t="str">
        <f>_xlfn.XLOOKUP(Table1[[#This Row],[ZIPCODE]],Table2[Zip Code],Table2[County])</f>
        <v>Cache</v>
      </c>
      <c r="I5152" t="str">
        <f>_xlfn.XLOOKUP(Table1[[#This Row],[ZIPCODE]],Table3[zip],Table3[county])</f>
        <v>Cache County</v>
      </c>
      <c r="J5152" t="str">
        <f>IFERROR(Table1[[#This Row],[County (Utah.gov)]], SUBSTITUTE(Table1[[#This Row],[County (WPR)]], " County", ""))</f>
        <v>Cache</v>
      </c>
    </row>
    <row r="5153" spans="1:10">
      <c r="A5153" t="s">
        <v>140</v>
      </c>
      <c r="B5153" t="s">
        <v>20</v>
      </c>
      <c r="C5153">
        <v>2025</v>
      </c>
      <c r="D5153">
        <v>2</v>
      </c>
      <c r="E5153">
        <v>84319</v>
      </c>
      <c r="F5153" t="s">
        <v>290</v>
      </c>
      <c r="G5153">
        <v>8</v>
      </c>
      <c r="H5153" t="str">
        <f>_xlfn.XLOOKUP(Table1[[#This Row],[ZIPCODE]],Table2[Zip Code],Table2[County])</f>
        <v>Cache</v>
      </c>
      <c r="I5153" t="str">
        <f>_xlfn.XLOOKUP(Table1[[#This Row],[ZIPCODE]],Table3[zip],Table3[county])</f>
        <v>Cache County</v>
      </c>
      <c r="J5153" t="str">
        <f>IFERROR(Table1[[#This Row],[County (Utah.gov)]], SUBSTITUTE(Table1[[#This Row],[County (WPR)]], " County", ""))</f>
        <v>Cache</v>
      </c>
    </row>
    <row r="5154" spans="1:10">
      <c r="A5154" t="s">
        <v>140</v>
      </c>
      <c r="B5154" t="s">
        <v>20</v>
      </c>
      <c r="C5154">
        <v>2025</v>
      </c>
      <c r="D5154">
        <v>2</v>
      </c>
      <c r="E5154">
        <v>84319</v>
      </c>
      <c r="F5154" t="s">
        <v>291</v>
      </c>
      <c r="G5154">
        <v>4</v>
      </c>
      <c r="H5154" t="str">
        <f>_xlfn.XLOOKUP(Table1[[#This Row],[ZIPCODE]],Table2[Zip Code],Table2[County])</f>
        <v>Cache</v>
      </c>
      <c r="I5154" t="str">
        <f>_xlfn.XLOOKUP(Table1[[#This Row],[ZIPCODE]],Table3[zip],Table3[county])</f>
        <v>Cache County</v>
      </c>
      <c r="J5154" t="str">
        <f>IFERROR(Table1[[#This Row],[County (Utah.gov)]], SUBSTITUTE(Table1[[#This Row],[County (WPR)]], " County", ""))</f>
        <v>Cache</v>
      </c>
    </row>
    <row r="5155" spans="1:10">
      <c r="A5155" t="s">
        <v>140</v>
      </c>
      <c r="B5155" t="s">
        <v>20</v>
      </c>
      <c r="C5155">
        <v>2025</v>
      </c>
      <c r="D5155">
        <v>2</v>
      </c>
      <c r="E5155">
        <v>84320</v>
      </c>
      <c r="F5155" t="s">
        <v>290</v>
      </c>
      <c r="G5155">
        <v>2</v>
      </c>
      <c r="H5155" t="str">
        <f>_xlfn.XLOOKUP(Table1[[#This Row],[ZIPCODE]],Table2[Zip Code],Table2[County])</f>
        <v>Cache</v>
      </c>
      <c r="I5155" t="str">
        <f>_xlfn.XLOOKUP(Table1[[#This Row],[ZIPCODE]],Table3[zip],Table3[county])</f>
        <v>Cache County</v>
      </c>
      <c r="J5155" t="str">
        <f>IFERROR(Table1[[#This Row],[County (Utah.gov)]], SUBSTITUTE(Table1[[#This Row],[County (WPR)]], " County", ""))</f>
        <v>Cache</v>
      </c>
    </row>
    <row r="5156" spans="1:10">
      <c r="A5156" t="s">
        <v>140</v>
      </c>
      <c r="B5156" t="s">
        <v>20</v>
      </c>
      <c r="C5156">
        <v>2025</v>
      </c>
      <c r="D5156">
        <v>2</v>
      </c>
      <c r="E5156">
        <v>84321</v>
      </c>
      <c r="F5156" t="s">
        <v>290</v>
      </c>
      <c r="G5156">
        <v>29</v>
      </c>
      <c r="H5156" t="str">
        <f>_xlfn.XLOOKUP(Table1[[#This Row],[ZIPCODE]],Table2[Zip Code],Table2[County])</f>
        <v>Cache</v>
      </c>
      <c r="I5156" t="str">
        <f>_xlfn.XLOOKUP(Table1[[#This Row],[ZIPCODE]],Table3[zip],Table3[county])</f>
        <v>Cache County</v>
      </c>
      <c r="J5156" t="str">
        <f>IFERROR(Table1[[#This Row],[County (Utah.gov)]], SUBSTITUTE(Table1[[#This Row],[County (WPR)]], " County", ""))</f>
        <v>Cache</v>
      </c>
    </row>
    <row r="5157" spans="1:10">
      <c r="A5157" t="s">
        <v>140</v>
      </c>
      <c r="B5157" t="s">
        <v>20</v>
      </c>
      <c r="C5157">
        <v>2025</v>
      </c>
      <c r="D5157">
        <v>2</v>
      </c>
      <c r="E5157">
        <v>84321</v>
      </c>
      <c r="F5157" t="s">
        <v>291</v>
      </c>
      <c r="G5157">
        <v>8</v>
      </c>
      <c r="H5157" t="str">
        <f>_xlfn.XLOOKUP(Table1[[#This Row],[ZIPCODE]],Table2[Zip Code],Table2[County])</f>
        <v>Cache</v>
      </c>
      <c r="I5157" t="str">
        <f>_xlfn.XLOOKUP(Table1[[#This Row],[ZIPCODE]],Table3[zip],Table3[county])</f>
        <v>Cache County</v>
      </c>
      <c r="J5157" t="str">
        <f>IFERROR(Table1[[#This Row],[County (Utah.gov)]], SUBSTITUTE(Table1[[#This Row],[County (WPR)]], " County", ""))</f>
        <v>Cache</v>
      </c>
    </row>
    <row r="5158" spans="1:10">
      <c r="A5158" t="s">
        <v>140</v>
      </c>
      <c r="B5158" t="s">
        <v>20</v>
      </c>
      <c r="C5158">
        <v>2025</v>
      </c>
      <c r="D5158">
        <v>2</v>
      </c>
      <c r="E5158">
        <v>84323</v>
      </c>
      <c r="F5158" t="s">
        <v>291</v>
      </c>
      <c r="G5158">
        <v>1</v>
      </c>
      <c r="H5158" t="str">
        <f>_xlfn.XLOOKUP(Table1[[#This Row],[ZIPCODE]],Table2[Zip Code],Table2[County])</f>
        <v>Cache</v>
      </c>
      <c r="I5158" t="e">
        <f>_xlfn.XLOOKUP(Table1[[#This Row],[ZIPCODE]],Table3[zip],Table3[county])</f>
        <v>#N/A</v>
      </c>
      <c r="J5158" t="str">
        <f>IFERROR(Table1[[#This Row],[County (Utah.gov)]], SUBSTITUTE(Table1[[#This Row],[County (WPR)]], " County", ""))</f>
        <v>Cache</v>
      </c>
    </row>
    <row r="5159" spans="1:10">
      <c r="A5159" t="s">
        <v>140</v>
      </c>
      <c r="B5159" t="s">
        <v>20</v>
      </c>
      <c r="C5159">
        <v>2025</v>
      </c>
      <c r="D5159">
        <v>2</v>
      </c>
      <c r="E5159">
        <v>84324</v>
      </c>
      <c r="F5159" t="s">
        <v>290</v>
      </c>
      <c r="G5159">
        <v>6</v>
      </c>
      <c r="H5159" t="str">
        <f>_xlfn.XLOOKUP(Table1[[#This Row],[ZIPCODE]],Table2[Zip Code],Table2[County])</f>
        <v>Box Elder</v>
      </c>
      <c r="I5159" t="str">
        <f>_xlfn.XLOOKUP(Table1[[#This Row],[ZIPCODE]],Table3[zip],Table3[county])</f>
        <v>Box Elder County</v>
      </c>
      <c r="J5159" t="str">
        <f>IFERROR(Table1[[#This Row],[County (Utah.gov)]], SUBSTITUTE(Table1[[#This Row],[County (WPR)]], " County", ""))</f>
        <v>Box Elder</v>
      </c>
    </row>
    <row r="5160" spans="1:10">
      <c r="A5160" t="s">
        <v>140</v>
      </c>
      <c r="B5160" t="s">
        <v>20</v>
      </c>
      <c r="C5160">
        <v>2025</v>
      </c>
      <c r="D5160">
        <v>2</v>
      </c>
      <c r="E5160">
        <v>84325</v>
      </c>
      <c r="F5160" t="s">
        <v>290</v>
      </c>
      <c r="G5160">
        <v>3</v>
      </c>
      <c r="H5160" t="str">
        <f>_xlfn.XLOOKUP(Table1[[#This Row],[ZIPCODE]],Table2[Zip Code],Table2[County])</f>
        <v>Cache</v>
      </c>
      <c r="I5160" t="str">
        <f>_xlfn.XLOOKUP(Table1[[#This Row],[ZIPCODE]],Table3[zip],Table3[county])</f>
        <v>Cache County</v>
      </c>
      <c r="J5160" t="str">
        <f>IFERROR(Table1[[#This Row],[County (Utah.gov)]], SUBSTITUTE(Table1[[#This Row],[County (WPR)]], " County", ""))</f>
        <v>Cache</v>
      </c>
    </row>
    <row r="5161" spans="1:10">
      <c r="A5161" t="s">
        <v>140</v>
      </c>
      <c r="B5161" t="s">
        <v>20</v>
      </c>
      <c r="C5161">
        <v>2025</v>
      </c>
      <c r="D5161">
        <v>2</v>
      </c>
      <c r="E5161">
        <v>84325</v>
      </c>
      <c r="F5161" t="s">
        <v>291</v>
      </c>
      <c r="G5161">
        <v>1</v>
      </c>
      <c r="H5161" t="str">
        <f>_xlfn.XLOOKUP(Table1[[#This Row],[ZIPCODE]],Table2[Zip Code],Table2[County])</f>
        <v>Cache</v>
      </c>
      <c r="I5161" t="str">
        <f>_xlfn.XLOOKUP(Table1[[#This Row],[ZIPCODE]],Table3[zip],Table3[county])</f>
        <v>Cache County</v>
      </c>
      <c r="J5161" t="str">
        <f>IFERROR(Table1[[#This Row],[County (Utah.gov)]], SUBSTITUTE(Table1[[#This Row],[County (WPR)]], " County", ""))</f>
        <v>Cache</v>
      </c>
    </row>
    <row r="5162" spans="1:10">
      <c r="A5162" t="s">
        <v>140</v>
      </c>
      <c r="B5162" t="s">
        <v>20</v>
      </c>
      <c r="C5162">
        <v>2025</v>
      </c>
      <c r="D5162">
        <v>2</v>
      </c>
      <c r="E5162">
        <v>84328</v>
      </c>
      <c r="F5162" t="s">
        <v>290</v>
      </c>
      <c r="G5162">
        <v>1</v>
      </c>
      <c r="H5162" t="str">
        <f>_xlfn.XLOOKUP(Table1[[#This Row],[ZIPCODE]],Table2[Zip Code],Table2[County])</f>
        <v>Cache</v>
      </c>
      <c r="I5162" t="str">
        <f>_xlfn.XLOOKUP(Table1[[#This Row],[ZIPCODE]],Table3[zip],Table3[county])</f>
        <v>Cache County</v>
      </c>
      <c r="J5162" t="str">
        <f>IFERROR(Table1[[#This Row],[County (Utah.gov)]], SUBSTITUTE(Table1[[#This Row],[County (WPR)]], " County", ""))</f>
        <v>Cache</v>
      </c>
    </row>
    <row r="5163" spans="1:10">
      <c r="A5163" t="s">
        <v>140</v>
      </c>
      <c r="B5163" t="s">
        <v>20</v>
      </c>
      <c r="C5163">
        <v>2025</v>
      </c>
      <c r="D5163">
        <v>2</v>
      </c>
      <c r="E5163">
        <v>84328</v>
      </c>
      <c r="F5163" t="s">
        <v>291</v>
      </c>
      <c r="G5163">
        <v>1</v>
      </c>
      <c r="H5163" t="str">
        <f>_xlfn.XLOOKUP(Table1[[#This Row],[ZIPCODE]],Table2[Zip Code],Table2[County])</f>
        <v>Cache</v>
      </c>
      <c r="I5163" t="str">
        <f>_xlfn.XLOOKUP(Table1[[#This Row],[ZIPCODE]],Table3[zip],Table3[county])</f>
        <v>Cache County</v>
      </c>
      <c r="J5163" t="str">
        <f>IFERROR(Table1[[#This Row],[County (Utah.gov)]], SUBSTITUTE(Table1[[#This Row],[County (WPR)]], " County", ""))</f>
        <v>Cache</v>
      </c>
    </row>
    <row r="5164" spans="1:10">
      <c r="A5164" t="s">
        <v>140</v>
      </c>
      <c r="B5164" t="s">
        <v>20</v>
      </c>
      <c r="C5164">
        <v>2025</v>
      </c>
      <c r="D5164">
        <v>2</v>
      </c>
      <c r="E5164">
        <v>84332</v>
      </c>
      <c r="F5164" t="s">
        <v>290</v>
      </c>
      <c r="G5164">
        <v>10</v>
      </c>
      <c r="H5164" t="str">
        <f>_xlfn.XLOOKUP(Table1[[#This Row],[ZIPCODE]],Table2[Zip Code],Table2[County])</f>
        <v>Cache</v>
      </c>
      <c r="I5164" t="str">
        <f>_xlfn.XLOOKUP(Table1[[#This Row],[ZIPCODE]],Table3[zip],Table3[county])</f>
        <v>Cache County</v>
      </c>
      <c r="J5164" t="str">
        <f>IFERROR(Table1[[#This Row],[County (Utah.gov)]], SUBSTITUTE(Table1[[#This Row],[County (WPR)]], " County", ""))</f>
        <v>Cache</v>
      </c>
    </row>
    <row r="5165" spans="1:10">
      <c r="A5165" t="s">
        <v>140</v>
      </c>
      <c r="B5165" t="s">
        <v>20</v>
      </c>
      <c r="C5165">
        <v>2025</v>
      </c>
      <c r="D5165">
        <v>2</v>
      </c>
      <c r="E5165">
        <v>84332</v>
      </c>
      <c r="F5165" t="s">
        <v>291</v>
      </c>
      <c r="G5165">
        <v>2</v>
      </c>
      <c r="H5165" t="str">
        <f>_xlfn.XLOOKUP(Table1[[#This Row],[ZIPCODE]],Table2[Zip Code],Table2[County])</f>
        <v>Cache</v>
      </c>
      <c r="I5165" t="str">
        <f>_xlfn.XLOOKUP(Table1[[#This Row],[ZIPCODE]],Table3[zip],Table3[county])</f>
        <v>Cache County</v>
      </c>
      <c r="J5165" t="str">
        <f>IFERROR(Table1[[#This Row],[County (Utah.gov)]], SUBSTITUTE(Table1[[#This Row],[County (WPR)]], " County", ""))</f>
        <v>Cache</v>
      </c>
    </row>
    <row r="5166" spans="1:10">
      <c r="A5166" t="s">
        <v>140</v>
      </c>
      <c r="B5166" t="s">
        <v>20</v>
      </c>
      <c r="C5166">
        <v>2025</v>
      </c>
      <c r="D5166">
        <v>2</v>
      </c>
      <c r="E5166">
        <v>84333</v>
      </c>
      <c r="F5166" t="s">
        <v>290</v>
      </c>
      <c r="G5166">
        <v>8</v>
      </c>
      <c r="H5166" t="str">
        <f>_xlfn.XLOOKUP(Table1[[#This Row],[ZIPCODE]],Table2[Zip Code],Table2[County])</f>
        <v>Cache</v>
      </c>
      <c r="I5166" t="str">
        <f>_xlfn.XLOOKUP(Table1[[#This Row],[ZIPCODE]],Table3[zip],Table3[county])</f>
        <v>Cache County</v>
      </c>
      <c r="J5166" t="str">
        <f>IFERROR(Table1[[#This Row],[County (Utah.gov)]], SUBSTITUTE(Table1[[#This Row],[County (WPR)]], " County", ""))</f>
        <v>Cache</v>
      </c>
    </row>
    <row r="5167" spans="1:10">
      <c r="A5167" t="s">
        <v>140</v>
      </c>
      <c r="B5167" t="s">
        <v>20</v>
      </c>
      <c r="C5167">
        <v>2025</v>
      </c>
      <c r="D5167">
        <v>2</v>
      </c>
      <c r="E5167">
        <v>84333</v>
      </c>
      <c r="F5167" t="s">
        <v>291</v>
      </c>
      <c r="G5167">
        <v>1</v>
      </c>
      <c r="H5167" t="str">
        <f>_xlfn.XLOOKUP(Table1[[#This Row],[ZIPCODE]],Table2[Zip Code],Table2[County])</f>
        <v>Cache</v>
      </c>
      <c r="I5167" t="str">
        <f>_xlfn.XLOOKUP(Table1[[#This Row],[ZIPCODE]],Table3[zip],Table3[county])</f>
        <v>Cache County</v>
      </c>
      <c r="J5167" t="str">
        <f>IFERROR(Table1[[#This Row],[County (Utah.gov)]], SUBSTITUTE(Table1[[#This Row],[County (WPR)]], " County", ""))</f>
        <v>Cache</v>
      </c>
    </row>
    <row r="5168" spans="1:10">
      <c r="A5168" t="s">
        <v>140</v>
      </c>
      <c r="B5168" t="s">
        <v>20</v>
      </c>
      <c r="C5168">
        <v>2025</v>
      </c>
      <c r="D5168">
        <v>2</v>
      </c>
      <c r="E5168">
        <v>84334</v>
      </c>
      <c r="F5168" t="s">
        <v>290</v>
      </c>
      <c r="G5168">
        <v>1</v>
      </c>
      <c r="H5168" t="str">
        <f>_xlfn.XLOOKUP(Table1[[#This Row],[ZIPCODE]],Table2[Zip Code],Table2[County])</f>
        <v>Cache</v>
      </c>
      <c r="I5168" t="str">
        <f>_xlfn.XLOOKUP(Table1[[#This Row],[ZIPCODE]],Table3[zip],Table3[county])</f>
        <v>Box Elder County</v>
      </c>
      <c r="J5168" t="str">
        <f>IFERROR(Table1[[#This Row],[County (Utah.gov)]], SUBSTITUTE(Table1[[#This Row],[County (WPR)]], " County", ""))</f>
        <v>Cache</v>
      </c>
    </row>
    <row r="5169" spans="1:10">
      <c r="A5169" t="s">
        <v>140</v>
      </c>
      <c r="B5169" t="s">
        <v>20</v>
      </c>
      <c r="C5169">
        <v>2025</v>
      </c>
      <c r="D5169">
        <v>2</v>
      </c>
      <c r="E5169">
        <v>84334</v>
      </c>
      <c r="F5169" t="s">
        <v>291</v>
      </c>
      <c r="G5169">
        <v>1</v>
      </c>
      <c r="H5169" t="str">
        <f>_xlfn.XLOOKUP(Table1[[#This Row],[ZIPCODE]],Table2[Zip Code],Table2[County])</f>
        <v>Cache</v>
      </c>
      <c r="I5169" t="str">
        <f>_xlfn.XLOOKUP(Table1[[#This Row],[ZIPCODE]],Table3[zip],Table3[county])</f>
        <v>Box Elder County</v>
      </c>
      <c r="J5169" t="str">
        <f>IFERROR(Table1[[#This Row],[County (Utah.gov)]], SUBSTITUTE(Table1[[#This Row],[County (WPR)]], " County", ""))</f>
        <v>Cache</v>
      </c>
    </row>
    <row r="5170" spans="1:10">
      <c r="A5170" t="s">
        <v>140</v>
      </c>
      <c r="B5170" t="s">
        <v>20</v>
      </c>
      <c r="C5170">
        <v>2025</v>
      </c>
      <c r="D5170">
        <v>2</v>
      </c>
      <c r="E5170">
        <v>84335</v>
      </c>
      <c r="F5170" t="s">
        <v>290</v>
      </c>
      <c r="G5170">
        <v>19</v>
      </c>
      <c r="H5170" t="str">
        <f>_xlfn.XLOOKUP(Table1[[#This Row],[ZIPCODE]],Table2[Zip Code],Table2[County])</f>
        <v>Cache</v>
      </c>
      <c r="I5170" t="str">
        <f>_xlfn.XLOOKUP(Table1[[#This Row],[ZIPCODE]],Table3[zip],Table3[county])</f>
        <v>Cache County</v>
      </c>
      <c r="J5170" t="str">
        <f>IFERROR(Table1[[#This Row],[County (Utah.gov)]], SUBSTITUTE(Table1[[#This Row],[County (WPR)]], " County", ""))</f>
        <v>Cache</v>
      </c>
    </row>
    <row r="5171" spans="1:10">
      <c r="A5171" t="s">
        <v>140</v>
      </c>
      <c r="B5171" t="s">
        <v>20</v>
      </c>
      <c r="C5171">
        <v>2025</v>
      </c>
      <c r="D5171">
        <v>2</v>
      </c>
      <c r="E5171">
        <v>84335</v>
      </c>
      <c r="F5171" t="s">
        <v>291</v>
      </c>
      <c r="G5171">
        <v>2</v>
      </c>
      <c r="H5171" t="str">
        <f>_xlfn.XLOOKUP(Table1[[#This Row],[ZIPCODE]],Table2[Zip Code],Table2[County])</f>
        <v>Cache</v>
      </c>
      <c r="I5171" t="str">
        <f>_xlfn.XLOOKUP(Table1[[#This Row],[ZIPCODE]],Table3[zip],Table3[county])</f>
        <v>Cache County</v>
      </c>
      <c r="J5171" t="str">
        <f>IFERROR(Table1[[#This Row],[County (Utah.gov)]], SUBSTITUTE(Table1[[#This Row],[County (WPR)]], " County", ""))</f>
        <v>Cache</v>
      </c>
    </row>
    <row r="5172" spans="1:10">
      <c r="A5172" t="s">
        <v>140</v>
      </c>
      <c r="B5172" t="s">
        <v>20</v>
      </c>
      <c r="C5172">
        <v>2025</v>
      </c>
      <c r="D5172">
        <v>2</v>
      </c>
      <c r="E5172">
        <v>84337</v>
      </c>
      <c r="F5172" t="s">
        <v>290</v>
      </c>
      <c r="G5172">
        <v>37</v>
      </c>
      <c r="H5172" t="str">
        <f>_xlfn.XLOOKUP(Table1[[#This Row],[ZIPCODE]],Table2[Zip Code],Table2[County])</f>
        <v>Box Elder</v>
      </c>
      <c r="I5172" t="str">
        <f>_xlfn.XLOOKUP(Table1[[#This Row],[ZIPCODE]],Table3[zip],Table3[county])</f>
        <v>Box Elder County</v>
      </c>
      <c r="J5172" t="str">
        <f>IFERROR(Table1[[#This Row],[County (Utah.gov)]], SUBSTITUTE(Table1[[#This Row],[County (WPR)]], " County", ""))</f>
        <v>Box Elder</v>
      </c>
    </row>
    <row r="5173" spans="1:10">
      <c r="A5173" t="s">
        <v>140</v>
      </c>
      <c r="B5173" t="s">
        <v>20</v>
      </c>
      <c r="C5173">
        <v>2025</v>
      </c>
      <c r="D5173">
        <v>2</v>
      </c>
      <c r="E5173">
        <v>84337</v>
      </c>
      <c r="F5173" t="s">
        <v>291</v>
      </c>
      <c r="G5173">
        <v>8</v>
      </c>
      <c r="H5173" t="str">
        <f>_xlfn.XLOOKUP(Table1[[#This Row],[ZIPCODE]],Table2[Zip Code],Table2[County])</f>
        <v>Box Elder</v>
      </c>
      <c r="I5173" t="str">
        <f>_xlfn.XLOOKUP(Table1[[#This Row],[ZIPCODE]],Table3[zip],Table3[county])</f>
        <v>Box Elder County</v>
      </c>
      <c r="J5173" t="str">
        <f>IFERROR(Table1[[#This Row],[County (Utah.gov)]], SUBSTITUTE(Table1[[#This Row],[County (WPR)]], " County", ""))</f>
        <v>Box Elder</v>
      </c>
    </row>
    <row r="5174" spans="1:10">
      <c r="A5174" t="s">
        <v>140</v>
      </c>
      <c r="B5174" t="s">
        <v>20</v>
      </c>
      <c r="C5174">
        <v>2025</v>
      </c>
      <c r="D5174">
        <v>2</v>
      </c>
      <c r="E5174">
        <v>84339</v>
      </c>
      <c r="F5174" t="s">
        <v>290</v>
      </c>
      <c r="G5174">
        <v>2</v>
      </c>
      <c r="H5174" t="str">
        <f>_xlfn.XLOOKUP(Table1[[#This Row],[ZIPCODE]],Table2[Zip Code],Table2[County])</f>
        <v>Cache</v>
      </c>
      <c r="I5174" t="str">
        <f>_xlfn.XLOOKUP(Table1[[#This Row],[ZIPCODE]],Table3[zip],Table3[county])</f>
        <v>Cache County</v>
      </c>
      <c r="J5174" t="str">
        <f>IFERROR(Table1[[#This Row],[County (Utah.gov)]], SUBSTITUTE(Table1[[#This Row],[County (WPR)]], " County", ""))</f>
        <v>Cache</v>
      </c>
    </row>
    <row r="5175" spans="1:10">
      <c r="A5175" t="s">
        <v>140</v>
      </c>
      <c r="B5175" t="s">
        <v>20</v>
      </c>
      <c r="C5175">
        <v>2025</v>
      </c>
      <c r="D5175">
        <v>2</v>
      </c>
      <c r="E5175">
        <v>84339</v>
      </c>
      <c r="F5175" t="s">
        <v>291</v>
      </c>
      <c r="G5175">
        <v>7</v>
      </c>
      <c r="H5175" t="str">
        <f>_xlfn.XLOOKUP(Table1[[#This Row],[ZIPCODE]],Table2[Zip Code],Table2[County])</f>
        <v>Cache</v>
      </c>
      <c r="I5175" t="str">
        <f>_xlfn.XLOOKUP(Table1[[#This Row],[ZIPCODE]],Table3[zip],Table3[county])</f>
        <v>Cache County</v>
      </c>
      <c r="J5175" t="str">
        <f>IFERROR(Table1[[#This Row],[County (Utah.gov)]], SUBSTITUTE(Table1[[#This Row],[County (WPR)]], " County", ""))</f>
        <v>Cache</v>
      </c>
    </row>
    <row r="5176" spans="1:10">
      <c r="A5176" t="s">
        <v>140</v>
      </c>
      <c r="B5176" t="s">
        <v>20</v>
      </c>
      <c r="C5176">
        <v>2025</v>
      </c>
      <c r="D5176">
        <v>2</v>
      </c>
      <c r="E5176">
        <v>84340</v>
      </c>
      <c r="F5176" t="s">
        <v>290</v>
      </c>
      <c r="G5176">
        <v>35</v>
      </c>
      <c r="H5176" t="str">
        <f>_xlfn.XLOOKUP(Table1[[#This Row],[ZIPCODE]],Table2[Zip Code],Table2[County])</f>
        <v>Box Elder</v>
      </c>
      <c r="I5176" t="str">
        <f>_xlfn.XLOOKUP(Table1[[#This Row],[ZIPCODE]],Table3[zip],Table3[county])</f>
        <v>Box Elder County</v>
      </c>
      <c r="J5176" t="str">
        <f>IFERROR(Table1[[#This Row],[County (Utah.gov)]], SUBSTITUTE(Table1[[#This Row],[County (WPR)]], " County", ""))</f>
        <v>Box Elder</v>
      </c>
    </row>
    <row r="5177" spans="1:10">
      <c r="A5177" t="s">
        <v>140</v>
      </c>
      <c r="B5177" t="s">
        <v>20</v>
      </c>
      <c r="C5177">
        <v>2025</v>
      </c>
      <c r="D5177">
        <v>2</v>
      </c>
      <c r="E5177">
        <v>84340</v>
      </c>
      <c r="F5177" t="s">
        <v>291</v>
      </c>
      <c r="G5177">
        <v>9</v>
      </c>
      <c r="H5177" t="str">
        <f>_xlfn.XLOOKUP(Table1[[#This Row],[ZIPCODE]],Table2[Zip Code],Table2[County])</f>
        <v>Box Elder</v>
      </c>
      <c r="I5177" t="str">
        <f>_xlfn.XLOOKUP(Table1[[#This Row],[ZIPCODE]],Table3[zip],Table3[county])</f>
        <v>Box Elder County</v>
      </c>
      <c r="J5177" t="str">
        <f>IFERROR(Table1[[#This Row],[County (Utah.gov)]], SUBSTITUTE(Table1[[#This Row],[County (WPR)]], " County", ""))</f>
        <v>Box Elder</v>
      </c>
    </row>
    <row r="5178" spans="1:10">
      <c r="A5178" t="s">
        <v>140</v>
      </c>
      <c r="B5178" t="s">
        <v>20</v>
      </c>
      <c r="C5178">
        <v>2025</v>
      </c>
      <c r="D5178">
        <v>2</v>
      </c>
      <c r="E5178">
        <v>84341</v>
      </c>
      <c r="F5178" t="s">
        <v>290</v>
      </c>
      <c r="G5178">
        <v>10</v>
      </c>
      <c r="H5178" t="str">
        <f>_xlfn.XLOOKUP(Table1[[#This Row],[ZIPCODE]],Table2[Zip Code],Table2[County])</f>
        <v>Cache</v>
      </c>
      <c r="I5178" t="str">
        <f>_xlfn.XLOOKUP(Table1[[#This Row],[ZIPCODE]],Table3[zip],Table3[county])</f>
        <v>Cache County</v>
      </c>
      <c r="J5178" t="str">
        <f>IFERROR(Table1[[#This Row],[County (Utah.gov)]], SUBSTITUTE(Table1[[#This Row],[County (WPR)]], " County", ""))</f>
        <v>Cache</v>
      </c>
    </row>
    <row r="5179" spans="1:10">
      <c r="A5179" t="s">
        <v>140</v>
      </c>
      <c r="B5179" t="s">
        <v>20</v>
      </c>
      <c r="C5179">
        <v>2025</v>
      </c>
      <c r="D5179">
        <v>2</v>
      </c>
      <c r="E5179">
        <v>84341</v>
      </c>
      <c r="F5179" t="s">
        <v>291</v>
      </c>
      <c r="G5179">
        <v>4</v>
      </c>
      <c r="H5179" t="str">
        <f>_xlfn.XLOOKUP(Table1[[#This Row],[ZIPCODE]],Table2[Zip Code],Table2[County])</f>
        <v>Cache</v>
      </c>
      <c r="I5179" t="str">
        <f>_xlfn.XLOOKUP(Table1[[#This Row],[ZIPCODE]],Table3[zip],Table3[county])</f>
        <v>Cache County</v>
      </c>
      <c r="J5179" t="str">
        <f>IFERROR(Table1[[#This Row],[County (Utah.gov)]], SUBSTITUTE(Table1[[#This Row],[County (WPR)]], " County", ""))</f>
        <v>Cache</v>
      </c>
    </row>
    <row r="5180" spans="1:10">
      <c r="A5180" t="s">
        <v>140</v>
      </c>
      <c r="B5180" t="s">
        <v>20</v>
      </c>
      <c r="C5180">
        <v>2025</v>
      </c>
      <c r="D5180">
        <v>2</v>
      </c>
      <c r="E5180">
        <v>84401</v>
      </c>
      <c r="F5180" t="s">
        <v>290</v>
      </c>
      <c r="G5180">
        <v>572</v>
      </c>
      <c r="H5180" t="str">
        <f>_xlfn.XLOOKUP(Table1[[#This Row],[ZIPCODE]],Table2[Zip Code],Table2[County])</f>
        <v>Weber</v>
      </c>
      <c r="I5180" t="str">
        <f>_xlfn.XLOOKUP(Table1[[#This Row],[ZIPCODE]],Table3[zip],Table3[county])</f>
        <v>Weber County</v>
      </c>
      <c r="J5180" t="str">
        <f>IFERROR(Table1[[#This Row],[County (Utah.gov)]], SUBSTITUTE(Table1[[#This Row],[County (WPR)]], " County", ""))</f>
        <v>Weber</v>
      </c>
    </row>
    <row r="5181" spans="1:10">
      <c r="A5181" t="s">
        <v>140</v>
      </c>
      <c r="B5181" t="s">
        <v>20</v>
      </c>
      <c r="C5181">
        <v>2025</v>
      </c>
      <c r="D5181">
        <v>2</v>
      </c>
      <c r="E5181">
        <v>84401</v>
      </c>
      <c r="F5181" t="s">
        <v>291</v>
      </c>
      <c r="G5181">
        <v>208</v>
      </c>
      <c r="H5181" t="str">
        <f>_xlfn.XLOOKUP(Table1[[#This Row],[ZIPCODE]],Table2[Zip Code],Table2[County])</f>
        <v>Weber</v>
      </c>
      <c r="I5181" t="str">
        <f>_xlfn.XLOOKUP(Table1[[#This Row],[ZIPCODE]],Table3[zip],Table3[county])</f>
        <v>Weber County</v>
      </c>
      <c r="J5181" t="str">
        <f>IFERROR(Table1[[#This Row],[County (Utah.gov)]], SUBSTITUTE(Table1[[#This Row],[County (WPR)]], " County", ""))</f>
        <v>Weber</v>
      </c>
    </row>
    <row r="5182" spans="1:10">
      <c r="A5182" t="s">
        <v>140</v>
      </c>
      <c r="B5182" t="s">
        <v>20</v>
      </c>
      <c r="C5182">
        <v>2025</v>
      </c>
      <c r="D5182">
        <v>2</v>
      </c>
      <c r="E5182">
        <v>84402</v>
      </c>
      <c r="F5182" t="s">
        <v>290</v>
      </c>
      <c r="G5182">
        <v>1</v>
      </c>
      <c r="H5182" t="str">
        <f>_xlfn.XLOOKUP(Table1[[#This Row],[ZIPCODE]],Table2[Zip Code],Table2[County])</f>
        <v>Weber</v>
      </c>
      <c r="I5182" t="e">
        <f>_xlfn.XLOOKUP(Table1[[#This Row],[ZIPCODE]],Table3[zip],Table3[county])</f>
        <v>#N/A</v>
      </c>
      <c r="J5182" t="str">
        <f>IFERROR(Table1[[#This Row],[County (Utah.gov)]], SUBSTITUTE(Table1[[#This Row],[County (WPR)]], " County", ""))</f>
        <v>Weber</v>
      </c>
    </row>
    <row r="5183" spans="1:10">
      <c r="A5183" t="s">
        <v>140</v>
      </c>
      <c r="B5183" t="s">
        <v>20</v>
      </c>
      <c r="C5183">
        <v>2025</v>
      </c>
      <c r="D5183">
        <v>2</v>
      </c>
      <c r="E5183">
        <v>84403</v>
      </c>
      <c r="F5183" t="s">
        <v>290</v>
      </c>
      <c r="G5183">
        <v>888</v>
      </c>
      <c r="H5183" t="str">
        <f>_xlfn.XLOOKUP(Table1[[#This Row],[ZIPCODE]],Table2[Zip Code],Table2[County])</f>
        <v>Weber</v>
      </c>
      <c r="I5183" t="str">
        <f>_xlfn.XLOOKUP(Table1[[#This Row],[ZIPCODE]],Table3[zip],Table3[county])</f>
        <v>Weber County</v>
      </c>
      <c r="J5183" t="str">
        <f>IFERROR(Table1[[#This Row],[County (Utah.gov)]], SUBSTITUTE(Table1[[#This Row],[County (WPR)]], " County", ""))</f>
        <v>Weber</v>
      </c>
    </row>
    <row r="5184" spans="1:10">
      <c r="A5184" t="s">
        <v>140</v>
      </c>
      <c r="B5184" t="s">
        <v>20</v>
      </c>
      <c r="C5184">
        <v>2025</v>
      </c>
      <c r="D5184">
        <v>2</v>
      </c>
      <c r="E5184">
        <v>84403</v>
      </c>
      <c r="F5184" t="s">
        <v>291</v>
      </c>
      <c r="G5184">
        <v>257</v>
      </c>
      <c r="H5184" t="str">
        <f>_xlfn.XLOOKUP(Table1[[#This Row],[ZIPCODE]],Table2[Zip Code],Table2[County])</f>
        <v>Weber</v>
      </c>
      <c r="I5184" t="str">
        <f>_xlfn.XLOOKUP(Table1[[#This Row],[ZIPCODE]],Table3[zip],Table3[county])</f>
        <v>Weber County</v>
      </c>
      <c r="J5184" t="str">
        <f>IFERROR(Table1[[#This Row],[County (Utah.gov)]], SUBSTITUTE(Table1[[#This Row],[County (WPR)]], " County", ""))</f>
        <v>Weber</v>
      </c>
    </row>
    <row r="5185" spans="1:10">
      <c r="A5185" t="s">
        <v>140</v>
      </c>
      <c r="B5185" t="s">
        <v>20</v>
      </c>
      <c r="C5185">
        <v>2025</v>
      </c>
      <c r="D5185">
        <v>2</v>
      </c>
      <c r="E5185">
        <v>84404</v>
      </c>
      <c r="F5185" t="s">
        <v>290</v>
      </c>
      <c r="G5185">
        <v>606</v>
      </c>
      <c r="H5185" t="str">
        <f>_xlfn.XLOOKUP(Table1[[#This Row],[ZIPCODE]],Table2[Zip Code],Table2[County])</f>
        <v>Weber</v>
      </c>
      <c r="I5185" t="str">
        <f>_xlfn.XLOOKUP(Table1[[#This Row],[ZIPCODE]],Table3[zip],Table3[county])</f>
        <v>Weber County</v>
      </c>
      <c r="J5185" t="str">
        <f>IFERROR(Table1[[#This Row],[County (Utah.gov)]], SUBSTITUTE(Table1[[#This Row],[County (WPR)]], " County", ""))</f>
        <v>Weber</v>
      </c>
    </row>
    <row r="5186" spans="1:10">
      <c r="A5186" t="s">
        <v>140</v>
      </c>
      <c r="B5186" t="s">
        <v>20</v>
      </c>
      <c r="C5186">
        <v>2025</v>
      </c>
      <c r="D5186">
        <v>2</v>
      </c>
      <c r="E5186">
        <v>84404</v>
      </c>
      <c r="F5186" t="s">
        <v>291</v>
      </c>
      <c r="G5186">
        <v>226</v>
      </c>
      <c r="H5186" t="str">
        <f>_xlfn.XLOOKUP(Table1[[#This Row],[ZIPCODE]],Table2[Zip Code],Table2[County])</f>
        <v>Weber</v>
      </c>
      <c r="I5186" t="str">
        <f>_xlfn.XLOOKUP(Table1[[#This Row],[ZIPCODE]],Table3[zip],Table3[county])</f>
        <v>Weber County</v>
      </c>
      <c r="J5186" t="str">
        <f>IFERROR(Table1[[#This Row],[County (Utah.gov)]], SUBSTITUTE(Table1[[#This Row],[County (WPR)]], " County", ""))</f>
        <v>Weber</v>
      </c>
    </row>
    <row r="5187" spans="1:10">
      <c r="A5187" t="s">
        <v>140</v>
      </c>
      <c r="B5187" t="s">
        <v>20</v>
      </c>
      <c r="C5187">
        <v>2025</v>
      </c>
      <c r="D5187">
        <v>2</v>
      </c>
      <c r="E5187">
        <v>84405</v>
      </c>
      <c r="F5187" t="s">
        <v>290</v>
      </c>
      <c r="G5187">
        <v>399</v>
      </c>
      <c r="H5187" t="str">
        <f>_xlfn.XLOOKUP(Table1[[#This Row],[ZIPCODE]],Table2[Zip Code],Table2[County])</f>
        <v>Weber</v>
      </c>
      <c r="I5187" t="str">
        <f>_xlfn.XLOOKUP(Table1[[#This Row],[ZIPCODE]],Table3[zip],Table3[county])</f>
        <v>Weber County</v>
      </c>
      <c r="J5187" t="str">
        <f>IFERROR(Table1[[#This Row],[County (Utah.gov)]], SUBSTITUTE(Table1[[#This Row],[County (WPR)]], " County", ""))</f>
        <v>Weber</v>
      </c>
    </row>
    <row r="5188" spans="1:10">
      <c r="A5188" t="s">
        <v>140</v>
      </c>
      <c r="B5188" t="s">
        <v>20</v>
      </c>
      <c r="C5188">
        <v>2025</v>
      </c>
      <c r="D5188">
        <v>2</v>
      </c>
      <c r="E5188">
        <v>84405</v>
      </c>
      <c r="F5188" t="s">
        <v>291</v>
      </c>
      <c r="G5188">
        <v>157</v>
      </c>
      <c r="H5188" t="str">
        <f>_xlfn.XLOOKUP(Table1[[#This Row],[ZIPCODE]],Table2[Zip Code],Table2[County])</f>
        <v>Weber</v>
      </c>
      <c r="I5188" t="str">
        <f>_xlfn.XLOOKUP(Table1[[#This Row],[ZIPCODE]],Table3[zip],Table3[county])</f>
        <v>Weber County</v>
      </c>
      <c r="J5188" t="str">
        <f>IFERROR(Table1[[#This Row],[County (Utah.gov)]], SUBSTITUTE(Table1[[#This Row],[County (WPR)]], " County", ""))</f>
        <v>Weber</v>
      </c>
    </row>
    <row r="5189" spans="1:10">
      <c r="A5189" t="s">
        <v>140</v>
      </c>
      <c r="B5189" t="s">
        <v>20</v>
      </c>
      <c r="C5189">
        <v>2025</v>
      </c>
      <c r="D5189">
        <v>2</v>
      </c>
      <c r="E5189">
        <v>84408</v>
      </c>
      <c r="F5189" t="s">
        <v>290</v>
      </c>
      <c r="G5189">
        <v>108</v>
      </c>
      <c r="H5189" t="str">
        <f>_xlfn.XLOOKUP(Table1[[#This Row],[ZIPCODE]],Table2[Zip Code],Table2[County])</f>
        <v>Weber</v>
      </c>
      <c r="I5189" t="str">
        <f>_xlfn.XLOOKUP(Table1[[#This Row],[ZIPCODE]],Table3[zip],Table3[county])</f>
        <v>Weber County</v>
      </c>
      <c r="J5189" t="str">
        <f>IFERROR(Table1[[#This Row],[County (Utah.gov)]], SUBSTITUTE(Table1[[#This Row],[County (WPR)]], " County", ""))</f>
        <v>Weber</v>
      </c>
    </row>
    <row r="5190" spans="1:10">
      <c r="A5190" t="s">
        <v>140</v>
      </c>
      <c r="B5190" t="s">
        <v>20</v>
      </c>
      <c r="C5190">
        <v>2025</v>
      </c>
      <c r="D5190">
        <v>2</v>
      </c>
      <c r="E5190">
        <v>84408</v>
      </c>
      <c r="F5190" t="s">
        <v>291</v>
      </c>
      <c r="G5190">
        <v>5</v>
      </c>
      <c r="H5190" t="str">
        <f>_xlfn.XLOOKUP(Table1[[#This Row],[ZIPCODE]],Table2[Zip Code],Table2[County])</f>
        <v>Weber</v>
      </c>
      <c r="I5190" t="str">
        <f>_xlfn.XLOOKUP(Table1[[#This Row],[ZIPCODE]],Table3[zip],Table3[county])</f>
        <v>Weber County</v>
      </c>
      <c r="J5190" t="str">
        <f>IFERROR(Table1[[#This Row],[County (Utah.gov)]], SUBSTITUTE(Table1[[#This Row],[County (WPR)]], " County", ""))</f>
        <v>Weber</v>
      </c>
    </row>
    <row r="5191" spans="1:10">
      <c r="A5191" t="s">
        <v>140</v>
      </c>
      <c r="B5191" t="s">
        <v>20</v>
      </c>
      <c r="C5191">
        <v>2025</v>
      </c>
      <c r="D5191">
        <v>2</v>
      </c>
      <c r="E5191">
        <v>84409</v>
      </c>
      <c r="F5191" t="s">
        <v>290</v>
      </c>
      <c r="G5191">
        <v>1</v>
      </c>
      <c r="H5191" t="str">
        <f>_xlfn.XLOOKUP(Table1[[#This Row],[ZIPCODE]],Table2[Zip Code],Table2[County])</f>
        <v>Weber</v>
      </c>
      <c r="I5191" t="e">
        <f>_xlfn.XLOOKUP(Table1[[#This Row],[ZIPCODE]],Table3[zip],Table3[county])</f>
        <v>#N/A</v>
      </c>
      <c r="J5191" t="str">
        <f>IFERROR(Table1[[#This Row],[County (Utah.gov)]], SUBSTITUTE(Table1[[#This Row],[County (WPR)]], " County", ""))</f>
        <v>Weber</v>
      </c>
    </row>
    <row r="5192" spans="1:10">
      <c r="A5192" t="s">
        <v>140</v>
      </c>
      <c r="B5192" t="s">
        <v>20</v>
      </c>
      <c r="C5192">
        <v>2025</v>
      </c>
      <c r="D5192">
        <v>2</v>
      </c>
      <c r="E5192">
        <v>84409</v>
      </c>
      <c r="F5192" t="s">
        <v>291</v>
      </c>
      <c r="G5192">
        <v>2</v>
      </c>
      <c r="H5192" t="str">
        <f>_xlfn.XLOOKUP(Table1[[#This Row],[ZIPCODE]],Table2[Zip Code],Table2[County])</f>
        <v>Weber</v>
      </c>
      <c r="I5192" t="e">
        <f>_xlfn.XLOOKUP(Table1[[#This Row],[ZIPCODE]],Table3[zip],Table3[county])</f>
        <v>#N/A</v>
      </c>
      <c r="J5192" t="str">
        <f>IFERROR(Table1[[#This Row],[County (Utah.gov)]], SUBSTITUTE(Table1[[#This Row],[County (WPR)]], " County", ""))</f>
        <v>Weber</v>
      </c>
    </row>
    <row r="5193" spans="1:10">
      <c r="A5193" t="s">
        <v>140</v>
      </c>
      <c r="B5193" t="s">
        <v>20</v>
      </c>
      <c r="C5193">
        <v>2025</v>
      </c>
      <c r="D5193">
        <v>2</v>
      </c>
      <c r="E5193">
        <v>84412</v>
      </c>
      <c r="F5193" t="s">
        <v>290</v>
      </c>
      <c r="G5193">
        <v>3</v>
      </c>
      <c r="H5193" t="str">
        <f>_xlfn.XLOOKUP(Table1[[#This Row],[ZIPCODE]],Table2[Zip Code],Table2[County])</f>
        <v>Weber</v>
      </c>
      <c r="I5193" t="e">
        <f>_xlfn.XLOOKUP(Table1[[#This Row],[ZIPCODE]],Table3[zip],Table3[county])</f>
        <v>#N/A</v>
      </c>
      <c r="J5193" t="str">
        <f>IFERROR(Table1[[#This Row],[County (Utah.gov)]], SUBSTITUTE(Table1[[#This Row],[County (WPR)]], " County", ""))</f>
        <v>Weber</v>
      </c>
    </row>
    <row r="5194" spans="1:10">
      <c r="A5194" t="s">
        <v>140</v>
      </c>
      <c r="B5194" t="s">
        <v>20</v>
      </c>
      <c r="C5194">
        <v>2025</v>
      </c>
      <c r="D5194">
        <v>2</v>
      </c>
      <c r="E5194">
        <v>84412</v>
      </c>
      <c r="F5194" t="s">
        <v>291</v>
      </c>
      <c r="G5194">
        <v>2</v>
      </c>
      <c r="H5194" t="str">
        <f>_xlfn.XLOOKUP(Table1[[#This Row],[ZIPCODE]],Table2[Zip Code],Table2[County])</f>
        <v>Weber</v>
      </c>
      <c r="I5194" t="e">
        <f>_xlfn.XLOOKUP(Table1[[#This Row],[ZIPCODE]],Table3[zip],Table3[county])</f>
        <v>#N/A</v>
      </c>
      <c r="J5194" t="str">
        <f>IFERROR(Table1[[#This Row],[County (Utah.gov)]], SUBSTITUTE(Table1[[#This Row],[County (WPR)]], " County", ""))</f>
        <v>Weber</v>
      </c>
    </row>
    <row r="5195" spans="1:10">
      <c r="A5195" t="s">
        <v>140</v>
      </c>
      <c r="B5195" t="s">
        <v>20</v>
      </c>
      <c r="C5195">
        <v>2025</v>
      </c>
      <c r="D5195">
        <v>2</v>
      </c>
      <c r="E5195">
        <v>84414</v>
      </c>
      <c r="F5195" t="s">
        <v>290</v>
      </c>
      <c r="G5195">
        <v>450</v>
      </c>
      <c r="H5195" t="str">
        <f>_xlfn.XLOOKUP(Table1[[#This Row],[ZIPCODE]],Table2[Zip Code],Table2[County])</f>
        <v>Weber</v>
      </c>
      <c r="I5195" t="str">
        <f>_xlfn.XLOOKUP(Table1[[#This Row],[ZIPCODE]],Table3[zip],Table3[county])</f>
        <v>Weber County</v>
      </c>
      <c r="J5195" t="str">
        <f>IFERROR(Table1[[#This Row],[County (Utah.gov)]], SUBSTITUTE(Table1[[#This Row],[County (WPR)]], " County", ""))</f>
        <v>Weber</v>
      </c>
    </row>
    <row r="5196" spans="1:10">
      <c r="A5196" t="s">
        <v>140</v>
      </c>
      <c r="B5196" t="s">
        <v>20</v>
      </c>
      <c r="C5196">
        <v>2025</v>
      </c>
      <c r="D5196">
        <v>2</v>
      </c>
      <c r="E5196">
        <v>84414</v>
      </c>
      <c r="F5196" t="s">
        <v>291</v>
      </c>
      <c r="G5196">
        <v>132</v>
      </c>
      <c r="H5196" t="str">
        <f>_xlfn.XLOOKUP(Table1[[#This Row],[ZIPCODE]],Table2[Zip Code],Table2[County])</f>
        <v>Weber</v>
      </c>
      <c r="I5196" t="str">
        <f>_xlfn.XLOOKUP(Table1[[#This Row],[ZIPCODE]],Table3[zip],Table3[county])</f>
        <v>Weber County</v>
      </c>
      <c r="J5196" t="str">
        <f>IFERROR(Table1[[#This Row],[County (Utah.gov)]], SUBSTITUTE(Table1[[#This Row],[County (WPR)]], " County", ""))</f>
        <v>Weber</v>
      </c>
    </row>
    <row r="5197" spans="1:10">
      <c r="A5197" t="s">
        <v>140</v>
      </c>
      <c r="B5197" t="s">
        <v>20</v>
      </c>
      <c r="C5197">
        <v>2025</v>
      </c>
      <c r="D5197">
        <v>2</v>
      </c>
      <c r="E5197">
        <v>84415</v>
      </c>
      <c r="F5197" t="s">
        <v>290</v>
      </c>
      <c r="G5197">
        <v>3</v>
      </c>
      <c r="H5197" t="str">
        <f>_xlfn.XLOOKUP(Table1[[#This Row],[ZIPCODE]],Table2[Zip Code],Table2[County])</f>
        <v>Weber</v>
      </c>
      <c r="I5197" t="e">
        <f>_xlfn.XLOOKUP(Table1[[#This Row],[ZIPCODE]],Table3[zip],Table3[county])</f>
        <v>#N/A</v>
      </c>
      <c r="J5197" t="str">
        <f>IFERROR(Table1[[#This Row],[County (Utah.gov)]], SUBSTITUTE(Table1[[#This Row],[County (WPR)]], " County", ""))</f>
        <v>Weber</v>
      </c>
    </row>
    <row r="5198" spans="1:10">
      <c r="A5198" t="s">
        <v>140</v>
      </c>
      <c r="B5198" t="s">
        <v>20</v>
      </c>
      <c r="C5198">
        <v>2025</v>
      </c>
      <c r="D5198">
        <v>2</v>
      </c>
      <c r="E5198">
        <v>84501</v>
      </c>
      <c r="F5198" t="s">
        <v>290</v>
      </c>
      <c r="G5198">
        <v>7</v>
      </c>
      <c r="H5198" t="str">
        <f>_xlfn.XLOOKUP(Table1[[#This Row],[ZIPCODE]],Table2[Zip Code],Table2[County])</f>
        <v>Carbon</v>
      </c>
      <c r="I5198" t="str">
        <f>_xlfn.XLOOKUP(Table1[[#This Row],[ZIPCODE]],Table3[zip],Table3[county])</f>
        <v>Carbon County</v>
      </c>
      <c r="J5198" t="str">
        <f>IFERROR(Table1[[#This Row],[County (Utah.gov)]], SUBSTITUTE(Table1[[#This Row],[County (WPR)]], " County", ""))</f>
        <v>Carbon</v>
      </c>
    </row>
    <row r="5199" spans="1:10">
      <c r="A5199" t="s">
        <v>140</v>
      </c>
      <c r="B5199" t="s">
        <v>20</v>
      </c>
      <c r="C5199">
        <v>2025</v>
      </c>
      <c r="D5199">
        <v>2</v>
      </c>
      <c r="E5199">
        <v>84501</v>
      </c>
      <c r="F5199" t="s">
        <v>291</v>
      </c>
      <c r="G5199">
        <v>1</v>
      </c>
      <c r="H5199" t="str">
        <f>_xlfn.XLOOKUP(Table1[[#This Row],[ZIPCODE]],Table2[Zip Code],Table2[County])</f>
        <v>Carbon</v>
      </c>
      <c r="I5199" t="str">
        <f>_xlfn.XLOOKUP(Table1[[#This Row],[ZIPCODE]],Table3[zip],Table3[county])</f>
        <v>Carbon County</v>
      </c>
      <c r="J5199" t="str">
        <f>IFERROR(Table1[[#This Row],[County (Utah.gov)]], SUBSTITUTE(Table1[[#This Row],[County (WPR)]], " County", ""))</f>
        <v>Carbon</v>
      </c>
    </row>
    <row r="5200" spans="1:10">
      <c r="A5200" t="s">
        <v>140</v>
      </c>
      <c r="B5200" t="s">
        <v>20</v>
      </c>
      <c r="C5200">
        <v>2025</v>
      </c>
      <c r="D5200">
        <v>2</v>
      </c>
      <c r="E5200">
        <v>84511</v>
      </c>
      <c r="F5200" t="s">
        <v>290</v>
      </c>
      <c r="G5200">
        <v>5</v>
      </c>
      <c r="H5200" t="str">
        <f>_xlfn.XLOOKUP(Table1[[#This Row],[ZIPCODE]],Table2[Zip Code],Table2[County])</f>
        <v>San Juan</v>
      </c>
      <c r="I5200" t="str">
        <f>_xlfn.XLOOKUP(Table1[[#This Row],[ZIPCODE]],Table3[zip],Table3[county])</f>
        <v>San Juan County</v>
      </c>
      <c r="J5200" t="str">
        <f>IFERROR(Table1[[#This Row],[County (Utah.gov)]], SUBSTITUTE(Table1[[#This Row],[County (WPR)]], " County", ""))</f>
        <v>San Juan</v>
      </c>
    </row>
    <row r="5201" spans="1:10">
      <c r="A5201" t="s">
        <v>140</v>
      </c>
      <c r="B5201" t="s">
        <v>20</v>
      </c>
      <c r="C5201">
        <v>2025</v>
      </c>
      <c r="D5201">
        <v>2</v>
      </c>
      <c r="E5201">
        <v>84513</v>
      </c>
      <c r="F5201" t="s">
        <v>290</v>
      </c>
      <c r="G5201">
        <v>1</v>
      </c>
      <c r="H5201" t="str">
        <f>_xlfn.XLOOKUP(Table1[[#This Row],[ZIPCODE]],Table2[Zip Code],Table2[County])</f>
        <v>Emery</v>
      </c>
      <c r="I5201" t="str">
        <f>_xlfn.XLOOKUP(Table1[[#This Row],[ZIPCODE]],Table3[zip],Table3[county])</f>
        <v>Emery County</v>
      </c>
      <c r="J5201" t="str">
        <f>IFERROR(Table1[[#This Row],[County (Utah.gov)]], SUBSTITUTE(Table1[[#This Row],[County (WPR)]], " County", ""))</f>
        <v>Emery</v>
      </c>
    </row>
    <row r="5202" spans="1:10">
      <c r="A5202" t="s">
        <v>140</v>
      </c>
      <c r="B5202" t="s">
        <v>20</v>
      </c>
      <c r="C5202">
        <v>2025</v>
      </c>
      <c r="D5202">
        <v>2</v>
      </c>
      <c r="E5202">
        <v>84521</v>
      </c>
      <c r="F5202" t="s">
        <v>290</v>
      </c>
      <c r="G5202">
        <v>1</v>
      </c>
      <c r="H5202" t="str">
        <f>_xlfn.XLOOKUP(Table1[[#This Row],[ZIPCODE]],Table2[Zip Code],Table2[County])</f>
        <v>Emery</v>
      </c>
      <c r="I5202" t="str">
        <f>_xlfn.XLOOKUP(Table1[[#This Row],[ZIPCODE]],Table3[zip],Table3[county])</f>
        <v>Emery County</v>
      </c>
      <c r="J5202" t="str">
        <f>IFERROR(Table1[[#This Row],[County (Utah.gov)]], SUBSTITUTE(Table1[[#This Row],[County (WPR)]], " County", ""))</f>
        <v>Emery</v>
      </c>
    </row>
    <row r="5203" spans="1:10">
      <c r="A5203" t="s">
        <v>140</v>
      </c>
      <c r="B5203" t="s">
        <v>20</v>
      </c>
      <c r="C5203">
        <v>2025</v>
      </c>
      <c r="D5203">
        <v>2</v>
      </c>
      <c r="E5203">
        <v>84523</v>
      </c>
      <c r="F5203" t="s">
        <v>290</v>
      </c>
      <c r="G5203">
        <v>2</v>
      </c>
      <c r="H5203" t="str">
        <f>_xlfn.XLOOKUP(Table1[[#This Row],[ZIPCODE]],Table2[Zip Code],Table2[County])</f>
        <v>Emery</v>
      </c>
      <c r="I5203" t="str">
        <f>_xlfn.XLOOKUP(Table1[[#This Row],[ZIPCODE]],Table3[zip],Table3[county])</f>
        <v>Emery County</v>
      </c>
      <c r="J5203" t="str">
        <f>IFERROR(Table1[[#This Row],[County (Utah.gov)]], SUBSTITUTE(Table1[[#This Row],[County (WPR)]], " County", ""))</f>
        <v>Emery</v>
      </c>
    </row>
    <row r="5204" spans="1:10">
      <c r="A5204" t="s">
        <v>140</v>
      </c>
      <c r="B5204" t="s">
        <v>20</v>
      </c>
      <c r="C5204">
        <v>2025</v>
      </c>
      <c r="D5204">
        <v>2</v>
      </c>
      <c r="E5204">
        <v>84528</v>
      </c>
      <c r="F5204" t="s">
        <v>290</v>
      </c>
      <c r="G5204">
        <v>1</v>
      </c>
      <c r="H5204" t="str">
        <f>_xlfn.XLOOKUP(Table1[[#This Row],[ZIPCODE]],Table2[Zip Code],Table2[County])</f>
        <v>Emery</v>
      </c>
      <c r="I5204" t="str">
        <f>_xlfn.XLOOKUP(Table1[[#This Row],[ZIPCODE]],Table3[zip],Table3[county])</f>
        <v>Emery County</v>
      </c>
      <c r="J5204" t="str">
        <f>IFERROR(Table1[[#This Row],[County (Utah.gov)]], SUBSTITUTE(Table1[[#This Row],[County (WPR)]], " County", ""))</f>
        <v>Emery</v>
      </c>
    </row>
    <row r="5205" spans="1:10">
      <c r="A5205" t="s">
        <v>140</v>
      </c>
      <c r="B5205" t="s">
        <v>20</v>
      </c>
      <c r="C5205">
        <v>2025</v>
      </c>
      <c r="D5205">
        <v>2</v>
      </c>
      <c r="E5205">
        <v>84532</v>
      </c>
      <c r="F5205" t="s">
        <v>290</v>
      </c>
      <c r="G5205">
        <v>8</v>
      </c>
      <c r="H5205" t="str">
        <f>_xlfn.XLOOKUP(Table1[[#This Row],[ZIPCODE]],Table2[Zip Code],Table2[County])</f>
        <v>Grand</v>
      </c>
      <c r="I5205" t="str">
        <f>_xlfn.XLOOKUP(Table1[[#This Row],[ZIPCODE]],Table3[zip],Table3[county])</f>
        <v>Grand County</v>
      </c>
      <c r="J5205" t="str">
        <f>IFERROR(Table1[[#This Row],[County (Utah.gov)]], SUBSTITUTE(Table1[[#This Row],[County (WPR)]], " County", ""))</f>
        <v>Grand</v>
      </c>
    </row>
    <row r="5206" spans="1:10">
      <c r="A5206" t="s">
        <v>140</v>
      </c>
      <c r="B5206" t="s">
        <v>20</v>
      </c>
      <c r="C5206">
        <v>2025</v>
      </c>
      <c r="D5206">
        <v>2</v>
      </c>
      <c r="E5206">
        <v>84532</v>
      </c>
      <c r="F5206" t="s">
        <v>291</v>
      </c>
      <c r="G5206">
        <v>1</v>
      </c>
      <c r="H5206" t="str">
        <f>_xlfn.XLOOKUP(Table1[[#This Row],[ZIPCODE]],Table2[Zip Code],Table2[County])</f>
        <v>Grand</v>
      </c>
      <c r="I5206" t="str">
        <f>_xlfn.XLOOKUP(Table1[[#This Row],[ZIPCODE]],Table3[zip],Table3[county])</f>
        <v>Grand County</v>
      </c>
      <c r="J5206" t="str">
        <f>IFERROR(Table1[[#This Row],[County (Utah.gov)]], SUBSTITUTE(Table1[[#This Row],[County (WPR)]], " County", ""))</f>
        <v>Grand</v>
      </c>
    </row>
    <row r="5207" spans="1:10">
      <c r="A5207" t="s">
        <v>140</v>
      </c>
      <c r="B5207" t="s">
        <v>20</v>
      </c>
      <c r="C5207">
        <v>2025</v>
      </c>
      <c r="D5207">
        <v>2</v>
      </c>
      <c r="E5207">
        <v>84536</v>
      </c>
      <c r="F5207" t="s">
        <v>290</v>
      </c>
      <c r="G5207">
        <v>1</v>
      </c>
      <c r="H5207" t="str">
        <f>_xlfn.XLOOKUP(Table1[[#This Row],[ZIPCODE]],Table2[Zip Code],Table2[County])</f>
        <v>San Juan</v>
      </c>
      <c r="I5207" t="str">
        <f>_xlfn.XLOOKUP(Table1[[#This Row],[ZIPCODE]],Table3[zip],Table3[county])</f>
        <v>San Juan County</v>
      </c>
      <c r="J5207" t="str">
        <f>IFERROR(Table1[[#This Row],[County (Utah.gov)]], SUBSTITUTE(Table1[[#This Row],[County (WPR)]], " County", ""))</f>
        <v>San Juan</v>
      </c>
    </row>
    <row r="5208" spans="1:10">
      <c r="A5208" t="s">
        <v>140</v>
      </c>
      <c r="B5208" t="s">
        <v>20</v>
      </c>
      <c r="C5208">
        <v>2025</v>
      </c>
      <c r="D5208">
        <v>2</v>
      </c>
      <c r="E5208">
        <v>84536</v>
      </c>
      <c r="F5208" t="s">
        <v>291</v>
      </c>
      <c r="G5208">
        <v>1</v>
      </c>
      <c r="H5208" t="str">
        <f>_xlfn.XLOOKUP(Table1[[#This Row],[ZIPCODE]],Table2[Zip Code],Table2[County])</f>
        <v>San Juan</v>
      </c>
      <c r="I5208" t="str">
        <f>_xlfn.XLOOKUP(Table1[[#This Row],[ZIPCODE]],Table3[zip],Table3[county])</f>
        <v>San Juan County</v>
      </c>
      <c r="J5208" t="str">
        <f>IFERROR(Table1[[#This Row],[County (Utah.gov)]], SUBSTITUTE(Table1[[#This Row],[County (WPR)]], " County", ""))</f>
        <v>San Juan</v>
      </c>
    </row>
    <row r="5209" spans="1:10">
      <c r="A5209" t="s">
        <v>140</v>
      </c>
      <c r="B5209" t="s">
        <v>20</v>
      </c>
      <c r="C5209">
        <v>2025</v>
      </c>
      <c r="D5209">
        <v>2</v>
      </c>
      <c r="E5209">
        <v>84542</v>
      </c>
      <c r="F5209" t="s">
        <v>290</v>
      </c>
      <c r="G5209">
        <v>1</v>
      </c>
      <c r="H5209" t="str">
        <f>_xlfn.XLOOKUP(Table1[[#This Row],[ZIPCODE]],Table2[Zip Code],Table2[County])</f>
        <v>Carbon</v>
      </c>
      <c r="I5209" t="str">
        <f>_xlfn.XLOOKUP(Table1[[#This Row],[ZIPCODE]],Table3[zip],Table3[county])</f>
        <v>Carbon County</v>
      </c>
      <c r="J5209" t="str">
        <f>IFERROR(Table1[[#This Row],[County (Utah.gov)]], SUBSTITUTE(Table1[[#This Row],[County (WPR)]], " County", ""))</f>
        <v>Carbon</v>
      </c>
    </row>
    <row r="5210" spans="1:10">
      <c r="A5210" t="s">
        <v>140</v>
      </c>
      <c r="B5210" t="s">
        <v>20</v>
      </c>
      <c r="C5210">
        <v>2025</v>
      </c>
      <c r="D5210">
        <v>2</v>
      </c>
      <c r="E5210">
        <v>84601</v>
      </c>
      <c r="F5210" t="s">
        <v>290</v>
      </c>
      <c r="G5210">
        <v>4</v>
      </c>
      <c r="H5210" t="str">
        <f>_xlfn.XLOOKUP(Table1[[#This Row],[ZIPCODE]],Table2[Zip Code],Table2[County])</f>
        <v>Utah</v>
      </c>
      <c r="I5210" t="str">
        <f>_xlfn.XLOOKUP(Table1[[#This Row],[ZIPCODE]],Table3[zip],Table3[county])</f>
        <v>Utah County</v>
      </c>
      <c r="J5210" t="str">
        <f>IFERROR(Table1[[#This Row],[County (Utah.gov)]], SUBSTITUTE(Table1[[#This Row],[County (WPR)]], " County", ""))</f>
        <v>Utah</v>
      </c>
    </row>
    <row r="5211" spans="1:10">
      <c r="A5211" t="s">
        <v>140</v>
      </c>
      <c r="B5211" t="s">
        <v>20</v>
      </c>
      <c r="C5211">
        <v>2025</v>
      </c>
      <c r="D5211">
        <v>2</v>
      </c>
      <c r="E5211">
        <v>84601</v>
      </c>
      <c r="F5211" t="s">
        <v>291</v>
      </c>
      <c r="G5211">
        <v>1</v>
      </c>
      <c r="H5211" t="str">
        <f>_xlfn.XLOOKUP(Table1[[#This Row],[ZIPCODE]],Table2[Zip Code],Table2[County])</f>
        <v>Utah</v>
      </c>
      <c r="I5211" t="str">
        <f>_xlfn.XLOOKUP(Table1[[#This Row],[ZIPCODE]],Table3[zip],Table3[county])</f>
        <v>Utah County</v>
      </c>
      <c r="J5211" t="str">
        <f>IFERROR(Table1[[#This Row],[County (Utah.gov)]], SUBSTITUTE(Table1[[#This Row],[County (WPR)]], " County", ""))</f>
        <v>Utah</v>
      </c>
    </row>
    <row r="5212" spans="1:10">
      <c r="A5212" t="s">
        <v>140</v>
      </c>
      <c r="B5212" t="s">
        <v>20</v>
      </c>
      <c r="C5212">
        <v>2025</v>
      </c>
      <c r="D5212">
        <v>2</v>
      </c>
      <c r="E5212">
        <v>84602</v>
      </c>
      <c r="F5212" t="s">
        <v>290</v>
      </c>
      <c r="G5212">
        <v>1</v>
      </c>
      <c r="H5212" t="str">
        <f>_xlfn.XLOOKUP(Table1[[#This Row],[ZIPCODE]],Table2[Zip Code],Table2[County])</f>
        <v>Utah</v>
      </c>
      <c r="I5212" t="str">
        <f>_xlfn.XLOOKUP(Table1[[#This Row],[ZIPCODE]],Table3[zip],Table3[county])</f>
        <v>Utah County</v>
      </c>
      <c r="J5212" t="str">
        <f>IFERROR(Table1[[#This Row],[County (Utah.gov)]], SUBSTITUTE(Table1[[#This Row],[County (WPR)]], " County", ""))</f>
        <v>Utah</v>
      </c>
    </row>
    <row r="5213" spans="1:10">
      <c r="A5213" t="s">
        <v>140</v>
      </c>
      <c r="B5213" t="s">
        <v>20</v>
      </c>
      <c r="C5213">
        <v>2025</v>
      </c>
      <c r="D5213">
        <v>2</v>
      </c>
      <c r="E5213">
        <v>84604</v>
      </c>
      <c r="F5213" t="s">
        <v>290</v>
      </c>
      <c r="G5213">
        <v>9</v>
      </c>
      <c r="H5213" t="str">
        <f>_xlfn.XLOOKUP(Table1[[#This Row],[ZIPCODE]],Table2[Zip Code],Table2[County])</f>
        <v>Utah</v>
      </c>
      <c r="I5213" t="str">
        <f>_xlfn.XLOOKUP(Table1[[#This Row],[ZIPCODE]],Table3[zip],Table3[county])</f>
        <v>Utah County</v>
      </c>
      <c r="J5213" t="str">
        <f>IFERROR(Table1[[#This Row],[County (Utah.gov)]], SUBSTITUTE(Table1[[#This Row],[County (WPR)]], " County", ""))</f>
        <v>Utah</v>
      </c>
    </row>
    <row r="5214" spans="1:10">
      <c r="A5214" t="s">
        <v>140</v>
      </c>
      <c r="B5214" t="s">
        <v>20</v>
      </c>
      <c r="C5214">
        <v>2025</v>
      </c>
      <c r="D5214">
        <v>2</v>
      </c>
      <c r="E5214">
        <v>84604</v>
      </c>
      <c r="F5214" t="s">
        <v>291</v>
      </c>
      <c r="G5214">
        <v>2</v>
      </c>
      <c r="H5214" t="str">
        <f>_xlfn.XLOOKUP(Table1[[#This Row],[ZIPCODE]],Table2[Zip Code],Table2[County])</f>
        <v>Utah</v>
      </c>
      <c r="I5214" t="str">
        <f>_xlfn.XLOOKUP(Table1[[#This Row],[ZIPCODE]],Table3[zip],Table3[county])</f>
        <v>Utah County</v>
      </c>
      <c r="J5214" t="str">
        <f>IFERROR(Table1[[#This Row],[County (Utah.gov)]], SUBSTITUTE(Table1[[#This Row],[County (WPR)]], " County", ""))</f>
        <v>Utah</v>
      </c>
    </row>
    <row r="5215" spans="1:10">
      <c r="A5215" t="s">
        <v>140</v>
      </c>
      <c r="B5215" t="s">
        <v>20</v>
      </c>
      <c r="C5215">
        <v>2025</v>
      </c>
      <c r="D5215">
        <v>2</v>
      </c>
      <c r="E5215">
        <v>84606</v>
      </c>
      <c r="F5215" t="s">
        <v>290</v>
      </c>
      <c r="G5215">
        <v>5</v>
      </c>
      <c r="H5215" t="str">
        <f>_xlfn.XLOOKUP(Table1[[#This Row],[ZIPCODE]],Table2[Zip Code],Table2[County])</f>
        <v>Utah</v>
      </c>
      <c r="I5215" t="str">
        <f>_xlfn.XLOOKUP(Table1[[#This Row],[ZIPCODE]],Table3[zip],Table3[county])</f>
        <v>Utah County</v>
      </c>
      <c r="J5215" t="str">
        <f>IFERROR(Table1[[#This Row],[County (Utah.gov)]], SUBSTITUTE(Table1[[#This Row],[County (WPR)]], " County", ""))</f>
        <v>Utah</v>
      </c>
    </row>
    <row r="5216" spans="1:10">
      <c r="A5216" t="s">
        <v>140</v>
      </c>
      <c r="B5216" t="s">
        <v>20</v>
      </c>
      <c r="C5216">
        <v>2025</v>
      </c>
      <c r="D5216">
        <v>2</v>
      </c>
      <c r="E5216">
        <v>84624</v>
      </c>
      <c r="F5216" t="s">
        <v>290</v>
      </c>
      <c r="G5216">
        <v>2</v>
      </c>
      <c r="H5216" t="str">
        <f>_xlfn.XLOOKUP(Table1[[#This Row],[ZIPCODE]],Table2[Zip Code],Table2[County])</f>
        <v>Millard</v>
      </c>
      <c r="I5216" t="str">
        <f>_xlfn.XLOOKUP(Table1[[#This Row],[ZIPCODE]],Table3[zip],Table3[county])</f>
        <v>Millard County</v>
      </c>
      <c r="J5216" t="str">
        <f>IFERROR(Table1[[#This Row],[County (Utah.gov)]], SUBSTITUTE(Table1[[#This Row],[County (WPR)]], " County", ""))</f>
        <v>Millard</v>
      </c>
    </row>
    <row r="5217" spans="1:10">
      <c r="A5217" t="s">
        <v>140</v>
      </c>
      <c r="B5217" t="s">
        <v>20</v>
      </c>
      <c r="C5217">
        <v>2025</v>
      </c>
      <c r="D5217">
        <v>2</v>
      </c>
      <c r="E5217">
        <v>84624</v>
      </c>
      <c r="F5217" t="s">
        <v>291</v>
      </c>
      <c r="G5217">
        <v>1</v>
      </c>
      <c r="H5217" t="str">
        <f>_xlfn.XLOOKUP(Table1[[#This Row],[ZIPCODE]],Table2[Zip Code],Table2[County])</f>
        <v>Millard</v>
      </c>
      <c r="I5217" t="str">
        <f>_xlfn.XLOOKUP(Table1[[#This Row],[ZIPCODE]],Table3[zip],Table3[county])</f>
        <v>Millard County</v>
      </c>
      <c r="J5217" t="str">
        <f>IFERROR(Table1[[#This Row],[County (Utah.gov)]], SUBSTITUTE(Table1[[#This Row],[County (WPR)]], " County", ""))</f>
        <v>Millard</v>
      </c>
    </row>
    <row r="5218" spans="1:10">
      <c r="A5218" t="s">
        <v>140</v>
      </c>
      <c r="B5218" t="s">
        <v>20</v>
      </c>
      <c r="C5218">
        <v>2025</v>
      </c>
      <c r="D5218">
        <v>2</v>
      </c>
      <c r="E5218">
        <v>84627</v>
      </c>
      <c r="F5218" t="s">
        <v>290</v>
      </c>
      <c r="G5218">
        <v>1</v>
      </c>
      <c r="H5218" t="str">
        <f>_xlfn.XLOOKUP(Table1[[#This Row],[ZIPCODE]],Table2[Zip Code],Table2[County])</f>
        <v>Sanpete</v>
      </c>
      <c r="I5218" t="str">
        <f>_xlfn.XLOOKUP(Table1[[#This Row],[ZIPCODE]],Table3[zip],Table3[county])</f>
        <v>Sanpete County</v>
      </c>
      <c r="J5218" t="str">
        <f>IFERROR(Table1[[#This Row],[County (Utah.gov)]], SUBSTITUTE(Table1[[#This Row],[County (WPR)]], " County", ""))</f>
        <v>Sanpete</v>
      </c>
    </row>
    <row r="5219" spans="1:10">
      <c r="A5219" t="s">
        <v>140</v>
      </c>
      <c r="B5219" t="s">
        <v>20</v>
      </c>
      <c r="C5219">
        <v>2025</v>
      </c>
      <c r="D5219">
        <v>2</v>
      </c>
      <c r="E5219">
        <v>84628</v>
      </c>
      <c r="F5219" t="s">
        <v>290</v>
      </c>
      <c r="G5219">
        <v>1</v>
      </c>
      <c r="H5219" t="str">
        <f>_xlfn.XLOOKUP(Table1[[#This Row],[ZIPCODE]],Table2[Zip Code],Table2[County])</f>
        <v>Juab</v>
      </c>
      <c r="I5219" t="str">
        <f>_xlfn.XLOOKUP(Table1[[#This Row],[ZIPCODE]],Table3[zip],Table3[county])</f>
        <v>Juab County</v>
      </c>
      <c r="J5219" t="str">
        <f>IFERROR(Table1[[#This Row],[County (Utah.gov)]], SUBSTITUTE(Table1[[#This Row],[County (WPR)]], " County", ""))</f>
        <v>Juab</v>
      </c>
    </row>
    <row r="5220" spans="1:10">
      <c r="A5220" t="s">
        <v>140</v>
      </c>
      <c r="B5220" t="s">
        <v>20</v>
      </c>
      <c r="C5220">
        <v>2025</v>
      </c>
      <c r="D5220">
        <v>2</v>
      </c>
      <c r="E5220">
        <v>84629</v>
      </c>
      <c r="F5220" t="s">
        <v>290</v>
      </c>
      <c r="G5220">
        <v>1</v>
      </c>
      <c r="H5220" t="str">
        <f>_xlfn.XLOOKUP(Table1[[#This Row],[ZIPCODE]],Table2[Zip Code],Table2[County])</f>
        <v>Sanpete</v>
      </c>
      <c r="I5220" t="str">
        <f>_xlfn.XLOOKUP(Table1[[#This Row],[ZIPCODE]],Table3[zip],Table3[county])</f>
        <v>Sanpete County</v>
      </c>
      <c r="J5220" t="str">
        <f>IFERROR(Table1[[#This Row],[County (Utah.gov)]], SUBSTITUTE(Table1[[#This Row],[County (WPR)]], " County", ""))</f>
        <v>Sanpete</v>
      </c>
    </row>
    <row r="5221" spans="1:10">
      <c r="A5221" t="s">
        <v>140</v>
      </c>
      <c r="B5221" t="s">
        <v>20</v>
      </c>
      <c r="C5221">
        <v>2025</v>
      </c>
      <c r="D5221">
        <v>2</v>
      </c>
      <c r="E5221">
        <v>84629</v>
      </c>
      <c r="F5221" t="s">
        <v>291</v>
      </c>
      <c r="G5221">
        <v>1</v>
      </c>
      <c r="H5221" t="str">
        <f>_xlfn.XLOOKUP(Table1[[#This Row],[ZIPCODE]],Table2[Zip Code],Table2[County])</f>
        <v>Sanpete</v>
      </c>
      <c r="I5221" t="str">
        <f>_xlfn.XLOOKUP(Table1[[#This Row],[ZIPCODE]],Table3[zip],Table3[county])</f>
        <v>Sanpete County</v>
      </c>
      <c r="J5221" t="str">
        <f>IFERROR(Table1[[#This Row],[County (Utah.gov)]], SUBSTITUTE(Table1[[#This Row],[County (WPR)]], " County", ""))</f>
        <v>Sanpete</v>
      </c>
    </row>
    <row r="5222" spans="1:10">
      <c r="A5222" t="s">
        <v>140</v>
      </c>
      <c r="B5222" t="s">
        <v>20</v>
      </c>
      <c r="C5222">
        <v>2025</v>
      </c>
      <c r="D5222">
        <v>2</v>
      </c>
      <c r="E5222">
        <v>84630</v>
      </c>
      <c r="F5222" t="s">
        <v>290</v>
      </c>
      <c r="G5222">
        <v>1</v>
      </c>
      <c r="H5222" t="str">
        <f>_xlfn.XLOOKUP(Table1[[#This Row],[ZIPCODE]],Table2[Zip Code],Table2[County])</f>
        <v>Sanpete</v>
      </c>
      <c r="I5222" t="str">
        <f>_xlfn.XLOOKUP(Table1[[#This Row],[ZIPCODE]],Table3[zip],Table3[county])</f>
        <v>Sanpete County</v>
      </c>
      <c r="J5222" t="str">
        <f>IFERROR(Table1[[#This Row],[County (Utah.gov)]], SUBSTITUTE(Table1[[#This Row],[County (WPR)]], " County", ""))</f>
        <v>Sanpete</v>
      </c>
    </row>
    <row r="5223" spans="1:10">
      <c r="A5223" t="s">
        <v>140</v>
      </c>
      <c r="B5223" t="s">
        <v>20</v>
      </c>
      <c r="C5223">
        <v>2025</v>
      </c>
      <c r="D5223">
        <v>2</v>
      </c>
      <c r="E5223">
        <v>84631</v>
      </c>
      <c r="F5223" t="s">
        <v>290</v>
      </c>
      <c r="G5223">
        <v>3</v>
      </c>
      <c r="H5223" t="str">
        <f>_xlfn.XLOOKUP(Table1[[#This Row],[ZIPCODE]],Table2[Zip Code],Table2[County])</f>
        <v>Millard</v>
      </c>
      <c r="I5223" t="str">
        <f>_xlfn.XLOOKUP(Table1[[#This Row],[ZIPCODE]],Table3[zip],Table3[county])</f>
        <v>Millard County</v>
      </c>
      <c r="J5223" t="str">
        <f>IFERROR(Table1[[#This Row],[County (Utah.gov)]], SUBSTITUTE(Table1[[#This Row],[County (WPR)]], " County", ""))</f>
        <v>Millard</v>
      </c>
    </row>
    <row r="5224" spans="1:10">
      <c r="A5224" t="s">
        <v>140</v>
      </c>
      <c r="B5224" t="s">
        <v>20</v>
      </c>
      <c r="C5224">
        <v>2025</v>
      </c>
      <c r="D5224">
        <v>2</v>
      </c>
      <c r="E5224">
        <v>84632</v>
      </c>
      <c r="F5224" t="s">
        <v>290</v>
      </c>
      <c r="G5224">
        <v>1</v>
      </c>
      <c r="H5224" t="str">
        <f>_xlfn.XLOOKUP(Table1[[#This Row],[ZIPCODE]],Table2[Zip Code],Table2[County])</f>
        <v>Sanpete</v>
      </c>
      <c r="I5224" t="str">
        <f>_xlfn.XLOOKUP(Table1[[#This Row],[ZIPCODE]],Table3[zip],Table3[county])</f>
        <v>Sanpete County</v>
      </c>
      <c r="J5224" t="str">
        <f>IFERROR(Table1[[#This Row],[County (Utah.gov)]], SUBSTITUTE(Table1[[#This Row],[County (WPR)]], " County", ""))</f>
        <v>Sanpete</v>
      </c>
    </row>
    <row r="5225" spans="1:10">
      <c r="A5225" t="s">
        <v>140</v>
      </c>
      <c r="B5225" t="s">
        <v>20</v>
      </c>
      <c r="C5225">
        <v>2025</v>
      </c>
      <c r="D5225">
        <v>2</v>
      </c>
      <c r="E5225">
        <v>84633</v>
      </c>
      <c r="F5225" t="s">
        <v>290</v>
      </c>
      <c r="G5225">
        <v>1</v>
      </c>
      <c r="H5225" t="str">
        <f>_xlfn.XLOOKUP(Table1[[#This Row],[ZIPCODE]],Table2[Zip Code],Table2[County])</f>
        <v>Utah</v>
      </c>
      <c r="I5225" t="str">
        <f>_xlfn.XLOOKUP(Table1[[#This Row],[ZIPCODE]],Table3[zip],Table3[county])</f>
        <v>Utah County</v>
      </c>
      <c r="J5225" t="str">
        <f>IFERROR(Table1[[#This Row],[County (Utah.gov)]], SUBSTITUTE(Table1[[#This Row],[County (WPR)]], " County", ""))</f>
        <v>Utah</v>
      </c>
    </row>
    <row r="5226" spans="1:10">
      <c r="A5226" t="s">
        <v>140</v>
      </c>
      <c r="B5226" t="s">
        <v>20</v>
      </c>
      <c r="C5226">
        <v>2025</v>
      </c>
      <c r="D5226">
        <v>2</v>
      </c>
      <c r="E5226">
        <v>84634</v>
      </c>
      <c r="F5226" t="s">
        <v>290</v>
      </c>
      <c r="G5226">
        <v>1</v>
      </c>
      <c r="H5226" t="str">
        <f>_xlfn.XLOOKUP(Table1[[#This Row],[ZIPCODE]],Table2[Zip Code],Table2[County])</f>
        <v>Sanpete</v>
      </c>
      <c r="I5226" t="str">
        <f>_xlfn.XLOOKUP(Table1[[#This Row],[ZIPCODE]],Table3[zip],Table3[county])</f>
        <v>Sanpete County</v>
      </c>
      <c r="J5226" t="str">
        <f>IFERROR(Table1[[#This Row],[County (Utah.gov)]], SUBSTITUTE(Table1[[#This Row],[County (WPR)]], " County", ""))</f>
        <v>Sanpete</v>
      </c>
    </row>
    <row r="5227" spans="1:10">
      <c r="A5227" t="s">
        <v>140</v>
      </c>
      <c r="B5227" t="s">
        <v>20</v>
      </c>
      <c r="C5227">
        <v>2025</v>
      </c>
      <c r="D5227">
        <v>2</v>
      </c>
      <c r="E5227">
        <v>84635</v>
      </c>
      <c r="F5227" t="s">
        <v>290</v>
      </c>
      <c r="G5227">
        <v>1</v>
      </c>
      <c r="H5227" t="str">
        <f>_xlfn.XLOOKUP(Table1[[#This Row],[ZIPCODE]],Table2[Zip Code],Table2[County])</f>
        <v>Millard</v>
      </c>
      <c r="I5227" t="str">
        <f>_xlfn.XLOOKUP(Table1[[#This Row],[ZIPCODE]],Table3[zip],Table3[county])</f>
        <v>Millard County</v>
      </c>
      <c r="J5227" t="str">
        <f>IFERROR(Table1[[#This Row],[County (Utah.gov)]], SUBSTITUTE(Table1[[#This Row],[County (WPR)]], " County", ""))</f>
        <v>Millard</v>
      </c>
    </row>
    <row r="5228" spans="1:10">
      <c r="A5228" t="s">
        <v>140</v>
      </c>
      <c r="B5228" t="s">
        <v>20</v>
      </c>
      <c r="C5228">
        <v>2025</v>
      </c>
      <c r="D5228">
        <v>2</v>
      </c>
      <c r="E5228">
        <v>84637</v>
      </c>
      <c r="F5228" t="s">
        <v>291</v>
      </c>
      <c r="G5228">
        <v>1</v>
      </c>
      <c r="H5228" t="str">
        <f>_xlfn.XLOOKUP(Table1[[#This Row],[ZIPCODE]],Table2[Zip Code],Table2[County])</f>
        <v>Millard</v>
      </c>
      <c r="I5228" t="str">
        <f>_xlfn.XLOOKUP(Table1[[#This Row],[ZIPCODE]],Table3[zip],Table3[county])</f>
        <v>Millard County</v>
      </c>
      <c r="J5228" t="str">
        <f>IFERROR(Table1[[#This Row],[County (Utah.gov)]], SUBSTITUTE(Table1[[#This Row],[County (WPR)]], " County", ""))</f>
        <v>Millard</v>
      </c>
    </row>
    <row r="5229" spans="1:10">
      <c r="A5229" t="s">
        <v>140</v>
      </c>
      <c r="B5229" t="s">
        <v>20</v>
      </c>
      <c r="C5229">
        <v>2025</v>
      </c>
      <c r="D5229">
        <v>2</v>
      </c>
      <c r="E5229">
        <v>84639</v>
      </c>
      <c r="F5229" t="s">
        <v>290</v>
      </c>
      <c r="G5229">
        <v>1</v>
      </c>
      <c r="H5229" t="str">
        <f>_xlfn.XLOOKUP(Table1[[#This Row],[ZIPCODE]],Table2[Zip Code],Table2[County])</f>
        <v>Juab</v>
      </c>
      <c r="I5229" t="str">
        <f>_xlfn.XLOOKUP(Table1[[#This Row],[ZIPCODE]],Table3[zip],Table3[county])</f>
        <v>Juab County</v>
      </c>
      <c r="J5229" t="str">
        <f>IFERROR(Table1[[#This Row],[County (Utah.gov)]], SUBSTITUTE(Table1[[#This Row],[County (WPR)]], " County", ""))</f>
        <v>Juab</v>
      </c>
    </row>
    <row r="5230" spans="1:10">
      <c r="A5230" t="s">
        <v>140</v>
      </c>
      <c r="B5230" t="s">
        <v>20</v>
      </c>
      <c r="C5230">
        <v>2025</v>
      </c>
      <c r="D5230">
        <v>2</v>
      </c>
      <c r="E5230">
        <v>84642</v>
      </c>
      <c r="F5230" t="s">
        <v>290</v>
      </c>
      <c r="G5230">
        <v>2</v>
      </c>
      <c r="H5230" t="str">
        <f>_xlfn.XLOOKUP(Table1[[#This Row],[ZIPCODE]],Table2[Zip Code],Table2[County])</f>
        <v>Sanpete</v>
      </c>
      <c r="I5230" t="str">
        <f>_xlfn.XLOOKUP(Table1[[#This Row],[ZIPCODE]],Table3[zip],Table3[county])</f>
        <v>Sanpete County</v>
      </c>
      <c r="J5230" t="str">
        <f>IFERROR(Table1[[#This Row],[County (Utah.gov)]], SUBSTITUTE(Table1[[#This Row],[County (WPR)]], " County", ""))</f>
        <v>Sanpete</v>
      </c>
    </row>
    <row r="5231" spans="1:10">
      <c r="A5231" t="s">
        <v>140</v>
      </c>
      <c r="B5231" t="s">
        <v>20</v>
      </c>
      <c r="C5231">
        <v>2025</v>
      </c>
      <c r="D5231">
        <v>2</v>
      </c>
      <c r="E5231">
        <v>84642</v>
      </c>
      <c r="F5231" t="s">
        <v>291</v>
      </c>
      <c r="G5231">
        <v>1</v>
      </c>
      <c r="H5231" t="str">
        <f>_xlfn.XLOOKUP(Table1[[#This Row],[ZIPCODE]],Table2[Zip Code],Table2[County])</f>
        <v>Sanpete</v>
      </c>
      <c r="I5231" t="str">
        <f>_xlfn.XLOOKUP(Table1[[#This Row],[ZIPCODE]],Table3[zip],Table3[county])</f>
        <v>Sanpete County</v>
      </c>
      <c r="J5231" t="str">
        <f>IFERROR(Table1[[#This Row],[County (Utah.gov)]], SUBSTITUTE(Table1[[#This Row],[County (WPR)]], " County", ""))</f>
        <v>Sanpete</v>
      </c>
    </row>
    <row r="5232" spans="1:10">
      <c r="A5232" t="s">
        <v>140</v>
      </c>
      <c r="B5232" t="s">
        <v>20</v>
      </c>
      <c r="C5232">
        <v>2025</v>
      </c>
      <c r="D5232">
        <v>2</v>
      </c>
      <c r="E5232">
        <v>84645</v>
      </c>
      <c r="F5232" t="s">
        <v>290</v>
      </c>
      <c r="G5232">
        <v>3</v>
      </c>
      <c r="H5232" t="str">
        <f>_xlfn.XLOOKUP(Table1[[#This Row],[ZIPCODE]],Table2[Zip Code],Table2[County])</f>
        <v>Juab</v>
      </c>
      <c r="I5232" t="str">
        <f>_xlfn.XLOOKUP(Table1[[#This Row],[ZIPCODE]],Table3[zip],Table3[county])</f>
        <v>Juab County</v>
      </c>
      <c r="J5232" t="str">
        <f>IFERROR(Table1[[#This Row],[County (Utah.gov)]], SUBSTITUTE(Table1[[#This Row],[County (WPR)]], " County", ""))</f>
        <v>Juab</v>
      </c>
    </row>
    <row r="5233" spans="1:10">
      <c r="A5233" t="s">
        <v>140</v>
      </c>
      <c r="B5233" t="s">
        <v>20</v>
      </c>
      <c r="C5233">
        <v>2025</v>
      </c>
      <c r="D5233">
        <v>2</v>
      </c>
      <c r="E5233">
        <v>84647</v>
      </c>
      <c r="F5233" t="s">
        <v>291</v>
      </c>
      <c r="G5233">
        <v>2</v>
      </c>
      <c r="H5233" t="str">
        <f>_xlfn.XLOOKUP(Table1[[#This Row],[ZIPCODE]],Table2[Zip Code],Table2[County])</f>
        <v>Sanpete</v>
      </c>
      <c r="I5233" t="str">
        <f>_xlfn.XLOOKUP(Table1[[#This Row],[ZIPCODE]],Table3[zip],Table3[county])</f>
        <v>Sanpete County</v>
      </c>
      <c r="J5233" t="str">
        <f>IFERROR(Table1[[#This Row],[County (Utah.gov)]], SUBSTITUTE(Table1[[#This Row],[County (WPR)]], " County", ""))</f>
        <v>Sanpete</v>
      </c>
    </row>
    <row r="5234" spans="1:10">
      <c r="A5234" t="s">
        <v>140</v>
      </c>
      <c r="B5234" t="s">
        <v>20</v>
      </c>
      <c r="C5234">
        <v>2025</v>
      </c>
      <c r="D5234">
        <v>2</v>
      </c>
      <c r="E5234">
        <v>84648</v>
      </c>
      <c r="F5234" t="s">
        <v>290</v>
      </c>
      <c r="G5234">
        <v>4</v>
      </c>
      <c r="H5234" t="str">
        <f>_xlfn.XLOOKUP(Table1[[#This Row],[ZIPCODE]],Table2[Zip Code],Table2[County])</f>
        <v>Juab</v>
      </c>
      <c r="I5234" t="str">
        <f>_xlfn.XLOOKUP(Table1[[#This Row],[ZIPCODE]],Table3[zip],Table3[county])</f>
        <v>Juab County</v>
      </c>
      <c r="J5234" t="str">
        <f>IFERROR(Table1[[#This Row],[County (Utah.gov)]], SUBSTITUTE(Table1[[#This Row],[County (WPR)]], " County", ""))</f>
        <v>Juab</v>
      </c>
    </row>
    <row r="5235" spans="1:10">
      <c r="A5235" t="s">
        <v>140</v>
      </c>
      <c r="B5235" t="s">
        <v>20</v>
      </c>
      <c r="C5235">
        <v>2025</v>
      </c>
      <c r="D5235">
        <v>2</v>
      </c>
      <c r="E5235">
        <v>84649</v>
      </c>
      <c r="F5235" t="s">
        <v>290</v>
      </c>
      <c r="G5235">
        <v>1</v>
      </c>
      <c r="H5235" t="str">
        <f>_xlfn.XLOOKUP(Table1[[#This Row],[ZIPCODE]],Table2[Zip Code],Table2[County])</f>
        <v>Millard</v>
      </c>
      <c r="I5235" t="str">
        <f>_xlfn.XLOOKUP(Table1[[#This Row],[ZIPCODE]],Table3[zip],Table3[county])</f>
        <v>Millard County</v>
      </c>
      <c r="J5235" t="str">
        <f>IFERROR(Table1[[#This Row],[County (Utah.gov)]], SUBSTITUTE(Table1[[#This Row],[County (WPR)]], " County", ""))</f>
        <v>Millard</v>
      </c>
    </row>
    <row r="5236" spans="1:10">
      <c r="A5236" t="s">
        <v>140</v>
      </c>
      <c r="B5236" t="s">
        <v>20</v>
      </c>
      <c r="C5236">
        <v>2025</v>
      </c>
      <c r="D5236">
        <v>2</v>
      </c>
      <c r="E5236">
        <v>84651</v>
      </c>
      <c r="F5236" t="s">
        <v>290</v>
      </c>
      <c r="G5236">
        <v>8</v>
      </c>
      <c r="H5236" t="str">
        <f>_xlfn.XLOOKUP(Table1[[#This Row],[ZIPCODE]],Table2[Zip Code],Table2[County])</f>
        <v>Utah</v>
      </c>
      <c r="I5236" t="str">
        <f>_xlfn.XLOOKUP(Table1[[#This Row],[ZIPCODE]],Table3[zip],Table3[county])</f>
        <v>Utah County</v>
      </c>
      <c r="J5236" t="str">
        <f>IFERROR(Table1[[#This Row],[County (Utah.gov)]], SUBSTITUTE(Table1[[#This Row],[County (WPR)]], " County", ""))</f>
        <v>Utah</v>
      </c>
    </row>
    <row r="5237" spans="1:10">
      <c r="A5237" t="s">
        <v>140</v>
      </c>
      <c r="B5237" t="s">
        <v>20</v>
      </c>
      <c r="C5237">
        <v>2025</v>
      </c>
      <c r="D5237">
        <v>2</v>
      </c>
      <c r="E5237">
        <v>84651</v>
      </c>
      <c r="F5237" t="s">
        <v>291</v>
      </c>
      <c r="G5237">
        <v>1</v>
      </c>
      <c r="H5237" t="str">
        <f>_xlfn.XLOOKUP(Table1[[#This Row],[ZIPCODE]],Table2[Zip Code],Table2[County])</f>
        <v>Utah</v>
      </c>
      <c r="I5237" t="str">
        <f>_xlfn.XLOOKUP(Table1[[#This Row],[ZIPCODE]],Table3[zip],Table3[county])</f>
        <v>Utah County</v>
      </c>
      <c r="J5237" t="str">
        <f>IFERROR(Table1[[#This Row],[County (Utah.gov)]], SUBSTITUTE(Table1[[#This Row],[County (WPR)]], " County", ""))</f>
        <v>Utah</v>
      </c>
    </row>
    <row r="5238" spans="1:10">
      <c r="A5238" t="s">
        <v>140</v>
      </c>
      <c r="B5238" t="s">
        <v>20</v>
      </c>
      <c r="C5238">
        <v>2025</v>
      </c>
      <c r="D5238">
        <v>2</v>
      </c>
      <c r="E5238">
        <v>84653</v>
      </c>
      <c r="F5238" t="s">
        <v>290</v>
      </c>
      <c r="G5238">
        <v>3</v>
      </c>
      <c r="H5238" t="str">
        <f>_xlfn.XLOOKUP(Table1[[#This Row],[ZIPCODE]],Table2[Zip Code],Table2[County])</f>
        <v>Utah</v>
      </c>
      <c r="I5238" t="str">
        <f>_xlfn.XLOOKUP(Table1[[#This Row],[ZIPCODE]],Table3[zip],Table3[county])</f>
        <v>Utah County</v>
      </c>
      <c r="J5238" t="str">
        <f>IFERROR(Table1[[#This Row],[County (Utah.gov)]], SUBSTITUTE(Table1[[#This Row],[County (WPR)]], " County", ""))</f>
        <v>Utah</v>
      </c>
    </row>
    <row r="5239" spans="1:10">
      <c r="A5239" t="s">
        <v>140</v>
      </c>
      <c r="B5239" t="s">
        <v>20</v>
      </c>
      <c r="C5239">
        <v>2025</v>
      </c>
      <c r="D5239">
        <v>2</v>
      </c>
      <c r="E5239">
        <v>84654</v>
      </c>
      <c r="F5239" t="s">
        <v>290</v>
      </c>
      <c r="G5239">
        <v>2</v>
      </c>
      <c r="H5239" t="str">
        <f>_xlfn.XLOOKUP(Table1[[#This Row],[ZIPCODE]],Table2[Zip Code],Table2[County])</f>
        <v>Sevier</v>
      </c>
      <c r="I5239" t="str">
        <f>_xlfn.XLOOKUP(Table1[[#This Row],[ZIPCODE]],Table3[zip],Table3[county])</f>
        <v>Sevier County</v>
      </c>
      <c r="J5239" t="str">
        <f>IFERROR(Table1[[#This Row],[County (Utah.gov)]], SUBSTITUTE(Table1[[#This Row],[County (WPR)]], " County", ""))</f>
        <v>Sevier</v>
      </c>
    </row>
    <row r="5240" spans="1:10">
      <c r="A5240" t="s">
        <v>140</v>
      </c>
      <c r="B5240" t="s">
        <v>20</v>
      </c>
      <c r="C5240">
        <v>2025</v>
      </c>
      <c r="D5240">
        <v>2</v>
      </c>
      <c r="E5240">
        <v>84655</v>
      </c>
      <c r="F5240" t="s">
        <v>290</v>
      </c>
      <c r="G5240">
        <v>5</v>
      </c>
      <c r="H5240" t="str">
        <f>_xlfn.XLOOKUP(Table1[[#This Row],[ZIPCODE]],Table2[Zip Code],Table2[County])</f>
        <v>Utah</v>
      </c>
      <c r="I5240" t="str">
        <f>_xlfn.XLOOKUP(Table1[[#This Row],[ZIPCODE]],Table3[zip],Table3[county])</f>
        <v>Utah County</v>
      </c>
      <c r="J5240" t="str">
        <f>IFERROR(Table1[[#This Row],[County (Utah.gov)]], SUBSTITUTE(Table1[[#This Row],[County (WPR)]], " County", ""))</f>
        <v>Utah</v>
      </c>
    </row>
    <row r="5241" spans="1:10">
      <c r="A5241" t="s">
        <v>140</v>
      </c>
      <c r="B5241" t="s">
        <v>20</v>
      </c>
      <c r="C5241">
        <v>2025</v>
      </c>
      <c r="D5241">
        <v>2</v>
      </c>
      <c r="E5241">
        <v>84655</v>
      </c>
      <c r="F5241" t="s">
        <v>291</v>
      </c>
      <c r="G5241">
        <v>2</v>
      </c>
      <c r="H5241" t="str">
        <f>_xlfn.XLOOKUP(Table1[[#This Row],[ZIPCODE]],Table2[Zip Code],Table2[County])</f>
        <v>Utah</v>
      </c>
      <c r="I5241" t="str">
        <f>_xlfn.XLOOKUP(Table1[[#This Row],[ZIPCODE]],Table3[zip],Table3[county])</f>
        <v>Utah County</v>
      </c>
      <c r="J5241" t="str">
        <f>IFERROR(Table1[[#This Row],[County (Utah.gov)]], SUBSTITUTE(Table1[[#This Row],[County (WPR)]], " County", ""))</f>
        <v>Utah</v>
      </c>
    </row>
    <row r="5242" spans="1:10">
      <c r="A5242" t="s">
        <v>140</v>
      </c>
      <c r="B5242" t="s">
        <v>20</v>
      </c>
      <c r="C5242">
        <v>2025</v>
      </c>
      <c r="D5242">
        <v>2</v>
      </c>
      <c r="E5242">
        <v>84660</v>
      </c>
      <c r="F5242" t="s">
        <v>290</v>
      </c>
      <c r="G5242">
        <v>14</v>
      </c>
      <c r="H5242" t="str">
        <f>_xlfn.XLOOKUP(Table1[[#This Row],[ZIPCODE]],Table2[Zip Code],Table2[County])</f>
        <v>Utah</v>
      </c>
      <c r="I5242" t="str">
        <f>_xlfn.XLOOKUP(Table1[[#This Row],[ZIPCODE]],Table3[zip],Table3[county])</f>
        <v>Utah County</v>
      </c>
      <c r="J5242" t="str">
        <f>IFERROR(Table1[[#This Row],[County (Utah.gov)]], SUBSTITUTE(Table1[[#This Row],[County (WPR)]], " County", ""))</f>
        <v>Utah</v>
      </c>
    </row>
    <row r="5243" spans="1:10">
      <c r="A5243" t="s">
        <v>140</v>
      </c>
      <c r="B5243" t="s">
        <v>20</v>
      </c>
      <c r="C5243">
        <v>2025</v>
      </c>
      <c r="D5243">
        <v>2</v>
      </c>
      <c r="E5243">
        <v>84660</v>
      </c>
      <c r="F5243" t="s">
        <v>291</v>
      </c>
      <c r="G5243">
        <v>1</v>
      </c>
      <c r="H5243" t="str">
        <f>_xlfn.XLOOKUP(Table1[[#This Row],[ZIPCODE]],Table2[Zip Code],Table2[County])</f>
        <v>Utah</v>
      </c>
      <c r="I5243" t="str">
        <f>_xlfn.XLOOKUP(Table1[[#This Row],[ZIPCODE]],Table3[zip],Table3[county])</f>
        <v>Utah County</v>
      </c>
      <c r="J5243" t="str">
        <f>IFERROR(Table1[[#This Row],[County (Utah.gov)]], SUBSTITUTE(Table1[[#This Row],[County (WPR)]], " County", ""))</f>
        <v>Utah</v>
      </c>
    </row>
    <row r="5244" spans="1:10">
      <c r="A5244" t="s">
        <v>140</v>
      </c>
      <c r="B5244" t="s">
        <v>20</v>
      </c>
      <c r="C5244">
        <v>2025</v>
      </c>
      <c r="D5244">
        <v>2</v>
      </c>
      <c r="E5244">
        <v>84663</v>
      </c>
      <c r="F5244" t="s">
        <v>290</v>
      </c>
      <c r="G5244">
        <v>10</v>
      </c>
      <c r="H5244" t="str">
        <f>_xlfn.XLOOKUP(Table1[[#This Row],[ZIPCODE]],Table2[Zip Code],Table2[County])</f>
        <v>Utah</v>
      </c>
      <c r="I5244" t="str">
        <f>_xlfn.XLOOKUP(Table1[[#This Row],[ZIPCODE]],Table3[zip],Table3[county])</f>
        <v>Utah County</v>
      </c>
      <c r="J5244" t="str">
        <f>IFERROR(Table1[[#This Row],[County (Utah.gov)]], SUBSTITUTE(Table1[[#This Row],[County (WPR)]], " County", ""))</f>
        <v>Utah</v>
      </c>
    </row>
    <row r="5245" spans="1:10">
      <c r="A5245" t="s">
        <v>140</v>
      </c>
      <c r="B5245" t="s">
        <v>20</v>
      </c>
      <c r="C5245">
        <v>2025</v>
      </c>
      <c r="D5245">
        <v>2</v>
      </c>
      <c r="E5245">
        <v>84664</v>
      </c>
      <c r="F5245" t="s">
        <v>290</v>
      </c>
      <c r="G5245">
        <v>8</v>
      </c>
      <c r="H5245" t="str">
        <f>_xlfn.XLOOKUP(Table1[[#This Row],[ZIPCODE]],Table2[Zip Code],Table2[County])</f>
        <v>Utah</v>
      </c>
      <c r="I5245" t="str">
        <f>_xlfn.XLOOKUP(Table1[[#This Row],[ZIPCODE]],Table3[zip],Table3[county])</f>
        <v>Utah County</v>
      </c>
      <c r="J5245" t="str">
        <f>IFERROR(Table1[[#This Row],[County (Utah.gov)]], SUBSTITUTE(Table1[[#This Row],[County (WPR)]], " County", ""))</f>
        <v>Utah</v>
      </c>
    </row>
    <row r="5246" spans="1:10">
      <c r="A5246" t="s">
        <v>140</v>
      </c>
      <c r="B5246" t="s">
        <v>20</v>
      </c>
      <c r="C5246">
        <v>2025</v>
      </c>
      <c r="D5246">
        <v>2</v>
      </c>
      <c r="E5246">
        <v>84664</v>
      </c>
      <c r="F5246" t="s">
        <v>291</v>
      </c>
      <c r="G5246">
        <v>3</v>
      </c>
      <c r="H5246" t="str">
        <f>_xlfn.XLOOKUP(Table1[[#This Row],[ZIPCODE]],Table2[Zip Code],Table2[County])</f>
        <v>Utah</v>
      </c>
      <c r="I5246" t="str">
        <f>_xlfn.XLOOKUP(Table1[[#This Row],[ZIPCODE]],Table3[zip],Table3[county])</f>
        <v>Utah County</v>
      </c>
      <c r="J5246" t="str">
        <f>IFERROR(Table1[[#This Row],[County (Utah.gov)]], SUBSTITUTE(Table1[[#This Row],[County (WPR)]], " County", ""))</f>
        <v>Utah</v>
      </c>
    </row>
    <row r="5247" spans="1:10">
      <c r="A5247" t="s">
        <v>140</v>
      </c>
      <c r="B5247" t="s">
        <v>20</v>
      </c>
      <c r="C5247">
        <v>2025</v>
      </c>
      <c r="D5247">
        <v>2</v>
      </c>
      <c r="E5247">
        <v>84665</v>
      </c>
      <c r="F5247" t="s">
        <v>290</v>
      </c>
      <c r="G5247">
        <v>1</v>
      </c>
      <c r="H5247" t="str">
        <f>_xlfn.XLOOKUP(Table1[[#This Row],[ZIPCODE]],Table2[Zip Code],Table2[County])</f>
        <v>Sanpete</v>
      </c>
      <c r="I5247" t="str">
        <f>_xlfn.XLOOKUP(Table1[[#This Row],[ZIPCODE]],Table3[zip],Table3[county])</f>
        <v>Sanpete County</v>
      </c>
      <c r="J5247" t="str">
        <f>IFERROR(Table1[[#This Row],[County (Utah.gov)]], SUBSTITUTE(Table1[[#This Row],[County (WPR)]], " County", ""))</f>
        <v>Sanpete</v>
      </c>
    </row>
    <row r="5248" spans="1:10">
      <c r="A5248" t="s">
        <v>140</v>
      </c>
      <c r="B5248" t="s">
        <v>20</v>
      </c>
      <c r="C5248">
        <v>2025</v>
      </c>
      <c r="D5248">
        <v>2</v>
      </c>
      <c r="E5248">
        <v>84701</v>
      </c>
      <c r="F5248" t="s">
        <v>290</v>
      </c>
      <c r="G5248">
        <v>3</v>
      </c>
      <c r="H5248" t="str">
        <f>_xlfn.XLOOKUP(Table1[[#This Row],[ZIPCODE]],Table2[Zip Code],Table2[County])</f>
        <v>Sevier</v>
      </c>
      <c r="I5248" t="str">
        <f>_xlfn.XLOOKUP(Table1[[#This Row],[ZIPCODE]],Table3[zip],Table3[county])</f>
        <v>Sevier County</v>
      </c>
      <c r="J5248" t="str">
        <f>IFERROR(Table1[[#This Row],[County (Utah.gov)]], SUBSTITUTE(Table1[[#This Row],[County (WPR)]], " County", ""))</f>
        <v>Sevier</v>
      </c>
    </row>
    <row r="5249" spans="1:10">
      <c r="A5249" t="s">
        <v>140</v>
      </c>
      <c r="B5249" t="s">
        <v>20</v>
      </c>
      <c r="C5249">
        <v>2025</v>
      </c>
      <c r="D5249">
        <v>2</v>
      </c>
      <c r="E5249">
        <v>84701</v>
      </c>
      <c r="F5249" t="s">
        <v>291</v>
      </c>
      <c r="G5249">
        <v>1</v>
      </c>
      <c r="H5249" t="str">
        <f>_xlfn.XLOOKUP(Table1[[#This Row],[ZIPCODE]],Table2[Zip Code],Table2[County])</f>
        <v>Sevier</v>
      </c>
      <c r="I5249" t="str">
        <f>_xlfn.XLOOKUP(Table1[[#This Row],[ZIPCODE]],Table3[zip],Table3[county])</f>
        <v>Sevier County</v>
      </c>
      <c r="J5249" t="str">
        <f>IFERROR(Table1[[#This Row],[County (Utah.gov)]], SUBSTITUTE(Table1[[#This Row],[County (WPR)]], " County", ""))</f>
        <v>Sevier</v>
      </c>
    </row>
    <row r="5250" spans="1:10">
      <c r="A5250" t="s">
        <v>140</v>
      </c>
      <c r="B5250" t="s">
        <v>20</v>
      </c>
      <c r="C5250">
        <v>2025</v>
      </c>
      <c r="D5250">
        <v>2</v>
      </c>
      <c r="E5250">
        <v>84713</v>
      </c>
      <c r="F5250" t="s">
        <v>290</v>
      </c>
      <c r="G5250">
        <v>2</v>
      </c>
      <c r="H5250" t="str">
        <f>_xlfn.XLOOKUP(Table1[[#This Row],[ZIPCODE]],Table2[Zip Code],Table2[County])</f>
        <v>Beaver</v>
      </c>
      <c r="I5250" t="str">
        <f>_xlfn.XLOOKUP(Table1[[#This Row],[ZIPCODE]],Table3[zip],Table3[county])</f>
        <v>Beaver County</v>
      </c>
      <c r="J5250" t="str">
        <f>IFERROR(Table1[[#This Row],[County (Utah.gov)]], SUBSTITUTE(Table1[[#This Row],[County (WPR)]], " County", ""))</f>
        <v>Beaver</v>
      </c>
    </row>
    <row r="5251" spans="1:10">
      <c r="A5251" t="s">
        <v>140</v>
      </c>
      <c r="B5251" t="s">
        <v>20</v>
      </c>
      <c r="C5251">
        <v>2025</v>
      </c>
      <c r="D5251">
        <v>2</v>
      </c>
      <c r="E5251">
        <v>84720</v>
      </c>
      <c r="F5251" t="s">
        <v>290</v>
      </c>
      <c r="G5251">
        <v>7</v>
      </c>
      <c r="H5251" t="str">
        <f>_xlfn.XLOOKUP(Table1[[#This Row],[ZIPCODE]],Table2[Zip Code],Table2[County])</f>
        <v>Iron</v>
      </c>
      <c r="I5251" t="str">
        <f>_xlfn.XLOOKUP(Table1[[#This Row],[ZIPCODE]],Table3[zip],Table3[county])</f>
        <v>Iron County</v>
      </c>
      <c r="J5251" t="str">
        <f>IFERROR(Table1[[#This Row],[County (Utah.gov)]], SUBSTITUTE(Table1[[#This Row],[County (WPR)]], " County", ""))</f>
        <v>Iron</v>
      </c>
    </row>
    <row r="5252" spans="1:10">
      <c r="A5252" t="s">
        <v>140</v>
      </c>
      <c r="B5252" t="s">
        <v>20</v>
      </c>
      <c r="C5252">
        <v>2025</v>
      </c>
      <c r="D5252">
        <v>2</v>
      </c>
      <c r="E5252">
        <v>84721</v>
      </c>
      <c r="F5252" t="s">
        <v>290</v>
      </c>
      <c r="G5252">
        <v>6</v>
      </c>
      <c r="H5252" t="str">
        <f>_xlfn.XLOOKUP(Table1[[#This Row],[ZIPCODE]],Table2[Zip Code],Table2[County])</f>
        <v>Iron</v>
      </c>
      <c r="I5252" t="str">
        <f>_xlfn.XLOOKUP(Table1[[#This Row],[ZIPCODE]],Table3[zip],Table3[county])</f>
        <v>Iron County</v>
      </c>
      <c r="J5252" t="str">
        <f>IFERROR(Table1[[#This Row],[County (Utah.gov)]], SUBSTITUTE(Table1[[#This Row],[County (WPR)]], " County", ""))</f>
        <v>Iron</v>
      </c>
    </row>
    <row r="5253" spans="1:10">
      <c r="A5253" t="s">
        <v>140</v>
      </c>
      <c r="B5253" t="s">
        <v>20</v>
      </c>
      <c r="C5253">
        <v>2025</v>
      </c>
      <c r="D5253">
        <v>2</v>
      </c>
      <c r="E5253">
        <v>84723</v>
      </c>
      <c r="F5253" t="s">
        <v>290</v>
      </c>
      <c r="G5253">
        <v>1</v>
      </c>
      <c r="H5253" t="str">
        <f>_xlfn.XLOOKUP(Table1[[#This Row],[ZIPCODE]],Table2[Zip Code],Table2[County])</f>
        <v>Piute</v>
      </c>
      <c r="I5253" t="str">
        <f>_xlfn.XLOOKUP(Table1[[#This Row],[ZIPCODE]],Table3[zip],Table3[county])</f>
        <v>Piute County</v>
      </c>
      <c r="J5253" t="str">
        <f>IFERROR(Table1[[#This Row],[County (Utah.gov)]], SUBSTITUTE(Table1[[#This Row],[County (WPR)]], " County", ""))</f>
        <v>Piute</v>
      </c>
    </row>
    <row r="5254" spans="1:10">
      <c r="A5254" t="s">
        <v>140</v>
      </c>
      <c r="B5254" t="s">
        <v>20</v>
      </c>
      <c r="C5254">
        <v>2025</v>
      </c>
      <c r="D5254">
        <v>2</v>
      </c>
      <c r="E5254">
        <v>84724</v>
      </c>
      <c r="F5254" t="s">
        <v>290</v>
      </c>
      <c r="G5254">
        <v>1</v>
      </c>
      <c r="H5254" t="str">
        <f>_xlfn.XLOOKUP(Table1[[#This Row],[ZIPCODE]],Table2[Zip Code],Table2[County])</f>
        <v>Sevier</v>
      </c>
      <c r="I5254" t="str">
        <f>_xlfn.XLOOKUP(Table1[[#This Row],[ZIPCODE]],Table3[zip],Table3[county])</f>
        <v>Sevier County</v>
      </c>
      <c r="J5254" t="str">
        <f>IFERROR(Table1[[#This Row],[County (Utah.gov)]], SUBSTITUTE(Table1[[#This Row],[County (WPR)]], " County", ""))</f>
        <v>Sevier</v>
      </c>
    </row>
    <row r="5255" spans="1:10">
      <c r="A5255" t="s">
        <v>140</v>
      </c>
      <c r="B5255" t="s">
        <v>20</v>
      </c>
      <c r="C5255">
        <v>2025</v>
      </c>
      <c r="D5255">
        <v>2</v>
      </c>
      <c r="E5255">
        <v>84730</v>
      </c>
      <c r="F5255" t="s">
        <v>290</v>
      </c>
      <c r="G5255">
        <v>1</v>
      </c>
      <c r="H5255" t="str">
        <f>_xlfn.XLOOKUP(Table1[[#This Row],[ZIPCODE]],Table2[Zip Code],Table2[County])</f>
        <v>Sevier</v>
      </c>
      <c r="I5255" t="str">
        <f>_xlfn.XLOOKUP(Table1[[#This Row],[ZIPCODE]],Table3[zip],Table3[county])</f>
        <v>Sevier County</v>
      </c>
      <c r="J5255" t="str">
        <f>IFERROR(Table1[[#This Row],[County (Utah.gov)]], SUBSTITUTE(Table1[[#This Row],[County (WPR)]], " County", ""))</f>
        <v>Sevier</v>
      </c>
    </row>
    <row r="5256" spans="1:10">
      <c r="A5256" t="s">
        <v>140</v>
      </c>
      <c r="B5256" t="s">
        <v>20</v>
      </c>
      <c r="C5256">
        <v>2025</v>
      </c>
      <c r="D5256">
        <v>2</v>
      </c>
      <c r="E5256">
        <v>84731</v>
      </c>
      <c r="F5256" t="s">
        <v>290</v>
      </c>
      <c r="G5256">
        <v>1</v>
      </c>
      <c r="H5256" t="str">
        <f>_xlfn.XLOOKUP(Table1[[#This Row],[ZIPCODE]],Table2[Zip Code],Table2[County])</f>
        <v>Beaver</v>
      </c>
      <c r="I5256" t="str">
        <f>_xlfn.XLOOKUP(Table1[[#This Row],[ZIPCODE]],Table3[zip],Table3[county])</f>
        <v>Beaver County</v>
      </c>
      <c r="J5256" t="str">
        <f>IFERROR(Table1[[#This Row],[County (Utah.gov)]], SUBSTITUTE(Table1[[#This Row],[County (WPR)]], " County", ""))</f>
        <v>Beaver</v>
      </c>
    </row>
    <row r="5257" spans="1:10">
      <c r="A5257" t="s">
        <v>140</v>
      </c>
      <c r="B5257" t="s">
        <v>20</v>
      </c>
      <c r="C5257">
        <v>2025</v>
      </c>
      <c r="D5257">
        <v>2</v>
      </c>
      <c r="E5257">
        <v>84732</v>
      </c>
      <c r="F5257" t="s">
        <v>290</v>
      </c>
      <c r="G5257">
        <v>1</v>
      </c>
      <c r="H5257" t="str">
        <f>_xlfn.XLOOKUP(Table1[[#This Row],[ZIPCODE]],Table2[Zip Code],Table2[County])</f>
        <v>Piute</v>
      </c>
      <c r="I5257" t="str">
        <f>_xlfn.XLOOKUP(Table1[[#This Row],[ZIPCODE]],Table3[zip],Table3[county])</f>
        <v>Piute County</v>
      </c>
      <c r="J5257" t="str">
        <f>IFERROR(Table1[[#This Row],[County (Utah.gov)]], SUBSTITUTE(Table1[[#This Row],[County (WPR)]], " County", ""))</f>
        <v>Piute</v>
      </c>
    </row>
    <row r="5258" spans="1:10">
      <c r="A5258" t="s">
        <v>140</v>
      </c>
      <c r="B5258" t="s">
        <v>20</v>
      </c>
      <c r="C5258">
        <v>2025</v>
      </c>
      <c r="D5258">
        <v>2</v>
      </c>
      <c r="E5258">
        <v>84737</v>
      </c>
      <c r="F5258" t="s">
        <v>290</v>
      </c>
      <c r="G5258">
        <v>3</v>
      </c>
      <c r="H5258" t="str">
        <f>_xlfn.XLOOKUP(Table1[[#This Row],[ZIPCODE]],Table2[Zip Code],Table2[County])</f>
        <v>Washington</v>
      </c>
      <c r="I5258" t="str">
        <f>_xlfn.XLOOKUP(Table1[[#This Row],[ZIPCODE]],Table3[zip],Table3[county])</f>
        <v>Washington County</v>
      </c>
      <c r="J5258" t="str">
        <f>IFERROR(Table1[[#This Row],[County (Utah.gov)]], SUBSTITUTE(Table1[[#This Row],[County (WPR)]], " County", ""))</f>
        <v>Washington</v>
      </c>
    </row>
    <row r="5259" spans="1:10">
      <c r="A5259" t="s">
        <v>140</v>
      </c>
      <c r="B5259" t="s">
        <v>20</v>
      </c>
      <c r="C5259">
        <v>2025</v>
      </c>
      <c r="D5259">
        <v>2</v>
      </c>
      <c r="E5259">
        <v>84739</v>
      </c>
      <c r="F5259" t="s">
        <v>290</v>
      </c>
      <c r="G5259">
        <v>1</v>
      </c>
      <c r="H5259" t="str">
        <f>_xlfn.XLOOKUP(Table1[[#This Row],[ZIPCODE]],Table2[Zip Code],Table2[County])</f>
        <v>Sevier</v>
      </c>
      <c r="I5259" t="str">
        <f>_xlfn.XLOOKUP(Table1[[#This Row],[ZIPCODE]],Table3[zip],Table3[county])</f>
        <v>Sevier County</v>
      </c>
      <c r="J5259" t="str">
        <f>IFERROR(Table1[[#This Row],[County (Utah.gov)]], SUBSTITUTE(Table1[[#This Row],[County (WPR)]], " County", ""))</f>
        <v>Sevier</v>
      </c>
    </row>
    <row r="5260" spans="1:10">
      <c r="A5260" t="s">
        <v>140</v>
      </c>
      <c r="B5260" t="s">
        <v>20</v>
      </c>
      <c r="C5260">
        <v>2025</v>
      </c>
      <c r="D5260">
        <v>2</v>
      </c>
      <c r="E5260">
        <v>84745</v>
      </c>
      <c r="F5260" t="s">
        <v>290</v>
      </c>
      <c r="G5260">
        <v>2</v>
      </c>
      <c r="H5260" t="str">
        <f>_xlfn.XLOOKUP(Table1[[#This Row],[ZIPCODE]],Table2[Zip Code],Table2[County])</f>
        <v>Washington</v>
      </c>
      <c r="I5260" t="str">
        <f>_xlfn.XLOOKUP(Table1[[#This Row],[ZIPCODE]],Table3[zip],Table3[county])</f>
        <v>Washington County</v>
      </c>
      <c r="J5260" t="str">
        <f>IFERROR(Table1[[#This Row],[County (Utah.gov)]], SUBSTITUTE(Table1[[#This Row],[County (WPR)]], " County", ""))</f>
        <v>Washington</v>
      </c>
    </row>
    <row r="5261" spans="1:10">
      <c r="A5261" t="s">
        <v>140</v>
      </c>
      <c r="B5261" t="s">
        <v>20</v>
      </c>
      <c r="C5261">
        <v>2025</v>
      </c>
      <c r="D5261">
        <v>2</v>
      </c>
      <c r="E5261">
        <v>84746</v>
      </c>
      <c r="F5261" t="s">
        <v>290</v>
      </c>
      <c r="G5261">
        <v>1</v>
      </c>
      <c r="H5261" t="str">
        <f>_xlfn.XLOOKUP(Table1[[#This Row],[ZIPCODE]],Table2[Zip Code],Table2[County])</f>
        <v>Washington</v>
      </c>
      <c r="I5261" t="str">
        <f>_xlfn.XLOOKUP(Table1[[#This Row],[ZIPCODE]],Table3[zip],Table3[county])</f>
        <v>Washington County</v>
      </c>
      <c r="J5261" t="str">
        <f>IFERROR(Table1[[#This Row],[County (Utah.gov)]], SUBSTITUTE(Table1[[#This Row],[County (WPR)]], " County", ""))</f>
        <v>Washington</v>
      </c>
    </row>
    <row r="5262" spans="1:10">
      <c r="A5262" t="s">
        <v>140</v>
      </c>
      <c r="B5262" t="s">
        <v>20</v>
      </c>
      <c r="C5262">
        <v>2025</v>
      </c>
      <c r="D5262">
        <v>2</v>
      </c>
      <c r="E5262">
        <v>84754</v>
      </c>
      <c r="F5262" t="s">
        <v>290</v>
      </c>
      <c r="G5262">
        <v>1</v>
      </c>
      <c r="H5262" t="str">
        <f>_xlfn.XLOOKUP(Table1[[#This Row],[ZIPCODE]],Table2[Zip Code],Table2[County])</f>
        <v>Sevier</v>
      </c>
      <c r="I5262" t="str">
        <f>_xlfn.XLOOKUP(Table1[[#This Row],[ZIPCODE]],Table3[zip],Table3[county])</f>
        <v>Sevier County</v>
      </c>
      <c r="J5262" t="str">
        <f>IFERROR(Table1[[#This Row],[County (Utah.gov)]], SUBSTITUTE(Table1[[#This Row],[County (WPR)]], " County", ""))</f>
        <v>Sevier</v>
      </c>
    </row>
    <row r="5263" spans="1:10">
      <c r="A5263" t="s">
        <v>140</v>
      </c>
      <c r="B5263" t="s">
        <v>20</v>
      </c>
      <c r="C5263">
        <v>2025</v>
      </c>
      <c r="D5263">
        <v>2</v>
      </c>
      <c r="E5263">
        <v>84754</v>
      </c>
      <c r="F5263" t="s">
        <v>291</v>
      </c>
      <c r="G5263">
        <v>1</v>
      </c>
      <c r="H5263" t="str">
        <f>_xlfn.XLOOKUP(Table1[[#This Row],[ZIPCODE]],Table2[Zip Code],Table2[County])</f>
        <v>Sevier</v>
      </c>
      <c r="I5263" t="str">
        <f>_xlfn.XLOOKUP(Table1[[#This Row],[ZIPCODE]],Table3[zip],Table3[county])</f>
        <v>Sevier County</v>
      </c>
      <c r="J5263" t="str">
        <f>IFERROR(Table1[[#This Row],[County (Utah.gov)]], SUBSTITUTE(Table1[[#This Row],[County (WPR)]], " County", ""))</f>
        <v>Sevier</v>
      </c>
    </row>
    <row r="5264" spans="1:10">
      <c r="A5264" t="s">
        <v>140</v>
      </c>
      <c r="B5264" t="s">
        <v>20</v>
      </c>
      <c r="C5264">
        <v>2025</v>
      </c>
      <c r="D5264">
        <v>2</v>
      </c>
      <c r="E5264">
        <v>84759</v>
      </c>
      <c r="F5264" t="s">
        <v>290</v>
      </c>
      <c r="G5264">
        <v>1</v>
      </c>
      <c r="H5264" t="str">
        <f>_xlfn.XLOOKUP(Table1[[#This Row],[ZIPCODE]],Table2[Zip Code],Table2[County])</f>
        <v>Garfield</v>
      </c>
      <c r="I5264" t="str">
        <f>_xlfn.XLOOKUP(Table1[[#This Row],[ZIPCODE]],Table3[zip],Table3[county])</f>
        <v>Garfield County</v>
      </c>
      <c r="J5264" t="str">
        <f>IFERROR(Table1[[#This Row],[County (Utah.gov)]], SUBSTITUTE(Table1[[#This Row],[County (WPR)]], " County", ""))</f>
        <v>Garfield</v>
      </c>
    </row>
    <row r="5265" spans="1:10">
      <c r="A5265" t="s">
        <v>140</v>
      </c>
      <c r="B5265" t="s">
        <v>20</v>
      </c>
      <c r="C5265">
        <v>2025</v>
      </c>
      <c r="D5265">
        <v>2</v>
      </c>
      <c r="E5265">
        <v>84761</v>
      </c>
      <c r="F5265" t="s">
        <v>290</v>
      </c>
      <c r="G5265">
        <v>1</v>
      </c>
      <c r="H5265" t="str">
        <f>_xlfn.XLOOKUP(Table1[[#This Row],[ZIPCODE]],Table2[Zip Code],Table2[County])</f>
        <v>Iron</v>
      </c>
      <c r="I5265" t="str">
        <f>_xlfn.XLOOKUP(Table1[[#This Row],[ZIPCODE]],Table3[zip],Table3[county])</f>
        <v>Iron County</v>
      </c>
      <c r="J5265" t="str">
        <f>IFERROR(Table1[[#This Row],[County (Utah.gov)]], SUBSTITUTE(Table1[[#This Row],[County (WPR)]], " County", ""))</f>
        <v>Iron</v>
      </c>
    </row>
    <row r="5266" spans="1:10">
      <c r="A5266" t="s">
        <v>140</v>
      </c>
      <c r="B5266" t="s">
        <v>20</v>
      </c>
      <c r="C5266">
        <v>2025</v>
      </c>
      <c r="D5266">
        <v>2</v>
      </c>
      <c r="E5266">
        <v>84761</v>
      </c>
      <c r="F5266" t="s">
        <v>291</v>
      </c>
      <c r="G5266">
        <v>1</v>
      </c>
      <c r="H5266" t="str">
        <f>_xlfn.XLOOKUP(Table1[[#This Row],[ZIPCODE]],Table2[Zip Code],Table2[County])</f>
        <v>Iron</v>
      </c>
      <c r="I5266" t="str">
        <f>_xlfn.XLOOKUP(Table1[[#This Row],[ZIPCODE]],Table3[zip],Table3[county])</f>
        <v>Iron County</v>
      </c>
      <c r="J5266" t="str">
        <f>IFERROR(Table1[[#This Row],[County (Utah.gov)]], SUBSTITUTE(Table1[[#This Row],[County (WPR)]], " County", ""))</f>
        <v>Iron</v>
      </c>
    </row>
    <row r="5267" spans="1:10">
      <c r="A5267" t="s">
        <v>140</v>
      </c>
      <c r="B5267" t="s">
        <v>20</v>
      </c>
      <c r="C5267">
        <v>2025</v>
      </c>
      <c r="D5267">
        <v>2</v>
      </c>
      <c r="E5267">
        <v>84764</v>
      </c>
      <c r="F5267" t="s">
        <v>290</v>
      </c>
      <c r="G5267">
        <v>1</v>
      </c>
      <c r="H5267" t="str">
        <f>_xlfn.XLOOKUP(Table1[[#This Row],[ZIPCODE]],Table2[Zip Code],Table2[County])</f>
        <v>Garfield</v>
      </c>
      <c r="I5267" t="str">
        <f>_xlfn.XLOOKUP(Table1[[#This Row],[ZIPCODE]],Table3[zip],Table3[county])</f>
        <v>Garfield County</v>
      </c>
      <c r="J5267" t="str">
        <f>IFERROR(Table1[[#This Row],[County (Utah.gov)]], SUBSTITUTE(Table1[[#This Row],[County (WPR)]], " County", ""))</f>
        <v>Garfield</v>
      </c>
    </row>
    <row r="5268" spans="1:10">
      <c r="A5268" t="s">
        <v>140</v>
      </c>
      <c r="B5268" t="s">
        <v>20</v>
      </c>
      <c r="C5268">
        <v>2025</v>
      </c>
      <c r="D5268">
        <v>2</v>
      </c>
      <c r="E5268">
        <v>84765</v>
      </c>
      <c r="F5268" t="s">
        <v>290</v>
      </c>
      <c r="G5268">
        <v>3</v>
      </c>
      <c r="H5268" t="str">
        <f>_xlfn.XLOOKUP(Table1[[#This Row],[ZIPCODE]],Table2[Zip Code],Table2[County])</f>
        <v>Washington</v>
      </c>
      <c r="I5268" t="str">
        <f>_xlfn.XLOOKUP(Table1[[#This Row],[ZIPCODE]],Table3[zip],Table3[county])</f>
        <v>Washington County</v>
      </c>
      <c r="J5268" t="str">
        <f>IFERROR(Table1[[#This Row],[County (Utah.gov)]], SUBSTITUTE(Table1[[#This Row],[County (WPR)]], " County", ""))</f>
        <v>Washington</v>
      </c>
    </row>
    <row r="5269" spans="1:10">
      <c r="A5269" t="s">
        <v>140</v>
      </c>
      <c r="B5269" t="s">
        <v>20</v>
      </c>
      <c r="C5269">
        <v>2025</v>
      </c>
      <c r="D5269">
        <v>2</v>
      </c>
      <c r="E5269">
        <v>84770</v>
      </c>
      <c r="F5269" t="s">
        <v>290</v>
      </c>
      <c r="G5269">
        <v>10</v>
      </c>
      <c r="H5269" t="str">
        <f>_xlfn.XLOOKUP(Table1[[#This Row],[ZIPCODE]],Table2[Zip Code],Table2[County])</f>
        <v>Washington</v>
      </c>
      <c r="I5269" t="str">
        <f>_xlfn.XLOOKUP(Table1[[#This Row],[ZIPCODE]],Table3[zip],Table3[county])</f>
        <v>Washington County</v>
      </c>
      <c r="J5269" t="str">
        <f>IFERROR(Table1[[#This Row],[County (Utah.gov)]], SUBSTITUTE(Table1[[#This Row],[County (WPR)]], " County", ""))</f>
        <v>Washington</v>
      </c>
    </row>
    <row r="5270" spans="1:10">
      <c r="A5270" t="s">
        <v>140</v>
      </c>
      <c r="B5270" t="s">
        <v>20</v>
      </c>
      <c r="C5270">
        <v>2025</v>
      </c>
      <c r="D5270">
        <v>2</v>
      </c>
      <c r="E5270">
        <v>84770</v>
      </c>
      <c r="F5270" t="s">
        <v>291</v>
      </c>
      <c r="G5270">
        <v>2</v>
      </c>
      <c r="H5270" t="str">
        <f>_xlfn.XLOOKUP(Table1[[#This Row],[ZIPCODE]],Table2[Zip Code],Table2[County])</f>
        <v>Washington</v>
      </c>
      <c r="I5270" t="str">
        <f>_xlfn.XLOOKUP(Table1[[#This Row],[ZIPCODE]],Table3[zip],Table3[county])</f>
        <v>Washington County</v>
      </c>
      <c r="J5270" t="str">
        <f>IFERROR(Table1[[#This Row],[County (Utah.gov)]], SUBSTITUTE(Table1[[#This Row],[County (WPR)]], " County", ""))</f>
        <v>Washington</v>
      </c>
    </row>
    <row r="5271" spans="1:10">
      <c r="A5271" t="s">
        <v>140</v>
      </c>
      <c r="B5271" t="s">
        <v>20</v>
      </c>
      <c r="C5271">
        <v>2025</v>
      </c>
      <c r="D5271">
        <v>2</v>
      </c>
      <c r="E5271">
        <v>84780</v>
      </c>
      <c r="F5271" t="s">
        <v>290</v>
      </c>
      <c r="G5271">
        <v>6</v>
      </c>
      <c r="H5271" t="str">
        <f>_xlfn.XLOOKUP(Table1[[#This Row],[ZIPCODE]],Table2[Zip Code],Table2[County])</f>
        <v>Washington</v>
      </c>
      <c r="I5271" t="str">
        <f>_xlfn.XLOOKUP(Table1[[#This Row],[ZIPCODE]],Table3[zip],Table3[county])</f>
        <v>Washington County</v>
      </c>
      <c r="J5271" t="str">
        <f>IFERROR(Table1[[#This Row],[County (Utah.gov)]], SUBSTITUTE(Table1[[#This Row],[County (WPR)]], " County", ""))</f>
        <v>Washington</v>
      </c>
    </row>
    <row r="5272" spans="1:10">
      <c r="A5272" t="s">
        <v>140</v>
      </c>
      <c r="B5272" t="s">
        <v>20</v>
      </c>
      <c r="C5272">
        <v>2025</v>
      </c>
      <c r="D5272">
        <v>2</v>
      </c>
      <c r="E5272">
        <v>84780</v>
      </c>
      <c r="F5272" t="s">
        <v>291</v>
      </c>
      <c r="G5272">
        <v>1</v>
      </c>
      <c r="H5272" t="str">
        <f>_xlfn.XLOOKUP(Table1[[#This Row],[ZIPCODE]],Table2[Zip Code],Table2[County])</f>
        <v>Washington</v>
      </c>
      <c r="I5272" t="str">
        <f>_xlfn.XLOOKUP(Table1[[#This Row],[ZIPCODE]],Table3[zip],Table3[county])</f>
        <v>Washington County</v>
      </c>
      <c r="J5272" t="str">
        <f>IFERROR(Table1[[#This Row],[County (Utah.gov)]], SUBSTITUTE(Table1[[#This Row],[County (WPR)]], " County", ""))</f>
        <v>Washington</v>
      </c>
    </row>
    <row r="5273" spans="1:10">
      <c r="A5273" t="s">
        <v>140</v>
      </c>
      <c r="B5273" t="s">
        <v>20</v>
      </c>
      <c r="C5273">
        <v>2025</v>
      </c>
      <c r="D5273">
        <v>2</v>
      </c>
      <c r="E5273">
        <v>84790</v>
      </c>
      <c r="F5273" t="s">
        <v>290</v>
      </c>
      <c r="G5273">
        <v>15</v>
      </c>
      <c r="H5273" t="str">
        <f>_xlfn.XLOOKUP(Table1[[#This Row],[ZIPCODE]],Table2[Zip Code],Table2[County])</f>
        <v>Washington</v>
      </c>
      <c r="I5273" t="str">
        <f>_xlfn.XLOOKUP(Table1[[#This Row],[ZIPCODE]],Table3[zip],Table3[county])</f>
        <v>Washington County</v>
      </c>
      <c r="J5273" t="str">
        <f>IFERROR(Table1[[#This Row],[County (Utah.gov)]], SUBSTITUTE(Table1[[#This Row],[County (WPR)]], " County", ""))</f>
        <v>Washington</v>
      </c>
    </row>
    <row r="5274" spans="1:10">
      <c r="A5274" t="s">
        <v>140</v>
      </c>
      <c r="B5274" t="s">
        <v>20</v>
      </c>
      <c r="C5274">
        <v>2025</v>
      </c>
      <c r="D5274">
        <v>2</v>
      </c>
      <c r="E5274">
        <v>84790</v>
      </c>
      <c r="F5274" t="s">
        <v>291</v>
      </c>
      <c r="G5274">
        <v>1</v>
      </c>
      <c r="H5274" t="str">
        <f>_xlfn.XLOOKUP(Table1[[#This Row],[ZIPCODE]],Table2[Zip Code],Table2[County])</f>
        <v>Washington</v>
      </c>
      <c r="I5274" t="str">
        <f>_xlfn.XLOOKUP(Table1[[#This Row],[ZIPCODE]],Table3[zip],Table3[county])</f>
        <v>Washington County</v>
      </c>
      <c r="J5274" t="str">
        <f>IFERROR(Table1[[#This Row],[County (Utah.gov)]], SUBSTITUTE(Table1[[#This Row],[County (WPR)]], " County", ""))</f>
        <v>Washington</v>
      </c>
    </row>
    <row r="5275" spans="1:10">
      <c r="A5275" t="s">
        <v>140</v>
      </c>
      <c r="B5275" t="s">
        <v>324</v>
      </c>
      <c r="C5275">
        <v>2025</v>
      </c>
      <c r="D5275">
        <v>2</v>
      </c>
      <c r="E5275">
        <v>84003</v>
      </c>
      <c r="F5275" t="s">
        <v>290</v>
      </c>
      <c r="G5275">
        <v>2</v>
      </c>
      <c r="H5275" t="str">
        <f>_xlfn.XLOOKUP(Table1[[#This Row],[ZIPCODE]],Table2[Zip Code],Table2[County])</f>
        <v>Utah</v>
      </c>
      <c r="I5275" t="str">
        <f>_xlfn.XLOOKUP(Table1[[#This Row],[ZIPCODE]],Table3[zip],Table3[county])</f>
        <v>Utah County</v>
      </c>
      <c r="J5275" t="str">
        <f>IFERROR(Table1[[#This Row],[County (Utah.gov)]], SUBSTITUTE(Table1[[#This Row],[County (WPR)]], " County", ""))</f>
        <v>Utah</v>
      </c>
    </row>
    <row r="5276" spans="1:10">
      <c r="A5276" t="s">
        <v>140</v>
      </c>
      <c r="B5276" t="s">
        <v>324</v>
      </c>
      <c r="C5276">
        <v>2025</v>
      </c>
      <c r="D5276">
        <v>2</v>
      </c>
      <c r="E5276">
        <v>84003</v>
      </c>
      <c r="F5276" t="s">
        <v>291</v>
      </c>
      <c r="G5276">
        <v>1</v>
      </c>
      <c r="H5276" t="str">
        <f>_xlfn.XLOOKUP(Table1[[#This Row],[ZIPCODE]],Table2[Zip Code],Table2[County])</f>
        <v>Utah</v>
      </c>
      <c r="I5276" t="str">
        <f>_xlfn.XLOOKUP(Table1[[#This Row],[ZIPCODE]],Table3[zip],Table3[county])</f>
        <v>Utah County</v>
      </c>
      <c r="J5276" t="str">
        <f>IFERROR(Table1[[#This Row],[County (Utah.gov)]], SUBSTITUTE(Table1[[#This Row],[County (WPR)]], " County", ""))</f>
        <v>Utah</v>
      </c>
    </row>
    <row r="5277" spans="1:10">
      <c r="A5277" t="s">
        <v>140</v>
      </c>
      <c r="B5277" t="s">
        <v>324</v>
      </c>
      <c r="C5277">
        <v>2025</v>
      </c>
      <c r="D5277">
        <v>2</v>
      </c>
      <c r="E5277">
        <v>84005</v>
      </c>
      <c r="F5277" t="s">
        <v>290</v>
      </c>
      <c r="G5277">
        <v>1</v>
      </c>
      <c r="H5277" t="e">
        <f>_xlfn.XLOOKUP(Table1[[#This Row],[ZIPCODE]],Table2[Zip Code],Table2[County])</f>
        <v>#N/A</v>
      </c>
      <c r="I5277" t="str">
        <f>_xlfn.XLOOKUP(Table1[[#This Row],[ZIPCODE]],Table3[zip],Table3[county])</f>
        <v>Utah County</v>
      </c>
      <c r="J5277" t="str">
        <f>IFERROR(Table1[[#This Row],[County (Utah.gov)]], SUBSTITUTE(Table1[[#This Row],[County (WPR)]], " County", ""))</f>
        <v>Utah</v>
      </c>
    </row>
    <row r="5278" spans="1:10">
      <c r="A5278" t="s">
        <v>140</v>
      </c>
      <c r="B5278" t="s">
        <v>324</v>
      </c>
      <c r="C5278">
        <v>2025</v>
      </c>
      <c r="D5278">
        <v>2</v>
      </c>
      <c r="E5278">
        <v>84005</v>
      </c>
      <c r="F5278" t="s">
        <v>291</v>
      </c>
      <c r="G5278">
        <v>2</v>
      </c>
      <c r="H5278" t="e">
        <f>_xlfn.XLOOKUP(Table1[[#This Row],[ZIPCODE]],Table2[Zip Code],Table2[County])</f>
        <v>#N/A</v>
      </c>
      <c r="I5278" t="str">
        <f>_xlfn.XLOOKUP(Table1[[#This Row],[ZIPCODE]],Table3[zip],Table3[county])</f>
        <v>Utah County</v>
      </c>
      <c r="J5278" t="str">
        <f>IFERROR(Table1[[#This Row],[County (Utah.gov)]], SUBSTITUTE(Table1[[#This Row],[County (WPR)]], " County", ""))</f>
        <v>Utah</v>
      </c>
    </row>
    <row r="5279" spans="1:10">
      <c r="A5279" t="s">
        <v>140</v>
      </c>
      <c r="B5279" t="s">
        <v>324</v>
      </c>
      <c r="C5279">
        <v>2025</v>
      </c>
      <c r="D5279">
        <v>2</v>
      </c>
      <c r="E5279">
        <v>84009</v>
      </c>
      <c r="F5279" t="s">
        <v>290</v>
      </c>
      <c r="G5279">
        <v>4</v>
      </c>
      <c r="H5279" t="e">
        <f>_xlfn.XLOOKUP(Table1[[#This Row],[ZIPCODE]],Table2[Zip Code],Table2[County])</f>
        <v>#N/A</v>
      </c>
      <c r="I5279" t="str">
        <f>_xlfn.XLOOKUP(Table1[[#This Row],[ZIPCODE]],Table3[zip],Table3[county])</f>
        <v>Salt Lake County</v>
      </c>
      <c r="J5279" t="str">
        <f>IFERROR(Table1[[#This Row],[County (Utah.gov)]], SUBSTITUTE(Table1[[#This Row],[County (WPR)]], " County", ""))</f>
        <v>Salt Lake</v>
      </c>
    </row>
    <row r="5280" spans="1:10">
      <c r="A5280" t="s">
        <v>140</v>
      </c>
      <c r="B5280" t="s">
        <v>324</v>
      </c>
      <c r="C5280">
        <v>2025</v>
      </c>
      <c r="D5280">
        <v>2</v>
      </c>
      <c r="E5280">
        <v>84009</v>
      </c>
      <c r="F5280" t="s">
        <v>291</v>
      </c>
      <c r="G5280">
        <v>1</v>
      </c>
      <c r="H5280" t="e">
        <f>_xlfn.XLOOKUP(Table1[[#This Row],[ZIPCODE]],Table2[Zip Code],Table2[County])</f>
        <v>#N/A</v>
      </c>
      <c r="I5280" t="str">
        <f>_xlfn.XLOOKUP(Table1[[#This Row],[ZIPCODE]],Table3[zip],Table3[county])</f>
        <v>Salt Lake County</v>
      </c>
      <c r="J5280" t="str">
        <f>IFERROR(Table1[[#This Row],[County (Utah.gov)]], SUBSTITUTE(Table1[[#This Row],[County (WPR)]], " County", ""))</f>
        <v>Salt Lake</v>
      </c>
    </row>
    <row r="5281" spans="1:10">
      <c r="A5281" t="s">
        <v>140</v>
      </c>
      <c r="B5281" t="s">
        <v>324</v>
      </c>
      <c r="C5281">
        <v>2025</v>
      </c>
      <c r="D5281">
        <v>2</v>
      </c>
      <c r="E5281">
        <v>84010</v>
      </c>
      <c r="F5281" t="s">
        <v>290</v>
      </c>
      <c r="G5281">
        <v>29</v>
      </c>
      <c r="H5281" t="str">
        <f>_xlfn.XLOOKUP(Table1[[#This Row],[ZIPCODE]],Table2[Zip Code],Table2[County])</f>
        <v>Davis</v>
      </c>
      <c r="I5281" t="str">
        <f>_xlfn.XLOOKUP(Table1[[#This Row],[ZIPCODE]],Table3[zip],Table3[county])</f>
        <v>Davis County</v>
      </c>
      <c r="J5281" t="str">
        <f>IFERROR(Table1[[#This Row],[County (Utah.gov)]], SUBSTITUTE(Table1[[#This Row],[County (WPR)]], " County", ""))</f>
        <v>Davis</v>
      </c>
    </row>
    <row r="5282" spans="1:10">
      <c r="A5282" t="s">
        <v>140</v>
      </c>
      <c r="B5282" t="s">
        <v>324</v>
      </c>
      <c r="C5282">
        <v>2025</v>
      </c>
      <c r="D5282">
        <v>2</v>
      </c>
      <c r="E5282">
        <v>84010</v>
      </c>
      <c r="F5282" t="s">
        <v>291</v>
      </c>
      <c r="G5282">
        <v>18</v>
      </c>
      <c r="H5282" t="str">
        <f>_xlfn.XLOOKUP(Table1[[#This Row],[ZIPCODE]],Table2[Zip Code],Table2[County])</f>
        <v>Davis</v>
      </c>
      <c r="I5282" t="str">
        <f>_xlfn.XLOOKUP(Table1[[#This Row],[ZIPCODE]],Table3[zip],Table3[county])</f>
        <v>Davis County</v>
      </c>
      <c r="J5282" t="str">
        <f>IFERROR(Table1[[#This Row],[County (Utah.gov)]], SUBSTITUTE(Table1[[#This Row],[County (WPR)]], " County", ""))</f>
        <v>Davis</v>
      </c>
    </row>
    <row r="5283" spans="1:10">
      <c r="A5283" t="s">
        <v>140</v>
      </c>
      <c r="B5283" t="s">
        <v>324</v>
      </c>
      <c r="C5283">
        <v>2025</v>
      </c>
      <c r="D5283">
        <v>2</v>
      </c>
      <c r="E5283">
        <v>84014</v>
      </c>
      <c r="F5283" t="s">
        <v>290</v>
      </c>
      <c r="G5283">
        <v>21</v>
      </c>
      <c r="H5283" t="str">
        <f>_xlfn.XLOOKUP(Table1[[#This Row],[ZIPCODE]],Table2[Zip Code],Table2[County])</f>
        <v>Davis</v>
      </c>
      <c r="I5283" t="str">
        <f>_xlfn.XLOOKUP(Table1[[#This Row],[ZIPCODE]],Table3[zip],Table3[county])</f>
        <v>Davis County</v>
      </c>
      <c r="J5283" t="str">
        <f>IFERROR(Table1[[#This Row],[County (Utah.gov)]], SUBSTITUTE(Table1[[#This Row],[County (WPR)]], " County", ""))</f>
        <v>Davis</v>
      </c>
    </row>
    <row r="5284" spans="1:10">
      <c r="A5284" t="s">
        <v>140</v>
      </c>
      <c r="B5284" t="s">
        <v>324</v>
      </c>
      <c r="C5284">
        <v>2025</v>
      </c>
      <c r="D5284">
        <v>2</v>
      </c>
      <c r="E5284">
        <v>84014</v>
      </c>
      <c r="F5284" t="s">
        <v>291</v>
      </c>
      <c r="G5284">
        <v>11</v>
      </c>
      <c r="H5284" t="str">
        <f>_xlfn.XLOOKUP(Table1[[#This Row],[ZIPCODE]],Table2[Zip Code],Table2[County])</f>
        <v>Davis</v>
      </c>
      <c r="I5284" t="str">
        <f>_xlfn.XLOOKUP(Table1[[#This Row],[ZIPCODE]],Table3[zip],Table3[county])</f>
        <v>Davis County</v>
      </c>
      <c r="J5284" t="str">
        <f>IFERROR(Table1[[#This Row],[County (Utah.gov)]], SUBSTITUTE(Table1[[#This Row],[County (WPR)]], " County", ""))</f>
        <v>Davis</v>
      </c>
    </row>
    <row r="5285" spans="1:10">
      <c r="A5285" t="s">
        <v>140</v>
      </c>
      <c r="B5285" t="s">
        <v>324</v>
      </c>
      <c r="C5285">
        <v>2025</v>
      </c>
      <c r="D5285">
        <v>2</v>
      </c>
      <c r="E5285">
        <v>84015</v>
      </c>
      <c r="F5285" t="s">
        <v>290</v>
      </c>
      <c r="G5285">
        <v>164</v>
      </c>
      <c r="H5285" t="str">
        <f>_xlfn.XLOOKUP(Table1[[#This Row],[ZIPCODE]],Table2[Zip Code],Table2[County])</f>
        <v>Davis</v>
      </c>
      <c r="I5285" t="str">
        <f>_xlfn.XLOOKUP(Table1[[#This Row],[ZIPCODE]],Table3[zip],Table3[county])</f>
        <v>Davis County</v>
      </c>
      <c r="J5285" t="str">
        <f>IFERROR(Table1[[#This Row],[County (Utah.gov)]], SUBSTITUTE(Table1[[#This Row],[County (WPR)]], " County", ""))</f>
        <v>Davis</v>
      </c>
    </row>
    <row r="5286" spans="1:10">
      <c r="A5286" t="s">
        <v>140</v>
      </c>
      <c r="B5286" t="s">
        <v>324</v>
      </c>
      <c r="C5286">
        <v>2025</v>
      </c>
      <c r="D5286">
        <v>2</v>
      </c>
      <c r="E5286">
        <v>84015</v>
      </c>
      <c r="F5286" t="s">
        <v>291</v>
      </c>
      <c r="G5286">
        <v>96</v>
      </c>
      <c r="H5286" t="str">
        <f>_xlfn.XLOOKUP(Table1[[#This Row],[ZIPCODE]],Table2[Zip Code],Table2[County])</f>
        <v>Davis</v>
      </c>
      <c r="I5286" t="str">
        <f>_xlfn.XLOOKUP(Table1[[#This Row],[ZIPCODE]],Table3[zip],Table3[county])</f>
        <v>Davis County</v>
      </c>
      <c r="J5286" t="str">
        <f>IFERROR(Table1[[#This Row],[County (Utah.gov)]], SUBSTITUTE(Table1[[#This Row],[County (WPR)]], " County", ""))</f>
        <v>Davis</v>
      </c>
    </row>
    <row r="5287" spans="1:10">
      <c r="A5287" t="s">
        <v>140</v>
      </c>
      <c r="B5287" t="s">
        <v>324</v>
      </c>
      <c r="C5287">
        <v>2025</v>
      </c>
      <c r="D5287">
        <v>2</v>
      </c>
      <c r="E5287">
        <v>84016</v>
      </c>
      <c r="F5287" t="s">
        <v>291</v>
      </c>
      <c r="G5287">
        <v>1</v>
      </c>
      <c r="H5287" t="str">
        <f>_xlfn.XLOOKUP(Table1[[#This Row],[ZIPCODE]],Table2[Zip Code],Table2[County])</f>
        <v>Davis</v>
      </c>
      <c r="I5287" t="e">
        <f>_xlfn.XLOOKUP(Table1[[#This Row],[ZIPCODE]],Table3[zip],Table3[county])</f>
        <v>#N/A</v>
      </c>
      <c r="J5287" t="str">
        <f>IFERROR(Table1[[#This Row],[County (Utah.gov)]], SUBSTITUTE(Table1[[#This Row],[County (WPR)]], " County", ""))</f>
        <v>Davis</v>
      </c>
    </row>
    <row r="5288" spans="1:10">
      <c r="A5288" t="s">
        <v>140</v>
      </c>
      <c r="B5288" t="s">
        <v>324</v>
      </c>
      <c r="C5288">
        <v>2025</v>
      </c>
      <c r="D5288">
        <v>2</v>
      </c>
      <c r="E5288">
        <v>84017</v>
      </c>
      <c r="F5288" t="s">
        <v>290</v>
      </c>
      <c r="G5288">
        <v>2</v>
      </c>
      <c r="H5288" t="str">
        <f>_xlfn.XLOOKUP(Table1[[#This Row],[ZIPCODE]],Table2[Zip Code],Table2[County])</f>
        <v>Summit</v>
      </c>
      <c r="I5288" t="str">
        <f>_xlfn.XLOOKUP(Table1[[#This Row],[ZIPCODE]],Table3[zip],Table3[county])</f>
        <v>Summit County</v>
      </c>
      <c r="J5288" t="str">
        <f>IFERROR(Table1[[#This Row],[County (Utah.gov)]], SUBSTITUTE(Table1[[#This Row],[County (WPR)]], " County", ""))</f>
        <v>Summit</v>
      </c>
    </row>
    <row r="5289" spans="1:10">
      <c r="A5289" t="s">
        <v>140</v>
      </c>
      <c r="B5289" t="s">
        <v>324</v>
      </c>
      <c r="C5289">
        <v>2025</v>
      </c>
      <c r="D5289">
        <v>2</v>
      </c>
      <c r="E5289">
        <v>84017</v>
      </c>
      <c r="F5289" t="s">
        <v>291</v>
      </c>
      <c r="G5289">
        <v>3</v>
      </c>
      <c r="H5289" t="str">
        <f>_xlfn.XLOOKUP(Table1[[#This Row],[ZIPCODE]],Table2[Zip Code],Table2[County])</f>
        <v>Summit</v>
      </c>
      <c r="I5289" t="str">
        <f>_xlfn.XLOOKUP(Table1[[#This Row],[ZIPCODE]],Table3[zip],Table3[county])</f>
        <v>Summit County</v>
      </c>
      <c r="J5289" t="str">
        <f>IFERROR(Table1[[#This Row],[County (Utah.gov)]], SUBSTITUTE(Table1[[#This Row],[County (WPR)]], " County", ""))</f>
        <v>Summit</v>
      </c>
    </row>
    <row r="5290" spans="1:10">
      <c r="A5290" t="s">
        <v>140</v>
      </c>
      <c r="B5290" t="s">
        <v>324</v>
      </c>
      <c r="C5290">
        <v>2025</v>
      </c>
      <c r="D5290">
        <v>2</v>
      </c>
      <c r="E5290">
        <v>84020</v>
      </c>
      <c r="F5290" t="s">
        <v>290</v>
      </c>
      <c r="G5290">
        <v>4</v>
      </c>
      <c r="H5290" t="str">
        <f>_xlfn.XLOOKUP(Table1[[#This Row],[ZIPCODE]],Table2[Zip Code],Table2[County])</f>
        <v>Salt Lake</v>
      </c>
      <c r="I5290" t="str">
        <f>_xlfn.XLOOKUP(Table1[[#This Row],[ZIPCODE]],Table3[zip],Table3[county])</f>
        <v>Salt Lake County</v>
      </c>
      <c r="J5290" t="str">
        <f>IFERROR(Table1[[#This Row],[County (Utah.gov)]], SUBSTITUTE(Table1[[#This Row],[County (WPR)]], " County", ""))</f>
        <v>Salt Lake</v>
      </c>
    </row>
    <row r="5291" spans="1:10">
      <c r="A5291" t="s">
        <v>140</v>
      </c>
      <c r="B5291" t="s">
        <v>324</v>
      </c>
      <c r="C5291">
        <v>2025</v>
      </c>
      <c r="D5291">
        <v>2</v>
      </c>
      <c r="E5291">
        <v>84020</v>
      </c>
      <c r="F5291" t="s">
        <v>291</v>
      </c>
      <c r="G5291">
        <v>1</v>
      </c>
      <c r="H5291" t="str">
        <f>_xlfn.XLOOKUP(Table1[[#This Row],[ZIPCODE]],Table2[Zip Code],Table2[County])</f>
        <v>Salt Lake</v>
      </c>
      <c r="I5291" t="str">
        <f>_xlfn.XLOOKUP(Table1[[#This Row],[ZIPCODE]],Table3[zip],Table3[county])</f>
        <v>Salt Lake County</v>
      </c>
      <c r="J5291" t="str">
        <f>IFERROR(Table1[[#This Row],[County (Utah.gov)]], SUBSTITUTE(Table1[[#This Row],[County (WPR)]], " County", ""))</f>
        <v>Salt Lake</v>
      </c>
    </row>
    <row r="5292" spans="1:10">
      <c r="A5292" t="s">
        <v>140</v>
      </c>
      <c r="B5292" t="s">
        <v>324</v>
      </c>
      <c r="C5292">
        <v>2025</v>
      </c>
      <c r="D5292">
        <v>2</v>
      </c>
      <c r="E5292">
        <v>84025</v>
      </c>
      <c r="F5292" t="s">
        <v>290</v>
      </c>
      <c r="G5292">
        <v>36</v>
      </c>
      <c r="H5292" t="str">
        <f>_xlfn.XLOOKUP(Table1[[#This Row],[ZIPCODE]],Table2[Zip Code],Table2[County])</f>
        <v>Davis</v>
      </c>
      <c r="I5292" t="str">
        <f>_xlfn.XLOOKUP(Table1[[#This Row],[ZIPCODE]],Table3[zip],Table3[county])</f>
        <v>Davis County</v>
      </c>
      <c r="J5292" t="str">
        <f>IFERROR(Table1[[#This Row],[County (Utah.gov)]], SUBSTITUTE(Table1[[#This Row],[County (WPR)]], " County", ""))</f>
        <v>Davis</v>
      </c>
    </row>
    <row r="5293" spans="1:10">
      <c r="A5293" t="s">
        <v>140</v>
      </c>
      <c r="B5293" t="s">
        <v>324</v>
      </c>
      <c r="C5293">
        <v>2025</v>
      </c>
      <c r="D5293">
        <v>2</v>
      </c>
      <c r="E5293">
        <v>84025</v>
      </c>
      <c r="F5293" t="s">
        <v>291</v>
      </c>
      <c r="G5293">
        <v>20</v>
      </c>
      <c r="H5293" t="str">
        <f>_xlfn.XLOOKUP(Table1[[#This Row],[ZIPCODE]],Table2[Zip Code],Table2[County])</f>
        <v>Davis</v>
      </c>
      <c r="I5293" t="str">
        <f>_xlfn.XLOOKUP(Table1[[#This Row],[ZIPCODE]],Table3[zip],Table3[county])</f>
        <v>Davis County</v>
      </c>
      <c r="J5293" t="str">
        <f>IFERROR(Table1[[#This Row],[County (Utah.gov)]], SUBSTITUTE(Table1[[#This Row],[County (WPR)]], " County", ""))</f>
        <v>Davis</v>
      </c>
    </row>
    <row r="5294" spans="1:10">
      <c r="A5294" t="s">
        <v>140</v>
      </c>
      <c r="B5294" t="s">
        <v>324</v>
      </c>
      <c r="C5294">
        <v>2025</v>
      </c>
      <c r="D5294">
        <v>2</v>
      </c>
      <c r="E5294">
        <v>84026</v>
      </c>
      <c r="F5294" t="s">
        <v>291</v>
      </c>
      <c r="G5294">
        <v>1</v>
      </c>
      <c r="H5294" t="str">
        <f>_xlfn.XLOOKUP(Table1[[#This Row],[ZIPCODE]],Table2[Zip Code],Table2[County])</f>
        <v>Uintah</v>
      </c>
      <c r="I5294" t="str">
        <f>_xlfn.XLOOKUP(Table1[[#This Row],[ZIPCODE]],Table3[zip],Table3[county])</f>
        <v>Uintah County</v>
      </c>
      <c r="J5294" t="str">
        <f>IFERROR(Table1[[#This Row],[County (Utah.gov)]], SUBSTITUTE(Table1[[#This Row],[County (WPR)]], " County", ""))</f>
        <v>Uintah</v>
      </c>
    </row>
    <row r="5295" spans="1:10">
      <c r="A5295" t="s">
        <v>140</v>
      </c>
      <c r="B5295" t="s">
        <v>324</v>
      </c>
      <c r="C5295">
        <v>2025</v>
      </c>
      <c r="D5295">
        <v>2</v>
      </c>
      <c r="E5295">
        <v>84032</v>
      </c>
      <c r="F5295" t="s">
        <v>290</v>
      </c>
      <c r="G5295">
        <v>2</v>
      </c>
      <c r="H5295" t="str">
        <f>_xlfn.XLOOKUP(Table1[[#This Row],[ZIPCODE]],Table2[Zip Code],Table2[County])</f>
        <v>Wasatch</v>
      </c>
      <c r="I5295" t="str">
        <f>_xlfn.XLOOKUP(Table1[[#This Row],[ZIPCODE]],Table3[zip],Table3[county])</f>
        <v>Wasatch County</v>
      </c>
      <c r="J5295" t="str">
        <f>IFERROR(Table1[[#This Row],[County (Utah.gov)]], SUBSTITUTE(Table1[[#This Row],[County (WPR)]], " County", ""))</f>
        <v>Wasatch</v>
      </c>
    </row>
    <row r="5296" spans="1:10">
      <c r="A5296" t="s">
        <v>140</v>
      </c>
      <c r="B5296" t="s">
        <v>324</v>
      </c>
      <c r="C5296">
        <v>2025</v>
      </c>
      <c r="D5296">
        <v>2</v>
      </c>
      <c r="E5296">
        <v>84033</v>
      </c>
      <c r="F5296" t="s">
        <v>290</v>
      </c>
      <c r="G5296">
        <v>2</v>
      </c>
      <c r="H5296" t="str">
        <f>_xlfn.XLOOKUP(Table1[[#This Row],[ZIPCODE]],Table2[Zip Code],Table2[County])</f>
        <v>Summit</v>
      </c>
      <c r="I5296" t="str">
        <f>_xlfn.XLOOKUP(Table1[[#This Row],[ZIPCODE]],Table3[zip],Table3[county])</f>
        <v>Summit County</v>
      </c>
      <c r="J5296" t="str">
        <f>IFERROR(Table1[[#This Row],[County (Utah.gov)]], SUBSTITUTE(Table1[[#This Row],[County (WPR)]], " County", ""))</f>
        <v>Summit</v>
      </c>
    </row>
    <row r="5297" spans="1:10">
      <c r="A5297" t="s">
        <v>140</v>
      </c>
      <c r="B5297" t="s">
        <v>324</v>
      </c>
      <c r="C5297">
        <v>2025</v>
      </c>
      <c r="D5297">
        <v>2</v>
      </c>
      <c r="E5297">
        <v>84033</v>
      </c>
      <c r="F5297" t="s">
        <v>291</v>
      </c>
      <c r="G5297">
        <v>2</v>
      </c>
      <c r="H5297" t="str">
        <f>_xlfn.XLOOKUP(Table1[[#This Row],[ZIPCODE]],Table2[Zip Code],Table2[County])</f>
        <v>Summit</v>
      </c>
      <c r="I5297" t="str">
        <f>_xlfn.XLOOKUP(Table1[[#This Row],[ZIPCODE]],Table3[zip],Table3[county])</f>
        <v>Summit County</v>
      </c>
      <c r="J5297" t="str">
        <f>IFERROR(Table1[[#This Row],[County (Utah.gov)]], SUBSTITUTE(Table1[[#This Row],[County (WPR)]], " County", ""))</f>
        <v>Summit</v>
      </c>
    </row>
    <row r="5298" spans="1:10">
      <c r="A5298" t="s">
        <v>140</v>
      </c>
      <c r="B5298" t="s">
        <v>324</v>
      </c>
      <c r="C5298">
        <v>2025</v>
      </c>
      <c r="D5298">
        <v>2</v>
      </c>
      <c r="E5298">
        <v>84037</v>
      </c>
      <c r="F5298" t="s">
        <v>290</v>
      </c>
      <c r="G5298">
        <v>87</v>
      </c>
      <c r="H5298" t="str">
        <f>_xlfn.XLOOKUP(Table1[[#This Row],[ZIPCODE]],Table2[Zip Code],Table2[County])</f>
        <v>Davis</v>
      </c>
      <c r="I5298" t="str">
        <f>_xlfn.XLOOKUP(Table1[[#This Row],[ZIPCODE]],Table3[zip],Table3[county])</f>
        <v>Davis County</v>
      </c>
      <c r="J5298" t="str">
        <f>IFERROR(Table1[[#This Row],[County (Utah.gov)]], SUBSTITUTE(Table1[[#This Row],[County (WPR)]], " County", ""))</f>
        <v>Davis</v>
      </c>
    </row>
    <row r="5299" spans="1:10">
      <c r="A5299" t="s">
        <v>140</v>
      </c>
      <c r="B5299" t="s">
        <v>324</v>
      </c>
      <c r="C5299">
        <v>2025</v>
      </c>
      <c r="D5299">
        <v>2</v>
      </c>
      <c r="E5299">
        <v>84037</v>
      </c>
      <c r="F5299" t="s">
        <v>291</v>
      </c>
      <c r="G5299">
        <v>34</v>
      </c>
      <c r="H5299" t="str">
        <f>_xlfn.XLOOKUP(Table1[[#This Row],[ZIPCODE]],Table2[Zip Code],Table2[County])</f>
        <v>Davis</v>
      </c>
      <c r="I5299" t="str">
        <f>_xlfn.XLOOKUP(Table1[[#This Row],[ZIPCODE]],Table3[zip],Table3[county])</f>
        <v>Davis County</v>
      </c>
      <c r="J5299" t="str">
        <f>IFERROR(Table1[[#This Row],[County (Utah.gov)]], SUBSTITUTE(Table1[[#This Row],[County (WPR)]], " County", ""))</f>
        <v>Davis</v>
      </c>
    </row>
    <row r="5300" spans="1:10">
      <c r="A5300" t="s">
        <v>140</v>
      </c>
      <c r="B5300" t="s">
        <v>324</v>
      </c>
      <c r="C5300">
        <v>2025</v>
      </c>
      <c r="D5300">
        <v>2</v>
      </c>
      <c r="E5300">
        <v>84040</v>
      </c>
      <c r="F5300" t="s">
        <v>290</v>
      </c>
      <c r="G5300">
        <v>75</v>
      </c>
      <c r="H5300" t="str">
        <f>_xlfn.XLOOKUP(Table1[[#This Row],[ZIPCODE]],Table2[Zip Code],Table2[County])</f>
        <v>Davis</v>
      </c>
      <c r="I5300" t="str">
        <f>_xlfn.XLOOKUP(Table1[[#This Row],[ZIPCODE]],Table3[zip],Table3[county])</f>
        <v>Davis County</v>
      </c>
      <c r="J5300" t="str">
        <f>IFERROR(Table1[[#This Row],[County (Utah.gov)]], SUBSTITUTE(Table1[[#This Row],[County (WPR)]], " County", ""))</f>
        <v>Davis</v>
      </c>
    </row>
    <row r="5301" spans="1:10">
      <c r="A5301" t="s">
        <v>140</v>
      </c>
      <c r="B5301" t="s">
        <v>324</v>
      </c>
      <c r="C5301">
        <v>2025</v>
      </c>
      <c r="D5301">
        <v>2</v>
      </c>
      <c r="E5301">
        <v>84040</v>
      </c>
      <c r="F5301" t="s">
        <v>291</v>
      </c>
      <c r="G5301">
        <v>32</v>
      </c>
      <c r="H5301" t="str">
        <f>_xlfn.XLOOKUP(Table1[[#This Row],[ZIPCODE]],Table2[Zip Code],Table2[County])</f>
        <v>Davis</v>
      </c>
      <c r="I5301" t="str">
        <f>_xlfn.XLOOKUP(Table1[[#This Row],[ZIPCODE]],Table3[zip],Table3[county])</f>
        <v>Davis County</v>
      </c>
      <c r="J5301" t="str">
        <f>IFERROR(Table1[[#This Row],[County (Utah.gov)]], SUBSTITUTE(Table1[[#This Row],[County (WPR)]], " County", ""))</f>
        <v>Davis</v>
      </c>
    </row>
    <row r="5302" spans="1:10">
      <c r="A5302" t="s">
        <v>140</v>
      </c>
      <c r="B5302" t="s">
        <v>324</v>
      </c>
      <c r="C5302">
        <v>2025</v>
      </c>
      <c r="D5302">
        <v>2</v>
      </c>
      <c r="E5302">
        <v>84041</v>
      </c>
      <c r="F5302" t="s">
        <v>290</v>
      </c>
      <c r="G5302">
        <v>131</v>
      </c>
      <c r="H5302" t="str">
        <f>_xlfn.XLOOKUP(Table1[[#This Row],[ZIPCODE]],Table2[Zip Code],Table2[County])</f>
        <v>Davis</v>
      </c>
      <c r="I5302" t="str">
        <f>_xlfn.XLOOKUP(Table1[[#This Row],[ZIPCODE]],Table3[zip],Table3[county])</f>
        <v>Davis County</v>
      </c>
      <c r="J5302" t="str">
        <f>IFERROR(Table1[[#This Row],[County (Utah.gov)]], SUBSTITUTE(Table1[[#This Row],[County (WPR)]], " County", ""))</f>
        <v>Davis</v>
      </c>
    </row>
    <row r="5303" spans="1:10">
      <c r="A5303" t="s">
        <v>140</v>
      </c>
      <c r="B5303" t="s">
        <v>324</v>
      </c>
      <c r="C5303">
        <v>2025</v>
      </c>
      <c r="D5303">
        <v>2</v>
      </c>
      <c r="E5303">
        <v>84041</v>
      </c>
      <c r="F5303" t="s">
        <v>291</v>
      </c>
      <c r="G5303">
        <v>65</v>
      </c>
      <c r="H5303" t="str">
        <f>_xlfn.XLOOKUP(Table1[[#This Row],[ZIPCODE]],Table2[Zip Code],Table2[County])</f>
        <v>Davis</v>
      </c>
      <c r="I5303" t="str">
        <f>_xlfn.XLOOKUP(Table1[[#This Row],[ZIPCODE]],Table3[zip],Table3[county])</f>
        <v>Davis County</v>
      </c>
      <c r="J5303" t="str">
        <f>IFERROR(Table1[[#This Row],[County (Utah.gov)]], SUBSTITUTE(Table1[[#This Row],[County (WPR)]], " County", ""))</f>
        <v>Davis</v>
      </c>
    </row>
    <row r="5304" spans="1:10">
      <c r="A5304" t="s">
        <v>140</v>
      </c>
      <c r="B5304" t="s">
        <v>324</v>
      </c>
      <c r="C5304">
        <v>2025</v>
      </c>
      <c r="D5304">
        <v>2</v>
      </c>
      <c r="E5304">
        <v>84042</v>
      </c>
      <c r="F5304" t="s">
        <v>290</v>
      </c>
      <c r="G5304">
        <v>1</v>
      </c>
      <c r="H5304" t="str">
        <f>_xlfn.XLOOKUP(Table1[[#This Row],[ZIPCODE]],Table2[Zip Code],Table2[County])</f>
        <v>Utah</v>
      </c>
      <c r="I5304" t="str">
        <f>_xlfn.XLOOKUP(Table1[[#This Row],[ZIPCODE]],Table3[zip],Table3[county])</f>
        <v>Utah County</v>
      </c>
      <c r="J5304" t="str">
        <f>IFERROR(Table1[[#This Row],[County (Utah.gov)]], SUBSTITUTE(Table1[[#This Row],[County (WPR)]], " County", ""))</f>
        <v>Utah</v>
      </c>
    </row>
    <row r="5305" spans="1:10">
      <c r="A5305" t="s">
        <v>140</v>
      </c>
      <c r="B5305" t="s">
        <v>324</v>
      </c>
      <c r="C5305">
        <v>2025</v>
      </c>
      <c r="D5305">
        <v>2</v>
      </c>
      <c r="E5305">
        <v>84043</v>
      </c>
      <c r="F5305" t="s">
        <v>290</v>
      </c>
      <c r="G5305">
        <v>2</v>
      </c>
      <c r="H5305" t="str">
        <f>_xlfn.XLOOKUP(Table1[[#This Row],[ZIPCODE]],Table2[Zip Code],Table2[County])</f>
        <v>Utah</v>
      </c>
      <c r="I5305" t="str">
        <f>_xlfn.XLOOKUP(Table1[[#This Row],[ZIPCODE]],Table3[zip],Table3[county])</f>
        <v>Utah County</v>
      </c>
      <c r="J5305" t="str">
        <f>IFERROR(Table1[[#This Row],[County (Utah.gov)]], SUBSTITUTE(Table1[[#This Row],[County (WPR)]], " County", ""))</f>
        <v>Utah</v>
      </c>
    </row>
    <row r="5306" spans="1:10">
      <c r="A5306" t="s">
        <v>140</v>
      </c>
      <c r="B5306" t="s">
        <v>324</v>
      </c>
      <c r="C5306">
        <v>2025</v>
      </c>
      <c r="D5306">
        <v>2</v>
      </c>
      <c r="E5306">
        <v>84044</v>
      </c>
      <c r="F5306" t="s">
        <v>290</v>
      </c>
      <c r="G5306">
        <v>1</v>
      </c>
      <c r="H5306" t="str">
        <f>_xlfn.XLOOKUP(Table1[[#This Row],[ZIPCODE]],Table2[Zip Code],Table2[County])</f>
        <v>Salt Lake</v>
      </c>
      <c r="I5306" t="str">
        <f>_xlfn.XLOOKUP(Table1[[#This Row],[ZIPCODE]],Table3[zip],Table3[county])</f>
        <v>Salt Lake County</v>
      </c>
      <c r="J5306" t="str">
        <f>IFERROR(Table1[[#This Row],[County (Utah.gov)]], SUBSTITUTE(Table1[[#This Row],[County (WPR)]], " County", ""))</f>
        <v>Salt Lake</v>
      </c>
    </row>
    <row r="5307" spans="1:10">
      <c r="A5307" t="s">
        <v>140</v>
      </c>
      <c r="B5307" t="s">
        <v>324</v>
      </c>
      <c r="C5307">
        <v>2025</v>
      </c>
      <c r="D5307">
        <v>2</v>
      </c>
      <c r="E5307">
        <v>84044</v>
      </c>
      <c r="F5307" t="s">
        <v>291</v>
      </c>
      <c r="G5307">
        <v>3</v>
      </c>
      <c r="H5307" t="str">
        <f>_xlfn.XLOOKUP(Table1[[#This Row],[ZIPCODE]],Table2[Zip Code],Table2[County])</f>
        <v>Salt Lake</v>
      </c>
      <c r="I5307" t="str">
        <f>_xlfn.XLOOKUP(Table1[[#This Row],[ZIPCODE]],Table3[zip],Table3[county])</f>
        <v>Salt Lake County</v>
      </c>
      <c r="J5307" t="str">
        <f>IFERROR(Table1[[#This Row],[County (Utah.gov)]], SUBSTITUTE(Table1[[#This Row],[County (WPR)]], " County", ""))</f>
        <v>Salt Lake</v>
      </c>
    </row>
    <row r="5308" spans="1:10">
      <c r="A5308" t="s">
        <v>140</v>
      </c>
      <c r="B5308" t="s">
        <v>324</v>
      </c>
      <c r="C5308">
        <v>2025</v>
      </c>
      <c r="D5308">
        <v>2</v>
      </c>
      <c r="E5308">
        <v>84045</v>
      </c>
      <c r="F5308" t="s">
        <v>290</v>
      </c>
      <c r="G5308">
        <v>3</v>
      </c>
      <c r="H5308" t="e">
        <f>_xlfn.XLOOKUP(Table1[[#This Row],[ZIPCODE]],Table2[Zip Code],Table2[County])</f>
        <v>#N/A</v>
      </c>
      <c r="I5308" t="str">
        <f>_xlfn.XLOOKUP(Table1[[#This Row],[ZIPCODE]],Table3[zip],Table3[county])</f>
        <v>Utah County</v>
      </c>
      <c r="J5308" t="str">
        <f>IFERROR(Table1[[#This Row],[County (Utah.gov)]], SUBSTITUTE(Table1[[#This Row],[County (WPR)]], " County", ""))</f>
        <v>Utah</v>
      </c>
    </row>
    <row r="5309" spans="1:10">
      <c r="A5309" t="s">
        <v>140</v>
      </c>
      <c r="B5309" t="s">
        <v>324</v>
      </c>
      <c r="C5309">
        <v>2025</v>
      </c>
      <c r="D5309">
        <v>2</v>
      </c>
      <c r="E5309">
        <v>84045</v>
      </c>
      <c r="F5309" t="s">
        <v>291</v>
      </c>
      <c r="G5309">
        <v>1</v>
      </c>
      <c r="H5309" t="e">
        <f>_xlfn.XLOOKUP(Table1[[#This Row],[ZIPCODE]],Table2[Zip Code],Table2[County])</f>
        <v>#N/A</v>
      </c>
      <c r="I5309" t="str">
        <f>_xlfn.XLOOKUP(Table1[[#This Row],[ZIPCODE]],Table3[zip],Table3[county])</f>
        <v>Utah County</v>
      </c>
      <c r="J5309" t="str">
        <f>IFERROR(Table1[[#This Row],[County (Utah.gov)]], SUBSTITUTE(Table1[[#This Row],[County (WPR)]], " County", ""))</f>
        <v>Utah</v>
      </c>
    </row>
    <row r="5310" spans="1:10">
      <c r="A5310" t="s">
        <v>140</v>
      </c>
      <c r="B5310" t="s">
        <v>324</v>
      </c>
      <c r="C5310">
        <v>2025</v>
      </c>
      <c r="D5310">
        <v>2</v>
      </c>
      <c r="E5310">
        <v>84047</v>
      </c>
      <c r="F5310" t="s">
        <v>290</v>
      </c>
      <c r="G5310">
        <v>2</v>
      </c>
      <c r="H5310" t="str">
        <f>_xlfn.XLOOKUP(Table1[[#This Row],[ZIPCODE]],Table2[Zip Code],Table2[County])</f>
        <v>Salt Lake</v>
      </c>
      <c r="I5310" t="str">
        <f>_xlfn.XLOOKUP(Table1[[#This Row],[ZIPCODE]],Table3[zip],Table3[county])</f>
        <v>Salt Lake County</v>
      </c>
      <c r="J5310" t="str">
        <f>IFERROR(Table1[[#This Row],[County (Utah.gov)]], SUBSTITUTE(Table1[[#This Row],[County (WPR)]], " County", ""))</f>
        <v>Salt Lake</v>
      </c>
    </row>
    <row r="5311" spans="1:10">
      <c r="A5311" t="s">
        <v>140</v>
      </c>
      <c r="B5311" t="s">
        <v>324</v>
      </c>
      <c r="C5311">
        <v>2025</v>
      </c>
      <c r="D5311">
        <v>2</v>
      </c>
      <c r="E5311">
        <v>84047</v>
      </c>
      <c r="F5311" t="s">
        <v>291</v>
      </c>
      <c r="G5311">
        <v>1</v>
      </c>
      <c r="H5311" t="str">
        <f>_xlfn.XLOOKUP(Table1[[#This Row],[ZIPCODE]],Table2[Zip Code],Table2[County])</f>
        <v>Salt Lake</v>
      </c>
      <c r="I5311" t="str">
        <f>_xlfn.XLOOKUP(Table1[[#This Row],[ZIPCODE]],Table3[zip],Table3[county])</f>
        <v>Salt Lake County</v>
      </c>
      <c r="J5311" t="str">
        <f>IFERROR(Table1[[#This Row],[County (Utah.gov)]], SUBSTITUTE(Table1[[#This Row],[County (WPR)]], " County", ""))</f>
        <v>Salt Lake</v>
      </c>
    </row>
    <row r="5312" spans="1:10">
      <c r="A5312" t="s">
        <v>140</v>
      </c>
      <c r="B5312" t="s">
        <v>324</v>
      </c>
      <c r="C5312">
        <v>2025</v>
      </c>
      <c r="D5312">
        <v>2</v>
      </c>
      <c r="E5312">
        <v>84049</v>
      </c>
      <c r="F5312" t="s">
        <v>290</v>
      </c>
      <c r="G5312">
        <v>1</v>
      </c>
      <c r="H5312" t="str">
        <f>_xlfn.XLOOKUP(Table1[[#This Row],[ZIPCODE]],Table2[Zip Code],Table2[County])</f>
        <v>Wasatch</v>
      </c>
      <c r="I5312" t="str">
        <f>_xlfn.XLOOKUP(Table1[[#This Row],[ZIPCODE]],Table3[zip],Table3[county])</f>
        <v>Wasatch County</v>
      </c>
      <c r="J5312" t="str">
        <f>IFERROR(Table1[[#This Row],[County (Utah.gov)]], SUBSTITUTE(Table1[[#This Row],[County (WPR)]], " County", ""))</f>
        <v>Wasatch</v>
      </c>
    </row>
    <row r="5313" spans="1:10">
      <c r="A5313" t="s">
        <v>140</v>
      </c>
      <c r="B5313" t="s">
        <v>324</v>
      </c>
      <c r="C5313">
        <v>2025</v>
      </c>
      <c r="D5313">
        <v>2</v>
      </c>
      <c r="E5313">
        <v>84050</v>
      </c>
      <c r="F5313" t="s">
        <v>290</v>
      </c>
      <c r="G5313">
        <v>18</v>
      </c>
      <c r="H5313" t="str">
        <f>_xlfn.XLOOKUP(Table1[[#This Row],[ZIPCODE]],Table2[Zip Code],Table2[County])</f>
        <v>Morgan</v>
      </c>
      <c r="I5313" t="str">
        <f>_xlfn.XLOOKUP(Table1[[#This Row],[ZIPCODE]],Table3[zip],Table3[county])</f>
        <v>Morgan County</v>
      </c>
      <c r="J5313" t="str">
        <f>IFERROR(Table1[[#This Row],[County (Utah.gov)]], SUBSTITUTE(Table1[[#This Row],[County (WPR)]], " County", ""))</f>
        <v>Morgan</v>
      </c>
    </row>
    <row r="5314" spans="1:10">
      <c r="A5314" t="s">
        <v>140</v>
      </c>
      <c r="B5314" t="s">
        <v>324</v>
      </c>
      <c r="C5314">
        <v>2025</v>
      </c>
      <c r="D5314">
        <v>2</v>
      </c>
      <c r="E5314">
        <v>84050</v>
      </c>
      <c r="F5314" t="s">
        <v>291</v>
      </c>
      <c r="G5314">
        <v>11</v>
      </c>
      <c r="H5314" t="str">
        <f>_xlfn.XLOOKUP(Table1[[#This Row],[ZIPCODE]],Table2[Zip Code],Table2[County])</f>
        <v>Morgan</v>
      </c>
      <c r="I5314" t="str">
        <f>_xlfn.XLOOKUP(Table1[[#This Row],[ZIPCODE]],Table3[zip],Table3[county])</f>
        <v>Morgan County</v>
      </c>
      <c r="J5314" t="str">
        <f>IFERROR(Table1[[#This Row],[County (Utah.gov)]], SUBSTITUTE(Table1[[#This Row],[County (WPR)]], " County", ""))</f>
        <v>Morgan</v>
      </c>
    </row>
    <row r="5315" spans="1:10">
      <c r="A5315" t="s">
        <v>140</v>
      </c>
      <c r="B5315" t="s">
        <v>324</v>
      </c>
      <c r="C5315">
        <v>2025</v>
      </c>
      <c r="D5315">
        <v>2</v>
      </c>
      <c r="E5315">
        <v>84054</v>
      </c>
      <c r="F5315" t="s">
        <v>290</v>
      </c>
      <c r="G5315">
        <v>15</v>
      </c>
      <c r="H5315" t="str">
        <f>_xlfn.XLOOKUP(Table1[[#This Row],[ZIPCODE]],Table2[Zip Code],Table2[County])</f>
        <v>Davis</v>
      </c>
      <c r="I5315" t="str">
        <f>_xlfn.XLOOKUP(Table1[[#This Row],[ZIPCODE]],Table3[zip],Table3[county])</f>
        <v>Davis County</v>
      </c>
      <c r="J5315" t="str">
        <f>IFERROR(Table1[[#This Row],[County (Utah.gov)]], SUBSTITUTE(Table1[[#This Row],[County (WPR)]], " County", ""))</f>
        <v>Davis</v>
      </c>
    </row>
    <row r="5316" spans="1:10">
      <c r="A5316" t="s">
        <v>140</v>
      </c>
      <c r="B5316" t="s">
        <v>324</v>
      </c>
      <c r="C5316">
        <v>2025</v>
      </c>
      <c r="D5316">
        <v>2</v>
      </c>
      <c r="E5316">
        <v>84054</v>
      </c>
      <c r="F5316" t="s">
        <v>291</v>
      </c>
      <c r="G5316">
        <v>3</v>
      </c>
      <c r="H5316" t="str">
        <f>_xlfn.XLOOKUP(Table1[[#This Row],[ZIPCODE]],Table2[Zip Code],Table2[County])</f>
        <v>Davis</v>
      </c>
      <c r="I5316" t="str">
        <f>_xlfn.XLOOKUP(Table1[[#This Row],[ZIPCODE]],Table3[zip],Table3[county])</f>
        <v>Davis County</v>
      </c>
      <c r="J5316" t="str">
        <f>IFERROR(Table1[[#This Row],[County (Utah.gov)]], SUBSTITUTE(Table1[[#This Row],[County (WPR)]], " County", ""))</f>
        <v>Davis</v>
      </c>
    </row>
    <row r="5317" spans="1:10">
      <c r="A5317" t="s">
        <v>140</v>
      </c>
      <c r="B5317" t="s">
        <v>324</v>
      </c>
      <c r="C5317">
        <v>2025</v>
      </c>
      <c r="D5317">
        <v>2</v>
      </c>
      <c r="E5317">
        <v>84056</v>
      </c>
      <c r="F5317" t="s">
        <v>290</v>
      </c>
      <c r="G5317">
        <v>5</v>
      </c>
      <c r="H5317" t="str">
        <f>_xlfn.XLOOKUP(Table1[[#This Row],[ZIPCODE]],Table2[Zip Code],Table2[County])</f>
        <v>Weber</v>
      </c>
      <c r="I5317" t="str">
        <f>_xlfn.XLOOKUP(Table1[[#This Row],[ZIPCODE]],Table3[zip],Table3[county])</f>
        <v>Davis County</v>
      </c>
      <c r="J5317" t="str">
        <f>IFERROR(Table1[[#This Row],[County (Utah.gov)]], SUBSTITUTE(Table1[[#This Row],[County (WPR)]], " County", ""))</f>
        <v>Weber</v>
      </c>
    </row>
    <row r="5318" spans="1:10">
      <c r="A5318" t="s">
        <v>140</v>
      </c>
      <c r="B5318" t="s">
        <v>324</v>
      </c>
      <c r="C5318">
        <v>2025</v>
      </c>
      <c r="D5318">
        <v>2</v>
      </c>
      <c r="E5318">
        <v>84056</v>
      </c>
      <c r="F5318" t="s">
        <v>291</v>
      </c>
      <c r="G5318">
        <v>5</v>
      </c>
      <c r="H5318" t="str">
        <f>_xlfn.XLOOKUP(Table1[[#This Row],[ZIPCODE]],Table2[Zip Code],Table2[County])</f>
        <v>Weber</v>
      </c>
      <c r="I5318" t="str">
        <f>_xlfn.XLOOKUP(Table1[[#This Row],[ZIPCODE]],Table3[zip],Table3[county])</f>
        <v>Davis County</v>
      </c>
      <c r="J5318" t="str">
        <f>IFERROR(Table1[[#This Row],[County (Utah.gov)]], SUBSTITUTE(Table1[[#This Row],[County (WPR)]], " County", ""))</f>
        <v>Weber</v>
      </c>
    </row>
    <row r="5319" spans="1:10">
      <c r="A5319" t="s">
        <v>140</v>
      </c>
      <c r="B5319" t="s">
        <v>324</v>
      </c>
      <c r="C5319">
        <v>2025</v>
      </c>
      <c r="D5319">
        <v>2</v>
      </c>
      <c r="E5319">
        <v>84058</v>
      </c>
      <c r="F5319" t="s">
        <v>290</v>
      </c>
      <c r="G5319">
        <v>1</v>
      </c>
      <c r="H5319" t="str">
        <f>_xlfn.XLOOKUP(Table1[[#This Row],[ZIPCODE]],Table2[Zip Code],Table2[County])</f>
        <v>Utah</v>
      </c>
      <c r="I5319" t="str">
        <f>_xlfn.XLOOKUP(Table1[[#This Row],[ZIPCODE]],Table3[zip],Table3[county])</f>
        <v>Utah County</v>
      </c>
      <c r="J5319" t="str">
        <f>IFERROR(Table1[[#This Row],[County (Utah.gov)]], SUBSTITUTE(Table1[[#This Row],[County (WPR)]], " County", ""))</f>
        <v>Utah</v>
      </c>
    </row>
    <row r="5320" spans="1:10">
      <c r="A5320" t="s">
        <v>140</v>
      </c>
      <c r="B5320" t="s">
        <v>324</v>
      </c>
      <c r="C5320">
        <v>2025</v>
      </c>
      <c r="D5320">
        <v>2</v>
      </c>
      <c r="E5320">
        <v>84058</v>
      </c>
      <c r="F5320" t="s">
        <v>291</v>
      </c>
      <c r="G5320">
        <v>1</v>
      </c>
      <c r="H5320" t="str">
        <f>_xlfn.XLOOKUP(Table1[[#This Row],[ZIPCODE]],Table2[Zip Code],Table2[County])</f>
        <v>Utah</v>
      </c>
      <c r="I5320" t="str">
        <f>_xlfn.XLOOKUP(Table1[[#This Row],[ZIPCODE]],Table3[zip],Table3[county])</f>
        <v>Utah County</v>
      </c>
      <c r="J5320" t="str">
        <f>IFERROR(Table1[[#This Row],[County (Utah.gov)]], SUBSTITUTE(Table1[[#This Row],[County (WPR)]], " County", ""))</f>
        <v>Utah</v>
      </c>
    </row>
    <row r="5321" spans="1:10">
      <c r="A5321" t="s">
        <v>140</v>
      </c>
      <c r="B5321" t="s">
        <v>324</v>
      </c>
      <c r="C5321">
        <v>2025</v>
      </c>
      <c r="D5321">
        <v>2</v>
      </c>
      <c r="E5321">
        <v>84059</v>
      </c>
      <c r="F5321" t="s">
        <v>291</v>
      </c>
      <c r="G5321">
        <v>1</v>
      </c>
      <c r="H5321" t="str">
        <f>_xlfn.XLOOKUP(Table1[[#This Row],[ZIPCODE]],Table2[Zip Code],Table2[County])</f>
        <v>Utah</v>
      </c>
      <c r="I5321" t="str">
        <f>_xlfn.XLOOKUP(Table1[[#This Row],[ZIPCODE]],Table3[zip],Table3[county])</f>
        <v>Utah County</v>
      </c>
      <c r="J5321" t="str">
        <f>IFERROR(Table1[[#This Row],[County (Utah.gov)]], SUBSTITUTE(Table1[[#This Row],[County (WPR)]], " County", ""))</f>
        <v>Utah</v>
      </c>
    </row>
    <row r="5322" spans="1:10">
      <c r="A5322" t="s">
        <v>140</v>
      </c>
      <c r="B5322" t="s">
        <v>324</v>
      </c>
      <c r="C5322">
        <v>2025</v>
      </c>
      <c r="D5322">
        <v>2</v>
      </c>
      <c r="E5322">
        <v>84060</v>
      </c>
      <c r="F5322" t="s">
        <v>290</v>
      </c>
      <c r="G5322">
        <v>1</v>
      </c>
      <c r="H5322" t="str">
        <f>_xlfn.XLOOKUP(Table1[[#This Row],[ZIPCODE]],Table2[Zip Code],Table2[County])</f>
        <v>Summit</v>
      </c>
      <c r="I5322" t="str">
        <f>_xlfn.XLOOKUP(Table1[[#This Row],[ZIPCODE]],Table3[zip],Table3[county])</f>
        <v>Summit County</v>
      </c>
      <c r="J5322" t="str">
        <f>IFERROR(Table1[[#This Row],[County (Utah.gov)]], SUBSTITUTE(Table1[[#This Row],[County (WPR)]], " County", ""))</f>
        <v>Summit</v>
      </c>
    </row>
    <row r="5323" spans="1:10">
      <c r="A5323" t="s">
        <v>140</v>
      </c>
      <c r="B5323" t="s">
        <v>324</v>
      </c>
      <c r="C5323">
        <v>2025</v>
      </c>
      <c r="D5323">
        <v>2</v>
      </c>
      <c r="E5323">
        <v>84062</v>
      </c>
      <c r="F5323" t="s">
        <v>290</v>
      </c>
      <c r="G5323">
        <v>3</v>
      </c>
      <c r="H5323" t="str">
        <f>_xlfn.XLOOKUP(Table1[[#This Row],[ZIPCODE]],Table2[Zip Code],Table2[County])</f>
        <v>Utah</v>
      </c>
      <c r="I5323" t="str">
        <f>_xlfn.XLOOKUP(Table1[[#This Row],[ZIPCODE]],Table3[zip],Table3[county])</f>
        <v>Utah County</v>
      </c>
      <c r="J5323" t="str">
        <f>IFERROR(Table1[[#This Row],[County (Utah.gov)]], SUBSTITUTE(Table1[[#This Row],[County (WPR)]], " County", ""))</f>
        <v>Utah</v>
      </c>
    </row>
    <row r="5324" spans="1:10">
      <c r="A5324" t="s">
        <v>140</v>
      </c>
      <c r="B5324" t="s">
        <v>324</v>
      </c>
      <c r="C5324">
        <v>2025</v>
      </c>
      <c r="D5324">
        <v>2</v>
      </c>
      <c r="E5324">
        <v>84062</v>
      </c>
      <c r="F5324" t="s">
        <v>291</v>
      </c>
      <c r="G5324">
        <v>1</v>
      </c>
      <c r="H5324" t="str">
        <f>_xlfn.XLOOKUP(Table1[[#This Row],[ZIPCODE]],Table2[Zip Code],Table2[County])</f>
        <v>Utah</v>
      </c>
      <c r="I5324" t="str">
        <f>_xlfn.XLOOKUP(Table1[[#This Row],[ZIPCODE]],Table3[zip],Table3[county])</f>
        <v>Utah County</v>
      </c>
      <c r="J5324" t="str">
        <f>IFERROR(Table1[[#This Row],[County (Utah.gov)]], SUBSTITUTE(Table1[[#This Row],[County (WPR)]], " County", ""))</f>
        <v>Utah</v>
      </c>
    </row>
    <row r="5325" spans="1:10">
      <c r="A5325" t="s">
        <v>140</v>
      </c>
      <c r="B5325" t="s">
        <v>324</v>
      </c>
      <c r="C5325">
        <v>2025</v>
      </c>
      <c r="D5325">
        <v>2</v>
      </c>
      <c r="E5325">
        <v>84065</v>
      </c>
      <c r="F5325" t="s">
        <v>290</v>
      </c>
      <c r="G5325">
        <v>1</v>
      </c>
      <c r="H5325" t="str">
        <f>_xlfn.XLOOKUP(Table1[[#This Row],[ZIPCODE]],Table2[Zip Code],Table2[County])</f>
        <v>Salt Lake</v>
      </c>
      <c r="I5325" t="str">
        <f>_xlfn.XLOOKUP(Table1[[#This Row],[ZIPCODE]],Table3[zip],Table3[county])</f>
        <v>Salt Lake County</v>
      </c>
      <c r="J5325" t="str">
        <f>IFERROR(Table1[[#This Row],[County (Utah.gov)]], SUBSTITUTE(Table1[[#This Row],[County (WPR)]], " County", ""))</f>
        <v>Salt Lake</v>
      </c>
    </row>
    <row r="5326" spans="1:10">
      <c r="A5326" t="s">
        <v>140</v>
      </c>
      <c r="B5326" t="s">
        <v>324</v>
      </c>
      <c r="C5326">
        <v>2025</v>
      </c>
      <c r="D5326">
        <v>2</v>
      </c>
      <c r="E5326">
        <v>84065</v>
      </c>
      <c r="F5326" t="s">
        <v>291</v>
      </c>
      <c r="G5326">
        <v>1</v>
      </c>
      <c r="H5326" t="str">
        <f>_xlfn.XLOOKUP(Table1[[#This Row],[ZIPCODE]],Table2[Zip Code],Table2[County])</f>
        <v>Salt Lake</v>
      </c>
      <c r="I5326" t="str">
        <f>_xlfn.XLOOKUP(Table1[[#This Row],[ZIPCODE]],Table3[zip],Table3[county])</f>
        <v>Salt Lake County</v>
      </c>
      <c r="J5326" t="str">
        <f>IFERROR(Table1[[#This Row],[County (Utah.gov)]], SUBSTITUTE(Table1[[#This Row],[County (WPR)]], " County", ""))</f>
        <v>Salt Lake</v>
      </c>
    </row>
    <row r="5327" spans="1:10">
      <c r="A5327" t="s">
        <v>140</v>
      </c>
      <c r="B5327" t="s">
        <v>324</v>
      </c>
      <c r="C5327">
        <v>2025</v>
      </c>
      <c r="D5327">
        <v>2</v>
      </c>
      <c r="E5327">
        <v>84067</v>
      </c>
      <c r="F5327" t="s">
        <v>290</v>
      </c>
      <c r="G5327">
        <v>53</v>
      </c>
      <c r="H5327" t="str">
        <f>_xlfn.XLOOKUP(Table1[[#This Row],[ZIPCODE]],Table2[Zip Code],Table2[County])</f>
        <v>Weber</v>
      </c>
      <c r="I5327" t="str">
        <f>_xlfn.XLOOKUP(Table1[[#This Row],[ZIPCODE]],Table3[zip],Table3[county])</f>
        <v>Weber County</v>
      </c>
      <c r="J5327" t="str">
        <f>IFERROR(Table1[[#This Row],[County (Utah.gov)]], SUBSTITUTE(Table1[[#This Row],[County (WPR)]], " County", ""))</f>
        <v>Weber</v>
      </c>
    </row>
    <row r="5328" spans="1:10">
      <c r="A5328" t="s">
        <v>140</v>
      </c>
      <c r="B5328" t="s">
        <v>324</v>
      </c>
      <c r="C5328">
        <v>2025</v>
      </c>
      <c r="D5328">
        <v>2</v>
      </c>
      <c r="E5328">
        <v>84067</v>
      </c>
      <c r="F5328" t="s">
        <v>291</v>
      </c>
      <c r="G5328">
        <v>41</v>
      </c>
      <c r="H5328" t="str">
        <f>_xlfn.XLOOKUP(Table1[[#This Row],[ZIPCODE]],Table2[Zip Code],Table2[County])</f>
        <v>Weber</v>
      </c>
      <c r="I5328" t="str">
        <f>_xlfn.XLOOKUP(Table1[[#This Row],[ZIPCODE]],Table3[zip],Table3[county])</f>
        <v>Weber County</v>
      </c>
      <c r="J5328" t="str">
        <f>IFERROR(Table1[[#This Row],[County (Utah.gov)]], SUBSTITUTE(Table1[[#This Row],[County (WPR)]], " County", ""))</f>
        <v>Weber</v>
      </c>
    </row>
    <row r="5329" spans="1:10">
      <c r="A5329" t="s">
        <v>140</v>
      </c>
      <c r="B5329" t="s">
        <v>324</v>
      </c>
      <c r="C5329">
        <v>2025</v>
      </c>
      <c r="D5329">
        <v>2</v>
      </c>
      <c r="E5329">
        <v>84070</v>
      </c>
      <c r="F5329" t="s">
        <v>290</v>
      </c>
      <c r="G5329">
        <v>3</v>
      </c>
      <c r="H5329" t="str">
        <f>_xlfn.XLOOKUP(Table1[[#This Row],[ZIPCODE]],Table2[Zip Code],Table2[County])</f>
        <v>Salt Lake</v>
      </c>
      <c r="I5329" t="str">
        <f>_xlfn.XLOOKUP(Table1[[#This Row],[ZIPCODE]],Table3[zip],Table3[county])</f>
        <v>Salt Lake County</v>
      </c>
      <c r="J5329" t="str">
        <f>IFERROR(Table1[[#This Row],[County (Utah.gov)]], SUBSTITUTE(Table1[[#This Row],[County (WPR)]], " County", ""))</f>
        <v>Salt Lake</v>
      </c>
    </row>
    <row r="5330" spans="1:10">
      <c r="A5330" t="s">
        <v>140</v>
      </c>
      <c r="B5330" t="s">
        <v>324</v>
      </c>
      <c r="C5330">
        <v>2025</v>
      </c>
      <c r="D5330">
        <v>2</v>
      </c>
      <c r="E5330">
        <v>84070</v>
      </c>
      <c r="F5330" t="s">
        <v>291</v>
      </c>
      <c r="G5330">
        <v>1</v>
      </c>
      <c r="H5330" t="str">
        <f>_xlfn.XLOOKUP(Table1[[#This Row],[ZIPCODE]],Table2[Zip Code],Table2[County])</f>
        <v>Salt Lake</v>
      </c>
      <c r="I5330" t="str">
        <f>_xlfn.XLOOKUP(Table1[[#This Row],[ZIPCODE]],Table3[zip],Table3[county])</f>
        <v>Salt Lake County</v>
      </c>
      <c r="J5330" t="str">
        <f>IFERROR(Table1[[#This Row],[County (Utah.gov)]], SUBSTITUTE(Table1[[#This Row],[County (WPR)]], " County", ""))</f>
        <v>Salt Lake</v>
      </c>
    </row>
    <row r="5331" spans="1:10">
      <c r="A5331" t="s">
        <v>140</v>
      </c>
      <c r="B5331" t="s">
        <v>324</v>
      </c>
      <c r="C5331">
        <v>2025</v>
      </c>
      <c r="D5331">
        <v>2</v>
      </c>
      <c r="E5331">
        <v>84072</v>
      </c>
      <c r="F5331" t="s">
        <v>290</v>
      </c>
      <c r="G5331">
        <v>1</v>
      </c>
      <c r="H5331" t="str">
        <f>_xlfn.XLOOKUP(Table1[[#This Row],[ZIPCODE]],Table2[Zip Code],Table2[County])</f>
        <v>Duchesne</v>
      </c>
      <c r="I5331" t="str">
        <f>_xlfn.XLOOKUP(Table1[[#This Row],[ZIPCODE]],Table3[zip],Table3[county])</f>
        <v>Duchesne County</v>
      </c>
      <c r="J5331" t="str">
        <f>IFERROR(Table1[[#This Row],[County (Utah.gov)]], SUBSTITUTE(Table1[[#This Row],[County (WPR)]], " County", ""))</f>
        <v>Duchesne</v>
      </c>
    </row>
    <row r="5332" spans="1:10">
      <c r="A5332" t="s">
        <v>140</v>
      </c>
      <c r="B5332" t="s">
        <v>324</v>
      </c>
      <c r="C5332">
        <v>2025</v>
      </c>
      <c r="D5332">
        <v>2</v>
      </c>
      <c r="E5332">
        <v>84074</v>
      </c>
      <c r="F5332" t="s">
        <v>290</v>
      </c>
      <c r="G5332">
        <v>5</v>
      </c>
      <c r="H5332" t="str">
        <f>_xlfn.XLOOKUP(Table1[[#This Row],[ZIPCODE]],Table2[Zip Code],Table2[County])</f>
        <v>Tooele</v>
      </c>
      <c r="I5332" t="str">
        <f>_xlfn.XLOOKUP(Table1[[#This Row],[ZIPCODE]],Table3[zip],Table3[county])</f>
        <v>Tooele County</v>
      </c>
      <c r="J5332" t="str">
        <f>IFERROR(Table1[[#This Row],[County (Utah.gov)]], SUBSTITUTE(Table1[[#This Row],[County (WPR)]], " County", ""))</f>
        <v>Tooele</v>
      </c>
    </row>
    <row r="5333" spans="1:10">
      <c r="A5333" t="s">
        <v>140</v>
      </c>
      <c r="B5333" t="s">
        <v>324</v>
      </c>
      <c r="C5333">
        <v>2025</v>
      </c>
      <c r="D5333">
        <v>2</v>
      </c>
      <c r="E5333">
        <v>84074</v>
      </c>
      <c r="F5333" t="s">
        <v>291</v>
      </c>
      <c r="G5333">
        <v>5</v>
      </c>
      <c r="H5333" t="str">
        <f>_xlfn.XLOOKUP(Table1[[#This Row],[ZIPCODE]],Table2[Zip Code],Table2[County])</f>
        <v>Tooele</v>
      </c>
      <c r="I5333" t="str">
        <f>_xlfn.XLOOKUP(Table1[[#This Row],[ZIPCODE]],Table3[zip],Table3[county])</f>
        <v>Tooele County</v>
      </c>
      <c r="J5333" t="str">
        <f>IFERROR(Table1[[#This Row],[County (Utah.gov)]], SUBSTITUTE(Table1[[#This Row],[County (WPR)]], " County", ""))</f>
        <v>Tooele</v>
      </c>
    </row>
    <row r="5334" spans="1:10">
      <c r="A5334" t="s">
        <v>140</v>
      </c>
      <c r="B5334" t="s">
        <v>324</v>
      </c>
      <c r="C5334">
        <v>2025</v>
      </c>
      <c r="D5334">
        <v>2</v>
      </c>
      <c r="E5334">
        <v>84075</v>
      </c>
      <c r="F5334" t="s">
        <v>290</v>
      </c>
      <c r="G5334">
        <v>129</v>
      </c>
      <c r="H5334" t="str">
        <f>_xlfn.XLOOKUP(Table1[[#This Row],[ZIPCODE]],Table2[Zip Code],Table2[County])</f>
        <v>Davis</v>
      </c>
      <c r="I5334" t="str">
        <f>_xlfn.XLOOKUP(Table1[[#This Row],[ZIPCODE]],Table3[zip],Table3[county])</f>
        <v>Davis County</v>
      </c>
      <c r="J5334" t="str">
        <f>IFERROR(Table1[[#This Row],[County (Utah.gov)]], SUBSTITUTE(Table1[[#This Row],[County (WPR)]], " County", ""))</f>
        <v>Davis</v>
      </c>
    </row>
    <row r="5335" spans="1:10">
      <c r="A5335" t="s">
        <v>140</v>
      </c>
      <c r="B5335" t="s">
        <v>324</v>
      </c>
      <c r="C5335">
        <v>2025</v>
      </c>
      <c r="D5335">
        <v>2</v>
      </c>
      <c r="E5335">
        <v>84075</v>
      </c>
      <c r="F5335" t="s">
        <v>291</v>
      </c>
      <c r="G5335">
        <v>54</v>
      </c>
      <c r="H5335" t="str">
        <f>_xlfn.XLOOKUP(Table1[[#This Row],[ZIPCODE]],Table2[Zip Code],Table2[County])</f>
        <v>Davis</v>
      </c>
      <c r="I5335" t="str">
        <f>_xlfn.XLOOKUP(Table1[[#This Row],[ZIPCODE]],Table3[zip],Table3[county])</f>
        <v>Davis County</v>
      </c>
      <c r="J5335" t="str">
        <f>IFERROR(Table1[[#This Row],[County (Utah.gov)]], SUBSTITUTE(Table1[[#This Row],[County (WPR)]], " County", ""))</f>
        <v>Davis</v>
      </c>
    </row>
    <row r="5336" spans="1:10">
      <c r="A5336" t="s">
        <v>140</v>
      </c>
      <c r="B5336" t="s">
        <v>324</v>
      </c>
      <c r="C5336">
        <v>2025</v>
      </c>
      <c r="D5336">
        <v>2</v>
      </c>
      <c r="E5336">
        <v>84081</v>
      </c>
      <c r="F5336" t="s">
        <v>290</v>
      </c>
      <c r="G5336">
        <v>3</v>
      </c>
      <c r="H5336" t="e">
        <f>_xlfn.XLOOKUP(Table1[[#This Row],[ZIPCODE]],Table2[Zip Code],Table2[County])</f>
        <v>#N/A</v>
      </c>
      <c r="I5336" t="str">
        <f>_xlfn.XLOOKUP(Table1[[#This Row],[ZIPCODE]],Table3[zip],Table3[county])</f>
        <v>Salt Lake County</v>
      </c>
      <c r="J5336" t="str">
        <f>IFERROR(Table1[[#This Row],[County (Utah.gov)]], SUBSTITUTE(Table1[[#This Row],[County (WPR)]], " County", ""))</f>
        <v>Salt Lake</v>
      </c>
    </row>
    <row r="5337" spans="1:10">
      <c r="A5337" t="s">
        <v>140</v>
      </c>
      <c r="B5337" t="s">
        <v>324</v>
      </c>
      <c r="C5337">
        <v>2025</v>
      </c>
      <c r="D5337">
        <v>2</v>
      </c>
      <c r="E5337">
        <v>84081</v>
      </c>
      <c r="F5337" t="s">
        <v>291</v>
      </c>
      <c r="G5337">
        <v>3</v>
      </c>
      <c r="H5337" t="e">
        <f>_xlfn.XLOOKUP(Table1[[#This Row],[ZIPCODE]],Table2[Zip Code],Table2[County])</f>
        <v>#N/A</v>
      </c>
      <c r="I5337" t="str">
        <f>_xlfn.XLOOKUP(Table1[[#This Row],[ZIPCODE]],Table3[zip],Table3[county])</f>
        <v>Salt Lake County</v>
      </c>
      <c r="J5337" t="str">
        <f>IFERROR(Table1[[#This Row],[County (Utah.gov)]], SUBSTITUTE(Table1[[#This Row],[County (WPR)]], " County", ""))</f>
        <v>Salt Lake</v>
      </c>
    </row>
    <row r="5338" spans="1:10">
      <c r="A5338" t="s">
        <v>140</v>
      </c>
      <c r="B5338" t="s">
        <v>324</v>
      </c>
      <c r="C5338">
        <v>2025</v>
      </c>
      <c r="D5338">
        <v>2</v>
      </c>
      <c r="E5338">
        <v>84084</v>
      </c>
      <c r="F5338" t="s">
        <v>290</v>
      </c>
      <c r="G5338">
        <v>7</v>
      </c>
      <c r="H5338" t="str">
        <f>_xlfn.XLOOKUP(Table1[[#This Row],[ZIPCODE]],Table2[Zip Code],Table2[County])</f>
        <v>Salt Lake</v>
      </c>
      <c r="I5338" t="str">
        <f>_xlfn.XLOOKUP(Table1[[#This Row],[ZIPCODE]],Table3[zip],Table3[county])</f>
        <v>Salt Lake County</v>
      </c>
      <c r="J5338" t="str">
        <f>IFERROR(Table1[[#This Row],[County (Utah.gov)]], SUBSTITUTE(Table1[[#This Row],[County (WPR)]], " County", ""))</f>
        <v>Salt Lake</v>
      </c>
    </row>
    <row r="5339" spans="1:10">
      <c r="A5339" t="s">
        <v>140</v>
      </c>
      <c r="B5339" t="s">
        <v>324</v>
      </c>
      <c r="C5339">
        <v>2025</v>
      </c>
      <c r="D5339">
        <v>2</v>
      </c>
      <c r="E5339">
        <v>84084</v>
      </c>
      <c r="F5339" t="s">
        <v>291</v>
      </c>
      <c r="G5339">
        <v>3</v>
      </c>
      <c r="H5339" t="str">
        <f>_xlfn.XLOOKUP(Table1[[#This Row],[ZIPCODE]],Table2[Zip Code],Table2[County])</f>
        <v>Salt Lake</v>
      </c>
      <c r="I5339" t="str">
        <f>_xlfn.XLOOKUP(Table1[[#This Row],[ZIPCODE]],Table3[zip],Table3[county])</f>
        <v>Salt Lake County</v>
      </c>
      <c r="J5339" t="str">
        <f>IFERROR(Table1[[#This Row],[County (Utah.gov)]], SUBSTITUTE(Table1[[#This Row],[County (WPR)]], " County", ""))</f>
        <v>Salt Lake</v>
      </c>
    </row>
    <row r="5340" spans="1:10">
      <c r="A5340" t="s">
        <v>140</v>
      </c>
      <c r="B5340" t="s">
        <v>324</v>
      </c>
      <c r="C5340">
        <v>2025</v>
      </c>
      <c r="D5340">
        <v>2</v>
      </c>
      <c r="E5340">
        <v>84087</v>
      </c>
      <c r="F5340" t="s">
        <v>290</v>
      </c>
      <c r="G5340">
        <v>12</v>
      </c>
      <c r="H5340" t="str">
        <f>_xlfn.XLOOKUP(Table1[[#This Row],[ZIPCODE]],Table2[Zip Code],Table2[County])</f>
        <v>Davis</v>
      </c>
      <c r="I5340" t="str">
        <f>_xlfn.XLOOKUP(Table1[[#This Row],[ZIPCODE]],Table3[zip],Table3[county])</f>
        <v>Davis County</v>
      </c>
      <c r="J5340" t="str">
        <f>IFERROR(Table1[[#This Row],[County (Utah.gov)]], SUBSTITUTE(Table1[[#This Row],[County (WPR)]], " County", ""))</f>
        <v>Davis</v>
      </c>
    </row>
    <row r="5341" spans="1:10">
      <c r="A5341" t="s">
        <v>140</v>
      </c>
      <c r="B5341" t="s">
        <v>324</v>
      </c>
      <c r="C5341">
        <v>2025</v>
      </c>
      <c r="D5341">
        <v>2</v>
      </c>
      <c r="E5341">
        <v>84087</v>
      </c>
      <c r="F5341" t="s">
        <v>291</v>
      </c>
      <c r="G5341">
        <v>7</v>
      </c>
      <c r="H5341" t="str">
        <f>_xlfn.XLOOKUP(Table1[[#This Row],[ZIPCODE]],Table2[Zip Code],Table2[County])</f>
        <v>Davis</v>
      </c>
      <c r="I5341" t="str">
        <f>_xlfn.XLOOKUP(Table1[[#This Row],[ZIPCODE]],Table3[zip],Table3[county])</f>
        <v>Davis County</v>
      </c>
      <c r="J5341" t="str">
        <f>IFERROR(Table1[[#This Row],[County (Utah.gov)]], SUBSTITUTE(Table1[[#This Row],[County (WPR)]], " County", ""))</f>
        <v>Davis</v>
      </c>
    </row>
    <row r="5342" spans="1:10">
      <c r="A5342" t="s">
        <v>140</v>
      </c>
      <c r="B5342" t="s">
        <v>324</v>
      </c>
      <c r="C5342">
        <v>2025</v>
      </c>
      <c r="D5342">
        <v>2</v>
      </c>
      <c r="E5342">
        <v>84088</v>
      </c>
      <c r="F5342" t="s">
        <v>290</v>
      </c>
      <c r="G5342">
        <v>1</v>
      </c>
      <c r="H5342" t="str">
        <f>_xlfn.XLOOKUP(Table1[[#This Row],[ZIPCODE]],Table2[Zip Code],Table2[County])</f>
        <v>Salt Lake</v>
      </c>
      <c r="I5342" t="str">
        <f>_xlfn.XLOOKUP(Table1[[#This Row],[ZIPCODE]],Table3[zip],Table3[county])</f>
        <v>Salt Lake County</v>
      </c>
      <c r="J5342" t="str">
        <f>IFERROR(Table1[[#This Row],[County (Utah.gov)]], SUBSTITUTE(Table1[[#This Row],[County (WPR)]], " County", ""))</f>
        <v>Salt Lake</v>
      </c>
    </row>
    <row r="5343" spans="1:10">
      <c r="A5343" t="s">
        <v>140</v>
      </c>
      <c r="B5343" t="s">
        <v>324</v>
      </c>
      <c r="C5343">
        <v>2025</v>
      </c>
      <c r="D5343">
        <v>2</v>
      </c>
      <c r="E5343">
        <v>84088</v>
      </c>
      <c r="F5343" t="s">
        <v>291</v>
      </c>
      <c r="G5343">
        <v>1</v>
      </c>
      <c r="H5343" t="str">
        <f>_xlfn.XLOOKUP(Table1[[#This Row],[ZIPCODE]],Table2[Zip Code],Table2[County])</f>
        <v>Salt Lake</v>
      </c>
      <c r="I5343" t="str">
        <f>_xlfn.XLOOKUP(Table1[[#This Row],[ZIPCODE]],Table3[zip],Table3[county])</f>
        <v>Salt Lake County</v>
      </c>
      <c r="J5343" t="str">
        <f>IFERROR(Table1[[#This Row],[County (Utah.gov)]], SUBSTITUTE(Table1[[#This Row],[County (WPR)]], " County", ""))</f>
        <v>Salt Lake</v>
      </c>
    </row>
    <row r="5344" spans="1:10">
      <c r="A5344" t="s">
        <v>140</v>
      </c>
      <c r="B5344" t="s">
        <v>324</v>
      </c>
      <c r="C5344">
        <v>2025</v>
      </c>
      <c r="D5344">
        <v>2</v>
      </c>
      <c r="E5344">
        <v>84092</v>
      </c>
      <c r="F5344" t="s">
        <v>290</v>
      </c>
      <c r="G5344">
        <v>2</v>
      </c>
      <c r="H5344" t="str">
        <f>_xlfn.XLOOKUP(Table1[[#This Row],[ZIPCODE]],Table2[Zip Code],Table2[County])</f>
        <v>Salt Lake</v>
      </c>
      <c r="I5344" t="str">
        <f>_xlfn.XLOOKUP(Table1[[#This Row],[ZIPCODE]],Table3[zip],Table3[county])</f>
        <v>Salt Lake County</v>
      </c>
      <c r="J5344" t="str">
        <f>IFERROR(Table1[[#This Row],[County (Utah.gov)]], SUBSTITUTE(Table1[[#This Row],[County (WPR)]], " County", ""))</f>
        <v>Salt Lake</v>
      </c>
    </row>
    <row r="5345" spans="1:10">
      <c r="A5345" t="s">
        <v>140</v>
      </c>
      <c r="B5345" t="s">
        <v>324</v>
      </c>
      <c r="C5345">
        <v>2025</v>
      </c>
      <c r="D5345">
        <v>2</v>
      </c>
      <c r="E5345">
        <v>84092</v>
      </c>
      <c r="F5345" t="s">
        <v>291</v>
      </c>
      <c r="G5345">
        <v>2</v>
      </c>
      <c r="H5345" t="str">
        <f>_xlfn.XLOOKUP(Table1[[#This Row],[ZIPCODE]],Table2[Zip Code],Table2[County])</f>
        <v>Salt Lake</v>
      </c>
      <c r="I5345" t="str">
        <f>_xlfn.XLOOKUP(Table1[[#This Row],[ZIPCODE]],Table3[zip],Table3[county])</f>
        <v>Salt Lake County</v>
      </c>
      <c r="J5345" t="str">
        <f>IFERROR(Table1[[#This Row],[County (Utah.gov)]], SUBSTITUTE(Table1[[#This Row],[County (WPR)]], " County", ""))</f>
        <v>Salt Lake</v>
      </c>
    </row>
    <row r="5346" spans="1:10">
      <c r="A5346" t="s">
        <v>140</v>
      </c>
      <c r="B5346" t="s">
        <v>324</v>
      </c>
      <c r="C5346">
        <v>2025</v>
      </c>
      <c r="D5346">
        <v>2</v>
      </c>
      <c r="E5346">
        <v>84093</v>
      </c>
      <c r="F5346" t="s">
        <v>290</v>
      </c>
      <c r="G5346">
        <v>3</v>
      </c>
      <c r="H5346" t="str">
        <f>_xlfn.XLOOKUP(Table1[[#This Row],[ZIPCODE]],Table2[Zip Code],Table2[County])</f>
        <v>Salt Lake</v>
      </c>
      <c r="I5346" t="str">
        <f>_xlfn.XLOOKUP(Table1[[#This Row],[ZIPCODE]],Table3[zip],Table3[county])</f>
        <v>Salt Lake County</v>
      </c>
      <c r="J5346" t="str">
        <f>IFERROR(Table1[[#This Row],[County (Utah.gov)]], SUBSTITUTE(Table1[[#This Row],[County (WPR)]], " County", ""))</f>
        <v>Salt Lake</v>
      </c>
    </row>
    <row r="5347" spans="1:10">
      <c r="A5347" t="s">
        <v>140</v>
      </c>
      <c r="B5347" t="s">
        <v>324</v>
      </c>
      <c r="C5347">
        <v>2025</v>
      </c>
      <c r="D5347">
        <v>2</v>
      </c>
      <c r="E5347">
        <v>84094</v>
      </c>
      <c r="F5347" t="s">
        <v>291</v>
      </c>
      <c r="G5347">
        <v>1</v>
      </c>
      <c r="H5347" t="str">
        <f>_xlfn.XLOOKUP(Table1[[#This Row],[ZIPCODE]],Table2[Zip Code],Table2[County])</f>
        <v>Salt Lake</v>
      </c>
      <c r="I5347" t="str">
        <f>_xlfn.XLOOKUP(Table1[[#This Row],[ZIPCODE]],Table3[zip],Table3[county])</f>
        <v>Salt Lake County</v>
      </c>
      <c r="J5347" t="str">
        <f>IFERROR(Table1[[#This Row],[County (Utah.gov)]], SUBSTITUTE(Table1[[#This Row],[County (WPR)]], " County", ""))</f>
        <v>Salt Lake</v>
      </c>
    </row>
    <row r="5348" spans="1:10">
      <c r="A5348" t="s">
        <v>140</v>
      </c>
      <c r="B5348" t="s">
        <v>324</v>
      </c>
      <c r="C5348">
        <v>2025</v>
      </c>
      <c r="D5348">
        <v>2</v>
      </c>
      <c r="E5348">
        <v>84095</v>
      </c>
      <c r="F5348" t="s">
        <v>290</v>
      </c>
      <c r="G5348">
        <v>1</v>
      </c>
      <c r="H5348" t="str">
        <f>_xlfn.XLOOKUP(Table1[[#This Row],[ZIPCODE]],Table2[Zip Code],Table2[County])</f>
        <v>Salt Lake</v>
      </c>
      <c r="I5348" t="str">
        <f>_xlfn.XLOOKUP(Table1[[#This Row],[ZIPCODE]],Table3[zip],Table3[county])</f>
        <v>Salt Lake County</v>
      </c>
      <c r="J5348" t="str">
        <f>IFERROR(Table1[[#This Row],[County (Utah.gov)]], SUBSTITUTE(Table1[[#This Row],[County (WPR)]], " County", ""))</f>
        <v>Salt Lake</v>
      </c>
    </row>
    <row r="5349" spans="1:10">
      <c r="A5349" t="s">
        <v>140</v>
      </c>
      <c r="B5349" t="s">
        <v>324</v>
      </c>
      <c r="C5349">
        <v>2025</v>
      </c>
      <c r="D5349">
        <v>2</v>
      </c>
      <c r="E5349">
        <v>84095</v>
      </c>
      <c r="F5349" t="s">
        <v>291</v>
      </c>
      <c r="G5349">
        <v>1</v>
      </c>
      <c r="H5349" t="str">
        <f>_xlfn.XLOOKUP(Table1[[#This Row],[ZIPCODE]],Table2[Zip Code],Table2[County])</f>
        <v>Salt Lake</v>
      </c>
      <c r="I5349" t="str">
        <f>_xlfn.XLOOKUP(Table1[[#This Row],[ZIPCODE]],Table3[zip],Table3[county])</f>
        <v>Salt Lake County</v>
      </c>
      <c r="J5349" t="str">
        <f>IFERROR(Table1[[#This Row],[County (Utah.gov)]], SUBSTITUTE(Table1[[#This Row],[County (WPR)]], " County", ""))</f>
        <v>Salt Lake</v>
      </c>
    </row>
    <row r="5350" spans="1:10">
      <c r="A5350" t="s">
        <v>140</v>
      </c>
      <c r="B5350" t="s">
        <v>324</v>
      </c>
      <c r="C5350">
        <v>2025</v>
      </c>
      <c r="D5350">
        <v>2</v>
      </c>
      <c r="E5350">
        <v>84096</v>
      </c>
      <c r="F5350" t="s">
        <v>290</v>
      </c>
      <c r="G5350">
        <v>1</v>
      </c>
      <c r="H5350" t="e">
        <f>_xlfn.XLOOKUP(Table1[[#This Row],[ZIPCODE]],Table2[Zip Code],Table2[County])</f>
        <v>#N/A</v>
      </c>
      <c r="I5350" t="str">
        <f>_xlfn.XLOOKUP(Table1[[#This Row],[ZIPCODE]],Table3[zip],Table3[county])</f>
        <v>Salt Lake County</v>
      </c>
      <c r="J5350" t="str">
        <f>IFERROR(Table1[[#This Row],[County (Utah.gov)]], SUBSTITUTE(Table1[[#This Row],[County (WPR)]], " County", ""))</f>
        <v>Salt Lake</v>
      </c>
    </row>
    <row r="5351" spans="1:10">
      <c r="A5351" t="s">
        <v>140</v>
      </c>
      <c r="B5351" t="s">
        <v>324</v>
      </c>
      <c r="C5351">
        <v>2025</v>
      </c>
      <c r="D5351">
        <v>2</v>
      </c>
      <c r="E5351">
        <v>84096</v>
      </c>
      <c r="F5351" t="s">
        <v>291</v>
      </c>
      <c r="G5351">
        <v>2</v>
      </c>
      <c r="H5351" t="e">
        <f>_xlfn.XLOOKUP(Table1[[#This Row],[ZIPCODE]],Table2[Zip Code],Table2[County])</f>
        <v>#N/A</v>
      </c>
      <c r="I5351" t="str">
        <f>_xlfn.XLOOKUP(Table1[[#This Row],[ZIPCODE]],Table3[zip],Table3[county])</f>
        <v>Salt Lake County</v>
      </c>
      <c r="J5351" t="str">
        <f>IFERROR(Table1[[#This Row],[County (Utah.gov)]], SUBSTITUTE(Table1[[#This Row],[County (WPR)]], " County", ""))</f>
        <v>Salt Lake</v>
      </c>
    </row>
    <row r="5352" spans="1:10">
      <c r="A5352" t="s">
        <v>140</v>
      </c>
      <c r="B5352" t="s">
        <v>324</v>
      </c>
      <c r="C5352">
        <v>2025</v>
      </c>
      <c r="D5352">
        <v>2</v>
      </c>
      <c r="E5352">
        <v>84098</v>
      </c>
      <c r="F5352" t="s">
        <v>291</v>
      </c>
      <c r="G5352">
        <v>1</v>
      </c>
      <c r="H5352" t="str">
        <f>_xlfn.XLOOKUP(Table1[[#This Row],[ZIPCODE]],Table2[Zip Code],Table2[County])</f>
        <v>Summit</v>
      </c>
      <c r="I5352" t="str">
        <f>_xlfn.XLOOKUP(Table1[[#This Row],[ZIPCODE]],Table3[zip],Table3[county])</f>
        <v>Summit County</v>
      </c>
      <c r="J5352" t="str">
        <f>IFERROR(Table1[[#This Row],[County (Utah.gov)]], SUBSTITUTE(Table1[[#This Row],[County (WPR)]], " County", ""))</f>
        <v>Summit</v>
      </c>
    </row>
    <row r="5353" spans="1:10">
      <c r="A5353" t="s">
        <v>140</v>
      </c>
      <c r="B5353" t="s">
        <v>324</v>
      </c>
      <c r="C5353">
        <v>2025</v>
      </c>
      <c r="D5353">
        <v>2</v>
      </c>
      <c r="E5353">
        <v>84101</v>
      </c>
      <c r="F5353" t="s">
        <v>290</v>
      </c>
      <c r="G5353">
        <v>1</v>
      </c>
      <c r="H5353" t="str">
        <f>_xlfn.XLOOKUP(Table1[[#This Row],[ZIPCODE]],Table2[Zip Code],Table2[County])</f>
        <v>Salt Lake</v>
      </c>
      <c r="I5353" t="str">
        <f>_xlfn.XLOOKUP(Table1[[#This Row],[ZIPCODE]],Table3[zip],Table3[county])</f>
        <v>Salt Lake County</v>
      </c>
      <c r="J5353" t="str">
        <f>IFERROR(Table1[[#This Row],[County (Utah.gov)]], SUBSTITUTE(Table1[[#This Row],[County (WPR)]], " County", ""))</f>
        <v>Salt Lake</v>
      </c>
    </row>
    <row r="5354" spans="1:10">
      <c r="A5354" t="s">
        <v>140</v>
      </c>
      <c r="B5354" t="s">
        <v>324</v>
      </c>
      <c r="C5354">
        <v>2025</v>
      </c>
      <c r="D5354">
        <v>2</v>
      </c>
      <c r="E5354">
        <v>84102</v>
      </c>
      <c r="F5354" t="s">
        <v>290</v>
      </c>
      <c r="G5354">
        <v>3</v>
      </c>
      <c r="H5354" t="str">
        <f>_xlfn.XLOOKUP(Table1[[#This Row],[ZIPCODE]],Table2[Zip Code],Table2[County])</f>
        <v>Salt Lake</v>
      </c>
      <c r="I5354" t="str">
        <f>_xlfn.XLOOKUP(Table1[[#This Row],[ZIPCODE]],Table3[zip],Table3[county])</f>
        <v>Salt Lake County</v>
      </c>
      <c r="J5354" t="str">
        <f>IFERROR(Table1[[#This Row],[County (Utah.gov)]], SUBSTITUTE(Table1[[#This Row],[County (WPR)]], " County", ""))</f>
        <v>Salt Lake</v>
      </c>
    </row>
    <row r="5355" spans="1:10">
      <c r="A5355" t="s">
        <v>140</v>
      </c>
      <c r="B5355" t="s">
        <v>324</v>
      </c>
      <c r="C5355">
        <v>2025</v>
      </c>
      <c r="D5355">
        <v>2</v>
      </c>
      <c r="E5355">
        <v>84102</v>
      </c>
      <c r="F5355" t="s">
        <v>291</v>
      </c>
      <c r="G5355">
        <v>2</v>
      </c>
      <c r="H5355" t="str">
        <f>_xlfn.XLOOKUP(Table1[[#This Row],[ZIPCODE]],Table2[Zip Code],Table2[County])</f>
        <v>Salt Lake</v>
      </c>
      <c r="I5355" t="str">
        <f>_xlfn.XLOOKUP(Table1[[#This Row],[ZIPCODE]],Table3[zip],Table3[county])</f>
        <v>Salt Lake County</v>
      </c>
      <c r="J5355" t="str">
        <f>IFERROR(Table1[[#This Row],[County (Utah.gov)]], SUBSTITUTE(Table1[[#This Row],[County (WPR)]], " County", ""))</f>
        <v>Salt Lake</v>
      </c>
    </row>
    <row r="5356" spans="1:10">
      <c r="A5356" t="s">
        <v>140</v>
      </c>
      <c r="B5356" t="s">
        <v>324</v>
      </c>
      <c r="C5356">
        <v>2025</v>
      </c>
      <c r="D5356">
        <v>2</v>
      </c>
      <c r="E5356">
        <v>84103</v>
      </c>
      <c r="F5356" t="s">
        <v>290</v>
      </c>
      <c r="G5356">
        <v>2</v>
      </c>
      <c r="H5356" t="str">
        <f>_xlfn.XLOOKUP(Table1[[#This Row],[ZIPCODE]],Table2[Zip Code],Table2[County])</f>
        <v>Salt Lake</v>
      </c>
      <c r="I5356" t="str">
        <f>_xlfn.XLOOKUP(Table1[[#This Row],[ZIPCODE]],Table3[zip],Table3[county])</f>
        <v>Salt Lake County</v>
      </c>
      <c r="J5356" t="str">
        <f>IFERROR(Table1[[#This Row],[County (Utah.gov)]], SUBSTITUTE(Table1[[#This Row],[County (WPR)]], " County", ""))</f>
        <v>Salt Lake</v>
      </c>
    </row>
    <row r="5357" spans="1:10">
      <c r="A5357" t="s">
        <v>140</v>
      </c>
      <c r="B5357" t="s">
        <v>324</v>
      </c>
      <c r="C5357">
        <v>2025</v>
      </c>
      <c r="D5357">
        <v>2</v>
      </c>
      <c r="E5357">
        <v>84104</v>
      </c>
      <c r="F5357" t="s">
        <v>290</v>
      </c>
      <c r="G5357">
        <v>4</v>
      </c>
      <c r="H5357" t="str">
        <f>_xlfn.XLOOKUP(Table1[[#This Row],[ZIPCODE]],Table2[Zip Code],Table2[County])</f>
        <v>Salt Lake</v>
      </c>
      <c r="I5357" t="str">
        <f>_xlfn.XLOOKUP(Table1[[#This Row],[ZIPCODE]],Table3[zip],Table3[county])</f>
        <v>Salt Lake County</v>
      </c>
      <c r="J5357" t="str">
        <f>IFERROR(Table1[[#This Row],[County (Utah.gov)]], SUBSTITUTE(Table1[[#This Row],[County (WPR)]], " County", ""))</f>
        <v>Salt Lake</v>
      </c>
    </row>
    <row r="5358" spans="1:10">
      <c r="A5358" t="s">
        <v>140</v>
      </c>
      <c r="B5358" t="s">
        <v>324</v>
      </c>
      <c r="C5358">
        <v>2025</v>
      </c>
      <c r="D5358">
        <v>2</v>
      </c>
      <c r="E5358">
        <v>84105</v>
      </c>
      <c r="F5358" t="s">
        <v>291</v>
      </c>
      <c r="G5358">
        <v>2</v>
      </c>
      <c r="H5358" t="str">
        <f>_xlfn.XLOOKUP(Table1[[#This Row],[ZIPCODE]],Table2[Zip Code],Table2[County])</f>
        <v>Salt Lake</v>
      </c>
      <c r="I5358" t="str">
        <f>_xlfn.XLOOKUP(Table1[[#This Row],[ZIPCODE]],Table3[zip],Table3[county])</f>
        <v>Salt Lake County</v>
      </c>
      <c r="J5358" t="str">
        <f>IFERROR(Table1[[#This Row],[County (Utah.gov)]], SUBSTITUTE(Table1[[#This Row],[County (WPR)]], " County", ""))</f>
        <v>Salt Lake</v>
      </c>
    </row>
    <row r="5359" spans="1:10">
      <c r="A5359" t="s">
        <v>140</v>
      </c>
      <c r="B5359" t="s">
        <v>324</v>
      </c>
      <c r="C5359">
        <v>2025</v>
      </c>
      <c r="D5359">
        <v>2</v>
      </c>
      <c r="E5359">
        <v>84106</v>
      </c>
      <c r="F5359" t="s">
        <v>290</v>
      </c>
      <c r="G5359">
        <v>2</v>
      </c>
      <c r="H5359" t="str">
        <f>_xlfn.XLOOKUP(Table1[[#This Row],[ZIPCODE]],Table2[Zip Code],Table2[County])</f>
        <v>Salt Lake</v>
      </c>
      <c r="I5359" t="str">
        <f>_xlfn.XLOOKUP(Table1[[#This Row],[ZIPCODE]],Table3[zip],Table3[county])</f>
        <v>Salt Lake County</v>
      </c>
      <c r="J5359" t="str">
        <f>IFERROR(Table1[[#This Row],[County (Utah.gov)]], SUBSTITUTE(Table1[[#This Row],[County (WPR)]], " County", ""))</f>
        <v>Salt Lake</v>
      </c>
    </row>
    <row r="5360" spans="1:10">
      <c r="A5360" t="s">
        <v>140</v>
      </c>
      <c r="B5360" t="s">
        <v>324</v>
      </c>
      <c r="C5360">
        <v>2025</v>
      </c>
      <c r="D5360">
        <v>2</v>
      </c>
      <c r="E5360">
        <v>84106</v>
      </c>
      <c r="F5360" t="s">
        <v>291</v>
      </c>
      <c r="G5360">
        <v>3</v>
      </c>
      <c r="H5360" t="str">
        <f>_xlfn.XLOOKUP(Table1[[#This Row],[ZIPCODE]],Table2[Zip Code],Table2[County])</f>
        <v>Salt Lake</v>
      </c>
      <c r="I5360" t="str">
        <f>_xlfn.XLOOKUP(Table1[[#This Row],[ZIPCODE]],Table3[zip],Table3[county])</f>
        <v>Salt Lake County</v>
      </c>
      <c r="J5360" t="str">
        <f>IFERROR(Table1[[#This Row],[County (Utah.gov)]], SUBSTITUTE(Table1[[#This Row],[County (WPR)]], " County", ""))</f>
        <v>Salt Lake</v>
      </c>
    </row>
    <row r="5361" spans="1:10">
      <c r="A5361" t="s">
        <v>140</v>
      </c>
      <c r="B5361" t="s">
        <v>324</v>
      </c>
      <c r="C5361">
        <v>2025</v>
      </c>
      <c r="D5361">
        <v>2</v>
      </c>
      <c r="E5361">
        <v>84107</v>
      </c>
      <c r="F5361" t="s">
        <v>290</v>
      </c>
      <c r="G5361">
        <v>3</v>
      </c>
      <c r="H5361" t="str">
        <f>_xlfn.XLOOKUP(Table1[[#This Row],[ZIPCODE]],Table2[Zip Code],Table2[County])</f>
        <v>Salt Lake</v>
      </c>
      <c r="I5361" t="str">
        <f>_xlfn.XLOOKUP(Table1[[#This Row],[ZIPCODE]],Table3[zip],Table3[county])</f>
        <v>Salt Lake County</v>
      </c>
      <c r="J5361" t="str">
        <f>IFERROR(Table1[[#This Row],[County (Utah.gov)]], SUBSTITUTE(Table1[[#This Row],[County (WPR)]], " County", ""))</f>
        <v>Salt Lake</v>
      </c>
    </row>
    <row r="5362" spans="1:10">
      <c r="A5362" t="s">
        <v>140</v>
      </c>
      <c r="B5362" t="s">
        <v>324</v>
      </c>
      <c r="C5362">
        <v>2025</v>
      </c>
      <c r="D5362">
        <v>2</v>
      </c>
      <c r="E5362">
        <v>84107</v>
      </c>
      <c r="F5362" t="s">
        <v>291</v>
      </c>
      <c r="G5362">
        <v>2</v>
      </c>
      <c r="H5362" t="str">
        <f>_xlfn.XLOOKUP(Table1[[#This Row],[ZIPCODE]],Table2[Zip Code],Table2[County])</f>
        <v>Salt Lake</v>
      </c>
      <c r="I5362" t="str">
        <f>_xlfn.XLOOKUP(Table1[[#This Row],[ZIPCODE]],Table3[zip],Table3[county])</f>
        <v>Salt Lake County</v>
      </c>
      <c r="J5362" t="str">
        <f>IFERROR(Table1[[#This Row],[County (Utah.gov)]], SUBSTITUTE(Table1[[#This Row],[County (WPR)]], " County", ""))</f>
        <v>Salt Lake</v>
      </c>
    </row>
    <row r="5363" spans="1:10">
      <c r="A5363" t="s">
        <v>140</v>
      </c>
      <c r="B5363" t="s">
        <v>324</v>
      </c>
      <c r="C5363">
        <v>2025</v>
      </c>
      <c r="D5363">
        <v>2</v>
      </c>
      <c r="E5363">
        <v>84108</v>
      </c>
      <c r="F5363" t="s">
        <v>290</v>
      </c>
      <c r="G5363">
        <v>2</v>
      </c>
      <c r="H5363" t="str">
        <f>_xlfn.XLOOKUP(Table1[[#This Row],[ZIPCODE]],Table2[Zip Code],Table2[County])</f>
        <v>Salt Lake</v>
      </c>
      <c r="I5363" t="str">
        <f>_xlfn.XLOOKUP(Table1[[#This Row],[ZIPCODE]],Table3[zip],Table3[county])</f>
        <v>Salt Lake County</v>
      </c>
      <c r="J5363" t="str">
        <f>IFERROR(Table1[[#This Row],[County (Utah.gov)]], SUBSTITUTE(Table1[[#This Row],[County (WPR)]], " County", ""))</f>
        <v>Salt Lake</v>
      </c>
    </row>
    <row r="5364" spans="1:10">
      <c r="A5364" t="s">
        <v>140</v>
      </c>
      <c r="B5364" t="s">
        <v>324</v>
      </c>
      <c r="C5364">
        <v>2025</v>
      </c>
      <c r="D5364">
        <v>2</v>
      </c>
      <c r="E5364">
        <v>84108</v>
      </c>
      <c r="F5364" t="s">
        <v>291</v>
      </c>
      <c r="G5364">
        <v>1</v>
      </c>
      <c r="H5364" t="str">
        <f>_xlfn.XLOOKUP(Table1[[#This Row],[ZIPCODE]],Table2[Zip Code],Table2[County])</f>
        <v>Salt Lake</v>
      </c>
      <c r="I5364" t="str">
        <f>_xlfn.XLOOKUP(Table1[[#This Row],[ZIPCODE]],Table3[zip],Table3[county])</f>
        <v>Salt Lake County</v>
      </c>
      <c r="J5364" t="str">
        <f>IFERROR(Table1[[#This Row],[County (Utah.gov)]], SUBSTITUTE(Table1[[#This Row],[County (WPR)]], " County", ""))</f>
        <v>Salt Lake</v>
      </c>
    </row>
    <row r="5365" spans="1:10">
      <c r="A5365" t="s">
        <v>140</v>
      </c>
      <c r="B5365" t="s">
        <v>324</v>
      </c>
      <c r="C5365">
        <v>2025</v>
      </c>
      <c r="D5365">
        <v>2</v>
      </c>
      <c r="E5365">
        <v>84109</v>
      </c>
      <c r="F5365" t="s">
        <v>290</v>
      </c>
      <c r="G5365">
        <v>2</v>
      </c>
      <c r="H5365" t="str">
        <f>_xlfn.XLOOKUP(Table1[[#This Row],[ZIPCODE]],Table2[Zip Code],Table2[County])</f>
        <v>Salt Lake</v>
      </c>
      <c r="I5365" t="str">
        <f>_xlfn.XLOOKUP(Table1[[#This Row],[ZIPCODE]],Table3[zip],Table3[county])</f>
        <v>Salt Lake County</v>
      </c>
      <c r="J5365" t="str">
        <f>IFERROR(Table1[[#This Row],[County (Utah.gov)]], SUBSTITUTE(Table1[[#This Row],[County (WPR)]], " County", ""))</f>
        <v>Salt Lake</v>
      </c>
    </row>
    <row r="5366" spans="1:10">
      <c r="A5366" t="s">
        <v>140</v>
      </c>
      <c r="B5366" t="s">
        <v>324</v>
      </c>
      <c r="C5366">
        <v>2025</v>
      </c>
      <c r="D5366">
        <v>2</v>
      </c>
      <c r="E5366">
        <v>84111</v>
      </c>
      <c r="F5366" t="s">
        <v>291</v>
      </c>
      <c r="G5366">
        <v>1</v>
      </c>
      <c r="H5366" t="str">
        <f>_xlfn.XLOOKUP(Table1[[#This Row],[ZIPCODE]],Table2[Zip Code],Table2[County])</f>
        <v>Salt Lake</v>
      </c>
      <c r="I5366" t="str">
        <f>_xlfn.XLOOKUP(Table1[[#This Row],[ZIPCODE]],Table3[zip],Table3[county])</f>
        <v>Salt Lake County</v>
      </c>
      <c r="J5366" t="str">
        <f>IFERROR(Table1[[#This Row],[County (Utah.gov)]], SUBSTITUTE(Table1[[#This Row],[County (WPR)]], " County", ""))</f>
        <v>Salt Lake</v>
      </c>
    </row>
    <row r="5367" spans="1:10">
      <c r="A5367" t="s">
        <v>140</v>
      </c>
      <c r="B5367" t="s">
        <v>324</v>
      </c>
      <c r="C5367">
        <v>2025</v>
      </c>
      <c r="D5367">
        <v>2</v>
      </c>
      <c r="E5367">
        <v>84115</v>
      </c>
      <c r="F5367" t="s">
        <v>290</v>
      </c>
      <c r="G5367">
        <v>4</v>
      </c>
      <c r="H5367" t="str">
        <f>_xlfn.XLOOKUP(Table1[[#This Row],[ZIPCODE]],Table2[Zip Code],Table2[County])</f>
        <v>Salt Lake</v>
      </c>
      <c r="I5367" t="str">
        <f>_xlfn.XLOOKUP(Table1[[#This Row],[ZIPCODE]],Table3[zip],Table3[county])</f>
        <v>Salt Lake County</v>
      </c>
      <c r="J5367" t="str">
        <f>IFERROR(Table1[[#This Row],[County (Utah.gov)]], SUBSTITUTE(Table1[[#This Row],[County (WPR)]], " County", ""))</f>
        <v>Salt Lake</v>
      </c>
    </row>
    <row r="5368" spans="1:10">
      <c r="A5368" t="s">
        <v>140</v>
      </c>
      <c r="B5368" t="s">
        <v>324</v>
      </c>
      <c r="C5368">
        <v>2025</v>
      </c>
      <c r="D5368">
        <v>2</v>
      </c>
      <c r="E5368">
        <v>84115</v>
      </c>
      <c r="F5368" t="s">
        <v>291</v>
      </c>
      <c r="G5368">
        <v>2</v>
      </c>
      <c r="H5368" t="str">
        <f>_xlfn.XLOOKUP(Table1[[#This Row],[ZIPCODE]],Table2[Zip Code],Table2[County])</f>
        <v>Salt Lake</v>
      </c>
      <c r="I5368" t="str">
        <f>_xlfn.XLOOKUP(Table1[[#This Row],[ZIPCODE]],Table3[zip],Table3[county])</f>
        <v>Salt Lake County</v>
      </c>
      <c r="J5368" t="str">
        <f>IFERROR(Table1[[#This Row],[County (Utah.gov)]], SUBSTITUTE(Table1[[#This Row],[County (WPR)]], " County", ""))</f>
        <v>Salt Lake</v>
      </c>
    </row>
    <row r="5369" spans="1:10">
      <c r="A5369" t="s">
        <v>140</v>
      </c>
      <c r="B5369" t="s">
        <v>324</v>
      </c>
      <c r="C5369">
        <v>2025</v>
      </c>
      <c r="D5369">
        <v>2</v>
      </c>
      <c r="E5369">
        <v>84116</v>
      </c>
      <c r="F5369" t="s">
        <v>290</v>
      </c>
      <c r="G5369">
        <v>3</v>
      </c>
      <c r="H5369" t="str">
        <f>_xlfn.XLOOKUP(Table1[[#This Row],[ZIPCODE]],Table2[Zip Code],Table2[County])</f>
        <v>Salt Lake</v>
      </c>
      <c r="I5369" t="str">
        <f>_xlfn.XLOOKUP(Table1[[#This Row],[ZIPCODE]],Table3[zip],Table3[county])</f>
        <v>Salt Lake County</v>
      </c>
      <c r="J5369" t="str">
        <f>IFERROR(Table1[[#This Row],[County (Utah.gov)]], SUBSTITUTE(Table1[[#This Row],[County (WPR)]], " County", ""))</f>
        <v>Salt Lake</v>
      </c>
    </row>
    <row r="5370" spans="1:10">
      <c r="A5370" t="s">
        <v>140</v>
      </c>
      <c r="B5370" t="s">
        <v>324</v>
      </c>
      <c r="C5370">
        <v>2025</v>
      </c>
      <c r="D5370">
        <v>2</v>
      </c>
      <c r="E5370">
        <v>84117</v>
      </c>
      <c r="F5370" t="s">
        <v>290</v>
      </c>
      <c r="G5370">
        <v>1</v>
      </c>
      <c r="H5370" t="str">
        <f>_xlfn.XLOOKUP(Table1[[#This Row],[ZIPCODE]],Table2[Zip Code],Table2[County])</f>
        <v>Salt Lake</v>
      </c>
      <c r="I5370" t="str">
        <f>_xlfn.XLOOKUP(Table1[[#This Row],[ZIPCODE]],Table3[zip],Table3[county])</f>
        <v>Salt Lake County</v>
      </c>
      <c r="J5370" t="str">
        <f>IFERROR(Table1[[#This Row],[County (Utah.gov)]], SUBSTITUTE(Table1[[#This Row],[County (WPR)]], " County", ""))</f>
        <v>Salt Lake</v>
      </c>
    </row>
    <row r="5371" spans="1:10">
      <c r="A5371" t="s">
        <v>140</v>
      </c>
      <c r="B5371" t="s">
        <v>324</v>
      </c>
      <c r="C5371">
        <v>2025</v>
      </c>
      <c r="D5371">
        <v>2</v>
      </c>
      <c r="E5371">
        <v>84117</v>
      </c>
      <c r="F5371" t="s">
        <v>291</v>
      </c>
      <c r="G5371">
        <v>1</v>
      </c>
      <c r="H5371" t="str">
        <f>_xlfn.XLOOKUP(Table1[[#This Row],[ZIPCODE]],Table2[Zip Code],Table2[County])</f>
        <v>Salt Lake</v>
      </c>
      <c r="I5371" t="str">
        <f>_xlfn.XLOOKUP(Table1[[#This Row],[ZIPCODE]],Table3[zip],Table3[county])</f>
        <v>Salt Lake County</v>
      </c>
      <c r="J5371" t="str">
        <f>IFERROR(Table1[[#This Row],[County (Utah.gov)]], SUBSTITUTE(Table1[[#This Row],[County (WPR)]], " County", ""))</f>
        <v>Salt Lake</v>
      </c>
    </row>
    <row r="5372" spans="1:10">
      <c r="A5372" t="s">
        <v>140</v>
      </c>
      <c r="B5372" t="s">
        <v>324</v>
      </c>
      <c r="C5372">
        <v>2025</v>
      </c>
      <c r="D5372">
        <v>2</v>
      </c>
      <c r="E5372">
        <v>84118</v>
      </c>
      <c r="F5372" t="s">
        <v>290</v>
      </c>
      <c r="G5372">
        <v>2</v>
      </c>
      <c r="H5372" t="str">
        <f>_xlfn.XLOOKUP(Table1[[#This Row],[ZIPCODE]],Table2[Zip Code],Table2[County])</f>
        <v>Salt Lake</v>
      </c>
      <c r="I5372" t="str">
        <f>_xlfn.XLOOKUP(Table1[[#This Row],[ZIPCODE]],Table3[zip],Table3[county])</f>
        <v>Salt Lake County</v>
      </c>
      <c r="J5372" t="str">
        <f>IFERROR(Table1[[#This Row],[County (Utah.gov)]], SUBSTITUTE(Table1[[#This Row],[County (WPR)]], " County", ""))</f>
        <v>Salt Lake</v>
      </c>
    </row>
    <row r="5373" spans="1:10">
      <c r="A5373" t="s">
        <v>140</v>
      </c>
      <c r="B5373" t="s">
        <v>324</v>
      </c>
      <c r="C5373">
        <v>2025</v>
      </c>
      <c r="D5373">
        <v>2</v>
      </c>
      <c r="E5373">
        <v>84118</v>
      </c>
      <c r="F5373" t="s">
        <v>291</v>
      </c>
      <c r="G5373">
        <v>1</v>
      </c>
      <c r="H5373" t="str">
        <f>_xlfn.XLOOKUP(Table1[[#This Row],[ZIPCODE]],Table2[Zip Code],Table2[County])</f>
        <v>Salt Lake</v>
      </c>
      <c r="I5373" t="str">
        <f>_xlfn.XLOOKUP(Table1[[#This Row],[ZIPCODE]],Table3[zip],Table3[county])</f>
        <v>Salt Lake County</v>
      </c>
      <c r="J5373" t="str">
        <f>IFERROR(Table1[[#This Row],[County (Utah.gov)]], SUBSTITUTE(Table1[[#This Row],[County (WPR)]], " County", ""))</f>
        <v>Salt Lake</v>
      </c>
    </row>
    <row r="5374" spans="1:10">
      <c r="A5374" t="s">
        <v>140</v>
      </c>
      <c r="B5374" t="s">
        <v>324</v>
      </c>
      <c r="C5374">
        <v>2025</v>
      </c>
      <c r="D5374">
        <v>2</v>
      </c>
      <c r="E5374">
        <v>84119</v>
      </c>
      <c r="F5374" t="s">
        <v>290</v>
      </c>
      <c r="G5374">
        <v>5</v>
      </c>
      <c r="H5374" t="str">
        <f>_xlfn.XLOOKUP(Table1[[#This Row],[ZIPCODE]],Table2[Zip Code],Table2[County])</f>
        <v>Salt Lake</v>
      </c>
      <c r="I5374" t="str">
        <f>_xlfn.XLOOKUP(Table1[[#This Row],[ZIPCODE]],Table3[zip],Table3[county])</f>
        <v>Salt Lake County</v>
      </c>
      <c r="J5374" t="str">
        <f>IFERROR(Table1[[#This Row],[County (Utah.gov)]], SUBSTITUTE(Table1[[#This Row],[County (WPR)]], " County", ""))</f>
        <v>Salt Lake</v>
      </c>
    </row>
    <row r="5375" spans="1:10">
      <c r="A5375" t="s">
        <v>140</v>
      </c>
      <c r="B5375" t="s">
        <v>324</v>
      </c>
      <c r="C5375">
        <v>2025</v>
      </c>
      <c r="D5375">
        <v>2</v>
      </c>
      <c r="E5375">
        <v>84120</v>
      </c>
      <c r="F5375" t="s">
        <v>290</v>
      </c>
      <c r="G5375">
        <v>4</v>
      </c>
      <c r="H5375" t="str">
        <f>_xlfn.XLOOKUP(Table1[[#This Row],[ZIPCODE]],Table2[Zip Code],Table2[County])</f>
        <v>Salt Lake</v>
      </c>
      <c r="I5375" t="str">
        <f>_xlfn.XLOOKUP(Table1[[#This Row],[ZIPCODE]],Table3[zip],Table3[county])</f>
        <v>Salt Lake County</v>
      </c>
      <c r="J5375" t="str">
        <f>IFERROR(Table1[[#This Row],[County (Utah.gov)]], SUBSTITUTE(Table1[[#This Row],[County (WPR)]], " County", ""))</f>
        <v>Salt Lake</v>
      </c>
    </row>
    <row r="5376" spans="1:10">
      <c r="A5376" t="s">
        <v>140</v>
      </c>
      <c r="B5376" t="s">
        <v>324</v>
      </c>
      <c r="C5376">
        <v>2025</v>
      </c>
      <c r="D5376">
        <v>2</v>
      </c>
      <c r="E5376">
        <v>84120</v>
      </c>
      <c r="F5376" t="s">
        <v>291</v>
      </c>
      <c r="G5376">
        <v>2</v>
      </c>
      <c r="H5376" t="str">
        <f>_xlfn.XLOOKUP(Table1[[#This Row],[ZIPCODE]],Table2[Zip Code],Table2[County])</f>
        <v>Salt Lake</v>
      </c>
      <c r="I5376" t="str">
        <f>_xlfn.XLOOKUP(Table1[[#This Row],[ZIPCODE]],Table3[zip],Table3[county])</f>
        <v>Salt Lake County</v>
      </c>
      <c r="J5376" t="str">
        <f>IFERROR(Table1[[#This Row],[County (Utah.gov)]], SUBSTITUTE(Table1[[#This Row],[County (WPR)]], " County", ""))</f>
        <v>Salt Lake</v>
      </c>
    </row>
    <row r="5377" spans="1:10">
      <c r="A5377" t="s">
        <v>140</v>
      </c>
      <c r="B5377" t="s">
        <v>324</v>
      </c>
      <c r="C5377">
        <v>2025</v>
      </c>
      <c r="D5377">
        <v>2</v>
      </c>
      <c r="E5377">
        <v>84121</v>
      </c>
      <c r="F5377" t="s">
        <v>290</v>
      </c>
      <c r="G5377">
        <v>2</v>
      </c>
      <c r="H5377" t="str">
        <f>_xlfn.XLOOKUP(Table1[[#This Row],[ZIPCODE]],Table2[Zip Code],Table2[County])</f>
        <v>Salt Lake</v>
      </c>
      <c r="I5377" t="str">
        <f>_xlfn.XLOOKUP(Table1[[#This Row],[ZIPCODE]],Table3[zip],Table3[county])</f>
        <v>Salt Lake County</v>
      </c>
      <c r="J5377" t="str">
        <f>IFERROR(Table1[[#This Row],[County (Utah.gov)]], SUBSTITUTE(Table1[[#This Row],[County (WPR)]], " County", ""))</f>
        <v>Salt Lake</v>
      </c>
    </row>
    <row r="5378" spans="1:10">
      <c r="A5378" t="s">
        <v>140</v>
      </c>
      <c r="B5378" t="s">
        <v>324</v>
      </c>
      <c r="C5378">
        <v>2025</v>
      </c>
      <c r="D5378">
        <v>2</v>
      </c>
      <c r="E5378">
        <v>84121</v>
      </c>
      <c r="F5378" t="s">
        <v>291</v>
      </c>
      <c r="G5378">
        <v>1</v>
      </c>
      <c r="H5378" t="str">
        <f>_xlfn.XLOOKUP(Table1[[#This Row],[ZIPCODE]],Table2[Zip Code],Table2[County])</f>
        <v>Salt Lake</v>
      </c>
      <c r="I5378" t="str">
        <f>_xlfn.XLOOKUP(Table1[[#This Row],[ZIPCODE]],Table3[zip],Table3[county])</f>
        <v>Salt Lake County</v>
      </c>
      <c r="J5378" t="str">
        <f>IFERROR(Table1[[#This Row],[County (Utah.gov)]], SUBSTITUTE(Table1[[#This Row],[County (WPR)]], " County", ""))</f>
        <v>Salt Lake</v>
      </c>
    </row>
    <row r="5379" spans="1:10">
      <c r="A5379" t="s">
        <v>140</v>
      </c>
      <c r="B5379" t="s">
        <v>324</v>
      </c>
      <c r="C5379">
        <v>2025</v>
      </c>
      <c r="D5379">
        <v>2</v>
      </c>
      <c r="E5379">
        <v>84123</v>
      </c>
      <c r="F5379" t="s">
        <v>290</v>
      </c>
      <c r="G5379">
        <v>1</v>
      </c>
      <c r="H5379" t="str">
        <f>_xlfn.XLOOKUP(Table1[[#This Row],[ZIPCODE]],Table2[Zip Code],Table2[County])</f>
        <v>Salt Lake</v>
      </c>
      <c r="I5379" t="str">
        <f>_xlfn.XLOOKUP(Table1[[#This Row],[ZIPCODE]],Table3[zip],Table3[county])</f>
        <v>Salt Lake County</v>
      </c>
      <c r="J5379" t="str">
        <f>IFERROR(Table1[[#This Row],[County (Utah.gov)]], SUBSTITUTE(Table1[[#This Row],[County (WPR)]], " County", ""))</f>
        <v>Salt Lake</v>
      </c>
    </row>
    <row r="5380" spans="1:10">
      <c r="A5380" t="s">
        <v>140</v>
      </c>
      <c r="B5380" t="s">
        <v>324</v>
      </c>
      <c r="C5380">
        <v>2025</v>
      </c>
      <c r="D5380">
        <v>2</v>
      </c>
      <c r="E5380">
        <v>84128</v>
      </c>
      <c r="F5380" t="s">
        <v>290</v>
      </c>
      <c r="G5380">
        <v>2</v>
      </c>
      <c r="H5380" t="str">
        <f>_xlfn.XLOOKUP(Table1[[#This Row],[ZIPCODE]],Table2[Zip Code],Table2[County])</f>
        <v>Salt Lake</v>
      </c>
      <c r="I5380" t="str">
        <f>_xlfn.XLOOKUP(Table1[[#This Row],[ZIPCODE]],Table3[zip],Table3[county])</f>
        <v>Salt Lake County</v>
      </c>
      <c r="J5380" t="str">
        <f>IFERROR(Table1[[#This Row],[County (Utah.gov)]], SUBSTITUTE(Table1[[#This Row],[County (WPR)]], " County", ""))</f>
        <v>Salt Lake</v>
      </c>
    </row>
    <row r="5381" spans="1:10">
      <c r="A5381" t="s">
        <v>140</v>
      </c>
      <c r="B5381" t="s">
        <v>324</v>
      </c>
      <c r="C5381">
        <v>2025</v>
      </c>
      <c r="D5381">
        <v>2</v>
      </c>
      <c r="E5381">
        <v>84129</v>
      </c>
      <c r="F5381" t="s">
        <v>290</v>
      </c>
      <c r="G5381">
        <v>3</v>
      </c>
      <c r="H5381" t="e">
        <f>_xlfn.XLOOKUP(Table1[[#This Row],[ZIPCODE]],Table2[Zip Code],Table2[County])</f>
        <v>#N/A</v>
      </c>
      <c r="I5381" t="str">
        <f>_xlfn.XLOOKUP(Table1[[#This Row],[ZIPCODE]],Table3[zip],Table3[county])</f>
        <v>Salt Lake County</v>
      </c>
      <c r="J5381" t="str">
        <f>IFERROR(Table1[[#This Row],[County (Utah.gov)]], SUBSTITUTE(Table1[[#This Row],[County (WPR)]], " County", ""))</f>
        <v>Salt Lake</v>
      </c>
    </row>
    <row r="5382" spans="1:10">
      <c r="A5382" t="s">
        <v>140</v>
      </c>
      <c r="B5382" t="s">
        <v>324</v>
      </c>
      <c r="C5382">
        <v>2025</v>
      </c>
      <c r="D5382">
        <v>2</v>
      </c>
      <c r="E5382">
        <v>84129</v>
      </c>
      <c r="F5382" t="s">
        <v>291</v>
      </c>
      <c r="G5382">
        <v>1</v>
      </c>
      <c r="H5382" t="e">
        <f>_xlfn.XLOOKUP(Table1[[#This Row],[ZIPCODE]],Table2[Zip Code],Table2[County])</f>
        <v>#N/A</v>
      </c>
      <c r="I5382" t="str">
        <f>_xlfn.XLOOKUP(Table1[[#This Row],[ZIPCODE]],Table3[zip],Table3[county])</f>
        <v>Salt Lake County</v>
      </c>
      <c r="J5382" t="str">
        <f>IFERROR(Table1[[#This Row],[County (Utah.gov)]], SUBSTITUTE(Table1[[#This Row],[County (WPR)]], " County", ""))</f>
        <v>Salt Lake</v>
      </c>
    </row>
    <row r="5383" spans="1:10">
      <c r="A5383" t="s">
        <v>140</v>
      </c>
      <c r="B5383" t="s">
        <v>324</v>
      </c>
      <c r="C5383">
        <v>2025</v>
      </c>
      <c r="D5383">
        <v>2</v>
      </c>
      <c r="E5383">
        <v>84301</v>
      </c>
      <c r="F5383" t="s">
        <v>291</v>
      </c>
      <c r="G5383">
        <v>1</v>
      </c>
      <c r="H5383" t="str">
        <f>_xlfn.XLOOKUP(Table1[[#This Row],[ZIPCODE]],Table2[Zip Code],Table2[County])</f>
        <v>Box Elder</v>
      </c>
      <c r="I5383" t="str">
        <f>_xlfn.XLOOKUP(Table1[[#This Row],[ZIPCODE]],Table3[zip],Table3[county])</f>
        <v>Box Elder County</v>
      </c>
      <c r="J5383" t="str">
        <f>IFERROR(Table1[[#This Row],[County (Utah.gov)]], SUBSTITUTE(Table1[[#This Row],[County (WPR)]], " County", ""))</f>
        <v>Box Elder</v>
      </c>
    </row>
    <row r="5384" spans="1:10">
      <c r="A5384" t="s">
        <v>140</v>
      </c>
      <c r="B5384" t="s">
        <v>324</v>
      </c>
      <c r="C5384">
        <v>2025</v>
      </c>
      <c r="D5384">
        <v>2</v>
      </c>
      <c r="E5384">
        <v>84302</v>
      </c>
      <c r="F5384" t="s">
        <v>290</v>
      </c>
      <c r="G5384">
        <v>22</v>
      </c>
      <c r="H5384" t="str">
        <f>_xlfn.XLOOKUP(Table1[[#This Row],[ZIPCODE]],Table2[Zip Code],Table2[County])</f>
        <v>Box Elder</v>
      </c>
      <c r="I5384" t="str">
        <f>_xlfn.XLOOKUP(Table1[[#This Row],[ZIPCODE]],Table3[zip],Table3[county])</f>
        <v>Box Elder County</v>
      </c>
      <c r="J5384" t="str">
        <f>IFERROR(Table1[[#This Row],[County (Utah.gov)]], SUBSTITUTE(Table1[[#This Row],[County (WPR)]], " County", ""))</f>
        <v>Box Elder</v>
      </c>
    </row>
    <row r="5385" spans="1:10">
      <c r="A5385" t="s">
        <v>140</v>
      </c>
      <c r="B5385" t="s">
        <v>324</v>
      </c>
      <c r="C5385">
        <v>2025</v>
      </c>
      <c r="D5385">
        <v>2</v>
      </c>
      <c r="E5385">
        <v>84302</v>
      </c>
      <c r="F5385" t="s">
        <v>291</v>
      </c>
      <c r="G5385">
        <v>13</v>
      </c>
      <c r="H5385" t="str">
        <f>_xlfn.XLOOKUP(Table1[[#This Row],[ZIPCODE]],Table2[Zip Code],Table2[County])</f>
        <v>Box Elder</v>
      </c>
      <c r="I5385" t="str">
        <f>_xlfn.XLOOKUP(Table1[[#This Row],[ZIPCODE]],Table3[zip],Table3[county])</f>
        <v>Box Elder County</v>
      </c>
      <c r="J5385" t="str">
        <f>IFERROR(Table1[[#This Row],[County (Utah.gov)]], SUBSTITUTE(Table1[[#This Row],[County (WPR)]], " County", ""))</f>
        <v>Box Elder</v>
      </c>
    </row>
    <row r="5386" spans="1:10">
      <c r="A5386" t="s">
        <v>140</v>
      </c>
      <c r="B5386" t="s">
        <v>324</v>
      </c>
      <c r="C5386">
        <v>2025</v>
      </c>
      <c r="D5386">
        <v>2</v>
      </c>
      <c r="E5386">
        <v>84306</v>
      </c>
      <c r="F5386" t="s">
        <v>291</v>
      </c>
      <c r="G5386">
        <v>1</v>
      </c>
      <c r="H5386" t="str">
        <f>_xlfn.XLOOKUP(Table1[[#This Row],[ZIPCODE]],Table2[Zip Code],Table2[County])</f>
        <v>Box Elder</v>
      </c>
      <c r="I5386" t="str">
        <f>_xlfn.XLOOKUP(Table1[[#This Row],[ZIPCODE]],Table3[zip],Table3[county])</f>
        <v>Box Elder County</v>
      </c>
      <c r="J5386" t="str">
        <f>IFERROR(Table1[[#This Row],[County (Utah.gov)]], SUBSTITUTE(Table1[[#This Row],[County (WPR)]], " County", ""))</f>
        <v>Box Elder</v>
      </c>
    </row>
    <row r="5387" spans="1:10">
      <c r="A5387" t="s">
        <v>140</v>
      </c>
      <c r="B5387" t="s">
        <v>324</v>
      </c>
      <c r="C5387">
        <v>2025</v>
      </c>
      <c r="D5387">
        <v>2</v>
      </c>
      <c r="E5387">
        <v>84307</v>
      </c>
      <c r="F5387" t="s">
        <v>290</v>
      </c>
      <c r="G5387">
        <v>1</v>
      </c>
      <c r="H5387" t="str">
        <f>_xlfn.XLOOKUP(Table1[[#This Row],[ZIPCODE]],Table2[Zip Code],Table2[County])</f>
        <v>Box Elder</v>
      </c>
      <c r="I5387" t="str">
        <f>_xlfn.XLOOKUP(Table1[[#This Row],[ZIPCODE]],Table3[zip],Table3[county])</f>
        <v>Box Elder County</v>
      </c>
      <c r="J5387" t="str">
        <f>IFERROR(Table1[[#This Row],[County (Utah.gov)]], SUBSTITUTE(Table1[[#This Row],[County (WPR)]], " County", ""))</f>
        <v>Box Elder</v>
      </c>
    </row>
    <row r="5388" spans="1:10">
      <c r="A5388" t="s">
        <v>140</v>
      </c>
      <c r="B5388" t="s">
        <v>324</v>
      </c>
      <c r="C5388">
        <v>2025</v>
      </c>
      <c r="D5388">
        <v>2</v>
      </c>
      <c r="E5388">
        <v>84309</v>
      </c>
      <c r="F5388" t="s">
        <v>291</v>
      </c>
      <c r="G5388">
        <v>1</v>
      </c>
      <c r="H5388" t="str">
        <f>_xlfn.XLOOKUP(Table1[[#This Row],[ZIPCODE]],Table2[Zip Code],Table2[County])</f>
        <v>Box Elder</v>
      </c>
      <c r="I5388" t="str">
        <f>_xlfn.XLOOKUP(Table1[[#This Row],[ZIPCODE]],Table3[zip],Table3[county])</f>
        <v>Box Elder County</v>
      </c>
      <c r="J5388" t="str">
        <f>IFERROR(Table1[[#This Row],[County (Utah.gov)]], SUBSTITUTE(Table1[[#This Row],[County (WPR)]], " County", ""))</f>
        <v>Box Elder</v>
      </c>
    </row>
    <row r="5389" spans="1:10">
      <c r="A5389" t="s">
        <v>140</v>
      </c>
      <c r="B5389" t="s">
        <v>324</v>
      </c>
      <c r="C5389">
        <v>2025</v>
      </c>
      <c r="D5389">
        <v>2</v>
      </c>
      <c r="E5389">
        <v>84310</v>
      </c>
      <c r="F5389" t="s">
        <v>290</v>
      </c>
      <c r="G5389">
        <v>5</v>
      </c>
      <c r="H5389" t="str">
        <f>_xlfn.XLOOKUP(Table1[[#This Row],[ZIPCODE]],Table2[Zip Code],Table2[County])</f>
        <v>Weber</v>
      </c>
      <c r="I5389" t="str">
        <f>_xlfn.XLOOKUP(Table1[[#This Row],[ZIPCODE]],Table3[zip],Table3[county])</f>
        <v>Weber County</v>
      </c>
      <c r="J5389" t="str">
        <f>IFERROR(Table1[[#This Row],[County (Utah.gov)]], SUBSTITUTE(Table1[[#This Row],[County (WPR)]], " County", ""))</f>
        <v>Weber</v>
      </c>
    </row>
    <row r="5390" spans="1:10">
      <c r="A5390" t="s">
        <v>140</v>
      </c>
      <c r="B5390" t="s">
        <v>324</v>
      </c>
      <c r="C5390">
        <v>2025</v>
      </c>
      <c r="D5390">
        <v>2</v>
      </c>
      <c r="E5390">
        <v>84310</v>
      </c>
      <c r="F5390" t="s">
        <v>291</v>
      </c>
      <c r="G5390">
        <v>6</v>
      </c>
      <c r="H5390" t="str">
        <f>_xlfn.XLOOKUP(Table1[[#This Row],[ZIPCODE]],Table2[Zip Code],Table2[County])</f>
        <v>Weber</v>
      </c>
      <c r="I5390" t="str">
        <f>_xlfn.XLOOKUP(Table1[[#This Row],[ZIPCODE]],Table3[zip],Table3[county])</f>
        <v>Weber County</v>
      </c>
      <c r="J5390" t="str">
        <f>IFERROR(Table1[[#This Row],[County (Utah.gov)]], SUBSTITUTE(Table1[[#This Row],[County (WPR)]], " County", ""))</f>
        <v>Weber</v>
      </c>
    </row>
    <row r="5391" spans="1:10">
      <c r="A5391" t="s">
        <v>140</v>
      </c>
      <c r="B5391" t="s">
        <v>324</v>
      </c>
      <c r="C5391">
        <v>2025</v>
      </c>
      <c r="D5391">
        <v>2</v>
      </c>
      <c r="E5391">
        <v>84311</v>
      </c>
      <c r="F5391" t="s">
        <v>291</v>
      </c>
      <c r="G5391">
        <v>1</v>
      </c>
      <c r="H5391" t="str">
        <f>_xlfn.XLOOKUP(Table1[[#This Row],[ZIPCODE]],Table2[Zip Code],Table2[County])</f>
        <v>Box Elder</v>
      </c>
      <c r="I5391" t="str">
        <f>_xlfn.XLOOKUP(Table1[[#This Row],[ZIPCODE]],Table3[zip],Table3[county])</f>
        <v>Box Elder County</v>
      </c>
      <c r="J5391" t="str">
        <f>IFERROR(Table1[[#This Row],[County (Utah.gov)]], SUBSTITUTE(Table1[[#This Row],[County (WPR)]], " County", ""))</f>
        <v>Box Elder</v>
      </c>
    </row>
    <row r="5392" spans="1:10">
      <c r="A5392" t="s">
        <v>140</v>
      </c>
      <c r="B5392" t="s">
        <v>324</v>
      </c>
      <c r="C5392">
        <v>2025</v>
      </c>
      <c r="D5392">
        <v>2</v>
      </c>
      <c r="E5392">
        <v>84314</v>
      </c>
      <c r="F5392" t="s">
        <v>290</v>
      </c>
      <c r="G5392">
        <v>2</v>
      </c>
      <c r="H5392" t="str">
        <f>_xlfn.XLOOKUP(Table1[[#This Row],[ZIPCODE]],Table2[Zip Code],Table2[County])</f>
        <v>Box Elder</v>
      </c>
      <c r="I5392" t="str">
        <f>_xlfn.XLOOKUP(Table1[[#This Row],[ZIPCODE]],Table3[zip],Table3[county])</f>
        <v>Box Elder County</v>
      </c>
      <c r="J5392" t="str">
        <f>IFERROR(Table1[[#This Row],[County (Utah.gov)]], SUBSTITUTE(Table1[[#This Row],[County (WPR)]], " County", ""))</f>
        <v>Box Elder</v>
      </c>
    </row>
    <row r="5393" spans="1:10">
      <c r="A5393" t="s">
        <v>140</v>
      </c>
      <c r="B5393" t="s">
        <v>324</v>
      </c>
      <c r="C5393">
        <v>2025</v>
      </c>
      <c r="D5393">
        <v>2</v>
      </c>
      <c r="E5393">
        <v>84315</v>
      </c>
      <c r="F5393" t="s">
        <v>290</v>
      </c>
      <c r="G5393">
        <v>15</v>
      </c>
      <c r="H5393" t="str">
        <f>_xlfn.XLOOKUP(Table1[[#This Row],[ZIPCODE]],Table2[Zip Code],Table2[County])</f>
        <v>Weber</v>
      </c>
      <c r="I5393" t="str">
        <f>_xlfn.XLOOKUP(Table1[[#This Row],[ZIPCODE]],Table3[zip],Table3[county])</f>
        <v>Weber County</v>
      </c>
      <c r="J5393" t="str">
        <f>IFERROR(Table1[[#This Row],[County (Utah.gov)]], SUBSTITUTE(Table1[[#This Row],[County (WPR)]], " County", ""))</f>
        <v>Weber</v>
      </c>
    </row>
    <row r="5394" spans="1:10">
      <c r="A5394" t="s">
        <v>140</v>
      </c>
      <c r="B5394" t="s">
        <v>324</v>
      </c>
      <c r="C5394">
        <v>2025</v>
      </c>
      <c r="D5394">
        <v>2</v>
      </c>
      <c r="E5394">
        <v>84315</v>
      </c>
      <c r="F5394" t="s">
        <v>291</v>
      </c>
      <c r="G5394">
        <v>7</v>
      </c>
      <c r="H5394" t="str">
        <f>_xlfn.XLOOKUP(Table1[[#This Row],[ZIPCODE]],Table2[Zip Code],Table2[County])</f>
        <v>Weber</v>
      </c>
      <c r="I5394" t="str">
        <f>_xlfn.XLOOKUP(Table1[[#This Row],[ZIPCODE]],Table3[zip],Table3[county])</f>
        <v>Weber County</v>
      </c>
      <c r="J5394" t="str">
        <f>IFERROR(Table1[[#This Row],[County (Utah.gov)]], SUBSTITUTE(Table1[[#This Row],[County (WPR)]], " County", ""))</f>
        <v>Weber</v>
      </c>
    </row>
    <row r="5395" spans="1:10">
      <c r="A5395" t="s">
        <v>140</v>
      </c>
      <c r="B5395" t="s">
        <v>324</v>
      </c>
      <c r="C5395">
        <v>2025</v>
      </c>
      <c r="D5395">
        <v>2</v>
      </c>
      <c r="E5395">
        <v>84317</v>
      </c>
      <c r="F5395" t="s">
        <v>290</v>
      </c>
      <c r="G5395">
        <v>3</v>
      </c>
      <c r="H5395" t="str">
        <f>_xlfn.XLOOKUP(Table1[[#This Row],[ZIPCODE]],Table2[Zip Code],Table2[County])</f>
        <v>Weber</v>
      </c>
      <c r="I5395" t="str">
        <f>_xlfn.XLOOKUP(Table1[[#This Row],[ZIPCODE]],Table3[zip],Table3[county])</f>
        <v>Weber County</v>
      </c>
      <c r="J5395" t="str">
        <f>IFERROR(Table1[[#This Row],[County (Utah.gov)]], SUBSTITUTE(Table1[[#This Row],[County (WPR)]], " County", ""))</f>
        <v>Weber</v>
      </c>
    </row>
    <row r="5396" spans="1:10">
      <c r="A5396" t="s">
        <v>140</v>
      </c>
      <c r="B5396" t="s">
        <v>324</v>
      </c>
      <c r="C5396">
        <v>2025</v>
      </c>
      <c r="D5396">
        <v>2</v>
      </c>
      <c r="E5396">
        <v>84317</v>
      </c>
      <c r="F5396" t="s">
        <v>291</v>
      </c>
      <c r="G5396">
        <v>1</v>
      </c>
      <c r="H5396" t="str">
        <f>_xlfn.XLOOKUP(Table1[[#This Row],[ZIPCODE]],Table2[Zip Code],Table2[County])</f>
        <v>Weber</v>
      </c>
      <c r="I5396" t="str">
        <f>_xlfn.XLOOKUP(Table1[[#This Row],[ZIPCODE]],Table3[zip],Table3[county])</f>
        <v>Weber County</v>
      </c>
      <c r="J5396" t="str">
        <f>IFERROR(Table1[[#This Row],[County (Utah.gov)]], SUBSTITUTE(Table1[[#This Row],[County (WPR)]], " County", ""))</f>
        <v>Weber</v>
      </c>
    </row>
    <row r="5397" spans="1:10">
      <c r="A5397" t="s">
        <v>140</v>
      </c>
      <c r="B5397" t="s">
        <v>324</v>
      </c>
      <c r="C5397">
        <v>2025</v>
      </c>
      <c r="D5397">
        <v>2</v>
      </c>
      <c r="E5397">
        <v>84318</v>
      </c>
      <c r="F5397" t="s">
        <v>290</v>
      </c>
      <c r="G5397">
        <v>3</v>
      </c>
      <c r="H5397" t="str">
        <f>_xlfn.XLOOKUP(Table1[[#This Row],[ZIPCODE]],Table2[Zip Code],Table2[County])</f>
        <v>Cache</v>
      </c>
      <c r="I5397" t="str">
        <f>_xlfn.XLOOKUP(Table1[[#This Row],[ZIPCODE]],Table3[zip],Table3[county])</f>
        <v>Cache County</v>
      </c>
      <c r="J5397" t="str">
        <f>IFERROR(Table1[[#This Row],[County (Utah.gov)]], SUBSTITUTE(Table1[[#This Row],[County (WPR)]], " County", ""))</f>
        <v>Cache</v>
      </c>
    </row>
    <row r="5398" spans="1:10">
      <c r="A5398" t="s">
        <v>140</v>
      </c>
      <c r="B5398" t="s">
        <v>324</v>
      </c>
      <c r="C5398">
        <v>2025</v>
      </c>
      <c r="D5398">
        <v>2</v>
      </c>
      <c r="E5398">
        <v>84319</v>
      </c>
      <c r="F5398" t="s">
        <v>290</v>
      </c>
      <c r="G5398">
        <v>3</v>
      </c>
      <c r="H5398" t="str">
        <f>_xlfn.XLOOKUP(Table1[[#This Row],[ZIPCODE]],Table2[Zip Code],Table2[County])</f>
        <v>Cache</v>
      </c>
      <c r="I5398" t="str">
        <f>_xlfn.XLOOKUP(Table1[[#This Row],[ZIPCODE]],Table3[zip],Table3[county])</f>
        <v>Cache County</v>
      </c>
      <c r="J5398" t="str">
        <f>IFERROR(Table1[[#This Row],[County (Utah.gov)]], SUBSTITUTE(Table1[[#This Row],[County (WPR)]], " County", ""))</f>
        <v>Cache</v>
      </c>
    </row>
    <row r="5399" spans="1:10">
      <c r="A5399" t="s">
        <v>140</v>
      </c>
      <c r="B5399" t="s">
        <v>324</v>
      </c>
      <c r="C5399">
        <v>2025</v>
      </c>
      <c r="D5399">
        <v>2</v>
      </c>
      <c r="E5399">
        <v>84319</v>
      </c>
      <c r="F5399" t="s">
        <v>291</v>
      </c>
      <c r="G5399">
        <v>4</v>
      </c>
      <c r="H5399" t="str">
        <f>_xlfn.XLOOKUP(Table1[[#This Row],[ZIPCODE]],Table2[Zip Code],Table2[County])</f>
        <v>Cache</v>
      </c>
      <c r="I5399" t="str">
        <f>_xlfn.XLOOKUP(Table1[[#This Row],[ZIPCODE]],Table3[zip],Table3[county])</f>
        <v>Cache County</v>
      </c>
      <c r="J5399" t="str">
        <f>IFERROR(Table1[[#This Row],[County (Utah.gov)]], SUBSTITUTE(Table1[[#This Row],[County (WPR)]], " County", ""))</f>
        <v>Cache</v>
      </c>
    </row>
    <row r="5400" spans="1:10">
      <c r="A5400" t="s">
        <v>140</v>
      </c>
      <c r="B5400" t="s">
        <v>324</v>
      </c>
      <c r="C5400">
        <v>2025</v>
      </c>
      <c r="D5400">
        <v>2</v>
      </c>
      <c r="E5400">
        <v>84321</v>
      </c>
      <c r="F5400" t="s">
        <v>290</v>
      </c>
      <c r="G5400">
        <v>4</v>
      </c>
      <c r="H5400" t="str">
        <f>_xlfn.XLOOKUP(Table1[[#This Row],[ZIPCODE]],Table2[Zip Code],Table2[County])</f>
        <v>Cache</v>
      </c>
      <c r="I5400" t="str">
        <f>_xlfn.XLOOKUP(Table1[[#This Row],[ZIPCODE]],Table3[zip],Table3[county])</f>
        <v>Cache County</v>
      </c>
      <c r="J5400" t="str">
        <f>IFERROR(Table1[[#This Row],[County (Utah.gov)]], SUBSTITUTE(Table1[[#This Row],[County (WPR)]], " County", ""))</f>
        <v>Cache</v>
      </c>
    </row>
    <row r="5401" spans="1:10">
      <c r="A5401" t="s">
        <v>140</v>
      </c>
      <c r="B5401" t="s">
        <v>324</v>
      </c>
      <c r="C5401">
        <v>2025</v>
      </c>
      <c r="D5401">
        <v>2</v>
      </c>
      <c r="E5401">
        <v>84321</v>
      </c>
      <c r="F5401" t="s">
        <v>291</v>
      </c>
      <c r="G5401">
        <v>5</v>
      </c>
      <c r="H5401" t="str">
        <f>_xlfn.XLOOKUP(Table1[[#This Row],[ZIPCODE]],Table2[Zip Code],Table2[County])</f>
        <v>Cache</v>
      </c>
      <c r="I5401" t="str">
        <f>_xlfn.XLOOKUP(Table1[[#This Row],[ZIPCODE]],Table3[zip],Table3[county])</f>
        <v>Cache County</v>
      </c>
      <c r="J5401" t="str">
        <f>IFERROR(Table1[[#This Row],[County (Utah.gov)]], SUBSTITUTE(Table1[[#This Row],[County (WPR)]], " County", ""))</f>
        <v>Cache</v>
      </c>
    </row>
    <row r="5402" spans="1:10">
      <c r="A5402" t="s">
        <v>140</v>
      </c>
      <c r="B5402" t="s">
        <v>324</v>
      </c>
      <c r="C5402">
        <v>2025</v>
      </c>
      <c r="D5402">
        <v>2</v>
      </c>
      <c r="E5402">
        <v>84324</v>
      </c>
      <c r="F5402" t="s">
        <v>291</v>
      </c>
      <c r="G5402">
        <v>1</v>
      </c>
      <c r="H5402" t="str">
        <f>_xlfn.XLOOKUP(Table1[[#This Row],[ZIPCODE]],Table2[Zip Code],Table2[County])</f>
        <v>Box Elder</v>
      </c>
      <c r="I5402" t="str">
        <f>_xlfn.XLOOKUP(Table1[[#This Row],[ZIPCODE]],Table3[zip],Table3[county])</f>
        <v>Box Elder County</v>
      </c>
      <c r="J5402" t="str">
        <f>IFERROR(Table1[[#This Row],[County (Utah.gov)]], SUBSTITUTE(Table1[[#This Row],[County (WPR)]], " County", ""))</f>
        <v>Box Elder</v>
      </c>
    </row>
    <row r="5403" spans="1:10">
      <c r="A5403" t="s">
        <v>140</v>
      </c>
      <c r="B5403" t="s">
        <v>324</v>
      </c>
      <c r="C5403">
        <v>2025</v>
      </c>
      <c r="D5403">
        <v>2</v>
      </c>
      <c r="E5403">
        <v>84327</v>
      </c>
      <c r="F5403" t="s">
        <v>291</v>
      </c>
      <c r="G5403">
        <v>1</v>
      </c>
      <c r="H5403" t="str">
        <f>_xlfn.XLOOKUP(Table1[[#This Row],[ZIPCODE]],Table2[Zip Code],Table2[County])</f>
        <v>Cache</v>
      </c>
      <c r="I5403" t="str">
        <f>_xlfn.XLOOKUP(Table1[[#This Row],[ZIPCODE]],Table3[zip],Table3[county])</f>
        <v>Cache County</v>
      </c>
      <c r="J5403" t="str">
        <f>IFERROR(Table1[[#This Row],[County (Utah.gov)]], SUBSTITUTE(Table1[[#This Row],[County (WPR)]], " County", ""))</f>
        <v>Cache</v>
      </c>
    </row>
    <row r="5404" spans="1:10">
      <c r="A5404" t="s">
        <v>140</v>
      </c>
      <c r="B5404" t="s">
        <v>324</v>
      </c>
      <c r="C5404">
        <v>2025</v>
      </c>
      <c r="D5404">
        <v>2</v>
      </c>
      <c r="E5404">
        <v>84328</v>
      </c>
      <c r="F5404" t="s">
        <v>291</v>
      </c>
      <c r="G5404">
        <v>1</v>
      </c>
      <c r="H5404" t="str">
        <f>_xlfn.XLOOKUP(Table1[[#This Row],[ZIPCODE]],Table2[Zip Code],Table2[County])</f>
        <v>Cache</v>
      </c>
      <c r="I5404" t="str">
        <f>_xlfn.XLOOKUP(Table1[[#This Row],[ZIPCODE]],Table3[zip],Table3[county])</f>
        <v>Cache County</v>
      </c>
      <c r="J5404" t="str">
        <f>IFERROR(Table1[[#This Row],[County (Utah.gov)]], SUBSTITUTE(Table1[[#This Row],[County (WPR)]], " County", ""))</f>
        <v>Cache</v>
      </c>
    </row>
    <row r="5405" spans="1:10">
      <c r="A5405" t="s">
        <v>140</v>
      </c>
      <c r="B5405" t="s">
        <v>324</v>
      </c>
      <c r="C5405">
        <v>2025</v>
      </c>
      <c r="D5405">
        <v>2</v>
      </c>
      <c r="E5405">
        <v>84330</v>
      </c>
      <c r="F5405" t="s">
        <v>290</v>
      </c>
      <c r="G5405">
        <v>1</v>
      </c>
      <c r="H5405" t="str">
        <f>_xlfn.XLOOKUP(Table1[[#This Row],[ZIPCODE]],Table2[Zip Code],Table2[County])</f>
        <v>Box Elder</v>
      </c>
      <c r="I5405" t="str">
        <f>_xlfn.XLOOKUP(Table1[[#This Row],[ZIPCODE]],Table3[zip],Table3[county])</f>
        <v>Box Elder County</v>
      </c>
      <c r="J5405" t="str">
        <f>IFERROR(Table1[[#This Row],[County (Utah.gov)]], SUBSTITUTE(Table1[[#This Row],[County (WPR)]], " County", ""))</f>
        <v>Box Elder</v>
      </c>
    </row>
    <row r="5406" spans="1:10">
      <c r="A5406" t="s">
        <v>140</v>
      </c>
      <c r="B5406" t="s">
        <v>324</v>
      </c>
      <c r="C5406">
        <v>2025</v>
      </c>
      <c r="D5406">
        <v>2</v>
      </c>
      <c r="E5406">
        <v>84332</v>
      </c>
      <c r="F5406" t="s">
        <v>290</v>
      </c>
      <c r="G5406">
        <v>1</v>
      </c>
      <c r="H5406" t="str">
        <f>_xlfn.XLOOKUP(Table1[[#This Row],[ZIPCODE]],Table2[Zip Code],Table2[County])</f>
        <v>Cache</v>
      </c>
      <c r="I5406" t="str">
        <f>_xlfn.XLOOKUP(Table1[[#This Row],[ZIPCODE]],Table3[zip],Table3[county])</f>
        <v>Cache County</v>
      </c>
      <c r="J5406" t="str">
        <f>IFERROR(Table1[[#This Row],[County (Utah.gov)]], SUBSTITUTE(Table1[[#This Row],[County (WPR)]], " County", ""))</f>
        <v>Cache</v>
      </c>
    </row>
    <row r="5407" spans="1:10">
      <c r="A5407" t="s">
        <v>140</v>
      </c>
      <c r="B5407" t="s">
        <v>324</v>
      </c>
      <c r="C5407">
        <v>2025</v>
      </c>
      <c r="D5407">
        <v>2</v>
      </c>
      <c r="E5407">
        <v>84332</v>
      </c>
      <c r="F5407" t="s">
        <v>291</v>
      </c>
      <c r="G5407">
        <v>1</v>
      </c>
      <c r="H5407" t="str">
        <f>_xlfn.XLOOKUP(Table1[[#This Row],[ZIPCODE]],Table2[Zip Code],Table2[County])</f>
        <v>Cache</v>
      </c>
      <c r="I5407" t="str">
        <f>_xlfn.XLOOKUP(Table1[[#This Row],[ZIPCODE]],Table3[zip],Table3[county])</f>
        <v>Cache County</v>
      </c>
      <c r="J5407" t="str">
        <f>IFERROR(Table1[[#This Row],[County (Utah.gov)]], SUBSTITUTE(Table1[[#This Row],[County (WPR)]], " County", ""))</f>
        <v>Cache</v>
      </c>
    </row>
    <row r="5408" spans="1:10">
      <c r="A5408" t="s">
        <v>140</v>
      </c>
      <c r="B5408" t="s">
        <v>324</v>
      </c>
      <c r="C5408">
        <v>2025</v>
      </c>
      <c r="D5408">
        <v>2</v>
      </c>
      <c r="E5408">
        <v>84333</v>
      </c>
      <c r="F5408" t="s">
        <v>290</v>
      </c>
      <c r="G5408">
        <v>2</v>
      </c>
      <c r="H5408" t="str">
        <f>_xlfn.XLOOKUP(Table1[[#This Row],[ZIPCODE]],Table2[Zip Code],Table2[County])</f>
        <v>Cache</v>
      </c>
      <c r="I5408" t="str">
        <f>_xlfn.XLOOKUP(Table1[[#This Row],[ZIPCODE]],Table3[zip],Table3[county])</f>
        <v>Cache County</v>
      </c>
      <c r="J5408" t="str">
        <f>IFERROR(Table1[[#This Row],[County (Utah.gov)]], SUBSTITUTE(Table1[[#This Row],[County (WPR)]], " County", ""))</f>
        <v>Cache</v>
      </c>
    </row>
    <row r="5409" spans="1:10">
      <c r="A5409" t="s">
        <v>140</v>
      </c>
      <c r="B5409" t="s">
        <v>324</v>
      </c>
      <c r="C5409">
        <v>2025</v>
      </c>
      <c r="D5409">
        <v>2</v>
      </c>
      <c r="E5409">
        <v>84333</v>
      </c>
      <c r="F5409" t="s">
        <v>291</v>
      </c>
      <c r="G5409">
        <v>1</v>
      </c>
      <c r="H5409" t="str">
        <f>_xlfn.XLOOKUP(Table1[[#This Row],[ZIPCODE]],Table2[Zip Code],Table2[County])</f>
        <v>Cache</v>
      </c>
      <c r="I5409" t="str">
        <f>_xlfn.XLOOKUP(Table1[[#This Row],[ZIPCODE]],Table3[zip],Table3[county])</f>
        <v>Cache County</v>
      </c>
      <c r="J5409" t="str">
        <f>IFERROR(Table1[[#This Row],[County (Utah.gov)]], SUBSTITUTE(Table1[[#This Row],[County (WPR)]], " County", ""))</f>
        <v>Cache</v>
      </c>
    </row>
    <row r="5410" spans="1:10">
      <c r="A5410" t="s">
        <v>140</v>
      </c>
      <c r="B5410" t="s">
        <v>324</v>
      </c>
      <c r="C5410">
        <v>2025</v>
      </c>
      <c r="D5410">
        <v>2</v>
      </c>
      <c r="E5410">
        <v>84335</v>
      </c>
      <c r="F5410" t="s">
        <v>290</v>
      </c>
      <c r="G5410">
        <v>2</v>
      </c>
      <c r="H5410" t="str">
        <f>_xlfn.XLOOKUP(Table1[[#This Row],[ZIPCODE]],Table2[Zip Code],Table2[County])</f>
        <v>Cache</v>
      </c>
      <c r="I5410" t="str">
        <f>_xlfn.XLOOKUP(Table1[[#This Row],[ZIPCODE]],Table3[zip],Table3[county])</f>
        <v>Cache County</v>
      </c>
      <c r="J5410" t="str">
        <f>IFERROR(Table1[[#This Row],[County (Utah.gov)]], SUBSTITUTE(Table1[[#This Row],[County (WPR)]], " County", ""))</f>
        <v>Cache</v>
      </c>
    </row>
    <row r="5411" spans="1:10">
      <c r="A5411" t="s">
        <v>140</v>
      </c>
      <c r="B5411" t="s">
        <v>324</v>
      </c>
      <c r="C5411">
        <v>2025</v>
      </c>
      <c r="D5411">
        <v>2</v>
      </c>
      <c r="E5411">
        <v>84335</v>
      </c>
      <c r="F5411" t="s">
        <v>291</v>
      </c>
      <c r="G5411">
        <v>1</v>
      </c>
      <c r="H5411" t="str">
        <f>_xlfn.XLOOKUP(Table1[[#This Row],[ZIPCODE]],Table2[Zip Code],Table2[County])</f>
        <v>Cache</v>
      </c>
      <c r="I5411" t="str">
        <f>_xlfn.XLOOKUP(Table1[[#This Row],[ZIPCODE]],Table3[zip],Table3[county])</f>
        <v>Cache County</v>
      </c>
      <c r="J5411" t="str">
        <f>IFERROR(Table1[[#This Row],[County (Utah.gov)]], SUBSTITUTE(Table1[[#This Row],[County (WPR)]], " County", ""))</f>
        <v>Cache</v>
      </c>
    </row>
    <row r="5412" spans="1:10">
      <c r="A5412" t="s">
        <v>140</v>
      </c>
      <c r="B5412" t="s">
        <v>324</v>
      </c>
      <c r="C5412">
        <v>2025</v>
      </c>
      <c r="D5412">
        <v>2</v>
      </c>
      <c r="E5412">
        <v>84337</v>
      </c>
      <c r="F5412" t="s">
        <v>290</v>
      </c>
      <c r="G5412">
        <v>5</v>
      </c>
      <c r="H5412" t="str">
        <f>_xlfn.XLOOKUP(Table1[[#This Row],[ZIPCODE]],Table2[Zip Code],Table2[County])</f>
        <v>Box Elder</v>
      </c>
      <c r="I5412" t="str">
        <f>_xlfn.XLOOKUP(Table1[[#This Row],[ZIPCODE]],Table3[zip],Table3[county])</f>
        <v>Box Elder County</v>
      </c>
      <c r="J5412" t="str">
        <f>IFERROR(Table1[[#This Row],[County (Utah.gov)]], SUBSTITUTE(Table1[[#This Row],[County (WPR)]], " County", ""))</f>
        <v>Box Elder</v>
      </c>
    </row>
    <row r="5413" spans="1:10">
      <c r="A5413" t="s">
        <v>140</v>
      </c>
      <c r="B5413" t="s">
        <v>324</v>
      </c>
      <c r="C5413">
        <v>2025</v>
      </c>
      <c r="D5413">
        <v>2</v>
      </c>
      <c r="E5413">
        <v>84337</v>
      </c>
      <c r="F5413" t="s">
        <v>291</v>
      </c>
      <c r="G5413">
        <v>5</v>
      </c>
      <c r="H5413" t="str">
        <f>_xlfn.XLOOKUP(Table1[[#This Row],[ZIPCODE]],Table2[Zip Code],Table2[County])</f>
        <v>Box Elder</v>
      </c>
      <c r="I5413" t="str">
        <f>_xlfn.XLOOKUP(Table1[[#This Row],[ZIPCODE]],Table3[zip],Table3[county])</f>
        <v>Box Elder County</v>
      </c>
      <c r="J5413" t="str">
        <f>IFERROR(Table1[[#This Row],[County (Utah.gov)]], SUBSTITUTE(Table1[[#This Row],[County (WPR)]], " County", ""))</f>
        <v>Box Elder</v>
      </c>
    </row>
    <row r="5414" spans="1:10">
      <c r="A5414" t="s">
        <v>140</v>
      </c>
      <c r="B5414" t="s">
        <v>324</v>
      </c>
      <c r="C5414">
        <v>2025</v>
      </c>
      <c r="D5414">
        <v>2</v>
      </c>
      <c r="E5414">
        <v>84339</v>
      </c>
      <c r="F5414" t="s">
        <v>290</v>
      </c>
      <c r="G5414">
        <v>2</v>
      </c>
      <c r="H5414" t="str">
        <f>_xlfn.XLOOKUP(Table1[[#This Row],[ZIPCODE]],Table2[Zip Code],Table2[County])</f>
        <v>Cache</v>
      </c>
      <c r="I5414" t="str">
        <f>_xlfn.XLOOKUP(Table1[[#This Row],[ZIPCODE]],Table3[zip],Table3[county])</f>
        <v>Cache County</v>
      </c>
      <c r="J5414" t="str">
        <f>IFERROR(Table1[[#This Row],[County (Utah.gov)]], SUBSTITUTE(Table1[[#This Row],[County (WPR)]], " County", ""))</f>
        <v>Cache</v>
      </c>
    </row>
    <row r="5415" spans="1:10">
      <c r="A5415" t="s">
        <v>140</v>
      </c>
      <c r="B5415" t="s">
        <v>324</v>
      </c>
      <c r="C5415">
        <v>2025</v>
      </c>
      <c r="D5415">
        <v>2</v>
      </c>
      <c r="E5415">
        <v>84340</v>
      </c>
      <c r="F5415" t="s">
        <v>290</v>
      </c>
      <c r="G5415">
        <v>3</v>
      </c>
      <c r="H5415" t="str">
        <f>_xlfn.XLOOKUP(Table1[[#This Row],[ZIPCODE]],Table2[Zip Code],Table2[County])</f>
        <v>Box Elder</v>
      </c>
      <c r="I5415" t="str">
        <f>_xlfn.XLOOKUP(Table1[[#This Row],[ZIPCODE]],Table3[zip],Table3[county])</f>
        <v>Box Elder County</v>
      </c>
      <c r="J5415" t="str">
        <f>IFERROR(Table1[[#This Row],[County (Utah.gov)]], SUBSTITUTE(Table1[[#This Row],[County (WPR)]], " County", ""))</f>
        <v>Box Elder</v>
      </c>
    </row>
    <row r="5416" spans="1:10">
      <c r="A5416" t="s">
        <v>140</v>
      </c>
      <c r="B5416" t="s">
        <v>324</v>
      </c>
      <c r="C5416">
        <v>2025</v>
      </c>
      <c r="D5416">
        <v>2</v>
      </c>
      <c r="E5416">
        <v>84340</v>
      </c>
      <c r="F5416" t="s">
        <v>291</v>
      </c>
      <c r="G5416">
        <v>4</v>
      </c>
      <c r="H5416" t="str">
        <f>_xlfn.XLOOKUP(Table1[[#This Row],[ZIPCODE]],Table2[Zip Code],Table2[County])</f>
        <v>Box Elder</v>
      </c>
      <c r="I5416" t="str">
        <f>_xlfn.XLOOKUP(Table1[[#This Row],[ZIPCODE]],Table3[zip],Table3[county])</f>
        <v>Box Elder County</v>
      </c>
      <c r="J5416" t="str">
        <f>IFERROR(Table1[[#This Row],[County (Utah.gov)]], SUBSTITUTE(Table1[[#This Row],[County (WPR)]], " County", ""))</f>
        <v>Box Elder</v>
      </c>
    </row>
    <row r="5417" spans="1:10">
      <c r="A5417" t="s">
        <v>140</v>
      </c>
      <c r="B5417" t="s">
        <v>324</v>
      </c>
      <c r="C5417">
        <v>2025</v>
      </c>
      <c r="D5417">
        <v>2</v>
      </c>
      <c r="E5417">
        <v>84341</v>
      </c>
      <c r="F5417" t="s">
        <v>290</v>
      </c>
      <c r="G5417">
        <v>1</v>
      </c>
      <c r="H5417" t="str">
        <f>_xlfn.XLOOKUP(Table1[[#This Row],[ZIPCODE]],Table2[Zip Code],Table2[County])</f>
        <v>Cache</v>
      </c>
      <c r="I5417" t="str">
        <f>_xlfn.XLOOKUP(Table1[[#This Row],[ZIPCODE]],Table3[zip],Table3[county])</f>
        <v>Cache County</v>
      </c>
      <c r="J5417" t="str">
        <f>IFERROR(Table1[[#This Row],[County (Utah.gov)]], SUBSTITUTE(Table1[[#This Row],[County (WPR)]], " County", ""))</f>
        <v>Cache</v>
      </c>
    </row>
    <row r="5418" spans="1:10">
      <c r="A5418" t="s">
        <v>140</v>
      </c>
      <c r="B5418" t="s">
        <v>324</v>
      </c>
      <c r="C5418">
        <v>2025</v>
      </c>
      <c r="D5418">
        <v>2</v>
      </c>
      <c r="E5418">
        <v>84401</v>
      </c>
      <c r="F5418" t="s">
        <v>290</v>
      </c>
      <c r="G5418">
        <v>85</v>
      </c>
      <c r="H5418" t="str">
        <f>_xlfn.XLOOKUP(Table1[[#This Row],[ZIPCODE]],Table2[Zip Code],Table2[County])</f>
        <v>Weber</v>
      </c>
      <c r="I5418" t="str">
        <f>_xlfn.XLOOKUP(Table1[[#This Row],[ZIPCODE]],Table3[zip],Table3[county])</f>
        <v>Weber County</v>
      </c>
      <c r="J5418" t="str">
        <f>IFERROR(Table1[[#This Row],[County (Utah.gov)]], SUBSTITUTE(Table1[[#This Row],[County (WPR)]], " County", ""))</f>
        <v>Weber</v>
      </c>
    </row>
    <row r="5419" spans="1:10">
      <c r="A5419" t="s">
        <v>140</v>
      </c>
      <c r="B5419" t="s">
        <v>324</v>
      </c>
      <c r="C5419">
        <v>2025</v>
      </c>
      <c r="D5419">
        <v>2</v>
      </c>
      <c r="E5419">
        <v>84401</v>
      </c>
      <c r="F5419" t="s">
        <v>291</v>
      </c>
      <c r="G5419">
        <v>37</v>
      </c>
      <c r="H5419" t="str">
        <f>_xlfn.XLOOKUP(Table1[[#This Row],[ZIPCODE]],Table2[Zip Code],Table2[County])</f>
        <v>Weber</v>
      </c>
      <c r="I5419" t="str">
        <f>_xlfn.XLOOKUP(Table1[[#This Row],[ZIPCODE]],Table3[zip],Table3[county])</f>
        <v>Weber County</v>
      </c>
      <c r="J5419" t="str">
        <f>IFERROR(Table1[[#This Row],[County (Utah.gov)]], SUBSTITUTE(Table1[[#This Row],[County (WPR)]], " County", ""))</f>
        <v>Weber</v>
      </c>
    </row>
    <row r="5420" spans="1:10">
      <c r="A5420" t="s">
        <v>140</v>
      </c>
      <c r="B5420" t="s">
        <v>324</v>
      </c>
      <c r="C5420">
        <v>2025</v>
      </c>
      <c r="D5420">
        <v>2</v>
      </c>
      <c r="E5420">
        <v>84403</v>
      </c>
      <c r="F5420" t="s">
        <v>290</v>
      </c>
      <c r="G5420">
        <v>107</v>
      </c>
      <c r="H5420" t="str">
        <f>_xlfn.XLOOKUP(Table1[[#This Row],[ZIPCODE]],Table2[Zip Code],Table2[County])</f>
        <v>Weber</v>
      </c>
      <c r="I5420" t="str">
        <f>_xlfn.XLOOKUP(Table1[[#This Row],[ZIPCODE]],Table3[zip],Table3[county])</f>
        <v>Weber County</v>
      </c>
      <c r="J5420" t="str">
        <f>IFERROR(Table1[[#This Row],[County (Utah.gov)]], SUBSTITUTE(Table1[[#This Row],[County (WPR)]], " County", ""))</f>
        <v>Weber</v>
      </c>
    </row>
    <row r="5421" spans="1:10">
      <c r="A5421" t="s">
        <v>140</v>
      </c>
      <c r="B5421" t="s">
        <v>324</v>
      </c>
      <c r="C5421">
        <v>2025</v>
      </c>
      <c r="D5421">
        <v>2</v>
      </c>
      <c r="E5421">
        <v>84403</v>
      </c>
      <c r="F5421" t="s">
        <v>291</v>
      </c>
      <c r="G5421">
        <v>37</v>
      </c>
      <c r="H5421" t="str">
        <f>_xlfn.XLOOKUP(Table1[[#This Row],[ZIPCODE]],Table2[Zip Code],Table2[County])</f>
        <v>Weber</v>
      </c>
      <c r="I5421" t="str">
        <f>_xlfn.XLOOKUP(Table1[[#This Row],[ZIPCODE]],Table3[zip],Table3[county])</f>
        <v>Weber County</v>
      </c>
      <c r="J5421" t="str">
        <f>IFERROR(Table1[[#This Row],[County (Utah.gov)]], SUBSTITUTE(Table1[[#This Row],[County (WPR)]], " County", ""))</f>
        <v>Weber</v>
      </c>
    </row>
    <row r="5422" spans="1:10">
      <c r="A5422" t="s">
        <v>140</v>
      </c>
      <c r="B5422" t="s">
        <v>324</v>
      </c>
      <c r="C5422">
        <v>2025</v>
      </c>
      <c r="D5422">
        <v>2</v>
      </c>
      <c r="E5422">
        <v>84404</v>
      </c>
      <c r="F5422" t="s">
        <v>290</v>
      </c>
      <c r="G5422">
        <v>86</v>
      </c>
      <c r="H5422" t="str">
        <f>_xlfn.XLOOKUP(Table1[[#This Row],[ZIPCODE]],Table2[Zip Code],Table2[County])</f>
        <v>Weber</v>
      </c>
      <c r="I5422" t="str">
        <f>_xlfn.XLOOKUP(Table1[[#This Row],[ZIPCODE]],Table3[zip],Table3[county])</f>
        <v>Weber County</v>
      </c>
      <c r="J5422" t="str">
        <f>IFERROR(Table1[[#This Row],[County (Utah.gov)]], SUBSTITUTE(Table1[[#This Row],[County (WPR)]], " County", ""))</f>
        <v>Weber</v>
      </c>
    </row>
    <row r="5423" spans="1:10">
      <c r="A5423" t="s">
        <v>140</v>
      </c>
      <c r="B5423" t="s">
        <v>324</v>
      </c>
      <c r="C5423">
        <v>2025</v>
      </c>
      <c r="D5423">
        <v>2</v>
      </c>
      <c r="E5423">
        <v>84404</v>
      </c>
      <c r="F5423" t="s">
        <v>291</v>
      </c>
      <c r="G5423">
        <v>56</v>
      </c>
      <c r="H5423" t="str">
        <f>_xlfn.XLOOKUP(Table1[[#This Row],[ZIPCODE]],Table2[Zip Code],Table2[County])</f>
        <v>Weber</v>
      </c>
      <c r="I5423" t="str">
        <f>_xlfn.XLOOKUP(Table1[[#This Row],[ZIPCODE]],Table3[zip],Table3[county])</f>
        <v>Weber County</v>
      </c>
      <c r="J5423" t="str">
        <f>IFERROR(Table1[[#This Row],[County (Utah.gov)]], SUBSTITUTE(Table1[[#This Row],[County (WPR)]], " County", ""))</f>
        <v>Weber</v>
      </c>
    </row>
    <row r="5424" spans="1:10">
      <c r="A5424" t="s">
        <v>140</v>
      </c>
      <c r="B5424" t="s">
        <v>324</v>
      </c>
      <c r="C5424">
        <v>2025</v>
      </c>
      <c r="D5424">
        <v>2</v>
      </c>
      <c r="E5424">
        <v>84405</v>
      </c>
      <c r="F5424" t="s">
        <v>290</v>
      </c>
      <c r="G5424">
        <v>53</v>
      </c>
      <c r="H5424" t="str">
        <f>_xlfn.XLOOKUP(Table1[[#This Row],[ZIPCODE]],Table2[Zip Code],Table2[County])</f>
        <v>Weber</v>
      </c>
      <c r="I5424" t="str">
        <f>_xlfn.XLOOKUP(Table1[[#This Row],[ZIPCODE]],Table3[zip],Table3[county])</f>
        <v>Weber County</v>
      </c>
      <c r="J5424" t="str">
        <f>IFERROR(Table1[[#This Row],[County (Utah.gov)]], SUBSTITUTE(Table1[[#This Row],[County (WPR)]], " County", ""))</f>
        <v>Weber</v>
      </c>
    </row>
    <row r="5425" spans="1:10">
      <c r="A5425" t="s">
        <v>140</v>
      </c>
      <c r="B5425" t="s">
        <v>324</v>
      </c>
      <c r="C5425">
        <v>2025</v>
      </c>
      <c r="D5425">
        <v>2</v>
      </c>
      <c r="E5425">
        <v>84405</v>
      </c>
      <c r="F5425" t="s">
        <v>291</v>
      </c>
      <c r="G5425">
        <v>32</v>
      </c>
      <c r="H5425" t="str">
        <f>_xlfn.XLOOKUP(Table1[[#This Row],[ZIPCODE]],Table2[Zip Code],Table2[County])</f>
        <v>Weber</v>
      </c>
      <c r="I5425" t="str">
        <f>_xlfn.XLOOKUP(Table1[[#This Row],[ZIPCODE]],Table3[zip],Table3[county])</f>
        <v>Weber County</v>
      </c>
      <c r="J5425" t="str">
        <f>IFERROR(Table1[[#This Row],[County (Utah.gov)]], SUBSTITUTE(Table1[[#This Row],[County (WPR)]], " County", ""))</f>
        <v>Weber</v>
      </c>
    </row>
    <row r="5426" spans="1:10">
      <c r="A5426" t="s">
        <v>140</v>
      </c>
      <c r="B5426" t="s">
        <v>324</v>
      </c>
      <c r="C5426">
        <v>2025</v>
      </c>
      <c r="D5426">
        <v>2</v>
      </c>
      <c r="E5426">
        <v>84408</v>
      </c>
      <c r="F5426" t="s">
        <v>290</v>
      </c>
      <c r="G5426">
        <v>12</v>
      </c>
      <c r="H5426" t="str">
        <f>_xlfn.XLOOKUP(Table1[[#This Row],[ZIPCODE]],Table2[Zip Code],Table2[County])</f>
        <v>Weber</v>
      </c>
      <c r="I5426" t="str">
        <f>_xlfn.XLOOKUP(Table1[[#This Row],[ZIPCODE]],Table3[zip],Table3[county])</f>
        <v>Weber County</v>
      </c>
      <c r="J5426" t="str">
        <f>IFERROR(Table1[[#This Row],[County (Utah.gov)]], SUBSTITUTE(Table1[[#This Row],[County (WPR)]], " County", ""))</f>
        <v>Weber</v>
      </c>
    </row>
    <row r="5427" spans="1:10">
      <c r="A5427" t="s">
        <v>140</v>
      </c>
      <c r="B5427" t="s">
        <v>324</v>
      </c>
      <c r="C5427">
        <v>2025</v>
      </c>
      <c r="D5427">
        <v>2</v>
      </c>
      <c r="E5427">
        <v>84414</v>
      </c>
      <c r="F5427" t="s">
        <v>290</v>
      </c>
      <c r="G5427">
        <v>56</v>
      </c>
      <c r="H5427" t="str">
        <f>_xlfn.XLOOKUP(Table1[[#This Row],[ZIPCODE]],Table2[Zip Code],Table2[County])</f>
        <v>Weber</v>
      </c>
      <c r="I5427" t="str">
        <f>_xlfn.XLOOKUP(Table1[[#This Row],[ZIPCODE]],Table3[zip],Table3[county])</f>
        <v>Weber County</v>
      </c>
      <c r="J5427" t="str">
        <f>IFERROR(Table1[[#This Row],[County (Utah.gov)]], SUBSTITUTE(Table1[[#This Row],[County (WPR)]], " County", ""))</f>
        <v>Weber</v>
      </c>
    </row>
    <row r="5428" spans="1:10">
      <c r="A5428" t="s">
        <v>140</v>
      </c>
      <c r="B5428" t="s">
        <v>324</v>
      </c>
      <c r="C5428">
        <v>2025</v>
      </c>
      <c r="D5428">
        <v>2</v>
      </c>
      <c r="E5428">
        <v>84414</v>
      </c>
      <c r="F5428" t="s">
        <v>291</v>
      </c>
      <c r="G5428">
        <v>23</v>
      </c>
      <c r="H5428" t="str">
        <f>_xlfn.XLOOKUP(Table1[[#This Row],[ZIPCODE]],Table2[Zip Code],Table2[County])</f>
        <v>Weber</v>
      </c>
      <c r="I5428" t="str">
        <f>_xlfn.XLOOKUP(Table1[[#This Row],[ZIPCODE]],Table3[zip],Table3[county])</f>
        <v>Weber County</v>
      </c>
      <c r="J5428" t="str">
        <f>IFERROR(Table1[[#This Row],[County (Utah.gov)]], SUBSTITUTE(Table1[[#This Row],[County (WPR)]], " County", ""))</f>
        <v>Weber</v>
      </c>
    </row>
    <row r="5429" spans="1:10">
      <c r="A5429" t="s">
        <v>140</v>
      </c>
      <c r="B5429" t="s">
        <v>324</v>
      </c>
      <c r="C5429">
        <v>2025</v>
      </c>
      <c r="D5429">
        <v>2</v>
      </c>
      <c r="E5429">
        <v>84415</v>
      </c>
      <c r="F5429" t="s">
        <v>290</v>
      </c>
      <c r="G5429">
        <v>1</v>
      </c>
      <c r="H5429" t="str">
        <f>_xlfn.XLOOKUP(Table1[[#This Row],[ZIPCODE]],Table2[Zip Code],Table2[County])</f>
        <v>Weber</v>
      </c>
      <c r="I5429" t="e">
        <f>_xlfn.XLOOKUP(Table1[[#This Row],[ZIPCODE]],Table3[zip],Table3[county])</f>
        <v>#N/A</v>
      </c>
      <c r="J5429" t="str">
        <f>IFERROR(Table1[[#This Row],[County (Utah.gov)]], SUBSTITUTE(Table1[[#This Row],[County (WPR)]], " County", ""))</f>
        <v>Weber</v>
      </c>
    </row>
    <row r="5430" spans="1:10">
      <c r="A5430" t="s">
        <v>140</v>
      </c>
      <c r="B5430" t="s">
        <v>324</v>
      </c>
      <c r="C5430">
        <v>2025</v>
      </c>
      <c r="D5430">
        <v>2</v>
      </c>
      <c r="E5430">
        <v>84511</v>
      </c>
      <c r="F5430" t="s">
        <v>290</v>
      </c>
      <c r="G5430">
        <v>1</v>
      </c>
      <c r="H5430" t="str">
        <f>_xlfn.XLOOKUP(Table1[[#This Row],[ZIPCODE]],Table2[Zip Code],Table2[County])</f>
        <v>San Juan</v>
      </c>
      <c r="I5430" t="str">
        <f>_xlfn.XLOOKUP(Table1[[#This Row],[ZIPCODE]],Table3[zip],Table3[county])</f>
        <v>San Juan County</v>
      </c>
      <c r="J5430" t="str">
        <f>IFERROR(Table1[[#This Row],[County (Utah.gov)]], SUBSTITUTE(Table1[[#This Row],[County (WPR)]], " County", ""))</f>
        <v>San Juan</v>
      </c>
    </row>
    <row r="5431" spans="1:10">
      <c r="A5431" t="s">
        <v>140</v>
      </c>
      <c r="B5431" t="s">
        <v>324</v>
      </c>
      <c r="C5431">
        <v>2025</v>
      </c>
      <c r="D5431">
        <v>2</v>
      </c>
      <c r="E5431">
        <v>84601</v>
      </c>
      <c r="F5431" t="s">
        <v>291</v>
      </c>
      <c r="G5431">
        <v>1</v>
      </c>
      <c r="H5431" t="str">
        <f>_xlfn.XLOOKUP(Table1[[#This Row],[ZIPCODE]],Table2[Zip Code],Table2[County])</f>
        <v>Utah</v>
      </c>
      <c r="I5431" t="str">
        <f>_xlfn.XLOOKUP(Table1[[#This Row],[ZIPCODE]],Table3[zip],Table3[county])</f>
        <v>Utah County</v>
      </c>
      <c r="J5431" t="str">
        <f>IFERROR(Table1[[#This Row],[County (Utah.gov)]], SUBSTITUTE(Table1[[#This Row],[County (WPR)]], " County", ""))</f>
        <v>Utah</v>
      </c>
    </row>
    <row r="5432" spans="1:10">
      <c r="A5432" t="s">
        <v>140</v>
      </c>
      <c r="B5432" t="s">
        <v>324</v>
      </c>
      <c r="C5432">
        <v>2025</v>
      </c>
      <c r="D5432">
        <v>2</v>
      </c>
      <c r="E5432">
        <v>84604</v>
      </c>
      <c r="F5432" t="s">
        <v>290</v>
      </c>
      <c r="G5432">
        <v>1</v>
      </c>
      <c r="H5432" t="str">
        <f>_xlfn.XLOOKUP(Table1[[#This Row],[ZIPCODE]],Table2[Zip Code],Table2[County])</f>
        <v>Utah</v>
      </c>
      <c r="I5432" t="str">
        <f>_xlfn.XLOOKUP(Table1[[#This Row],[ZIPCODE]],Table3[zip],Table3[county])</f>
        <v>Utah County</v>
      </c>
      <c r="J5432" t="str">
        <f>IFERROR(Table1[[#This Row],[County (Utah.gov)]], SUBSTITUTE(Table1[[#This Row],[County (WPR)]], " County", ""))</f>
        <v>Utah</v>
      </c>
    </row>
    <row r="5433" spans="1:10">
      <c r="A5433" t="s">
        <v>140</v>
      </c>
      <c r="B5433" t="s">
        <v>324</v>
      </c>
      <c r="C5433">
        <v>2025</v>
      </c>
      <c r="D5433">
        <v>2</v>
      </c>
      <c r="E5433">
        <v>84604</v>
      </c>
      <c r="F5433" t="s">
        <v>291</v>
      </c>
      <c r="G5433">
        <v>1</v>
      </c>
      <c r="H5433" t="str">
        <f>_xlfn.XLOOKUP(Table1[[#This Row],[ZIPCODE]],Table2[Zip Code],Table2[County])</f>
        <v>Utah</v>
      </c>
      <c r="I5433" t="str">
        <f>_xlfn.XLOOKUP(Table1[[#This Row],[ZIPCODE]],Table3[zip],Table3[county])</f>
        <v>Utah County</v>
      </c>
      <c r="J5433" t="str">
        <f>IFERROR(Table1[[#This Row],[County (Utah.gov)]], SUBSTITUTE(Table1[[#This Row],[County (WPR)]], " County", ""))</f>
        <v>Utah</v>
      </c>
    </row>
    <row r="5434" spans="1:10">
      <c r="A5434" t="s">
        <v>140</v>
      </c>
      <c r="B5434" t="s">
        <v>324</v>
      </c>
      <c r="C5434">
        <v>2025</v>
      </c>
      <c r="D5434">
        <v>2</v>
      </c>
      <c r="E5434">
        <v>84624</v>
      </c>
      <c r="F5434" t="s">
        <v>291</v>
      </c>
      <c r="G5434">
        <v>1</v>
      </c>
      <c r="H5434" t="str">
        <f>_xlfn.XLOOKUP(Table1[[#This Row],[ZIPCODE]],Table2[Zip Code],Table2[County])</f>
        <v>Millard</v>
      </c>
      <c r="I5434" t="str">
        <f>_xlfn.XLOOKUP(Table1[[#This Row],[ZIPCODE]],Table3[zip],Table3[county])</f>
        <v>Millard County</v>
      </c>
      <c r="J5434" t="str">
        <f>IFERROR(Table1[[#This Row],[County (Utah.gov)]], SUBSTITUTE(Table1[[#This Row],[County (WPR)]], " County", ""))</f>
        <v>Millard</v>
      </c>
    </row>
    <row r="5435" spans="1:10">
      <c r="A5435" t="s">
        <v>140</v>
      </c>
      <c r="B5435" t="s">
        <v>324</v>
      </c>
      <c r="C5435">
        <v>2025</v>
      </c>
      <c r="D5435">
        <v>2</v>
      </c>
      <c r="E5435">
        <v>84629</v>
      </c>
      <c r="F5435" t="s">
        <v>291</v>
      </c>
      <c r="G5435">
        <v>1</v>
      </c>
      <c r="H5435" t="str">
        <f>_xlfn.XLOOKUP(Table1[[#This Row],[ZIPCODE]],Table2[Zip Code],Table2[County])</f>
        <v>Sanpete</v>
      </c>
      <c r="I5435" t="str">
        <f>_xlfn.XLOOKUP(Table1[[#This Row],[ZIPCODE]],Table3[zip],Table3[county])</f>
        <v>Sanpete County</v>
      </c>
      <c r="J5435" t="str">
        <f>IFERROR(Table1[[#This Row],[County (Utah.gov)]], SUBSTITUTE(Table1[[#This Row],[County (WPR)]], " County", ""))</f>
        <v>Sanpete</v>
      </c>
    </row>
    <row r="5436" spans="1:10">
      <c r="A5436" t="s">
        <v>140</v>
      </c>
      <c r="B5436" t="s">
        <v>324</v>
      </c>
      <c r="C5436">
        <v>2025</v>
      </c>
      <c r="D5436">
        <v>2</v>
      </c>
      <c r="E5436">
        <v>84637</v>
      </c>
      <c r="F5436" t="s">
        <v>291</v>
      </c>
      <c r="G5436">
        <v>1</v>
      </c>
      <c r="H5436" t="str">
        <f>_xlfn.XLOOKUP(Table1[[#This Row],[ZIPCODE]],Table2[Zip Code],Table2[County])</f>
        <v>Millard</v>
      </c>
      <c r="I5436" t="str">
        <f>_xlfn.XLOOKUP(Table1[[#This Row],[ZIPCODE]],Table3[zip],Table3[county])</f>
        <v>Millard County</v>
      </c>
      <c r="J5436" t="str">
        <f>IFERROR(Table1[[#This Row],[County (Utah.gov)]], SUBSTITUTE(Table1[[#This Row],[County (WPR)]], " County", ""))</f>
        <v>Millard</v>
      </c>
    </row>
    <row r="5437" spans="1:10">
      <c r="A5437" t="s">
        <v>140</v>
      </c>
      <c r="B5437" t="s">
        <v>324</v>
      </c>
      <c r="C5437">
        <v>2025</v>
      </c>
      <c r="D5437">
        <v>2</v>
      </c>
      <c r="E5437">
        <v>84642</v>
      </c>
      <c r="F5437" t="s">
        <v>290</v>
      </c>
      <c r="G5437">
        <v>1</v>
      </c>
      <c r="H5437" t="str">
        <f>_xlfn.XLOOKUP(Table1[[#This Row],[ZIPCODE]],Table2[Zip Code],Table2[County])</f>
        <v>Sanpete</v>
      </c>
      <c r="I5437" t="str">
        <f>_xlfn.XLOOKUP(Table1[[#This Row],[ZIPCODE]],Table3[zip],Table3[county])</f>
        <v>Sanpete County</v>
      </c>
      <c r="J5437" t="str">
        <f>IFERROR(Table1[[#This Row],[County (Utah.gov)]], SUBSTITUTE(Table1[[#This Row],[County (WPR)]], " County", ""))</f>
        <v>Sanpete</v>
      </c>
    </row>
    <row r="5438" spans="1:10">
      <c r="A5438" t="s">
        <v>140</v>
      </c>
      <c r="B5438" t="s">
        <v>324</v>
      </c>
      <c r="C5438">
        <v>2025</v>
      </c>
      <c r="D5438">
        <v>2</v>
      </c>
      <c r="E5438">
        <v>84648</v>
      </c>
      <c r="F5438" t="s">
        <v>291</v>
      </c>
      <c r="G5438">
        <v>1</v>
      </c>
      <c r="H5438" t="str">
        <f>_xlfn.XLOOKUP(Table1[[#This Row],[ZIPCODE]],Table2[Zip Code],Table2[County])</f>
        <v>Juab</v>
      </c>
      <c r="I5438" t="str">
        <f>_xlfn.XLOOKUP(Table1[[#This Row],[ZIPCODE]],Table3[zip],Table3[county])</f>
        <v>Juab County</v>
      </c>
      <c r="J5438" t="str">
        <f>IFERROR(Table1[[#This Row],[County (Utah.gov)]], SUBSTITUTE(Table1[[#This Row],[County (WPR)]], " County", ""))</f>
        <v>Juab</v>
      </c>
    </row>
    <row r="5439" spans="1:10">
      <c r="A5439" t="s">
        <v>140</v>
      </c>
      <c r="B5439" t="s">
        <v>324</v>
      </c>
      <c r="C5439">
        <v>2025</v>
      </c>
      <c r="D5439">
        <v>2</v>
      </c>
      <c r="E5439">
        <v>84651</v>
      </c>
      <c r="F5439" t="s">
        <v>290</v>
      </c>
      <c r="G5439">
        <v>2</v>
      </c>
      <c r="H5439" t="str">
        <f>_xlfn.XLOOKUP(Table1[[#This Row],[ZIPCODE]],Table2[Zip Code],Table2[County])</f>
        <v>Utah</v>
      </c>
      <c r="I5439" t="str">
        <f>_xlfn.XLOOKUP(Table1[[#This Row],[ZIPCODE]],Table3[zip],Table3[county])</f>
        <v>Utah County</v>
      </c>
      <c r="J5439" t="str">
        <f>IFERROR(Table1[[#This Row],[County (Utah.gov)]], SUBSTITUTE(Table1[[#This Row],[County (WPR)]], " County", ""))</f>
        <v>Utah</v>
      </c>
    </row>
    <row r="5440" spans="1:10">
      <c r="A5440" t="s">
        <v>140</v>
      </c>
      <c r="B5440" t="s">
        <v>324</v>
      </c>
      <c r="C5440">
        <v>2025</v>
      </c>
      <c r="D5440">
        <v>2</v>
      </c>
      <c r="E5440">
        <v>84651</v>
      </c>
      <c r="F5440" t="s">
        <v>291</v>
      </c>
      <c r="G5440">
        <v>1</v>
      </c>
      <c r="H5440" t="str">
        <f>_xlfn.XLOOKUP(Table1[[#This Row],[ZIPCODE]],Table2[Zip Code],Table2[County])</f>
        <v>Utah</v>
      </c>
      <c r="I5440" t="str">
        <f>_xlfn.XLOOKUP(Table1[[#This Row],[ZIPCODE]],Table3[zip],Table3[county])</f>
        <v>Utah County</v>
      </c>
      <c r="J5440" t="str">
        <f>IFERROR(Table1[[#This Row],[County (Utah.gov)]], SUBSTITUTE(Table1[[#This Row],[County (WPR)]], " County", ""))</f>
        <v>Utah</v>
      </c>
    </row>
    <row r="5441" spans="1:10">
      <c r="A5441" t="s">
        <v>140</v>
      </c>
      <c r="B5441" t="s">
        <v>324</v>
      </c>
      <c r="C5441">
        <v>2025</v>
      </c>
      <c r="D5441">
        <v>2</v>
      </c>
      <c r="E5441">
        <v>84653</v>
      </c>
      <c r="F5441" t="s">
        <v>291</v>
      </c>
      <c r="G5441">
        <v>1</v>
      </c>
      <c r="H5441" t="str">
        <f>_xlfn.XLOOKUP(Table1[[#This Row],[ZIPCODE]],Table2[Zip Code],Table2[County])</f>
        <v>Utah</v>
      </c>
      <c r="I5441" t="str">
        <f>_xlfn.XLOOKUP(Table1[[#This Row],[ZIPCODE]],Table3[zip],Table3[county])</f>
        <v>Utah County</v>
      </c>
      <c r="J5441" t="str">
        <f>IFERROR(Table1[[#This Row],[County (Utah.gov)]], SUBSTITUTE(Table1[[#This Row],[County (WPR)]], " County", ""))</f>
        <v>Utah</v>
      </c>
    </row>
    <row r="5442" spans="1:10">
      <c r="A5442" t="s">
        <v>140</v>
      </c>
      <c r="B5442" t="s">
        <v>324</v>
      </c>
      <c r="C5442">
        <v>2025</v>
      </c>
      <c r="D5442">
        <v>2</v>
      </c>
      <c r="E5442">
        <v>84655</v>
      </c>
      <c r="F5442" t="s">
        <v>291</v>
      </c>
      <c r="G5442">
        <v>1</v>
      </c>
      <c r="H5442" t="str">
        <f>_xlfn.XLOOKUP(Table1[[#This Row],[ZIPCODE]],Table2[Zip Code],Table2[County])</f>
        <v>Utah</v>
      </c>
      <c r="I5442" t="str">
        <f>_xlfn.XLOOKUP(Table1[[#This Row],[ZIPCODE]],Table3[zip],Table3[county])</f>
        <v>Utah County</v>
      </c>
      <c r="J5442" t="str">
        <f>IFERROR(Table1[[#This Row],[County (Utah.gov)]], SUBSTITUTE(Table1[[#This Row],[County (WPR)]], " County", ""))</f>
        <v>Utah</v>
      </c>
    </row>
    <row r="5443" spans="1:10">
      <c r="A5443" t="s">
        <v>140</v>
      </c>
      <c r="B5443" t="s">
        <v>324</v>
      </c>
      <c r="C5443">
        <v>2025</v>
      </c>
      <c r="D5443">
        <v>2</v>
      </c>
      <c r="E5443">
        <v>84660</v>
      </c>
      <c r="F5443" t="s">
        <v>290</v>
      </c>
      <c r="G5443">
        <v>1</v>
      </c>
      <c r="H5443" t="str">
        <f>_xlfn.XLOOKUP(Table1[[#This Row],[ZIPCODE]],Table2[Zip Code],Table2[County])</f>
        <v>Utah</v>
      </c>
      <c r="I5443" t="str">
        <f>_xlfn.XLOOKUP(Table1[[#This Row],[ZIPCODE]],Table3[zip],Table3[county])</f>
        <v>Utah County</v>
      </c>
      <c r="J5443" t="str">
        <f>IFERROR(Table1[[#This Row],[County (Utah.gov)]], SUBSTITUTE(Table1[[#This Row],[County (WPR)]], " County", ""))</f>
        <v>Utah</v>
      </c>
    </row>
    <row r="5444" spans="1:10">
      <c r="A5444" t="s">
        <v>140</v>
      </c>
      <c r="B5444" t="s">
        <v>324</v>
      </c>
      <c r="C5444">
        <v>2025</v>
      </c>
      <c r="D5444">
        <v>2</v>
      </c>
      <c r="E5444">
        <v>84660</v>
      </c>
      <c r="F5444" t="s">
        <v>291</v>
      </c>
      <c r="G5444">
        <v>3</v>
      </c>
      <c r="H5444" t="str">
        <f>_xlfn.XLOOKUP(Table1[[#This Row],[ZIPCODE]],Table2[Zip Code],Table2[County])</f>
        <v>Utah</v>
      </c>
      <c r="I5444" t="str">
        <f>_xlfn.XLOOKUP(Table1[[#This Row],[ZIPCODE]],Table3[zip],Table3[county])</f>
        <v>Utah County</v>
      </c>
      <c r="J5444" t="str">
        <f>IFERROR(Table1[[#This Row],[County (Utah.gov)]], SUBSTITUTE(Table1[[#This Row],[County (WPR)]], " County", ""))</f>
        <v>Utah</v>
      </c>
    </row>
    <row r="5445" spans="1:10">
      <c r="A5445" t="s">
        <v>140</v>
      </c>
      <c r="B5445" t="s">
        <v>324</v>
      </c>
      <c r="C5445">
        <v>2025</v>
      </c>
      <c r="D5445">
        <v>2</v>
      </c>
      <c r="E5445">
        <v>84662</v>
      </c>
      <c r="F5445" t="s">
        <v>290</v>
      </c>
      <c r="G5445">
        <v>1</v>
      </c>
      <c r="H5445" t="str">
        <f>_xlfn.XLOOKUP(Table1[[#This Row],[ZIPCODE]],Table2[Zip Code],Table2[County])</f>
        <v>Sanpete</v>
      </c>
      <c r="I5445" t="str">
        <f>_xlfn.XLOOKUP(Table1[[#This Row],[ZIPCODE]],Table3[zip],Table3[county])</f>
        <v>Sanpete County</v>
      </c>
      <c r="J5445" t="str">
        <f>IFERROR(Table1[[#This Row],[County (Utah.gov)]], SUBSTITUTE(Table1[[#This Row],[County (WPR)]], " County", ""))</f>
        <v>Sanpete</v>
      </c>
    </row>
    <row r="5446" spans="1:10">
      <c r="A5446" t="s">
        <v>140</v>
      </c>
      <c r="B5446" t="s">
        <v>324</v>
      </c>
      <c r="C5446">
        <v>2025</v>
      </c>
      <c r="D5446">
        <v>2</v>
      </c>
      <c r="E5446">
        <v>84663</v>
      </c>
      <c r="F5446" t="s">
        <v>290</v>
      </c>
      <c r="G5446">
        <v>1</v>
      </c>
      <c r="H5446" t="str">
        <f>_xlfn.XLOOKUP(Table1[[#This Row],[ZIPCODE]],Table2[Zip Code],Table2[County])</f>
        <v>Utah</v>
      </c>
      <c r="I5446" t="str">
        <f>_xlfn.XLOOKUP(Table1[[#This Row],[ZIPCODE]],Table3[zip],Table3[county])</f>
        <v>Utah County</v>
      </c>
      <c r="J5446" t="str">
        <f>IFERROR(Table1[[#This Row],[County (Utah.gov)]], SUBSTITUTE(Table1[[#This Row],[County (WPR)]], " County", ""))</f>
        <v>Utah</v>
      </c>
    </row>
    <row r="5447" spans="1:10">
      <c r="A5447" t="s">
        <v>140</v>
      </c>
      <c r="B5447" t="s">
        <v>324</v>
      </c>
      <c r="C5447">
        <v>2025</v>
      </c>
      <c r="D5447">
        <v>2</v>
      </c>
      <c r="E5447">
        <v>84664</v>
      </c>
      <c r="F5447" t="s">
        <v>291</v>
      </c>
      <c r="G5447">
        <v>1</v>
      </c>
      <c r="H5447" t="str">
        <f>_xlfn.XLOOKUP(Table1[[#This Row],[ZIPCODE]],Table2[Zip Code],Table2[County])</f>
        <v>Utah</v>
      </c>
      <c r="I5447" t="str">
        <f>_xlfn.XLOOKUP(Table1[[#This Row],[ZIPCODE]],Table3[zip],Table3[county])</f>
        <v>Utah County</v>
      </c>
      <c r="J5447" t="str">
        <f>IFERROR(Table1[[#This Row],[County (Utah.gov)]], SUBSTITUTE(Table1[[#This Row],[County (WPR)]], " County", ""))</f>
        <v>Utah</v>
      </c>
    </row>
    <row r="5448" spans="1:10">
      <c r="A5448" t="s">
        <v>140</v>
      </c>
      <c r="B5448" t="s">
        <v>324</v>
      </c>
      <c r="C5448">
        <v>2025</v>
      </c>
      <c r="D5448">
        <v>2</v>
      </c>
      <c r="E5448">
        <v>84701</v>
      </c>
      <c r="F5448" t="s">
        <v>291</v>
      </c>
      <c r="G5448">
        <v>1</v>
      </c>
      <c r="H5448" t="str">
        <f>_xlfn.XLOOKUP(Table1[[#This Row],[ZIPCODE]],Table2[Zip Code],Table2[County])</f>
        <v>Sevier</v>
      </c>
      <c r="I5448" t="str">
        <f>_xlfn.XLOOKUP(Table1[[#This Row],[ZIPCODE]],Table3[zip],Table3[county])</f>
        <v>Sevier County</v>
      </c>
      <c r="J5448" t="str">
        <f>IFERROR(Table1[[#This Row],[County (Utah.gov)]], SUBSTITUTE(Table1[[#This Row],[County (WPR)]], " County", ""))</f>
        <v>Sevier</v>
      </c>
    </row>
    <row r="5449" spans="1:10">
      <c r="A5449" t="s">
        <v>140</v>
      </c>
      <c r="B5449" t="s">
        <v>324</v>
      </c>
      <c r="C5449">
        <v>2025</v>
      </c>
      <c r="D5449">
        <v>2</v>
      </c>
      <c r="E5449">
        <v>84721</v>
      </c>
      <c r="F5449" t="s">
        <v>290</v>
      </c>
      <c r="G5449">
        <v>1</v>
      </c>
      <c r="H5449" t="str">
        <f>_xlfn.XLOOKUP(Table1[[#This Row],[ZIPCODE]],Table2[Zip Code],Table2[County])</f>
        <v>Iron</v>
      </c>
      <c r="I5449" t="str">
        <f>_xlfn.XLOOKUP(Table1[[#This Row],[ZIPCODE]],Table3[zip],Table3[county])</f>
        <v>Iron County</v>
      </c>
      <c r="J5449" t="str">
        <f>IFERROR(Table1[[#This Row],[County (Utah.gov)]], SUBSTITUTE(Table1[[#This Row],[County (WPR)]], " County", ""))</f>
        <v>Iron</v>
      </c>
    </row>
    <row r="5450" spans="1:10">
      <c r="A5450" t="s">
        <v>140</v>
      </c>
      <c r="B5450" t="s">
        <v>324</v>
      </c>
      <c r="C5450">
        <v>2025</v>
      </c>
      <c r="D5450">
        <v>2</v>
      </c>
      <c r="E5450">
        <v>84730</v>
      </c>
      <c r="F5450" t="s">
        <v>290</v>
      </c>
      <c r="G5450">
        <v>1</v>
      </c>
      <c r="H5450" t="str">
        <f>_xlfn.XLOOKUP(Table1[[#This Row],[ZIPCODE]],Table2[Zip Code],Table2[County])</f>
        <v>Sevier</v>
      </c>
      <c r="I5450" t="str">
        <f>_xlfn.XLOOKUP(Table1[[#This Row],[ZIPCODE]],Table3[zip],Table3[county])</f>
        <v>Sevier County</v>
      </c>
      <c r="J5450" t="str">
        <f>IFERROR(Table1[[#This Row],[County (Utah.gov)]], SUBSTITUTE(Table1[[#This Row],[County (WPR)]], " County", ""))</f>
        <v>Sevier</v>
      </c>
    </row>
    <row r="5451" spans="1:10">
      <c r="A5451" t="s">
        <v>140</v>
      </c>
      <c r="B5451" t="s">
        <v>324</v>
      </c>
      <c r="C5451">
        <v>2025</v>
      </c>
      <c r="D5451">
        <v>2</v>
      </c>
      <c r="E5451">
        <v>84746</v>
      </c>
      <c r="F5451" t="s">
        <v>290</v>
      </c>
      <c r="G5451">
        <v>1</v>
      </c>
      <c r="H5451" t="str">
        <f>_xlfn.XLOOKUP(Table1[[#This Row],[ZIPCODE]],Table2[Zip Code],Table2[County])</f>
        <v>Washington</v>
      </c>
      <c r="I5451" t="str">
        <f>_xlfn.XLOOKUP(Table1[[#This Row],[ZIPCODE]],Table3[zip],Table3[county])</f>
        <v>Washington County</v>
      </c>
      <c r="J5451" t="str">
        <f>IFERROR(Table1[[#This Row],[County (Utah.gov)]], SUBSTITUTE(Table1[[#This Row],[County (WPR)]], " County", ""))</f>
        <v>Washington</v>
      </c>
    </row>
    <row r="5452" spans="1:10">
      <c r="A5452" t="s">
        <v>140</v>
      </c>
      <c r="B5452" t="s">
        <v>324</v>
      </c>
      <c r="C5452">
        <v>2025</v>
      </c>
      <c r="D5452">
        <v>2</v>
      </c>
      <c r="E5452">
        <v>84780</v>
      </c>
      <c r="F5452" t="s">
        <v>290</v>
      </c>
      <c r="G5452">
        <v>1</v>
      </c>
      <c r="H5452" t="str">
        <f>_xlfn.XLOOKUP(Table1[[#This Row],[ZIPCODE]],Table2[Zip Code],Table2[County])</f>
        <v>Washington</v>
      </c>
      <c r="I5452" t="str">
        <f>_xlfn.XLOOKUP(Table1[[#This Row],[ZIPCODE]],Table3[zip],Table3[county])</f>
        <v>Washington County</v>
      </c>
      <c r="J5452" t="str">
        <f>IFERROR(Table1[[#This Row],[County (Utah.gov)]], SUBSTITUTE(Table1[[#This Row],[County (WPR)]], " County", ""))</f>
        <v>Washington</v>
      </c>
    </row>
    <row r="5453" spans="1:10">
      <c r="A5453" t="s">
        <v>140</v>
      </c>
      <c r="B5453" t="s">
        <v>324</v>
      </c>
      <c r="C5453">
        <v>2025</v>
      </c>
      <c r="D5453">
        <v>2</v>
      </c>
      <c r="E5453">
        <v>84790</v>
      </c>
      <c r="F5453" t="s">
        <v>290</v>
      </c>
      <c r="G5453">
        <v>1</v>
      </c>
      <c r="H5453" t="str">
        <f>_xlfn.XLOOKUP(Table1[[#This Row],[ZIPCODE]],Table2[Zip Code],Table2[County])</f>
        <v>Washington</v>
      </c>
      <c r="I5453" t="str">
        <f>_xlfn.XLOOKUP(Table1[[#This Row],[ZIPCODE]],Table3[zip],Table3[county])</f>
        <v>Washington County</v>
      </c>
      <c r="J5453" t="str">
        <f>IFERROR(Table1[[#This Row],[County (Utah.gov)]], SUBSTITUTE(Table1[[#This Row],[County (WPR)]], " County", ""))</f>
        <v>Washington</v>
      </c>
    </row>
    <row r="5454" spans="1:10">
      <c r="A5454" t="s">
        <v>140</v>
      </c>
      <c r="B5454" t="s">
        <v>325</v>
      </c>
      <c r="C5454">
        <v>2025</v>
      </c>
      <c r="D5454">
        <v>2</v>
      </c>
      <c r="E5454">
        <v>84010</v>
      </c>
      <c r="F5454" t="s">
        <v>290</v>
      </c>
      <c r="G5454">
        <v>4</v>
      </c>
      <c r="H5454" t="str">
        <f>_xlfn.XLOOKUP(Table1[[#This Row],[ZIPCODE]],Table2[Zip Code],Table2[County])</f>
        <v>Davis</v>
      </c>
      <c r="I5454" t="str">
        <f>_xlfn.XLOOKUP(Table1[[#This Row],[ZIPCODE]],Table3[zip],Table3[county])</f>
        <v>Davis County</v>
      </c>
      <c r="J5454" t="str">
        <f>IFERROR(Table1[[#This Row],[County (Utah.gov)]], SUBSTITUTE(Table1[[#This Row],[County (WPR)]], " County", ""))</f>
        <v>Davis</v>
      </c>
    </row>
    <row r="5455" spans="1:10">
      <c r="A5455" t="s">
        <v>140</v>
      </c>
      <c r="B5455" t="s">
        <v>325</v>
      </c>
      <c r="C5455">
        <v>2025</v>
      </c>
      <c r="D5455">
        <v>2</v>
      </c>
      <c r="E5455">
        <v>84010</v>
      </c>
      <c r="F5455" t="s">
        <v>291</v>
      </c>
      <c r="G5455">
        <v>1</v>
      </c>
      <c r="H5455" t="str">
        <f>_xlfn.XLOOKUP(Table1[[#This Row],[ZIPCODE]],Table2[Zip Code],Table2[County])</f>
        <v>Davis</v>
      </c>
      <c r="I5455" t="str">
        <f>_xlfn.XLOOKUP(Table1[[#This Row],[ZIPCODE]],Table3[zip],Table3[county])</f>
        <v>Davis County</v>
      </c>
      <c r="J5455" t="str">
        <f>IFERROR(Table1[[#This Row],[County (Utah.gov)]], SUBSTITUTE(Table1[[#This Row],[County (WPR)]], " County", ""))</f>
        <v>Davis</v>
      </c>
    </row>
    <row r="5456" spans="1:10">
      <c r="A5456" t="s">
        <v>140</v>
      </c>
      <c r="B5456" t="s">
        <v>325</v>
      </c>
      <c r="C5456">
        <v>2025</v>
      </c>
      <c r="D5456">
        <v>2</v>
      </c>
      <c r="E5456">
        <v>84014</v>
      </c>
      <c r="F5456" t="s">
        <v>290</v>
      </c>
      <c r="G5456">
        <v>6</v>
      </c>
      <c r="H5456" t="str">
        <f>_xlfn.XLOOKUP(Table1[[#This Row],[ZIPCODE]],Table2[Zip Code],Table2[County])</f>
        <v>Davis</v>
      </c>
      <c r="I5456" t="str">
        <f>_xlfn.XLOOKUP(Table1[[#This Row],[ZIPCODE]],Table3[zip],Table3[county])</f>
        <v>Davis County</v>
      </c>
      <c r="J5456" t="str">
        <f>IFERROR(Table1[[#This Row],[County (Utah.gov)]], SUBSTITUTE(Table1[[#This Row],[County (WPR)]], " County", ""))</f>
        <v>Davis</v>
      </c>
    </row>
    <row r="5457" spans="1:10">
      <c r="A5457" t="s">
        <v>140</v>
      </c>
      <c r="B5457" t="s">
        <v>325</v>
      </c>
      <c r="C5457">
        <v>2025</v>
      </c>
      <c r="D5457">
        <v>2</v>
      </c>
      <c r="E5457">
        <v>84014</v>
      </c>
      <c r="F5457" t="s">
        <v>291</v>
      </c>
      <c r="G5457">
        <v>2</v>
      </c>
      <c r="H5457" t="str">
        <f>_xlfn.XLOOKUP(Table1[[#This Row],[ZIPCODE]],Table2[Zip Code],Table2[County])</f>
        <v>Davis</v>
      </c>
      <c r="I5457" t="str">
        <f>_xlfn.XLOOKUP(Table1[[#This Row],[ZIPCODE]],Table3[zip],Table3[county])</f>
        <v>Davis County</v>
      </c>
      <c r="J5457" t="str">
        <f>IFERROR(Table1[[#This Row],[County (Utah.gov)]], SUBSTITUTE(Table1[[#This Row],[County (WPR)]], " County", ""))</f>
        <v>Davis</v>
      </c>
    </row>
    <row r="5458" spans="1:10">
      <c r="A5458" t="s">
        <v>140</v>
      </c>
      <c r="B5458" t="s">
        <v>325</v>
      </c>
      <c r="C5458">
        <v>2025</v>
      </c>
      <c r="D5458">
        <v>2</v>
      </c>
      <c r="E5458">
        <v>84015</v>
      </c>
      <c r="F5458" t="s">
        <v>290</v>
      </c>
      <c r="G5458">
        <v>9</v>
      </c>
      <c r="H5458" t="str">
        <f>_xlfn.XLOOKUP(Table1[[#This Row],[ZIPCODE]],Table2[Zip Code],Table2[County])</f>
        <v>Davis</v>
      </c>
      <c r="I5458" t="str">
        <f>_xlfn.XLOOKUP(Table1[[#This Row],[ZIPCODE]],Table3[zip],Table3[county])</f>
        <v>Davis County</v>
      </c>
      <c r="J5458" t="str">
        <f>IFERROR(Table1[[#This Row],[County (Utah.gov)]], SUBSTITUTE(Table1[[#This Row],[County (WPR)]], " County", ""))</f>
        <v>Davis</v>
      </c>
    </row>
    <row r="5459" spans="1:10">
      <c r="A5459" t="s">
        <v>140</v>
      </c>
      <c r="B5459" t="s">
        <v>325</v>
      </c>
      <c r="C5459">
        <v>2025</v>
      </c>
      <c r="D5459">
        <v>2</v>
      </c>
      <c r="E5459">
        <v>84015</v>
      </c>
      <c r="F5459" t="s">
        <v>291</v>
      </c>
      <c r="G5459">
        <v>3</v>
      </c>
      <c r="H5459" t="str">
        <f>_xlfn.XLOOKUP(Table1[[#This Row],[ZIPCODE]],Table2[Zip Code],Table2[County])</f>
        <v>Davis</v>
      </c>
      <c r="I5459" t="str">
        <f>_xlfn.XLOOKUP(Table1[[#This Row],[ZIPCODE]],Table3[zip],Table3[county])</f>
        <v>Davis County</v>
      </c>
      <c r="J5459" t="str">
        <f>IFERROR(Table1[[#This Row],[County (Utah.gov)]], SUBSTITUTE(Table1[[#This Row],[County (WPR)]], " County", ""))</f>
        <v>Davis</v>
      </c>
    </row>
    <row r="5460" spans="1:10">
      <c r="A5460" t="s">
        <v>140</v>
      </c>
      <c r="B5460" t="s">
        <v>325</v>
      </c>
      <c r="C5460">
        <v>2025</v>
      </c>
      <c r="D5460">
        <v>2</v>
      </c>
      <c r="E5460">
        <v>84020</v>
      </c>
      <c r="F5460" t="s">
        <v>290</v>
      </c>
      <c r="G5460">
        <v>2</v>
      </c>
      <c r="H5460" t="str">
        <f>_xlfn.XLOOKUP(Table1[[#This Row],[ZIPCODE]],Table2[Zip Code],Table2[County])</f>
        <v>Salt Lake</v>
      </c>
      <c r="I5460" t="str">
        <f>_xlfn.XLOOKUP(Table1[[#This Row],[ZIPCODE]],Table3[zip],Table3[county])</f>
        <v>Salt Lake County</v>
      </c>
      <c r="J5460" t="str">
        <f>IFERROR(Table1[[#This Row],[County (Utah.gov)]], SUBSTITUTE(Table1[[#This Row],[County (WPR)]], " County", ""))</f>
        <v>Salt Lake</v>
      </c>
    </row>
    <row r="5461" spans="1:10">
      <c r="A5461" t="s">
        <v>140</v>
      </c>
      <c r="B5461" t="s">
        <v>325</v>
      </c>
      <c r="C5461">
        <v>2025</v>
      </c>
      <c r="D5461">
        <v>2</v>
      </c>
      <c r="E5461">
        <v>84025</v>
      </c>
      <c r="F5461" t="s">
        <v>290</v>
      </c>
      <c r="G5461">
        <v>12</v>
      </c>
      <c r="H5461" t="str">
        <f>_xlfn.XLOOKUP(Table1[[#This Row],[ZIPCODE]],Table2[Zip Code],Table2[County])</f>
        <v>Davis</v>
      </c>
      <c r="I5461" t="str">
        <f>_xlfn.XLOOKUP(Table1[[#This Row],[ZIPCODE]],Table3[zip],Table3[county])</f>
        <v>Davis County</v>
      </c>
      <c r="J5461" t="str">
        <f>IFERROR(Table1[[#This Row],[County (Utah.gov)]], SUBSTITUTE(Table1[[#This Row],[County (WPR)]], " County", ""))</f>
        <v>Davis</v>
      </c>
    </row>
    <row r="5462" spans="1:10">
      <c r="A5462" t="s">
        <v>140</v>
      </c>
      <c r="B5462" t="s">
        <v>325</v>
      </c>
      <c r="C5462">
        <v>2025</v>
      </c>
      <c r="D5462">
        <v>2</v>
      </c>
      <c r="E5462">
        <v>84025</v>
      </c>
      <c r="F5462" t="s">
        <v>291</v>
      </c>
      <c r="G5462">
        <v>7</v>
      </c>
      <c r="H5462" t="str">
        <f>_xlfn.XLOOKUP(Table1[[#This Row],[ZIPCODE]],Table2[Zip Code],Table2[County])</f>
        <v>Davis</v>
      </c>
      <c r="I5462" t="str">
        <f>_xlfn.XLOOKUP(Table1[[#This Row],[ZIPCODE]],Table3[zip],Table3[county])</f>
        <v>Davis County</v>
      </c>
      <c r="J5462" t="str">
        <f>IFERROR(Table1[[#This Row],[County (Utah.gov)]], SUBSTITUTE(Table1[[#This Row],[County (WPR)]], " County", ""))</f>
        <v>Davis</v>
      </c>
    </row>
    <row r="5463" spans="1:10">
      <c r="A5463" t="s">
        <v>140</v>
      </c>
      <c r="B5463" t="s">
        <v>325</v>
      </c>
      <c r="C5463">
        <v>2025</v>
      </c>
      <c r="D5463">
        <v>2</v>
      </c>
      <c r="E5463">
        <v>84037</v>
      </c>
      <c r="F5463" t="s">
        <v>290</v>
      </c>
      <c r="G5463">
        <v>11</v>
      </c>
      <c r="H5463" t="str">
        <f>_xlfn.XLOOKUP(Table1[[#This Row],[ZIPCODE]],Table2[Zip Code],Table2[County])</f>
        <v>Davis</v>
      </c>
      <c r="I5463" t="str">
        <f>_xlfn.XLOOKUP(Table1[[#This Row],[ZIPCODE]],Table3[zip],Table3[county])</f>
        <v>Davis County</v>
      </c>
      <c r="J5463" t="str">
        <f>IFERROR(Table1[[#This Row],[County (Utah.gov)]], SUBSTITUTE(Table1[[#This Row],[County (WPR)]], " County", ""))</f>
        <v>Davis</v>
      </c>
    </row>
    <row r="5464" spans="1:10">
      <c r="A5464" t="s">
        <v>140</v>
      </c>
      <c r="B5464" t="s">
        <v>325</v>
      </c>
      <c r="C5464">
        <v>2025</v>
      </c>
      <c r="D5464">
        <v>2</v>
      </c>
      <c r="E5464">
        <v>84037</v>
      </c>
      <c r="F5464" t="s">
        <v>291</v>
      </c>
      <c r="G5464">
        <v>3</v>
      </c>
      <c r="H5464" t="str">
        <f>_xlfn.XLOOKUP(Table1[[#This Row],[ZIPCODE]],Table2[Zip Code],Table2[County])</f>
        <v>Davis</v>
      </c>
      <c r="I5464" t="str">
        <f>_xlfn.XLOOKUP(Table1[[#This Row],[ZIPCODE]],Table3[zip],Table3[county])</f>
        <v>Davis County</v>
      </c>
      <c r="J5464" t="str">
        <f>IFERROR(Table1[[#This Row],[County (Utah.gov)]], SUBSTITUTE(Table1[[#This Row],[County (WPR)]], " County", ""))</f>
        <v>Davis</v>
      </c>
    </row>
    <row r="5465" spans="1:10">
      <c r="A5465" t="s">
        <v>140</v>
      </c>
      <c r="B5465" t="s">
        <v>325</v>
      </c>
      <c r="C5465">
        <v>2025</v>
      </c>
      <c r="D5465">
        <v>2</v>
      </c>
      <c r="E5465">
        <v>84040</v>
      </c>
      <c r="F5465" t="s">
        <v>290</v>
      </c>
      <c r="G5465">
        <v>3</v>
      </c>
      <c r="H5465" t="str">
        <f>_xlfn.XLOOKUP(Table1[[#This Row],[ZIPCODE]],Table2[Zip Code],Table2[County])</f>
        <v>Davis</v>
      </c>
      <c r="I5465" t="str">
        <f>_xlfn.XLOOKUP(Table1[[#This Row],[ZIPCODE]],Table3[zip],Table3[county])</f>
        <v>Davis County</v>
      </c>
      <c r="J5465" t="str">
        <f>IFERROR(Table1[[#This Row],[County (Utah.gov)]], SUBSTITUTE(Table1[[#This Row],[County (WPR)]], " County", ""))</f>
        <v>Davis</v>
      </c>
    </row>
    <row r="5466" spans="1:10">
      <c r="A5466" t="s">
        <v>140</v>
      </c>
      <c r="B5466" t="s">
        <v>325</v>
      </c>
      <c r="C5466">
        <v>2025</v>
      </c>
      <c r="D5466">
        <v>2</v>
      </c>
      <c r="E5466">
        <v>84040</v>
      </c>
      <c r="F5466" t="s">
        <v>291</v>
      </c>
      <c r="G5466">
        <v>2</v>
      </c>
      <c r="H5466" t="str">
        <f>_xlfn.XLOOKUP(Table1[[#This Row],[ZIPCODE]],Table2[Zip Code],Table2[County])</f>
        <v>Davis</v>
      </c>
      <c r="I5466" t="str">
        <f>_xlfn.XLOOKUP(Table1[[#This Row],[ZIPCODE]],Table3[zip],Table3[county])</f>
        <v>Davis County</v>
      </c>
      <c r="J5466" t="str">
        <f>IFERROR(Table1[[#This Row],[County (Utah.gov)]], SUBSTITUTE(Table1[[#This Row],[County (WPR)]], " County", ""))</f>
        <v>Davis</v>
      </c>
    </row>
    <row r="5467" spans="1:10">
      <c r="A5467" t="s">
        <v>140</v>
      </c>
      <c r="B5467" t="s">
        <v>325</v>
      </c>
      <c r="C5467">
        <v>2025</v>
      </c>
      <c r="D5467">
        <v>2</v>
      </c>
      <c r="E5467">
        <v>84041</v>
      </c>
      <c r="F5467" t="s">
        <v>290</v>
      </c>
      <c r="G5467">
        <v>11</v>
      </c>
      <c r="H5467" t="str">
        <f>_xlfn.XLOOKUP(Table1[[#This Row],[ZIPCODE]],Table2[Zip Code],Table2[County])</f>
        <v>Davis</v>
      </c>
      <c r="I5467" t="str">
        <f>_xlfn.XLOOKUP(Table1[[#This Row],[ZIPCODE]],Table3[zip],Table3[county])</f>
        <v>Davis County</v>
      </c>
      <c r="J5467" t="str">
        <f>IFERROR(Table1[[#This Row],[County (Utah.gov)]], SUBSTITUTE(Table1[[#This Row],[County (WPR)]], " County", ""))</f>
        <v>Davis</v>
      </c>
    </row>
    <row r="5468" spans="1:10">
      <c r="A5468" t="s">
        <v>140</v>
      </c>
      <c r="B5468" t="s">
        <v>325</v>
      </c>
      <c r="C5468">
        <v>2025</v>
      </c>
      <c r="D5468">
        <v>2</v>
      </c>
      <c r="E5468">
        <v>84041</v>
      </c>
      <c r="F5468" t="s">
        <v>291</v>
      </c>
      <c r="G5468">
        <v>3</v>
      </c>
      <c r="H5468" t="str">
        <f>_xlfn.XLOOKUP(Table1[[#This Row],[ZIPCODE]],Table2[Zip Code],Table2[County])</f>
        <v>Davis</v>
      </c>
      <c r="I5468" t="str">
        <f>_xlfn.XLOOKUP(Table1[[#This Row],[ZIPCODE]],Table3[zip],Table3[county])</f>
        <v>Davis County</v>
      </c>
      <c r="J5468" t="str">
        <f>IFERROR(Table1[[#This Row],[County (Utah.gov)]], SUBSTITUTE(Table1[[#This Row],[County (WPR)]], " County", ""))</f>
        <v>Davis</v>
      </c>
    </row>
    <row r="5469" spans="1:10">
      <c r="A5469" t="s">
        <v>140</v>
      </c>
      <c r="B5469" t="s">
        <v>325</v>
      </c>
      <c r="C5469">
        <v>2025</v>
      </c>
      <c r="D5469">
        <v>2</v>
      </c>
      <c r="E5469">
        <v>84044</v>
      </c>
      <c r="F5469" t="s">
        <v>290</v>
      </c>
      <c r="G5469">
        <v>1</v>
      </c>
      <c r="H5469" t="str">
        <f>_xlfn.XLOOKUP(Table1[[#This Row],[ZIPCODE]],Table2[Zip Code],Table2[County])</f>
        <v>Salt Lake</v>
      </c>
      <c r="I5469" t="str">
        <f>_xlfn.XLOOKUP(Table1[[#This Row],[ZIPCODE]],Table3[zip],Table3[county])</f>
        <v>Salt Lake County</v>
      </c>
      <c r="J5469" t="str">
        <f>IFERROR(Table1[[#This Row],[County (Utah.gov)]], SUBSTITUTE(Table1[[#This Row],[County (WPR)]], " County", ""))</f>
        <v>Salt Lake</v>
      </c>
    </row>
    <row r="5470" spans="1:10">
      <c r="A5470" t="s">
        <v>140</v>
      </c>
      <c r="B5470" t="s">
        <v>325</v>
      </c>
      <c r="C5470">
        <v>2025</v>
      </c>
      <c r="D5470">
        <v>2</v>
      </c>
      <c r="E5470">
        <v>84047</v>
      </c>
      <c r="F5470" t="s">
        <v>290</v>
      </c>
      <c r="G5470">
        <v>1</v>
      </c>
      <c r="H5470" t="str">
        <f>_xlfn.XLOOKUP(Table1[[#This Row],[ZIPCODE]],Table2[Zip Code],Table2[County])</f>
        <v>Salt Lake</v>
      </c>
      <c r="I5470" t="str">
        <f>_xlfn.XLOOKUP(Table1[[#This Row],[ZIPCODE]],Table3[zip],Table3[county])</f>
        <v>Salt Lake County</v>
      </c>
      <c r="J5470" t="str">
        <f>IFERROR(Table1[[#This Row],[County (Utah.gov)]], SUBSTITUTE(Table1[[#This Row],[County (WPR)]], " County", ""))</f>
        <v>Salt Lake</v>
      </c>
    </row>
    <row r="5471" spans="1:10">
      <c r="A5471" t="s">
        <v>140</v>
      </c>
      <c r="B5471" t="s">
        <v>325</v>
      </c>
      <c r="C5471">
        <v>2025</v>
      </c>
      <c r="D5471">
        <v>2</v>
      </c>
      <c r="E5471">
        <v>84050</v>
      </c>
      <c r="F5471" t="s">
        <v>290</v>
      </c>
      <c r="G5471">
        <v>1</v>
      </c>
      <c r="H5471" t="str">
        <f>_xlfn.XLOOKUP(Table1[[#This Row],[ZIPCODE]],Table2[Zip Code],Table2[County])</f>
        <v>Morgan</v>
      </c>
      <c r="I5471" t="str">
        <f>_xlfn.XLOOKUP(Table1[[#This Row],[ZIPCODE]],Table3[zip],Table3[county])</f>
        <v>Morgan County</v>
      </c>
      <c r="J5471" t="str">
        <f>IFERROR(Table1[[#This Row],[County (Utah.gov)]], SUBSTITUTE(Table1[[#This Row],[County (WPR)]], " County", ""))</f>
        <v>Morgan</v>
      </c>
    </row>
    <row r="5472" spans="1:10">
      <c r="A5472" t="s">
        <v>140</v>
      </c>
      <c r="B5472" t="s">
        <v>325</v>
      </c>
      <c r="C5472">
        <v>2025</v>
      </c>
      <c r="D5472">
        <v>2</v>
      </c>
      <c r="E5472">
        <v>84054</v>
      </c>
      <c r="F5472" t="s">
        <v>290</v>
      </c>
      <c r="G5472">
        <v>3</v>
      </c>
      <c r="H5472" t="str">
        <f>_xlfn.XLOOKUP(Table1[[#This Row],[ZIPCODE]],Table2[Zip Code],Table2[County])</f>
        <v>Davis</v>
      </c>
      <c r="I5472" t="str">
        <f>_xlfn.XLOOKUP(Table1[[#This Row],[ZIPCODE]],Table3[zip],Table3[county])</f>
        <v>Davis County</v>
      </c>
      <c r="J5472" t="str">
        <f>IFERROR(Table1[[#This Row],[County (Utah.gov)]], SUBSTITUTE(Table1[[#This Row],[County (WPR)]], " County", ""))</f>
        <v>Davis</v>
      </c>
    </row>
    <row r="5473" spans="1:10">
      <c r="A5473" t="s">
        <v>140</v>
      </c>
      <c r="B5473" t="s">
        <v>325</v>
      </c>
      <c r="C5473">
        <v>2025</v>
      </c>
      <c r="D5473">
        <v>2</v>
      </c>
      <c r="E5473">
        <v>84054</v>
      </c>
      <c r="F5473" t="s">
        <v>291</v>
      </c>
      <c r="G5473">
        <v>1</v>
      </c>
      <c r="H5473" t="str">
        <f>_xlfn.XLOOKUP(Table1[[#This Row],[ZIPCODE]],Table2[Zip Code],Table2[County])</f>
        <v>Davis</v>
      </c>
      <c r="I5473" t="str">
        <f>_xlfn.XLOOKUP(Table1[[#This Row],[ZIPCODE]],Table3[zip],Table3[county])</f>
        <v>Davis County</v>
      </c>
      <c r="J5473" t="str">
        <f>IFERROR(Table1[[#This Row],[County (Utah.gov)]], SUBSTITUTE(Table1[[#This Row],[County (WPR)]], " County", ""))</f>
        <v>Davis</v>
      </c>
    </row>
    <row r="5474" spans="1:10">
      <c r="A5474" t="s">
        <v>140</v>
      </c>
      <c r="B5474" t="s">
        <v>325</v>
      </c>
      <c r="C5474">
        <v>2025</v>
      </c>
      <c r="D5474">
        <v>2</v>
      </c>
      <c r="E5474">
        <v>84056</v>
      </c>
      <c r="F5474" t="s">
        <v>290</v>
      </c>
      <c r="G5474">
        <v>1</v>
      </c>
      <c r="H5474" t="str">
        <f>_xlfn.XLOOKUP(Table1[[#This Row],[ZIPCODE]],Table2[Zip Code],Table2[County])</f>
        <v>Weber</v>
      </c>
      <c r="I5474" t="str">
        <f>_xlfn.XLOOKUP(Table1[[#This Row],[ZIPCODE]],Table3[zip],Table3[county])</f>
        <v>Davis County</v>
      </c>
      <c r="J5474" t="str">
        <f>IFERROR(Table1[[#This Row],[County (Utah.gov)]], SUBSTITUTE(Table1[[#This Row],[County (WPR)]], " County", ""))</f>
        <v>Weber</v>
      </c>
    </row>
    <row r="5475" spans="1:10">
      <c r="A5475" t="s">
        <v>140</v>
      </c>
      <c r="B5475" t="s">
        <v>325</v>
      </c>
      <c r="C5475">
        <v>2025</v>
      </c>
      <c r="D5475">
        <v>2</v>
      </c>
      <c r="E5475">
        <v>84067</v>
      </c>
      <c r="F5475" t="s">
        <v>290</v>
      </c>
      <c r="G5475">
        <v>4</v>
      </c>
      <c r="H5475" t="str">
        <f>_xlfn.XLOOKUP(Table1[[#This Row],[ZIPCODE]],Table2[Zip Code],Table2[County])</f>
        <v>Weber</v>
      </c>
      <c r="I5475" t="str">
        <f>_xlfn.XLOOKUP(Table1[[#This Row],[ZIPCODE]],Table3[zip],Table3[county])</f>
        <v>Weber County</v>
      </c>
      <c r="J5475" t="str">
        <f>IFERROR(Table1[[#This Row],[County (Utah.gov)]], SUBSTITUTE(Table1[[#This Row],[County (WPR)]], " County", ""))</f>
        <v>Weber</v>
      </c>
    </row>
    <row r="5476" spans="1:10">
      <c r="A5476" t="s">
        <v>140</v>
      </c>
      <c r="B5476" t="s">
        <v>325</v>
      </c>
      <c r="C5476">
        <v>2025</v>
      </c>
      <c r="D5476">
        <v>2</v>
      </c>
      <c r="E5476">
        <v>84067</v>
      </c>
      <c r="F5476" t="s">
        <v>291</v>
      </c>
      <c r="G5476">
        <v>3</v>
      </c>
      <c r="H5476" t="str">
        <f>_xlfn.XLOOKUP(Table1[[#This Row],[ZIPCODE]],Table2[Zip Code],Table2[County])</f>
        <v>Weber</v>
      </c>
      <c r="I5476" t="str">
        <f>_xlfn.XLOOKUP(Table1[[#This Row],[ZIPCODE]],Table3[zip],Table3[county])</f>
        <v>Weber County</v>
      </c>
      <c r="J5476" t="str">
        <f>IFERROR(Table1[[#This Row],[County (Utah.gov)]], SUBSTITUTE(Table1[[#This Row],[County (WPR)]], " County", ""))</f>
        <v>Weber</v>
      </c>
    </row>
    <row r="5477" spans="1:10">
      <c r="A5477" t="s">
        <v>140</v>
      </c>
      <c r="B5477" t="s">
        <v>325</v>
      </c>
      <c r="C5477">
        <v>2025</v>
      </c>
      <c r="D5477">
        <v>2</v>
      </c>
      <c r="E5477">
        <v>84074</v>
      </c>
      <c r="F5477" t="s">
        <v>290</v>
      </c>
      <c r="G5477">
        <v>1</v>
      </c>
      <c r="H5477" t="str">
        <f>_xlfn.XLOOKUP(Table1[[#This Row],[ZIPCODE]],Table2[Zip Code],Table2[County])</f>
        <v>Tooele</v>
      </c>
      <c r="I5477" t="str">
        <f>_xlfn.XLOOKUP(Table1[[#This Row],[ZIPCODE]],Table3[zip],Table3[county])</f>
        <v>Tooele County</v>
      </c>
      <c r="J5477" t="str">
        <f>IFERROR(Table1[[#This Row],[County (Utah.gov)]], SUBSTITUTE(Table1[[#This Row],[County (WPR)]], " County", ""))</f>
        <v>Tooele</v>
      </c>
    </row>
    <row r="5478" spans="1:10">
      <c r="A5478" t="s">
        <v>140</v>
      </c>
      <c r="B5478" t="s">
        <v>325</v>
      </c>
      <c r="C5478">
        <v>2025</v>
      </c>
      <c r="D5478">
        <v>2</v>
      </c>
      <c r="E5478">
        <v>84075</v>
      </c>
      <c r="F5478" t="s">
        <v>290</v>
      </c>
      <c r="G5478">
        <v>14</v>
      </c>
      <c r="H5478" t="str">
        <f>_xlfn.XLOOKUP(Table1[[#This Row],[ZIPCODE]],Table2[Zip Code],Table2[County])</f>
        <v>Davis</v>
      </c>
      <c r="I5478" t="str">
        <f>_xlfn.XLOOKUP(Table1[[#This Row],[ZIPCODE]],Table3[zip],Table3[county])</f>
        <v>Davis County</v>
      </c>
      <c r="J5478" t="str">
        <f>IFERROR(Table1[[#This Row],[County (Utah.gov)]], SUBSTITUTE(Table1[[#This Row],[County (WPR)]], " County", ""))</f>
        <v>Davis</v>
      </c>
    </row>
    <row r="5479" spans="1:10">
      <c r="A5479" t="s">
        <v>140</v>
      </c>
      <c r="B5479" t="s">
        <v>325</v>
      </c>
      <c r="C5479">
        <v>2025</v>
      </c>
      <c r="D5479">
        <v>2</v>
      </c>
      <c r="E5479">
        <v>84075</v>
      </c>
      <c r="F5479" t="s">
        <v>291</v>
      </c>
      <c r="G5479">
        <v>5</v>
      </c>
      <c r="H5479" t="str">
        <f>_xlfn.XLOOKUP(Table1[[#This Row],[ZIPCODE]],Table2[Zip Code],Table2[County])</f>
        <v>Davis</v>
      </c>
      <c r="I5479" t="str">
        <f>_xlfn.XLOOKUP(Table1[[#This Row],[ZIPCODE]],Table3[zip],Table3[county])</f>
        <v>Davis County</v>
      </c>
      <c r="J5479" t="str">
        <f>IFERROR(Table1[[#This Row],[County (Utah.gov)]], SUBSTITUTE(Table1[[#This Row],[County (WPR)]], " County", ""))</f>
        <v>Davis</v>
      </c>
    </row>
    <row r="5480" spans="1:10">
      <c r="A5480" t="s">
        <v>140</v>
      </c>
      <c r="B5480" t="s">
        <v>325</v>
      </c>
      <c r="C5480">
        <v>2025</v>
      </c>
      <c r="D5480">
        <v>2</v>
      </c>
      <c r="E5480">
        <v>84081</v>
      </c>
      <c r="F5480" t="s">
        <v>290</v>
      </c>
      <c r="G5480">
        <v>1</v>
      </c>
      <c r="H5480" t="e">
        <f>_xlfn.XLOOKUP(Table1[[#This Row],[ZIPCODE]],Table2[Zip Code],Table2[County])</f>
        <v>#N/A</v>
      </c>
      <c r="I5480" t="str">
        <f>_xlfn.XLOOKUP(Table1[[#This Row],[ZIPCODE]],Table3[zip],Table3[county])</f>
        <v>Salt Lake County</v>
      </c>
      <c r="J5480" t="str">
        <f>IFERROR(Table1[[#This Row],[County (Utah.gov)]], SUBSTITUTE(Table1[[#This Row],[County (WPR)]], " County", ""))</f>
        <v>Salt Lake</v>
      </c>
    </row>
    <row r="5481" spans="1:10">
      <c r="A5481" t="s">
        <v>140</v>
      </c>
      <c r="B5481" t="s">
        <v>325</v>
      </c>
      <c r="C5481">
        <v>2025</v>
      </c>
      <c r="D5481">
        <v>2</v>
      </c>
      <c r="E5481">
        <v>84081</v>
      </c>
      <c r="F5481" t="s">
        <v>291</v>
      </c>
      <c r="G5481">
        <v>1</v>
      </c>
      <c r="H5481" t="e">
        <f>_xlfn.XLOOKUP(Table1[[#This Row],[ZIPCODE]],Table2[Zip Code],Table2[County])</f>
        <v>#N/A</v>
      </c>
      <c r="I5481" t="str">
        <f>_xlfn.XLOOKUP(Table1[[#This Row],[ZIPCODE]],Table3[zip],Table3[county])</f>
        <v>Salt Lake County</v>
      </c>
      <c r="J5481" t="str">
        <f>IFERROR(Table1[[#This Row],[County (Utah.gov)]], SUBSTITUTE(Table1[[#This Row],[County (WPR)]], " County", ""))</f>
        <v>Salt Lake</v>
      </c>
    </row>
    <row r="5482" spans="1:10">
      <c r="A5482" t="s">
        <v>140</v>
      </c>
      <c r="B5482" t="s">
        <v>325</v>
      </c>
      <c r="C5482">
        <v>2025</v>
      </c>
      <c r="D5482">
        <v>2</v>
      </c>
      <c r="E5482">
        <v>84084</v>
      </c>
      <c r="F5482" t="s">
        <v>290</v>
      </c>
      <c r="G5482">
        <v>1</v>
      </c>
      <c r="H5482" t="str">
        <f>_xlfn.XLOOKUP(Table1[[#This Row],[ZIPCODE]],Table2[Zip Code],Table2[County])</f>
        <v>Salt Lake</v>
      </c>
      <c r="I5482" t="str">
        <f>_xlfn.XLOOKUP(Table1[[#This Row],[ZIPCODE]],Table3[zip],Table3[county])</f>
        <v>Salt Lake County</v>
      </c>
      <c r="J5482" t="str">
        <f>IFERROR(Table1[[#This Row],[County (Utah.gov)]], SUBSTITUTE(Table1[[#This Row],[County (WPR)]], " County", ""))</f>
        <v>Salt Lake</v>
      </c>
    </row>
    <row r="5483" spans="1:10">
      <c r="A5483" t="s">
        <v>140</v>
      </c>
      <c r="B5483" t="s">
        <v>325</v>
      </c>
      <c r="C5483">
        <v>2025</v>
      </c>
      <c r="D5483">
        <v>2</v>
      </c>
      <c r="E5483">
        <v>84087</v>
      </c>
      <c r="F5483" t="s">
        <v>290</v>
      </c>
      <c r="G5483">
        <v>1</v>
      </c>
      <c r="H5483" t="str">
        <f>_xlfn.XLOOKUP(Table1[[#This Row],[ZIPCODE]],Table2[Zip Code],Table2[County])</f>
        <v>Davis</v>
      </c>
      <c r="I5483" t="str">
        <f>_xlfn.XLOOKUP(Table1[[#This Row],[ZIPCODE]],Table3[zip],Table3[county])</f>
        <v>Davis County</v>
      </c>
      <c r="J5483" t="str">
        <f>IFERROR(Table1[[#This Row],[County (Utah.gov)]], SUBSTITUTE(Table1[[#This Row],[County (WPR)]], " County", ""))</f>
        <v>Davis</v>
      </c>
    </row>
    <row r="5484" spans="1:10">
      <c r="A5484" t="s">
        <v>140</v>
      </c>
      <c r="B5484" t="s">
        <v>325</v>
      </c>
      <c r="C5484">
        <v>2025</v>
      </c>
      <c r="D5484">
        <v>2</v>
      </c>
      <c r="E5484">
        <v>84087</v>
      </c>
      <c r="F5484" t="s">
        <v>291</v>
      </c>
      <c r="G5484">
        <v>1</v>
      </c>
      <c r="H5484" t="str">
        <f>_xlfn.XLOOKUP(Table1[[#This Row],[ZIPCODE]],Table2[Zip Code],Table2[County])</f>
        <v>Davis</v>
      </c>
      <c r="I5484" t="str">
        <f>_xlfn.XLOOKUP(Table1[[#This Row],[ZIPCODE]],Table3[zip],Table3[county])</f>
        <v>Davis County</v>
      </c>
      <c r="J5484" t="str">
        <f>IFERROR(Table1[[#This Row],[County (Utah.gov)]], SUBSTITUTE(Table1[[#This Row],[County (WPR)]], " County", ""))</f>
        <v>Davis</v>
      </c>
    </row>
    <row r="5485" spans="1:10">
      <c r="A5485" t="s">
        <v>140</v>
      </c>
      <c r="B5485" t="s">
        <v>325</v>
      </c>
      <c r="C5485">
        <v>2025</v>
      </c>
      <c r="D5485">
        <v>2</v>
      </c>
      <c r="E5485">
        <v>84095</v>
      </c>
      <c r="F5485" t="s">
        <v>290</v>
      </c>
      <c r="G5485">
        <v>2</v>
      </c>
      <c r="H5485" t="str">
        <f>_xlfn.XLOOKUP(Table1[[#This Row],[ZIPCODE]],Table2[Zip Code],Table2[County])</f>
        <v>Salt Lake</v>
      </c>
      <c r="I5485" t="str">
        <f>_xlfn.XLOOKUP(Table1[[#This Row],[ZIPCODE]],Table3[zip],Table3[county])</f>
        <v>Salt Lake County</v>
      </c>
      <c r="J5485" t="str">
        <f>IFERROR(Table1[[#This Row],[County (Utah.gov)]], SUBSTITUTE(Table1[[#This Row],[County (WPR)]], " County", ""))</f>
        <v>Salt Lake</v>
      </c>
    </row>
    <row r="5486" spans="1:10">
      <c r="A5486" t="s">
        <v>140</v>
      </c>
      <c r="B5486" t="s">
        <v>325</v>
      </c>
      <c r="C5486">
        <v>2025</v>
      </c>
      <c r="D5486">
        <v>2</v>
      </c>
      <c r="E5486">
        <v>84108</v>
      </c>
      <c r="F5486" t="s">
        <v>291</v>
      </c>
      <c r="G5486">
        <v>1</v>
      </c>
      <c r="H5486" t="str">
        <f>_xlfn.XLOOKUP(Table1[[#This Row],[ZIPCODE]],Table2[Zip Code],Table2[County])</f>
        <v>Salt Lake</v>
      </c>
      <c r="I5486" t="str">
        <f>_xlfn.XLOOKUP(Table1[[#This Row],[ZIPCODE]],Table3[zip],Table3[county])</f>
        <v>Salt Lake County</v>
      </c>
      <c r="J5486" t="str">
        <f>IFERROR(Table1[[#This Row],[County (Utah.gov)]], SUBSTITUTE(Table1[[#This Row],[County (WPR)]], " County", ""))</f>
        <v>Salt Lake</v>
      </c>
    </row>
    <row r="5487" spans="1:10">
      <c r="A5487" t="s">
        <v>140</v>
      </c>
      <c r="B5487" t="s">
        <v>325</v>
      </c>
      <c r="C5487">
        <v>2025</v>
      </c>
      <c r="D5487">
        <v>2</v>
      </c>
      <c r="E5487">
        <v>84115</v>
      </c>
      <c r="F5487" t="s">
        <v>290</v>
      </c>
      <c r="G5487">
        <v>1</v>
      </c>
      <c r="H5487" t="str">
        <f>_xlfn.XLOOKUP(Table1[[#This Row],[ZIPCODE]],Table2[Zip Code],Table2[County])</f>
        <v>Salt Lake</v>
      </c>
      <c r="I5487" t="str">
        <f>_xlfn.XLOOKUP(Table1[[#This Row],[ZIPCODE]],Table3[zip],Table3[county])</f>
        <v>Salt Lake County</v>
      </c>
      <c r="J5487" t="str">
        <f>IFERROR(Table1[[#This Row],[County (Utah.gov)]], SUBSTITUTE(Table1[[#This Row],[County (WPR)]], " County", ""))</f>
        <v>Salt Lake</v>
      </c>
    </row>
    <row r="5488" spans="1:10">
      <c r="A5488" t="s">
        <v>140</v>
      </c>
      <c r="B5488" t="s">
        <v>325</v>
      </c>
      <c r="C5488">
        <v>2025</v>
      </c>
      <c r="D5488">
        <v>2</v>
      </c>
      <c r="E5488">
        <v>84116</v>
      </c>
      <c r="F5488" t="s">
        <v>290</v>
      </c>
      <c r="G5488">
        <v>1</v>
      </c>
      <c r="H5488" t="str">
        <f>_xlfn.XLOOKUP(Table1[[#This Row],[ZIPCODE]],Table2[Zip Code],Table2[County])</f>
        <v>Salt Lake</v>
      </c>
      <c r="I5488" t="str">
        <f>_xlfn.XLOOKUP(Table1[[#This Row],[ZIPCODE]],Table3[zip],Table3[county])</f>
        <v>Salt Lake County</v>
      </c>
      <c r="J5488" t="str">
        <f>IFERROR(Table1[[#This Row],[County (Utah.gov)]], SUBSTITUTE(Table1[[#This Row],[County (WPR)]], " County", ""))</f>
        <v>Salt Lake</v>
      </c>
    </row>
    <row r="5489" spans="1:10">
      <c r="A5489" t="s">
        <v>140</v>
      </c>
      <c r="B5489" t="s">
        <v>325</v>
      </c>
      <c r="C5489">
        <v>2025</v>
      </c>
      <c r="D5489">
        <v>2</v>
      </c>
      <c r="E5489">
        <v>84117</v>
      </c>
      <c r="F5489" t="s">
        <v>290</v>
      </c>
      <c r="G5489">
        <v>2</v>
      </c>
      <c r="H5489" t="str">
        <f>_xlfn.XLOOKUP(Table1[[#This Row],[ZIPCODE]],Table2[Zip Code],Table2[County])</f>
        <v>Salt Lake</v>
      </c>
      <c r="I5489" t="str">
        <f>_xlfn.XLOOKUP(Table1[[#This Row],[ZIPCODE]],Table3[zip],Table3[county])</f>
        <v>Salt Lake County</v>
      </c>
      <c r="J5489" t="str">
        <f>IFERROR(Table1[[#This Row],[County (Utah.gov)]], SUBSTITUTE(Table1[[#This Row],[County (WPR)]], " County", ""))</f>
        <v>Salt Lake</v>
      </c>
    </row>
    <row r="5490" spans="1:10">
      <c r="A5490" t="s">
        <v>140</v>
      </c>
      <c r="B5490" t="s">
        <v>325</v>
      </c>
      <c r="C5490">
        <v>2025</v>
      </c>
      <c r="D5490">
        <v>2</v>
      </c>
      <c r="E5490">
        <v>84119</v>
      </c>
      <c r="F5490" t="s">
        <v>290</v>
      </c>
      <c r="G5490">
        <v>2</v>
      </c>
      <c r="H5490" t="str">
        <f>_xlfn.XLOOKUP(Table1[[#This Row],[ZIPCODE]],Table2[Zip Code],Table2[County])</f>
        <v>Salt Lake</v>
      </c>
      <c r="I5490" t="str">
        <f>_xlfn.XLOOKUP(Table1[[#This Row],[ZIPCODE]],Table3[zip],Table3[county])</f>
        <v>Salt Lake County</v>
      </c>
      <c r="J5490" t="str">
        <f>IFERROR(Table1[[#This Row],[County (Utah.gov)]], SUBSTITUTE(Table1[[#This Row],[County (WPR)]], " County", ""))</f>
        <v>Salt Lake</v>
      </c>
    </row>
    <row r="5491" spans="1:10">
      <c r="A5491" t="s">
        <v>140</v>
      </c>
      <c r="B5491" t="s">
        <v>325</v>
      </c>
      <c r="C5491">
        <v>2025</v>
      </c>
      <c r="D5491">
        <v>2</v>
      </c>
      <c r="E5491">
        <v>84123</v>
      </c>
      <c r="F5491" t="s">
        <v>290</v>
      </c>
      <c r="G5491">
        <v>1</v>
      </c>
      <c r="H5491" t="str">
        <f>_xlfn.XLOOKUP(Table1[[#This Row],[ZIPCODE]],Table2[Zip Code],Table2[County])</f>
        <v>Salt Lake</v>
      </c>
      <c r="I5491" t="str">
        <f>_xlfn.XLOOKUP(Table1[[#This Row],[ZIPCODE]],Table3[zip],Table3[county])</f>
        <v>Salt Lake County</v>
      </c>
      <c r="J5491" t="str">
        <f>IFERROR(Table1[[#This Row],[County (Utah.gov)]], SUBSTITUTE(Table1[[#This Row],[County (WPR)]], " County", ""))</f>
        <v>Salt Lake</v>
      </c>
    </row>
    <row r="5492" spans="1:10">
      <c r="A5492" t="s">
        <v>140</v>
      </c>
      <c r="B5492" t="s">
        <v>325</v>
      </c>
      <c r="C5492">
        <v>2025</v>
      </c>
      <c r="D5492">
        <v>2</v>
      </c>
      <c r="E5492">
        <v>84123</v>
      </c>
      <c r="F5492" t="s">
        <v>291</v>
      </c>
      <c r="G5492">
        <v>1</v>
      </c>
      <c r="H5492" t="str">
        <f>_xlfn.XLOOKUP(Table1[[#This Row],[ZIPCODE]],Table2[Zip Code],Table2[County])</f>
        <v>Salt Lake</v>
      </c>
      <c r="I5492" t="str">
        <f>_xlfn.XLOOKUP(Table1[[#This Row],[ZIPCODE]],Table3[zip],Table3[county])</f>
        <v>Salt Lake County</v>
      </c>
      <c r="J5492" t="str">
        <f>IFERROR(Table1[[#This Row],[County (Utah.gov)]], SUBSTITUTE(Table1[[#This Row],[County (WPR)]], " County", ""))</f>
        <v>Salt Lake</v>
      </c>
    </row>
    <row r="5493" spans="1:10">
      <c r="A5493" t="s">
        <v>140</v>
      </c>
      <c r="B5493" t="s">
        <v>325</v>
      </c>
      <c r="C5493">
        <v>2025</v>
      </c>
      <c r="D5493">
        <v>2</v>
      </c>
      <c r="E5493">
        <v>84302</v>
      </c>
      <c r="F5493" t="s">
        <v>290</v>
      </c>
      <c r="G5493">
        <v>1</v>
      </c>
      <c r="H5493" t="str">
        <f>_xlfn.XLOOKUP(Table1[[#This Row],[ZIPCODE]],Table2[Zip Code],Table2[County])</f>
        <v>Box Elder</v>
      </c>
      <c r="I5493" t="str">
        <f>_xlfn.XLOOKUP(Table1[[#This Row],[ZIPCODE]],Table3[zip],Table3[county])</f>
        <v>Box Elder County</v>
      </c>
      <c r="J5493" t="str">
        <f>IFERROR(Table1[[#This Row],[County (Utah.gov)]], SUBSTITUTE(Table1[[#This Row],[County (WPR)]], " County", ""))</f>
        <v>Box Elder</v>
      </c>
    </row>
    <row r="5494" spans="1:10">
      <c r="A5494" t="s">
        <v>140</v>
      </c>
      <c r="B5494" t="s">
        <v>325</v>
      </c>
      <c r="C5494">
        <v>2025</v>
      </c>
      <c r="D5494">
        <v>2</v>
      </c>
      <c r="E5494">
        <v>84315</v>
      </c>
      <c r="F5494" t="s">
        <v>290</v>
      </c>
      <c r="G5494">
        <v>1</v>
      </c>
      <c r="H5494" t="str">
        <f>_xlfn.XLOOKUP(Table1[[#This Row],[ZIPCODE]],Table2[Zip Code],Table2[County])</f>
        <v>Weber</v>
      </c>
      <c r="I5494" t="str">
        <f>_xlfn.XLOOKUP(Table1[[#This Row],[ZIPCODE]],Table3[zip],Table3[county])</f>
        <v>Weber County</v>
      </c>
      <c r="J5494" t="str">
        <f>IFERROR(Table1[[#This Row],[County (Utah.gov)]], SUBSTITUTE(Table1[[#This Row],[County (WPR)]], " County", ""))</f>
        <v>Weber</v>
      </c>
    </row>
    <row r="5495" spans="1:10">
      <c r="A5495" t="s">
        <v>140</v>
      </c>
      <c r="B5495" t="s">
        <v>325</v>
      </c>
      <c r="C5495">
        <v>2025</v>
      </c>
      <c r="D5495">
        <v>2</v>
      </c>
      <c r="E5495">
        <v>84315</v>
      </c>
      <c r="F5495" t="s">
        <v>291</v>
      </c>
      <c r="G5495">
        <v>1</v>
      </c>
      <c r="H5495" t="str">
        <f>_xlfn.XLOOKUP(Table1[[#This Row],[ZIPCODE]],Table2[Zip Code],Table2[County])</f>
        <v>Weber</v>
      </c>
      <c r="I5495" t="str">
        <f>_xlfn.XLOOKUP(Table1[[#This Row],[ZIPCODE]],Table3[zip],Table3[county])</f>
        <v>Weber County</v>
      </c>
      <c r="J5495" t="str">
        <f>IFERROR(Table1[[#This Row],[County (Utah.gov)]], SUBSTITUTE(Table1[[#This Row],[County (WPR)]], " County", ""))</f>
        <v>Weber</v>
      </c>
    </row>
    <row r="5496" spans="1:10">
      <c r="A5496" t="s">
        <v>140</v>
      </c>
      <c r="B5496" t="s">
        <v>325</v>
      </c>
      <c r="C5496">
        <v>2025</v>
      </c>
      <c r="D5496">
        <v>2</v>
      </c>
      <c r="E5496">
        <v>84333</v>
      </c>
      <c r="F5496" t="s">
        <v>290</v>
      </c>
      <c r="G5496">
        <v>1</v>
      </c>
      <c r="H5496" t="str">
        <f>_xlfn.XLOOKUP(Table1[[#This Row],[ZIPCODE]],Table2[Zip Code],Table2[County])</f>
        <v>Cache</v>
      </c>
      <c r="I5496" t="str">
        <f>_xlfn.XLOOKUP(Table1[[#This Row],[ZIPCODE]],Table3[zip],Table3[county])</f>
        <v>Cache County</v>
      </c>
      <c r="J5496" t="str">
        <f>IFERROR(Table1[[#This Row],[County (Utah.gov)]], SUBSTITUTE(Table1[[#This Row],[County (WPR)]], " County", ""))</f>
        <v>Cache</v>
      </c>
    </row>
    <row r="5497" spans="1:10">
      <c r="A5497" t="s">
        <v>140</v>
      </c>
      <c r="B5497" t="s">
        <v>325</v>
      </c>
      <c r="C5497">
        <v>2025</v>
      </c>
      <c r="D5497">
        <v>2</v>
      </c>
      <c r="E5497">
        <v>84337</v>
      </c>
      <c r="F5497" t="s">
        <v>290</v>
      </c>
      <c r="G5497">
        <v>3</v>
      </c>
      <c r="H5497" t="str">
        <f>_xlfn.XLOOKUP(Table1[[#This Row],[ZIPCODE]],Table2[Zip Code],Table2[County])</f>
        <v>Box Elder</v>
      </c>
      <c r="I5497" t="str">
        <f>_xlfn.XLOOKUP(Table1[[#This Row],[ZIPCODE]],Table3[zip],Table3[county])</f>
        <v>Box Elder County</v>
      </c>
      <c r="J5497" t="str">
        <f>IFERROR(Table1[[#This Row],[County (Utah.gov)]], SUBSTITUTE(Table1[[#This Row],[County (WPR)]], " County", ""))</f>
        <v>Box Elder</v>
      </c>
    </row>
    <row r="5498" spans="1:10">
      <c r="A5498" t="s">
        <v>140</v>
      </c>
      <c r="B5498" t="s">
        <v>325</v>
      </c>
      <c r="C5498">
        <v>2025</v>
      </c>
      <c r="D5498">
        <v>2</v>
      </c>
      <c r="E5498">
        <v>84340</v>
      </c>
      <c r="F5498" t="s">
        <v>290</v>
      </c>
      <c r="G5498">
        <v>1</v>
      </c>
      <c r="H5498" t="str">
        <f>_xlfn.XLOOKUP(Table1[[#This Row],[ZIPCODE]],Table2[Zip Code],Table2[County])</f>
        <v>Box Elder</v>
      </c>
      <c r="I5498" t="str">
        <f>_xlfn.XLOOKUP(Table1[[#This Row],[ZIPCODE]],Table3[zip],Table3[county])</f>
        <v>Box Elder County</v>
      </c>
      <c r="J5498" t="str">
        <f>IFERROR(Table1[[#This Row],[County (Utah.gov)]], SUBSTITUTE(Table1[[#This Row],[County (WPR)]], " County", ""))</f>
        <v>Box Elder</v>
      </c>
    </row>
    <row r="5499" spans="1:10">
      <c r="A5499" t="s">
        <v>140</v>
      </c>
      <c r="B5499" t="s">
        <v>325</v>
      </c>
      <c r="C5499">
        <v>2025</v>
      </c>
      <c r="D5499">
        <v>2</v>
      </c>
      <c r="E5499">
        <v>84401</v>
      </c>
      <c r="F5499" t="s">
        <v>290</v>
      </c>
      <c r="G5499">
        <v>3</v>
      </c>
      <c r="H5499" t="str">
        <f>_xlfn.XLOOKUP(Table1[[#This Row],[ZIPCODE]],Table2[Zip Code],Table2[County])</f>
        <v>Weber</v>
      </c>
      <c r="I5499" t="str">
        <f>_xlfn.XLOOKUP(Table1[[#This Row],[ZIPCODE]],Table3[zip],Table3[county])</f>
        <v>Weber County</v>
      </c>
      <c r="J5499" t="str">
        <f>IFERROR(Table1[[#This Row],[County (Utah.gov)]], SUBSTITUTE(Table1[[#This Row],[County (WPR)]], " County", ""))</f>
        <v>Weber</v>
      </c>
    </row>
    <row r="5500" spans="1:10">
      <c r="A5500" t="s">
        <v>140</v>
      </c>
      <c r="B5500" t="s">
        <v>325</v>
      </c>
      <c r="C5500">
        <v>2025</v>
      </c>
      <c r="D5500">
        <v>2</v>
      </c>
      <c r="E5500">
        <v>84403</v>
      </c>
      <c r="F5500" t="s">
        <v>290</v>
      </c>
      <c r="G5500">
        <v>9</v>
      </c>
      <c r="H5500" t="str">
        <f>_xlfn.XLOOKUP(Table1[[#This Row],[ZIPCODE]],Table2[Zip Code],Table2[County])</f>
        <v>Weber</v>
      </c>
      <c r="I5500" t="str">
        <f>_xlfn.XLOOKUP(Table1[[#This Row],[ZIPCODE]],Table3[zip],Table3[county])</f>
        <v>Weber County</v>
      </c>
      <c r="J5500" t="str">
        <f>IFERROR(Table1[[#This Row],[County (Utah.gov)]], SUBSTITUTE(Table1[[#This Row],[County (WPR)]], " County", ""))</f>
        <v>Weber</v>
      </c>
    </row>
    <row r="5501" spans="1:10">
      <c r="A5501" t="s">
        <v>140</v>
      </c>
      <c r="B5501" t="s">
        <v>325</v>
      </c>
      <c r="C5501">
        <v>2025</v>
      </c>
      <c r="D5501">
        <v>2</v>
      </c>
      <c r="E5501">
        <v>84403</v>
      </c>
      <c r="F5501" t="s">
        <v>291</v>
      </c>
      <c r="G5501">
        <v>2</v>
      </c>
      <c r="H5501" t="str">
        <f>_xlfn.XLOOKUP(Table1[[#This Row],[ZIPCODE]],Table2[Zip Code],Table2[County])</f>
        <v>Weber</v>
      </c>
      <c r="I5501" t="str">
        <f>_xlfn.XLOOKUP(Table1[[#This Row],[ZIPCODE]],Table3[zip],Table3[county])</f>
        <v>Weber County</v>
      </c>
      <c r="J5501" t="str">
        <f>IFERROR(Table1[[#This Row],[County (Utah.gov)]], SUBSTITUTE(Table1[[#This Row],[County (WPR)]], " County", ""))</f>
        <v>Weber</v>
      </c>
    </row>
    <row r="5502" spans="1:10">
      <c r="A5502" t="s">
        <v>140</v>
      </c>
      <c r="B5502" t="s">
        <v>325</v>
      </c>
      <c r="C5502">
        <v>2025</v>
      </c>
      <c r="D5502">
        <v>2</v>
      </c>
      <c r="E5502">
        <v>84404</v>
      </c>
      <c r="F5502" t="s">
        <v>290</v>
      </c>
      <c r="G5502">
        <v>3</v>
      </c>
      <c r="H5502" t="str">
        <f>_xlfn.XLOOKUP(Table1[[#This Row],[ZIPCODE]],Table2[Zip Code],Table2[County])</f>
        <v>Weber</v>
      </c>
      <c r="I5502" t="str">
        <f>_xlfn.XLOOKUP(Table1[[#This Row],[ZIPCODE]],Table3[zip],Table3[county])</f>
        <v>Weber County</v>
      </c>
      <c r="J5502" t="str">
        <f>IFERROR(Table1[[#This Row],[County (Utah.gov)]], SUBSTITUTE(Table1[[#This Row],[County (WPR)]], " County", ""))</f>
        <v>Weber</v>
      </c>
    </row>
    <row r="5503" spans="1:10">
      <c r="A5503" t="s">
        <v>140</v>
      </c>
      <c r="B5503" t="s">
        <v>325</v>
      </c>
      <c r="C5503">
        <v>2025</v>
      </c>
      <c r="D5503">
        <v>2</v>
      </c>
      <c r="E5503">
        <v>84405</v>
      </c>
      <c r="F5503" t="s">
        <v>290</v>
      </c>
      <c r="G5503">
        <v>7</v>
      </c>
      <c r="H5503" t="str">
        <f>_xlfn.XLOOKUP(Table1[[#This Row],[ZIPCODE]],Table2[Zip Code],Table2[County])</f>
        <v>Weber</v>
      </c>
      <c r="I5503" t="str">
        <f>_xlfn.XLOOKUP(Table1[[#This Row],[ZIPCODE]],Table3[zip],Table3[county])</f>
        <v>Weber County</v>
      </c>
      <c r="J5503" t="str">
        <f>IFERROR(Table1[[#This Row],[County (Utah.gov)]], SUBSTITUTE(Table1[[#This Row],[County (WPR)]], " County", ""))</f>
        <v>Weber</v>
      </c>
    </row>
    <row r="5504" spans="1:10">
      <c r="A5504" t="s">
        <v>140</v>
      </c>
      <c r="B5504" t="s">
        <v>325</v>
      </c>
      <c r="C5504">
        <v>2025</v>
      </c>
      <c r="D5504">
        <v>2</v>
      </c>
      <c r="E5504">
        <v>84414</v>
      </c>
      <c r="F5504" t="s">
        <v>290</v>
      </c>
      <c r="G5504">
        <v>4</v>
      </c>
      <c r="H5504" t="str">
        <f>_xlfn.XLOOKUP(Table1[[#This Row],[ZIPCODE]],Table2[Zip Code],Table2[County])</f>
        <v>Weber</v>
      </c>
      <c r="I5504" t="str">
        <f>_xlfn.XLOOKUP(Table1[[#This Row],[ZIPCODE]],Table3[zip],Table3[county])</f>
        <v>Weber County</v>
      </c>
      <c r="J5504" t="str">
        <f>IFERROR(Table1[[#This Row],[County (Utah.gov)]], SUBSTITUTE(Table1[[#This Row],[County (WPR)]], " County", ""))</f>
        <v>Weber</v>
      </c>
    </row>
    <row r="5505" spans="1:10">
      <c r="A5505" t="s">
        <v>140</v>
      </c>
      <c r="B5505" t="s">
        <v>325</v>
      </c>
      <c r="C5505">
        <v>2025</v>
      </c>
      <c r="D5505">
        <v>2</v>
      </c>
      <c r="E5505">
        <v>84414</v>
      </c>
      <c r="F5505" t="s">
        <v>291</v>
      </c>
      <c r="G5505">
        <v>3</v>
      </c>
      <c r="H5505" t="str">
        <f>_xlfn.XLOOKUP(Table1[[#This Row],[ZIPCODE]],Table2[Zip Code],Table2[County])</f>
        <v>Weber</v>
      </c>
      <c r="I5505" t="str">
        <f>_xlfn.XLOOKUP(Table1[[#This Row],[ZIPCODE]],Table3[zip],Table3[county])</f>
        <v>Weber County</v>
      </c>
      <c r="J5505" t="str">
        <f>IFERROR(Table1[[#This Row],[County (Utah.gov)]], SUBSTITUTE(Table1[[#This Row],[County (WPR)]], " County", ""))</f>
        <v>Weber</v>
      </c>
    </row>
    <row r="5506" spans="1:10">
      <c r="A5506" t="s">
        <v>140</v>
      </c>
      <c r="B5506" t="s">
        <v>325</v>
      </c>
      <c r="C5506">
        <v>2025</v>
      </c>
      <c r="D5506">
        <v>2</v>
      </c>
      <c r="E5506">
        <v>84501</v>
      </c>
      <c r="F5506" t="s">
        <v>290</v>
      </c>
      <c r="G5506">
        <v>1</v>
      </c>
      <c r="H5506" t="str">
        <f>_xlfn.XLOOKUP(Table1[[#This Row],[ZIPCODE]],Table2[Zip Code],Table2[County])</f>
        <v>Carbon</v>
      </c>
      <c r="I5506" t="str">
        <f>_xlfn.XLOOKUP(Table1[[#This Row],[ZIPCODE]],Table3[zip],Table3[county])</f>
        <v>Carbon County</v>
      </c>
      <c r="J5506" t="str">
        <f>IFERROR(Table1[[#This Row],[County (Utah.gov)]], SUBSTITUTE(Table1[[#This Row],[County (WPR)]], " County", ""))</f>
        <v>Carbon</v>
      </c>
    </row>
    <row r="5507" spans="1:10">
      <c r="A5507" t="s">
        <v>140</v>
      </c>
      <c r="B5507" t="s">
        <v>325</v>
      </c>
      <c r="C5507">
        <v>2025</v>
      </c>
      <c r="D5507">
        <v>2</v>
      </c>
      <c r="E5507">
        <v>84601</v>
      </c>
      <c r="F5507" t="s">
        <v>290</v>
      </c>
      <c r="G5507">
        <v>1</v>
      </c>
      <c r="H5507" t="str">
        <f>_xlfn.XLOOKUP(Table1[[#This Row],[ZIPCODE]],Table2[Zip Code],Table2[County])</f>
        <v>Utah</v>
      </c>
      <c r="I5507" t="str">
        <f>_xlfn.XLOOKUP(Table1[[#This Row],[ZIPCODE]],Table3[zip],Table3[county])</f>
        <v>Utah County</v>
      </c>
      <c r="J5507" t="str">
        <f>IFERROR(Table1[[#This Row],[County (Utah.gov)]], SUBSTITUTE(Table1[[#This Row],[County (WPR)]], " County", ""))</f>
        <v>Utah</v>
      </c>
    </row>
    <row r="5508" spans="1:10">
      <c r="A5508" t="s">
        <v>140</v>
      </c>
      <c r="B5508" t="s">
        <v>326</v>
      </c>
      <c r="C5508">
        <v>2025</v>
      </c>
      <c r="D5508">
        <v>2</v>
      </c>
      <c r="E5508">
        <v>84104</v>
      </c>
      <c r="F5508" t="s">
        <v>290</v>
      </c>
      <c r="G5508">
        <v>1</v>
      </c>
      <c r="H5508" t="str">
        <f>_xlfn.XLOOKUP(Table1[[#This Row],[ZIPCODE]],Table2[Zip Code],Table2[County])</f>
        <v>Salt Lake</v>
      </c>
      <c r="I5508" t="str">
        <f>_xlfn.XLOOKUP(Table1[[#This Row],[ZIPCODE]],Table3[zip],Table3[county])</f>
        <v>Salt Lake County</v>
      </c>
      <c r="J5508" t="str">
        <f>IFERROR(Table1[[#This Row],[County (Utah.gov)]], SUBSTITUTE(Table1[[#This Row],[County (WPR)]], " County", ""))</f>
        <v>Salt Lake</v>
      </c>
    </row>
    <row r="5509" spans="1:10">
      <c r="A5509" t="s">
        <v>140</v>
      </c>
      <c r="B5509" t="s">
        <v>326</v>
      </c>
      <c r="C5509">
        <v>2025</v>
      </c>
      <c r="D5509">
        <v>2</v>
      </c>
      <c r="E5509">
        <v>84120</v>
      </c>
      <c r="F5509" t="s">
        <v>291</v>
      </c>
      <c r="G5509">
        <v>1</v>
      </c>
      <c r="H5509" t="str">
        <f>_xlfn.XLOOKUP(Table1[[#This Row],[ZIPCODE]],Table2[Zip Code],Table2[County])</f>
        <v>Salt Lake</v>
      </c>
      <c r="I5509" t="str">
        <f>_xlfn.XLOOKUP(Table1[[#This Row],[ZIPCODE]],Table3[zip],Table3[county])</f>
        <v>Salt Lake County</v>
      </c>
      <c r="J5509" t="str">
        <f>IFERROR(Table1[[#This Row],[County (Utah.gov)]], SUBSTITUTE(Table1[[#This Row],[County (WPR)]], " County", ""))</f>
        <v>Salt Lake</v>
      </c>
    </row>
    <row r="5510" spans="1:10">
      <c r="A5510" t="s">
        <v>140</v>
      </c>
      <c r="B5510" t="s">
        <v>326</v>
      </c>
      <c r="C5510">
        <v>2025</v>
      </c>
      <c r="D5510">
        <v>2</v>
      </c>
      <c r="E5510">
        <v>84123</v>
      </c>
      <c r="F5510" t="s">
        <v>290</v>
      </c>
      <c r="G5510">
        <v>1</v>
      </c>
      <c r="H5510" t="str">
        <f>_xlfn.XLOOKUP(Table1[[#This Row],[ZIPCODE]],Table2[Zip Code],Table2[County])</f>
        <v>Salt Lake</v>
      </c>
      <c r="I5510" t="str">
        <f>_xlfn.XLOOKUP(Table1[[#This Row],[ZIPCODE]],Table3[zip],Table3[county])</f>
        <v>Salt Lake County</v>
      </c>
      <c r="J5510" t="str">
        <f>IFERROR(Table1[[#This Row],[County (Utah.gov)]], SUBSTITUTE(Table1[[#This Row],[County (WPR)]], " County", ""))</f>
        <v>Salt Lake</v>
      </c>
    </row>
    <row r="5511" spans="1:10">
      <c r="A5511" t="s">
        <v>140</v>
      </c>
      <c r="B5511" t="s">
        <v>326</v>
      </c>
      <c r="C5511">
        <v>2025</v>
      </c>
      <c r="D5511">
        <v>2</v>
      </c>
      <c r="E5511">
        <v>84405</v>
      </c>
      <c r="F5511" t="s">
        <v>290</v>
      </c>
      <c r="G5511">
        <v>1</v>
      </c>
      <c r="H5511" t="str">
        <f>_xlfn.XLOOKUP(Table1[[#This Row],[ZIPCODE]],Table2[Zip Code],Table2[County])</f>
        <v>Weber</v>
      </c>
      <c r="I5511" t="str">
        <f>_xlfn.XLOOKUP(Table1[[#This Row],[ZIPCODE]],Table3[zip],Table3[county])</f>
        <v>Weber County</v>
      </c>
      <c r="J5511" t="str">
        <f>IFERROR(Table1[[#This Row],[County (Utah.gov)]], SUBSTITUTE(Table1[[#This Row],[County (WPR)]], " County", ""))</f>
        <v>Weber</v>
      </c>
    </row>
    <row r="5512" spans="1:10">
      <c r="A5512" t="s">
        <v>140</v>
      </c>
      <c r="B5512" t="s">
        <v>327</v>
      </c>
      <c r="C5512">
        <v>2025</v>
      </c>
      <c r="D5512">
        <v>2</v>
      </c>
      <c r="E5512">
        <v>84009</v>
      </c>
      <c r="F5512" t="s">
        <v>290</v>
      </c>
      <c r="G5512">
        <v>1</v>
      </c>
      <c r="H5512" t="e">
        <f>_xlfn.XLOOKUP(Table1[[#This Row],[ZIPCODE]],Table2[Zip Code],Table2[County])</f>
        <v>#N/A</v>
      </c>
      <c r="I5512" t="str">
        <f>_xlfn.XLOOKUP(Table1[[#This Row],[ZIPCODE]],Table3[zip],Table3[county])</f>
        <v>Salt Lake County</v>
      </c>
      <c r="J5512" t="str">
        <f>IFERROR(Table1[[#This Row],[County (Utah.gov)]], SUBSTITUTE(Table1[[#This Row],[County (WPR)]], " County", ""))</f>
        <v>Salt Lake</v>
      </c>
    </row>
    <row r="5513" spans="1:10">
      <c r="A5513" t="s">
        <v>140</v>
      </c>
      <c r="B5513" t="s">
        <v>327</v>
      </c>
      <c r="C5513">
        <v>2025</v>
      </c>
      <c r="D5513">
        <v>2</v>
      </c>
      <c r="E5513">
        <v>84010</v>
      </c>
      <c r="F5513" t="s">
        <v>291</v>
      </c>
      <c r="G5513">
        <v>2</v>
      </c>
      <c r="H5513" t="str">
        <f>_xlfn.XLOOKUP(Table1[[#This Row],[ZIPCODE]],Table2[Zip Code],Table2[County])</f>
        <v>Davis</v>
      </c>
      <c r="I5513" t="str">
        <f>_xlfn.XLOOKUP(Table1[[#This Row],[ZIPCODE]],Table3[zip],Table3[county])</f>
        <v>Davis County</v>
      </c>
      <c r="J5513" t="str">
        <f>IFERROR(Table1[[#This Row],[County (Utah.gov)]], SUBSTITUTE(Table1[[#This Row],[County (WPR)]], " County", ""))</f>
        <v>Davis</v>
      </c>
    </row>
    <row r="5514" spans="1:10">
      <c r="A5514" t="s">
        <v>140</v>
      </c>
      <c r="B5514" t="s">
        <v>327</v>
      </c>
      <c r="C5514">
        <v>2025</v>
      </c>
      <c r="D5514">
        <v>2</v>
      </c>
      <c r="E5514">
        <v>84014</v>
      </c>
      <c r="F5514" t="s">
        <v>291</v>
      </c>
      <c r="G5514">
        <v>1</v>
      </c>
      <c r="H5514" t="str">
        <f>_xlfn.XLOOKUP(Table1[[#This Row],[ZIPCODE]],Table2[Zip Code],Table2[County])</f>
        <v>Davis</v>
      </c>
      <c r="I5514" t="str">
        <f>_xlfn.XLOOKUP(Table1[[#This Row],[ZIPCODE]],Table3[zip],Table3[county])</f>
        <v>Davis County</v>
      </c>
      <c r="J5514" t="str">
        <f>IFERROR(Table1[[#This Row],[County (Utah.gov)]], SUBSTITUTE(Table1[[#This Row],[County (WPR)]], " County", ""))</f>
        <v>Davis</v>
      </c>
    </row>
    <row r="5515" spans="1:10">
      <c r="A5515" t="s">
        <v>140</v>
      </c>
      <c r="B5515" t="s">
        <v>327</v>
      </c>
      <c r="C5515">
        <v>2025</v>
      </c>
      <c r="D5515">
        <v>2</v>
      </c>
      <c r="E5515">
        <v>84015</v>
      </c>
      <c r="F5515" t="s">
        <v>290</v>
      </c>
      <c r="G5515">
        <v>2</v>
      </c>
      <c r="H5515" t="str">
        <f>_xlfn.XLOOKUP(Table1[[#This Row],[ZIPCODE]],Table2[Zip Code],Table2[County])</f>
        <v>Davis</v>
      </c>
      <c r="I5515" t="str">
        <f>_xlfn.XLOOKUP(Table1[[#This Row],[ZIPCODE]],Table3[zip],Table3[county])</f>
        <v>Davis County</v>
      </c>
      <c r="J5515" t="str">
        <f>IFERROR(Table1[[#This Row],[County (Utah.gov)]], SUBSTITUTE(Table1[[#This Row],[County (WPR)]], " County", ""))</f>
        <v>Davis</v>
      </c>
    </row>
    <row r="5516" spans="1:10">
      <c r="A5516" t="s">
        <v>140</v>
      </c>
      <c r="B5516" t="s">
        <v>327</v>
      </c>
      <c r="C5516">
        <v>2025</v>
      </c>
      <c r="D5516">
        <v>2</v>
      </c>
      <c r="E5516">
        <v>84015</v>
      </c>
      <c r="F5516" t="s">
        <v>291</v>
      </c>
      <c r="G5516">
        <v>3</v>
      </c>
      <c r="H5516" t="str">
        <f>_xlfn.XLOOKUP(Table1[[#This Row],[ZIPCODE]],Table2[Zip Code],Table2[County])</f>
        <v>Davis</v>
      </c>
      <c r="I5516" t="str">
        <f>_xlfn.XLOOKUP(Table1[[#This Row],[ZIPCODE]],Table3[zip],Table3[county])</f>
        <v>Davis County</v>
      </c>
      <c r="J5516" t="str">
        <f>IFERROR(Table1[[#This Row],[County (Utah.gov)]], SUBSTITUTE(Table1[[#This Row],[County (WPR)]], " County", ""))</f>
        <v>Davis</v>
      </c>
    </row>
    <row r="5517" spans="1:10">
      <c r="A5517" t="s">
        <v>140</v>
      </c>
      <c r="B5517" t="s">
        <v>327</v>
      </c>
      <c r="C5517">
        <v>2025</v>
      </c>
      <c r="D5517">
        <v>2</v>
      </c>
      <c r="E5517">
        <v>84017</v>
      </c>
      <c r="F5517" t="s">
        <v>290</v>
      </c>
      <c r="G5517">
        <v>1</v>
      </c>
      <c r="H5517" t="str">
        <f>_xlfn.XLOOKUP(Table1[[#This Row],[ZIPCODE]],Table2[Zip Code],Table2[County])</f>
        <v>Summit</v>
      </c>
      <c r="I5517" t="str">
        <f>_xlfn.XLOOKUP(Table1[[#This Row],[ZIPCODE]],Table3[zip],Table3[county])</f>
        <v>Summit County</v>
      </c>
      <c r="J5517" t="str">
        <f>IFERROR(Table1[[#This Row],[County (Utah.gov)]], SUBSTITUTE(Table1[[#This Row],[County (WPR)]], " County", ""))</f>
        <v>Summit</v>
      </c>
    </row>
    <row r="5518" spans="1:10">
      <c r="A5518" t="s">
        <v>140</v>
      </c>
      <c r="B5518" t="s">
        <v>327</v>
      </c>
      <c r="C5518">
        <v>2025</v>
      </c>
      <c r="D5518">
        <v>2</v>
      </c>
      <c r="E5518">
        <v>84020</v>
      </c>
      <c r="F5518" t="s">
        <v>290</v>
      </c>
      <c r="G5518">
        <v>1</v>
      </c>
      <c r="H5518" t="str">
        <f>_xlfn.XLOOKUP(Table1[[#This Row],[ZIPCODE]],Table2[Zip Code],Table2[County])</f>
        <v>Salt Lake</v>
      </c>
      <c r="I5518" t="str">
        <f>_xlfn.XLOOKUP(Table1[[#This Row],[ZIPCODE]],Table3[zip],Table3[county])</f>
        <v>Salt Lake County</v>
      </c>
      <c r="J5518" t="str">
        <f>IFERROR(Table1[[#This Row],[County (Utah.gov)]], SUBSTITUTE(Table1[[#This Row],[County (WPR)]], " County", ""))</f>
        <v>Salt Lake</v>
      </c>
    </row>
    <row r="5519" spans="1:10">
      <c r="A5519" t="s">
        <v>140</v>
      </c>
      <c r="B5519" t="s">
        <v>327</v>
      </c>
      <c r="C5519">
        <v>2025</v>
      </c>
      <c r="D5519">
        <v>2</v>
      </c>
      <c r="E5519">
        <v>84025</v>
      </c>
      <c r="F5519" t="s">
        <v>290</v>
      </c>
      <c r="G5519">
        <v>2</v>
      </c>
      <c r="H5519" t="str">
        <f>_xlfn.XLOOKUP(Table1[[#This Row],[ZIPCODE]],Table2[Zip Code],Table2[County])</f>
        <v>Davis</v>
      </c>
      <c r="I5519" t="str">
        <f>_xlfn.XLOOKUP(Table1[[#This Row],[ZIPCODE]],Table3[zip],Table3[county])</f>
        <v>Davis County</v>
      </c>
      <c r="J5519" t="str">
        <f>IFERROR(Table1[[#This Row],[County (Utah.gov)]], SUBSTITUTE(Table1[[#This Row],[County (WPR)]], " County", ""))</f>
        <v>Davis</v>
      </c>
    </row>
    <row r="5520" spans="1:10">
      <c r="A5520" t="s">
        <v>140</v>
      </c>
      <c r="B5520" t="s">
        <v>327</v>
      </c>
      <c r="C5520">
        <v>2025</v>
      </c>
      <c r="D5520">
        <v>2</v>
      </c>
      <c r="E5520">
        <v>84025</v>
      </c>
      <c r="F5520" t="s">
        <v>291</v>
      </c>
      <c r="G5520">
        <v>2</v>
      </c>
      <c r="H5520" t="str">
        <f>_xlfn.XLOOKUP(Table1[[#This Row],[ZIPCODE]],Table2[Zip Code],Table2[County])</f>
        <v>Davis</v>
      </c>
      <c r="I5520" t="str">
        <f>_xlfn.XLOOKUP(Table1[[#This Row],[ZIPCODE]],Table3[zip],Table3[county])</f>
        <v>Davis County</v>
      </c>
      <c r="J5520" t="str">
        <f>IFERROR(Table1[[#This Row],[County (Utah.gov)]], SUBSTITUTE(Table1[[#This Row],[County (WPR)]], " County", ""))</f>
        <v>Davis</v>
      </c>
    </row>
    <row r="5521" spans="1:10">
      <c r="A5521" t="s">
        <v>140</v>
      </c>
      <c r="B5521" t="s">
        <v>327</v>
      </c>
      <c r="C5521">
        <v>2025</v>
      </c>
      <c r="D5521">
        <v>2</v>
      </c>
      <c r="E5521">
        <v>84037</v>
      </c>
      <c r="F5521" t="s">
        <v>290</v>
      </c>
      <c r="G5521">
        <v>4</v>
      </c>
      <c r="H5521" t="str">
        <f>_xlfn.XLOOKUP(Table1[[#This Row],[ZIPCODE]],Table2[Zip Code],Table2[County])</f>
        <v>Davis</v>
      </c>
      <c r="I5521" t="str">
        <f>_xlfn.XLOOKUP(Table1[[#This Row],[ZIPCODE]],Table3[zip],Table3[county])</f>
        <v>Davis County</v>
      </c>
      <c r="J5521" t="str">
        <f>IFERROR(Table1[[#This Row],[County (Utah.gov)]], SUBSTITUTE(Table1[[#This Row],[County (WPR)]], " County", ""))</f>
        <v>Davis</v>
      </c>
    </row>
    <row r="5522" spans="1:10">
      <c r="A5522" t="s">
        <v>140</v>
      </c>
      <c r="B5522" t="s">
        <v>327</v>
      </c>
      <c r="C5522">
        <v>2025</v>
      </c>
      <c r="D5522">
        <v>2</v>
      </c>
      <c r="E5522">
        <v>84037</v>
      </c>
      <c r="F5522" t="s">
        <v>291</v>
      </c>
      <c r="G5522">
        <v>6</v>
      </c>
      <c r="H5522" t="str">
        <f>_xlfn.XLOOKUP(Table1[[#This Row],[ZIPCODE]],Table2[Zip Code],Table2[County])</f>
        <v>Davis</v>
      </c>
      <c r="I5522" t="str">
        <f>_xlfn.XLOOKUP(Table1[[#This Row],[ZIPCODE]],Table3[zip],Table3[county])</f>
        <v>Davis County</v>
      </c>
      <c r="J5522" t="str">
        <f>IFERROR(Table1[[#This Row],[County (Utah.gov)]], SUBSTITUTE(Table1[[#This Row],[County (WPR)]], " County", ""))</f>
        <v>Davis</v>
      </c>
    </row>
    <row r="5523" spans="1:10">
      <c r="A5523" t="s">
        <v>140</v>
      </c>
      <c r="B5523" t="s">
        <v>327</v>
      </c>
      <c r="C5523">
        <v>2025</v>
      </c>
      <c r="D5523">
        <v>2</v>
      </c>
      <c r="E5523">
        <v>84040</v>
      </c>
      <c r="F5523" t="s">
        <v>290</v>
      </c>
      <c r="G5523">
        <v>3</v>
      </c>
      <c r="H5523" t="str">
        <f>_xlfn.XLOOKUP(Table1[[#This Row],[ZIPCODE]],Table2[Zip Code],Table2[County])</f>
        <v>Davis</v>
      </c>
      <c r="I5523" t="str">
        <f>_xlfn.XLOOKUP(Table1[[#This Row],[ZIPCODE]],Table3[zip],Table3[county])</f>
        <v>Davis County</v>
      </c>
      <c r="J5523" t="str">
        <f>IFERROR(Table1[[#This Row],[County (Utah.gov)]], SUBSTITUTE(Table1[[#This Row],[County (WPR)]], " County", ""))</f>
        <v>Davis</v>
      </c>
    </row>
    <row r="5524" spans="1:10">
      <c r="A5524" t="s">
        <v>140</v>
      </c>
      <c r="B5524" t="s">
        <v>327</v>
      </c>
      <c r="C5524">
        <v>2025</v>
      </c>
      <c r="D5524">
        <v>2</v>
      </c>
      <c r="E5524">
        <v>84040</v>
      </c>
      <c r="F5524" t="s">
        <v>291</v>
      </c>
      <c r="G5524">
        <v>3</v>
      </c>
      <c r="H5524" t="str">
        <f>_xlfn.XLOOKUP(Table1[[#This Row],[ZIPCODE]],Table2[Zip Code],Table2[County])</f>
        <v>Davis</v>
      </c>
      <c r="I5524" t="str">
        <f>_xlfn.XLOOKUP(Table1[[#This Row],[ZIPCODE]],Table3[zip],Table3[county])</f>
        <v>Davis County</v>
      </c>
      <c r="J5524" t="str">
        <f>IFERROR(Table1[[#This Row],[County (Utah.gov)]], SUBSTITUTE(Table1[[#This Row],[County (WPR)]], " County", ""))</f>
        <v>Davis</v>
      </c>
    </row>
    <row r="5525" spans="1:10">
      <c r="A5525" t="s">
        <v>140</v>
      </c>
      <c r="B5525" t="s">
        <v>327</v>
      </c>
      <c r="C5525">
        <v>2025</v>
      </c>
      <c r="D5525">
        <v>2</v>
      </c>
      <c r="E5525">
        <v>84041</v>
      </c>
      <c r="F5525" t="s">
        <v>290</v>
      </c>
      <c r="G5525">
        <v>4</v>
      </c>
      <c r="H5525" t="str">
        <f>_xlfn.XLOOKUP(Table1[[#This Row],[ZIPCODE]],Table2[Zip Code],Table2[County])</f>
        <v>Davis</v>
      </c>
      <c r="I5525" t="str">
        <f>_xlfn.XLOOKUP(Table1[[#This Row],[ZIPCODE]],Table3[zip],Table3[county])</f>
        <v>Davis County</v>
      </c>
      <c r="J5525" t="str">
        <f>IFERROR(Table1[[#This Row],[County (Utah.gov)]], SUBSTITUTE(Table1[[#This Row],[County (WPR)]], " County", ""))</f>
        <v>Davis</v>
      </c>
    </row>
    <row r="5526" spans="1:10">
      <c r="A5526" t="s">
        <v>140</v>
      </c>
      <c r="B5526" t="s">
        <v>327</v>
      </c>
      <c r="C5526">
        <v>2025</v>
      </c>
      <c r="D5526">
        <v>2</v>
      </c>
      <c r="E5526">
        <v>84041</v>
      </c>
      <c r="F5526" t="s">
        <v>291</v>
      </c>
      <c r="G5526">
        <v>3</v>
      </c>
      <c r="H5526" t="str">
        <f>_xlfn.XLOOKUP(Table1[[#This Row],[ZIPCODE]],Table2[Zip Code],Table2[County])</f>
        <v>Davis</v>
      </c>
      <c r="I5526" t="str">
        <f>_xlfn.XLOOKUP(Table1[[#This Row],[ZIPCODE]],Table3[zip],Table3[county])</f>
        <v>Davis County</v>
      </c>
      <c r="J5526" t="str">
        <f>IFERROR(Table1[[#This Row],[County (Utah.gov)]], SUBSTITUTE(Table1[[#This Row],[County (WPR)]], " County", ""))</f>
        <v>Davis</v>
      </c>
    </row>
    <row r="5527" spans="1:10">
      <c r="A5527" t="s">
        <v>140</v>
      </c>
      <c r="B5527" t="s">
        <v>327</v>
      </c>
      <c r="C5527">
        <v>2025</v>
      </c>
      <c r="D5527">
        <v>2</v>
      </c>
      <c r="E5527">
        <v>84044</v>
      </c>
      <c r="F5527" t="s">
        <v>291</v>
      </c>
      <c r="G5527">
        <v>1</v>
      </c>
      <c r="H5527" t="str">
        <f>_xlfn.XLOOKUP(Table1[[#This Row],[ZIPCODE]],Table2[Zip Code],Table2[County])</f>
        <v>Salt Lake</v>
      </c>
      <c r="I5527" t="str">
        <f>_xlfn.XLOOKUP(Table1[[#This Row],[ZIPCODE]],Table3[zip],Table3[county])</f>
        <v>Salt Lake County</v>
      </c>
      <c r="J5527" t="str">
        <f>IFERROR(Table1[[#This Row],[County (Utah.gov)]], SUBSTITUTE(Table1[[#This Row],[County (WPR)]], " County", ""))</f>
        <v>Salt Lake</v>
      </c>
    </row>
    <row r="5528" spans="1:10">
      <c r="A5528" t="s">
        <v>140</v>
      </c>
      <c r="B5528" t="s">
        <v>327</v>
      </c>
      <c r="C5528">
        <v>2025</v>
      </c>
      <c r="D5528">
        <v>2</v>
      </c>
      <c r="E5528">
        <v>84050</v>
      </c>
      <c r="F5528" t="s">
        <v>290</v>
      </c>
      <c r="G5528">
        <v>3</v>
      </c>
      <c r="H5528" t="str">
        <f>_xlfn.XLOOKUP(Table1[[#This Row],[ZIPCODE]],Table2[Zip Code],Table2[County])</f>
        <v>Morgan</v>
      </c>
      <c r="I5528" t="str">
        <f>_xlfn.XLOOKUP(Table1[[#This Row],[ZIPCODE]],Table3[zip],Table3[county])</f>
        <v>Morgan County</v>
      </c>
      <c r="J5528" t="str">
        <f>IFERROR(Table1[[#This Row],[County (Utah.gov)]], SUBSTITUTE(Table1[[#This Row],[County (WPR)]], " County", ""))</f>
        <v>Morgan</v>
      </c>
    </row>
    <row r="5529" spans="1:10">
      <c r="A5529" t="s">
        <v>140</v>
      </c>
      <c r="B5529" t="s">
        <v>327</v>
      </c>
      <c r="C5529">
        <v>2025</v>
      </c>
      <c r="D5529">
        <v>2</v>
      </c>
      <c r="E5529">
        <v>84050</v>
      </c>
      <c r="F5529" t="s">
        <v>291</v>
      </c>
      <c r="G5529">
        <v>3</v>
      </c>
      <c r="H5529" t="str">
        <f>_xlfn.XLOOKUP(Table1[[#This Row],[ZIPCODE]],Table2[Zip Code],Table2[County])</f>
        <v>Morgan</v>
      </c>
      <c r="I5529" t="str">
        <f>_xlfn.XLOOKUP(Table1[[#This Row],[ZIPCODE]],Table3[zip],Table3[county])</f>
        <v>Morgan County</v>
      </c>
      <c r="J5529" t="str">
        <f>IFERROR(Table1[[#This Row],[County (Utah.gov)]], SUBSTITUTE(Table1[[#This Row],[County (WPR)]], " County", ""))</f>
        <v>Morgan</v>
      </c>
    </row>
    <row r="5530" spans="1:10">
      <c r="A5530" t="s">
        <v>140</v>
      </c>
      <c r="B5530" t="s">
        <v>327</v>
      </c>
      <c r="C5530">
        <v>2025</v>
      </c>
      <c r="D5530">
        <v>2</v>
      </c>
      <c r="E5530">
        <v>84054</v>
      </c>
      <c r="F5530" t="s">
        <v>290</v>
      </c>
      <c r="G5530">
        <v>1</v>
      </c>
      <c r="H5530" t="str">
        <f>_xlfn.XLOOKUP(Table1[[#This Row],[ZIPCODE]],Table2[Zip Code],Table2[County])</f>
        <v>Davis</v>
      </c>
      <c r="I5530" t="str">
        <f>_xlfn.XLOOKUP(Table1[[#This Row],[ZIPCODE]],Table3[zip],Table3[county])</f>
        <v>Davis County</v>
      </c>
      <c r="J5530" t="str">
        <f>IFERROR(Table1[[#This Row],[County (Utah.gov)]], SUBSTITUTE(Table1[[#This Row],[County (WPR)]], " County", ""))</f>
        <v>Davis</v>
      </c>
    </row>
    <row r="5531" spans="1:10">
      <c r="A5531" t="s">
        <v>140</v>
      </c>
      <c r="B5531" t="s">
        <v>327</v>
      </c>
      <c r="C5531">
        <v>2025</v>
      </c>
      <c r="D5531">
        <v>2</v>
      </c>
      <c r="E5531">
        <v>84054</v>
      </c>
      <c r="F5531" t="s">
        <v>291</v>
      </c>
      <c r="G5531">
        <v>2</v>
      </c>
      <c r="H5531" t="str">
        <f>_xlfn.XLOOKUP(Table1[[#This Row],[ZIPCODE]],Table2[Zip Code],Table2[County])</f>
        <v>Davis</v>
      </c>
      <c r="I5531" t="str">
        <f>_xlfn.XLOOKUP(Table1[[#This Row],[ZIPCODE]],Table3[zip],Table3[county])</f>
        <v>Davis County</v>
      </c>
      <c r="J5531" t="str">
        <f>IFERROR(Table1[[#This Row],[County (Utah.gov)]], SUBSTITUTE(Table1[[#This Row],[County (WPR)]], " County", ""))</f>
        <v>Davis</v>
      </c>
    </row>
    <row r="5532" spans="1:10">
      <c r="A5532" t="s">
        <v>140</v>
      </c>
      <c r="B5532" t="s">
        <v>327</v>
      </c>
      <c r="C5532">
        <v>2025</v>
      </c>
      <c r="D5532">
        <v>2</v>
      </c>
      <c r="E5532">
        <v>84056</v>
      </c>
      <c r="F5532" t="s">
        <v>290</v>
      </c>
      <c r="G5532">
        <v>1</v>
      </c>
      <c r="H5532" t="str">
        <f>_xlfn.XLOOKUP(Table1[[#This Row],[ZIPCODE]],Table2[Zip Code],Table2[County])</f>
        <v>Weber</v>
      </c>
      <c r="I5532" t="str">
        <f>_xlfn.XLOOKUP(Table1[[#This Row],[ZIPCODE]],Table3[zip],Table3[county])</f>
        <v>Davis County</v>
      </c>
      <c r="J5532" t="str">
        <f>IFERROR(Table1[[#This Row],[County (Utah.gov)]], SUBSTITUTE(Table1[[#This Row],[County (WPR)]], " County", ""))</f>
        <v>Weber</v>
      </c>
    </row>
    <row r="5533" spans="1:10">
      <c r="A5533" t="s">
        <v>140</v>
      </c>
      <c r="B5533" t="s">
        <v>327</v>
      </c>
      <c r="C5533">
        <v>2025</v>
      </c>
      <c r="D5533">
        <v>2</v>
      </c>
      <c r="E5533">
        <v>84056</v>
      </c>
      <c r="F5533" t="s">
        <v>291</v>
      </c>
      <c r="G5533">
        <v>2</v>
      </c>
      <c r="H5533" t="str">
        <f>_xlfn.XLOOKUP(Table1[[#This Row],[ZIPCODE]],Table2[Zip Code],Table2[County])</f>
        <v>Weber</v>
      </c>
      <c r="I5533" t="str">
        <f>_xlfn.XLOOKUP(Table1[[#This Row],[ZIPCODE]],Table3[zip],Table3[county])</f>
        <v>Davis County</v>
      </c>
      <c r="J5533" t="str">
        <f>IFERROR(Table1[[#This Row],[County (Utah.gov)]], SUBSTITUTE(Table1[[#This Row],[County (WPR)]], " County", ""))</f>
        <v>Weber</v>
      </c>
    </row>
    <row r="5534" spans="1:10">
      <c r="A5534" t="s">
        <v>140</v>
      </c>
      <c r="B5534" t="s">
        <v>327</v>
      </c>
      <c r="C5534">
        <v>2025</v>
      </c>
      <c r="D5534">
        <v>2</v>
      </c>
      <c r="E5534">
        <v>84067</v>
      </c>
      <c r="F5534" t="s">
        <v>290</v>
      </c>
      <c r="G5534">
        <v>2</v>
      </c>
      <c r="H5534" t="str">
        <f>_xlfn.XLOOKUP(Table1[[#This Row],[ZIPCODE]],Table2[Zip Code],Table2[County])</f>
        <v>Weber</v>
      </c>
      <c r="I5534" t="str">
        <f>_xlfn.XLOOKUP(Table1[[#This Row],[ZIPCODE]],Table3[zip],Table3[county])</f>
        <v>Weber County</v>
      </c>
      <c r="J5534" t="str">
        <f>IFERROR(Table1[[#This Row],[County (Utah.gov)]], SUBSTITUTE(Table1[[#This Row],[County (WPR)]], " County", ""))</f>
        <v>Weber</v>
      </c>
    </row>
    <row r="5535" spans="1:10">
      <c r="A5535" t="s">
        <v>140</v>
      </c>
      <c r="B5535" t="s">
        <v>327</v>
      </c>
      <c r="C5535">
        <v>2025</v>
      </c>
      <c r="D5535">
        <v>2</v>
      </c>
      <c r="E5535">
        <v>84067</v>
      </c>
      <c r="F5535" t="s">
        <v>291</v>
      </c>
      <c r="G5535">
        <v>6</v>
      </c>
      <c r="H5535" t="str">
        <f>_xlfn.XLOOKUP(Table1[[#This Row],[ZIPCODE]],Table2[Zip Code],Table2[County])</f>
        <v>Weber</v>
      </c>
      <c r="I5535" t="str">
        <f>_xlfn.XLOOKUP(Table1[[#This Row],[ZIPCODE]],Table3[zip],Table3[county])</f>
        <v>Weber County</v>
      </c>
      <c r="J5535" t="str">
        <f>IFERROR(Table1[[#This Row],[County (Utah.gov)]], SUBSTITUTE(Table1[[#This Row],[County (WPR)]], " County", ""))</f>
        <v>Weber</v>
      </c>
    </row>
    <row r="5536" spans="1:10">
      <c r="A5536" t="s">
        <v>140</v>
      </c>
      <c r="B5536" t="s">
        <v>327</v>
      </c>
      <c r="C5536">
        <v>2025</v>
      </c>
      <c r="D5536">
        <v>2</v>
      </c>
      <c r="E5536">
        <v>84075</v>
      </c>
      <c r="F5536" t="s">
        <v>290</v>
      </c>
      <c r="G5536">
        <v>1</v>
      </c>
      <c r="H5536" t="str">
        <f>_xlfn.XLOOKUP(Table1[[#This Row],[ZIPCODE]],Table2[Zip Code],Table2[County])</f>
        <v>Davis</v>
      </c>
      <c r="I5536" t="str">
        <f>_xlfn.XLOOKUP(Table1[[#This Row],[ZIPCODE]],Table3[zip],Table3[county])</f>
        <v>Davis County</v>
      </c>
      <c r="J5536" t="str">
        <f>IFERROR(Table1[[#This Row],[County (Utah.gov)]], SUBSTITUTE(Table1[[#This Row],[County (WPR)]], " County", ""))</f>
        <v>Davis</v>
      </c>
    </row>
    <row r="5537" spans="1:10">
      <c r="A5537" t="s">
        <v>140</v>
      </c>
      <c r="B5537" t="s">
        <v>327</v>
      </c>
      <c r="C5537">
        <v>2025</v>
      </c>
      <c r="D5537">
        <v>2</v>
      </c>
      <c r="E5537">
        <v>84075</v>
      </c>
      <c r="F5537" t="s">
        <v>291</v>
      </c>
      <c r="G5537">
        <v>2</v>
      </c>
      <c r="H5537" t="str">
        <f>_xlfn.XLOOKUP(Table1[[#This Row],[ZIPCODE]],Table2[Zip Code],Table2[County])</f>
        <v>Davis</v>
      </c>
      <c r="I5537" t="str">
        <f>_xlfn.XLOOKUP(Table1[[#This Row],[ZIPCODE]],Table3[zip],Table3[county])</f>
        <v>Davis County</v>
      </c>
      <c r="J5537" t="str">
        <f>IFERROR(Table1[[#This Row],[County (Utah.gov)]], SUBSTITUTE(Table1[[#This Row],[County (WPR)]], " County", ""))</f>
        <v>Davis</v>
      </c>
    </row>
    <row r="5538" spans="1:10">
      <c r="A5538" t="s">
        <v>140</v>
      </c>
      <c r="B5538" t="s">
        <v>327</v>
      </c>
      <c r="C5538">
        <v>2025</v>
      </c>
      <c r="D5538">
        <v>2</v>
      </c>
      <c r="E5538">
        <v>84087</v>
      </c>
      <c r="F5538" t="s">
        <v>290</v>
      </c>
      <c r="G5538">
        <v>1</v>
      </c>
      <c r="H5538" t="str">
        <f>_xlfn.XLOOKUP(Table1[[#This Row],[ZIPCODE]],Table2[Zip Code],Table2[County])</f>
        <v>Davis</v>
      </c>
      <c r="I5538" t="str">
        <f>_xlfn.XLOOKUP(Table1[[#This Row],[ZIPCODE]],Table3[zip],Table3[county])</f>
        <v>Davis County</v>
      </c>
      <c r="J5538" t="str">
        <f>IFERROR(Table1[[#This Row],[County (Utah.gov)]], SUBSTITUTE(Table1[[#This Row],[County (WPR)]], " County", ""))</f>
        <v>Davis</v>
      </c>
    </row>
    <row r="5539" spans="1:10">
      <c r="A5539" t="s">
        <v>140</v>
      </c>
      <c r="B5539" t="s">
        <v>327</v>
      </c>
      <c r="C5539">
        <v>2025</v>
      </c>
      <c r="D5539">
        <v>2</v>
      </c>
      <c r="E5539">
        <v>84092</v>
      </c>
      <c r="F5539" t="s">
        <v>291</v>
      </c>
      <c r="G5539">
        <v>1</v>
      </c>
      <c r="H5539" t="str">
        <f>_xlfn.XLOOKUP(Table1[[#This Row],[ZIPCODE]],Table2[Zip Code],Table2[County])</f>
        <v>Salt Lake</v>
      </c>
      <c r="I5539" t="str">
        <f>_xlfn.XLOOKUP(Table1[[#This Row],[ZIPCODE]],Table3[zip],Table3[county])</f>
        <v>Salt Lake County</v>
      </c>
      <c r="J5539" t="str">
        <f>IFERROR(Table1[[#This Row],[County (Utah.gov)]], SUBSTITUTE(Table1[[#This Row],[County (WPR)]], " County", ""))</f>
        <v>Salt Lake</v>
      </c>
    </row>
    <row r="5540" spans="1:10">
      <c r="A5540" t="s">
        <v>140</v>
      </c>
      <c r="B5540" t="s">
        <v>327</v>
      </c>
      <c r="C5540">
        <v>2025</v>
      </c>
      <c r="D5540">
        <v>2</v>
      </c>
      <c r="E5540">
        <v>84102</v>
      </c>
      <c r="F5540" t="s">
        <v>290</v>
      </c>
      <c r="G5540">
        <v>1</v>
      </c>
      <c r="H5540" t="str">
        <f>_xlfn.XLOOKUP(Table1[[#This Row],[ZIPCODE]],Table2[Zip Code],Table2[County])</f>
        <v>Salt Lake</v>
      </c>
      <c r="I5540" t="str">
        <f>_xlfn.XLOOKUP(Table1[[#This Row],[ZIPCODE]],Table3[zip],Table3[county])</f>
        <v>Salt Lake County</v>
      </c>
      <c r="J5540" t="str">
        <f>IFERROR(Table1[[#This Row],[County (Utah.gov)]], SUBSTITUTE(Table1[[#This Row],[County (WPR)]], " County", ""))</f>
        <v>Salt Lake</v>
      </c>
    </row>
    <row r="5541" spans="1:10">
      <c r="A5541" t="s">
        <v>140</v>
      </c>
      <c r="B5541" t="s">
        <v>327</v>
      </c>
      <c r="C5541">
        <v>2025</v>
      </c>
      <c r="D5541">
        <v>2</v>
      </c>
      <c r="E5541">
        <v>84106</v>
      </c>
      <c r="F5541" t="s">
        <v>291</v>
      </c>
      <c r="G5541">
        <v>1</v>
      </c>
      <c r="H5541" t="str">
        <f>_xlfn.XLOOKUP(Table1[[#This Row],[ZIPCODE]],Table2[Zip Code],Table2[County])</f>
        <v>Salt Lake</v>
      </c>
      <c r="I5541" t="str">
        <f>_xlfn.XLOOKUP(Table1[[#This Row],[ZIPCODE]],Table3[zip],Table3[county])</f>
        <v>Salt Lake County</v>
      </c>
      <c r="J5541" t="str">
        <f>IFERROR(Table1[[#This Row],[County (Utah.gov)]], SUBSTITUTE(Table1[[#This Row],[County (WPR)]], " County", ""))</f>
        <v>Salt Lake</v>
      </c>
    </row>
    <row r="5542" spans="1:10">
      <c r="A5542" t="s">
        <v>140</v>
      </c>
      <c r="B5542" t="s">
        <v>327</v>
      </c>
      <c r="C5542">
        <v>2025</v>
      </c>
      <c r="D5542">
        <v>2</v>
      </c>
      <c r="E5542">
        <v>84128</v>
      </c>
      <c r="F5542" t="s">
        <v>290</v>
      </c>
      <c r="G5542">
        <v>1</v>
      </c>
      <c r="H5542" t="str">
        <f>_xlfn.XLOOKUP(Table1[[#This Row],[ZIPCODE]],Table2[Zip Code],Table2[County])</f>
        <v>Salt Lake</v>
      </c>
      <c r="I5542" t="str">
        <f>_xlfn.XLOOKUP(Table1[[#This Row],[ZIPCODE]],Table3[zip],Table3[county])</f>
        <v>Salt Lake County</v>
      </c>
      <c r="J5542" t="str">
        <f>IFERROR(Table1[[#This Row],[County (Utah.gov)]], SUBSTITUTE(Table1[[#This Row],[County (WPR)]], " County", ""))</f>
        <v>Salt Lake</v>
      </c>
    </row>
    <row r="5543" spans="1:10">
      <c r="A5543" t="s">
        <v>140</v>
      </c>
      <c r="B5543" t="s">
        <v>327</v>
      </c>
      <c r="C5543">
        <v>2025</v>
      </c>
      <c r="D5543">
        <v>2</v>
      </c>
      <c r="E5543">
        <v>84302</v>
      </c>
      <c r="F5543" t="s">
        <v>291</v>
      </c>
      <c r="G5543">
        <v>2</v>
      </c>
      <c r="H5543" t="str">
        <f>_xlfn.XLOOKUP(Table1[[#This Row],[ZIPCODE]],Table2[Zip Code],Table2[County])</f>
        <v>Box Elder</v>
      </c>
      <c r="I5543" t="str">
        <f>_xlfn.XLOOKUP(Table1[[#This Row],[ZIPCODE]],Table3[zip],Table3[county])</f>
        <v>Box Elder County</v>
      </c>
      <c r="J5543" t="str">
        <f>IFERROR(Table1[[#This Row],[County (Utah.gov)]], SUBSTITUTE(Table1[[#This Row],[County (WPR)]], " County", ""))</f>
        <v>Box Elder</v>
      </c>
    </row>
    <row r="5544" spans="1:10">
      <c r="A5544" t="s">
        <v>140</v>
      </c>
      <c r="B5544" t="s">
        <v>327</v>
      </c>
      <c r="C5544">
        <v>2025</v>
      </c>
      <c r="D5544">
        <v>2</v>
      </c>
      <c r="E5544">
        <v>84315</v>
      </c>
      <c r="F5544" t="s">
        <v>291</v>
      </c>
      <c r="G5544">
        <v>1</v>
      </c>
      <c r="H5544" t="str">
        <f>_xlfn.XLOOKUP(Table1[[#This Row],[ZIPCODE]],Table2[Zip Code],Table2[County])</f>
        <v>Weber</v>
      </c>
      <c r="I5544" t="str">
        <f>_xlfn.XLOOKUP(Table1[[#This Row],[ZIPCODE]],Table3[zip],Table3[county])</f>
        <v>Weber County</v>
      </c>
      <c r="J5544" t="str">
        <f>IFERROR(Table1[[#This Row],[County (Utah.gov)]], SUBSTITUTE(Table1[[#This Row],[County (WPR)]], " County", ""))</f>
        <v>Weber</v>
      </c>
    </row>
    <row r="5545" spans="1:10">
      <c r="A5545" t="s">
        <v>140</v>
      </c>
      <c r="B5545" t="s">
        <v>327</v>
      </c>
      <c r="C5545">
        <v>2025</v>
      </c>
      <c r="D5545">
        <v>2</v>
      </c>
      <c r="E5545">
        <v>84340</v>
      </c>
      <c r="F5545" t="s">
        <v>290</v>
      </c>
      <c r="G5545">
        <v>1</v>
      </c>
      <c r="H5545" t="str">
        <f>_xlfn.XLOOKUP(Table1[[#This Row],[ZIPCODE]],Table2[Zip Code],Table2[County])</f>
        <v>Box Elder</v>
      </c>
      <c r="I5545" t="str">
        <f>_xlfn.XLOOKUP(Table1[[#This Row],[ZIPCODE]],Table3[zip],Table3[county])</f>
        <v>Box Elder County</v>
      </c>
      <c r="J5545" t="str">
        <f>IFERROR(Table1[[#This Row],[County (Utah.gov)]], SUBSTITUTE(Table1[[#This Row],[County (WPR)]], " County", ""))</f>
        <v>Box Elder</v>
      </c>
    </row>
    <row r="5546" spans="1:10">
      <c r="A5546" t="s">
        <v>140</v>
      </c>
      <c r="B5546" t="s">
        <v>327</v>
      </c>
      <c r="C5546">
        <v>2025</v>
      </c>
      <c r="D5546">
        <v>2</v>
      </c>
      <c r="E5546">
        <v>84401</v>
      </c>
      <c r="F5546" t="s">
        <v>290</v>
      </c>
      <c r="G5546">
        <v>2</v>
      </c>
      <c r="H5546" t="str">
        <f>_xlfn.XLOOKUP(Table1[[#This Row],[ZIPCODE]],Table2[Zip Code],Table2[County])</f>
        <v>Weber</v>
      </c>
      <c r="I5546" t="str">
        <f>_xlfn.XLOOKUP(Table1[[#This Row],[ZIPCODE]],Table3[zip],Table3[county])</f>
        <v>Weber County</v>
      </c>
      <c r="J5546" t="str">
        <f>IFERROR(Table1[[#This Row],[County (Utah.gov)]], SUBSTITUTE(Table1[[#This Row],[County (WPR)]], " County", ""))</f>
        <v>Weber</v>
      </c>
    </row>
    <row r="5547" spans="1:10">
      <c r="A5547" t="s">
        <v>140</v>
      </c>
      <c r="B5547" t="s">
        <v>327</v>
      </c>
      <c r="C5547">
        <v>2025</v>
      </c>
      <c r="D5547">
        <v>2</v>
      </c>
      <c r="E5547">
        <v>84401</v>
      </c>
      <c r="F5547" t="s">
        <v>291</v>
      </c>
      <c r="G5547">
        <v>7</v>
      </c>
      <c r="H5547" t="str">
        <f>_xlfn.XLOOKUP(Table1[[#This Row],[ZIPCODE]],Table2[Zip Code],Table2[County])</f>
        <v>Weber</v>
      </c>
      <c r="I5547" t="str">
        <f>_xlfn.XLOOKUP(Table1[[#This Row],[ZIPCODE]],Table3[zip],Table3[county])</f>
        <v>Weber County</v>
      </c>
      <c r="J5547" t="str">
        <f>IFERROR(Table1[[#This Row],[County (Utah.gov)]], SUBSTITUTE(Table1[[#This Row],[County (WPR)]], " County", ""))</f>
        <v>Weber</v>
      </c>
    </row>
    <row r="5548" spans="1:10">
      <c r="A5548" t="s">
        <v>140</v>
      </c>
      <c r="B5548" t="s">
        <v>327</v>
      </c>
      <c r="C5548">
        <v>2025</v>
      </c>
      <c r="D5548">
        <v>2</v>
      </c>
      <c r="E5548">
        <v>84403</v>
      </c>
      <c r="F5548" t="s">
        <v>291</v>
      </c>
      <c r="G5548">
        <v>6</v>
      </c>
      <c r="H5548" t="str">
        <f>_xlfn.XLOOKUP(Table1[[#This Row],[ZIPCODE]],Table2[Zip Code],Table2[County])</f>
        <v>Weber</v>
      </c>
      <c r="I5548" t="str">
        <f>_xlfn.XLOOKUP(Table1[[#This Row],[ZIPCODE]],Table3[zip],Table3[county])</f>
        <v>Weber County</v>
      </c>
      <c r="J5548" t="str">
        <f>IFERROR(Table1[[#This Row],[County (Utah.gov)]], SUBSTITUTE(Table1[[#This Row],[County (WPR)]], " County", ""))</f>
        <v>Weber</v>
      </c>
    </row>
    <row r="5549" spans="1:10">
      <c r="A5549" t="s">
        <v>140</v>
      </c>
      <c r="B5549" t="s">
        <v>327</v>
      </c>
      <c r="C5549">
        <v>2025</v>
      </c>
      <c r="D5549">
        <v>2</v>
      </c>
      <c r="E5549">
        <v>84404</v>
      </c>
      <c r="F5549" t="s">
        <v>290</v>
      </c>
      <c r="G5549">
        <v>1</v>
      </c>
      <c r="H5549" t="str">
        <f>_xlfn.XLOOKUP(Table1[[#This Row],[ZIPCODE]],Table2[Zip Code],Table2[County])</f>
        <v>Weber</v>
      </c>
      <c r="I5549" t="str">
        <f>_xlfn.XLOOKUP(Table1[[#This Row],[ZIPCODE]],Table3[zip],Table3[county])</f>
        <v>Weber County</v>
      </c>
      <c r="J5549" t="str">
        <f>IFERROR(Table1[[#This Row],[County (Utah.gov)]], SUBSTITUTE(Table1[[#This Row],[County (WPR)]], " County", ""))</f>
        <v>Weber</v>
      </c>
    </row>
    <row r="5550" spans="1:10">
      <c r="A5550" t="s">
        <v>140</v>
      </c>
      <c r="B5550" t="s">
        <v>327</v>
      </c>
      <c r="C5550">
        <v>2025</v>
      </c>
      <c r="D5550">
        <v>2</v>
      </c>
      <c r="E5550">
        <v>84405</v>
      </c>
      <c r="F5550" t="s">
        <v>290</v>
      </c>
      <c r="G5550">
        <v>2</v>
      </c>
      <c r="H5550" t="str">
        <f>_xlfn.XLOOKUP(Table1[[#This Row],[ZIPCODE]],Table2[Zip Code],Table2[County])</f>
        <v>Weber</v>
      </c>
      <c r="I5550" t="str">
        <f>_xlfn.XLOOKUP(Table1[[#This Row],[ZIPCODE]],Table3[zip],Table3[county])</f>
        <v>Weber County</v>
      </c>
      <c r="J5550" t="str">
        <f>IFERROR(Table1[[#This Row],[County (Utah.gov)]], SUBSTITUTE(Table1[[#This Row],[County (WPR)]], " County", ""))</f>
        <v>Weber</v>
      </c>
    </row>
    <row r="5551" spans="1:10">
      <c r="A5551" t="s">
        <v>140</v>
      </c>
      <c r="B5551" t="s">
        <v>327</v>
      </c>
      <c r="C5551">
        <v>2025</v>
      </c>
      <c r="D5551">
        <v>2</v>
      </c>
      <c r="E5551">
        <v>84405</v>
      </c>
      <c r="F5551" t="s">
        <v>291</v>
      </c>
      <c r="G5551">
        <v>1</v>
      </c>
      <c r="H5551" t="str">
        <f>_xlfn.XLOOKUP(Table1[[#This Row],[ZIPCODE]],Table2[Zip Code],Table2[County])</f>
        <v>Weber</v>
      </c>
      <c r="I5551" t="str">
        <f>_xlfn.XLOOKUP(Table1[[#This Row],[ZIPCODE]],Table3[zip],Table3[county])</f>
        <v>Weber County</v>
      </c>
      <c r="J5551" t="str">
        <f>IFERROR(Table1[[#This Row],[County (Utah.gov)]], SUBSTITUTE(Table1[[#This Row],[County (WPR)]], " County", ""))</f>
        <v>Weber</v>
      </c>
    </row>
    <row r="5552" spans="1:10">
      <c r="A5552" t="s">
        <v>140</v>
      </c>
      <c r="B5552" t="s">
        <v>327</v>
      </c>
      <c r="C5552">
        <v>2025</v>
      </c>
      <c r="D5552">
        <v>2</v>
      </c>
      <c r="E5552">
        <v>84414</v>
      </c>
      <c r="F5552" t="s">
        <v>291</v>
      </c>
      <c r="G5552">
        <v>5</v>
      </c>
      <c r="H5552" t="str">
        <f>_xlfn.XLOOKUP(Table1[[#This Row],[ZIPCODE]],Table2[Zip Code],Table2[County])</f>
        <v>Weber</v>
      </c>
      <c r="I5552" t="str">
        <f>_xlfn.XLOOKUP(Table1[[#This Row],[ZIPCODE]],Table3[zip],Table3[county])</f>
        <v>Weber County</v>
      </c>
      <c r="J5552" t="str">
        <f>IFERROR(Table1[[#This Row],[County (Utah.gov)]], SUBSTITUTE(Table1[[#This Row],[County (WPR)]], " County", ""))</f>
        <v>Weber</v>
      </c>
    </row>
    <row r="5553" spans="1:10">
      <c r="A5553" t="s">
        <v>140</v>
      </c>
      <c r="B5553" t="s">
        <v>327</v>
      </c>
      <c r="C5553">
        <v>2025</v>
      </c>
      <c r="D5553">
        <v>2</v>
      </c>
      <c r="E5553">
        <v>84601</v>
      </c>
      <c r="F5553" t="s">
        <v>291</v>
      </c>
      <c r="G5553">
        <v>1</v>
      </c>
      <c r="H5553" t="str">
        <f>_xlfn.XLOOKUP(Table1[[#This Row],[ZIPCODE]],Table2[Zip Code],Table2[County])</f>
        <v>Utah</v>
      </c>
      <c r="I5553" t="str">
        <f>_xlfn.XLOOKUP(Table1[[#This Row],[ZIPCODE]],Table3[zip],Table3[county])</f>
        <v>Utah County</v>
      </c>
      <c r="J5553" t="str">
        <f>IFERROR(Table1[[#This Row],[County (Utah.gov)]], SUBSTITUTE(Table1[[#This Row],[County (WPR)]], " County", ""))</f>
        <v>Utah</v>
      </c>
    </row>
    <row r="5554" spans="1:10">
      <c r="A5554" t="s">
        <v>140</v>
      </c>
      <c r="B5554" t="s">
        <v>328</v>
      </c>
      <c r="C5554">
        <v>2025</v>
      </c>
      <c r="D5554">
        <v>2</v>
      </c>
      <c r="E5554">
        <v>84010</v>
      </c>
      <c r="F5554" t="s">
        <v>291</v>
      </c>
      <c r="G5554">
        <v>3</v>
      </c>
      <c r="H5554" t="str">
        <f>_xlfn.XLOOKUP(Table1[[#This Row],[ZIPCODE]],Table2[Zip Code],Table2[County])</f>
        <v>Davis</v>
      </c>
      <c r="I5554" t="str">
        <f>_xlfn.XLOOKUP(Table1[[#This Row],[ZIPCODE]],Table3[zip],Table3[county])</f>
        <v>Davis County</v>
      </c>
      <c r="J5554" t="str">
        <f>IFERROR(Table1[[#This Row],[County (Utah.gov)]], SUBSTITUTE(Table1[[#This Row],[County (WPR)]], " County", ""))</f>
        <v>Davis</v>
      </c>
    </row>
    <row r="5555" spans="1:10">
      <c r="A5555" t="s">
        <v>140</v>
      </c>
      <c r="B5555" t="s">
        <v>328</v>
      </c>
      <c r="C5555">
        <v>2025</v>
      </c>
      <c r="D5555">
        <v>2</v>
      </c>
      <c r="E5555">
        <v>84014</v>
      </c>
      <c r="F5555" t="s">
        <v>291</v>
      </c>
      <c r="G5555">
        <v>1</v>
      </c>
      <c r="H5555" t="str">
        <f>_xlfn.XLOOKUP(Table1[[#This Row],[ZIPCODE]],Table2[Zip Code],Table2[County])</f>
        <v>Davis</v>
      </c>
      <c r="I5555" t="str">
        <f>_xlfn.XLOOKUP(Table1[[#This Row],[ZIPCODE]],Table3[zip],Table3[county])</f>
        <v>Davis County</v>
      </c>
      <c r="J5555" t="str">
        <f>IFERROR(Table1[[#This Row],[County (Utah.gov)]], SUBSTITUTE(Table1[[#This Row],[County (WPR)]], " County", ""))</f>
        <v>Davis</v>
      </c>
    </row>
    <row r="5556" spans="1:10">
      <c r="A5556" t="s">
        <v>140</v>
      </c>
      <c r="B5556" t="s">
        <v>328</v>
      </c>
      <c r="C5556">
        <v>2025</v>
      </c>
      <c r="D5556">
        <v>2</v>
      </c>
      <c r="E5556">
        <v>84015</v>
      </c>
      <c r="F5556" t="s">
        <v>291</v>
      </c>
      <c r="G5556">
        <v>2</v>
      </c>
      <c r="H5556" t="str">
        <f>_xlfn.XLOOKUP(Table1[[#This Row],[ZIPCODE]],Table2[Zip Code],Table2[County])</f>
        <v>Davis</v>
      </c>
      <c r="I5556" t="str">
        <f>_xlfn.XLOOKUP(Table1[[#This Row],[ZIPCODE]],Table3[zip],Table3[county])</f>
        <v>Davis County</v>
      </c>
      <c r="J5556" t="str">
        <f>IFERROR(Table1[[#This Row],[County (Utah.gov)]], SUBSTITUTE(Table1[[#This Row],[County (WPR)]], " County", ""))</f>
        <v>Davis</v>
      </c>
    </row>
    <row r="5557" spans="1:10">
      <c r="A5557" t="s">
        <v>140</v>
      </c>
      <c r="B5557" t="s">
        <v>328</v>
      </c>
      <c r="C5557">
        <v>2025</v>
      </c>
      <c r="D5557">
        <v>2</v>
      </c>
      <c r="E5557">
        <v>84025</v>
      </c>
      <c r="F5557" t="s">
        <v>291</v>
      </c>
      <c r="G5557">
        <v>1</v>
      </c>
      <c r="H5557" t="str">
        <f>_xlfn.XLOOKUP(Table1[[#This Row],[ZIPCODE]],Table2[Zip Code],Table2[County])</f>
        <v>Davis</v>
      </c>
      <c r="I5557" t="str">
        <f>_xlfn.XLOOKUP(Table1[[#This Row],[ZIPCODE]],Table3[zip],Table3[county])</f>
        <v>Davis County</v>
      </c>
      <c r="J5557" t="str">
        <f>IFERROR(Table1[[#This Row],[County (Utah.gov)]], SUBSTITUTE(Table1[[#This Row],[County (WPR)]], " County", ""))</f>
        <v>Davis</v>
      </c>
    </row>
    <row r="5558" spans="1:10">
      <c r="A5558" t="s">
        <v>140</v>
      </c>
      <c r="B5558" t="s">
        <v>328</v>
      </c>
      <c r="C5558">
        <v>2025</v>
      </c>
      <c r="D5558">
        <v>2</v>
      </c>
      <c r="E5558">
        <v>84040</v>
      </c>
      <c r="F5558" t="s">
        <v>291</v>
      </c>
      <c r="G5558">
        <v>1</v>
      </c>
      <c r="H5558" t="str">
        <f>_xlfn.XLOOKUP(Table1[[#This Row],[ZIPCODE]],Table2[Zip Code],Table2[County])</f>
        <v>Davis</v>
      </c>
      <c r="I5558" t="str">
        <f>_xlfn.XLOOKUP(Table1[[#This Row],[ZIPCODE]],Table3[zip],Table3[county])</f>
        <v>Davis County</v>
      </c>
      <c r="J5558" t="str">
        <f>IFERROR(Table1[[#This Row],[County (Utah.gov)]], SUBSTITUTE(Table1[[#This Row],[County (WPR)]], " County", ""))</f>
        <v>Davis</v>
      </c>
    </row>
    <row r="5559" spans="1:10">
      <c r="A5559" t="s">
        <v>140</v>
      </c>
      <c r="B5559" t="s">
        <v>328</v>
      </c>
      <c r="C5559">
        <v>2025</v>
      </c>
      <c r="D5559">
        <v>2</v>
      </c>
      <c r="E5559">
        <v>84041</v>
      </c>
      <c r="F5559" t="s">
        <v>291</v>
      </c>
      <c r="G5559">
        <v>1</v>
      </c>
      <c r="H5559" t="str">
        <f>_xlfn.XLOOKUP(Table1[[#This Row],[ZIPCODE]],Table2[Zip Code],Table2[County])</f>
        <v>Davis</v>
      </c>
      <c r="I5559" t="str">
        <f>_xlfn.XLOOKUP(Table1[[#This Row],[ZIPCODE]],Table3[zip],Table3[county])</f>
        <v>Davis County</v>
      </c>
      <c r="J5559" t="str">
        <f>IFERROR(Table1[[#This Row],[County (Utah.gov)]], SUBSTITUTE(Table1[[#This Row],[County (WPR)]], " County", ""))</f>
        <v>Davis</v>
      </c>
    </row>
    <row r="5560" spans="1:10">
      <c r="A5560" t="s">
        <v>140</v>
      </c>
      <c r="B5560" t="s">
        <v>328</v>
      </c>
      <c r="C5560">
        <v>2025</v>
      </c>
      <c r="D5560">
        <v>2</v>
      </c>
      <c r="E5560">
        <v>84044</v>
      </c>
      <c r="F5560" t="s">
        <v>291</v>
      </c>
      <c r="G5560">
        <v>1</v>
      </c>
      <c r="H5560" t="str">
        <f>_xlfn.XLOOKUP(Table1[[#This Row],[ZIPCODE]],Table2[Zip Code],Table2[County])</f>
        <v>Salt Lake</v>
      </c>
      <c r="I5560" t="str">
        <f>_xlfn.XLOOKUP(Table1[[#This Row],[ZIPCODE]],Table3[zip],Table3[county])</f>
        <v>Salt Lake County</v>
      </c>
      <c r="J5560" t="str">
        <f>IFERROR(Table1[[#This Row],[County (Utah.gov)]], SUBSTITUTE(Table1[[#This Row],[County (WPR)]], " County", ""))</f>
        <v>Salt Lake</v>
      </c>
    </row>
    <row r="5561" spans="1:10">
      <c r="A5561" t="s">
        <v>140</v>
      </c>
      <c r="B5561" t="s">
        <v>328</v>
      </c>
      <c r="C5561">
        <v>2025</v>
      </c>
      <c r="D5561">
        <v>2</v>
      </c>
      <c r="E5561">
        <v>84054</v>
      </c>
      <c r="F5561" t="s">
        <v>291</v>
      </c>
      <c r="G5561">
        <v>1</v>
      </c>
      <c r="H5561" t="str">
        <f>_xlfn.XLOOKUP(Table1[[#This Row],[ZIPCODE]],Table2[Zip Code],Table2[County])</f>
        <v>Davis</v>
      </c>
      <c r="I5561" t="str">
        <f>_xlfn.XLOOKUP(Table1[[#This Row],[ZIPCODE]],Table3[zip],Table3[county])</f>
        <v>Davis County</v>
      </c>
      <c r="J5561" t="str">
        <f>IFERROR(Table1[[#This Row],[County (Utah.gov)]], SUBSTITUTE(Table1[[#This Row],[County (WPR)]], " County", ""))</f>
        <v>Davis</v>
      </c>
    </row>
    <row r="5562" spans="1:10">
      <c r="A5562" t="s">
        <v>140</v>
      </c>
      <c r="B5562" t="s">
        <v>328</v>
      </c>
      <c r="C5562">
        <v>2025</v>
      </c>
      <c r="D5562">
        <v>2</v>
      </c>
      <c r="E5562">
        <v>84056</v>
      </c>
      <c r="F5562" t="s">
        <v>291</v>
      </c>
      <c r="G5562">
        <v>2</v>
      </c>
      <c r="H5562" t="str">
        <f>_xlfn.XLOOKUP(Table1[[#This Row],[ZIPCODE]],Table2[Zip Code],Table2[County])</f>
        <v>Weber</v>
      </c>
      <c r="I5562" t="str">
        <f>_xlfn.XLOOKUP(Table1[[#This Row],[ZIPCODE]],Table3[zip],Table3[county])</f>
        <v>Davis County</v>
      </c>
      <c r="J5562" t="str">
        <f>IFERROR(Table1[[#This Row],[County (Utah.gov)]], SUBSTITUTE(Table1[[#This Row],[County (WPR)]], " County", ""))</f>
        <v>Weber</v>
      </c>
    </row>
    <row r="5563" spans="1:10">
      <c r="A5563" t="s">
        <v>140</v>
      </c>
      <c r="B5563" t="s">
        <v>328</v>
      </c>
      <c r="C5563">
        <v>2025</v>
      </c>
      <c r="D5563">
        <v>2</v>
      </c>
      <c r="E5563">
        <v>84067</v>
      </c>
      <c r="F5563" t="s">
        <v>290</v>
      </c>
      <c r="G5563">
        <v>1</v>
      </c>
      <c r="H5563" t="str">
        <f>_xlfn.XLOOKUP(Table1[[#This Row],[ZIPCODE]],Table2[Zip Code],Table2[County])</f>
        <v>Weber</v>
      </c>
      <c r="I5563" t="str">
        <f>_xlfn.XLOOKUP(Table1[[#This Row],[ZIPCODE]],Table3[zip],Table3[county])</f>
        <v>Weber County</v>
      </c>
      <c r="J5563" t="str">
        <f>IFERROR(Table1[[#This Row],[County (Utah.gov)]], SUBSTITUTE(Table1[[#This Row],[County (WPR)]], " County", ""))</f>
        <v>Weber</v>
      </c>
    </row>
    <row r="5564" spans="1:10">
      <c r="A5564" t="s">
        <v>140</v>
      </c>
      <c r="B5564" t="s">
        <v>328</v>
      </c>
      <c r="C5564">
        <v>2025</v>
      </c>
      <c r="D5564">
        <v>2</v>
      </c>
      <c r="E5564">
        <v>84067</v>
      </c>
      <c r="F5564" t="s">
        <v>291</v>
      </c>
      <c r="G5564">
        <v>5</v>
      </c>
      <c r="H5564" t="str">
        <f>_xlfn.XLOOKUP(Table1[[#This Row],[ZIPCODE]],Table2[Zip Code],Table2[County])</f>
        <v>Weber</v>
      </c>
      <c r="I5564" t="str">
        <f>_xlfn.XLOOKUP(Table1[[#This Row],[ZIPCODE]],Table3[zip],Table3[county])</f>
        <v>Weber County</v>
      </c>
      <c r="J5564" t="str">
        <f>IFERROR(Table1[[#This Row],[County (Utah.gov)]], SUBSTITUTE(Table1[[#This Row],[County (WPR)]], " County", ""))</f>
        <v>Weber</v>
      </c>
    </row>
    <row r="5565" spans="1:10">
      <c r="A5565" t="s">
        <v>140</v>
      </c>
      <c r="B5565" t="s">
        <v>328</v>
      </c>
      <c r="C5565">
        <v>2025</v>
      </c>
      <c r="D5565">
        <v>2</v>
      </c>
      <c r="E5565">
        <v>84075</v>
      </c>
      <c r="F5565" t="s">
        <v>291</v>
      </c>
      <c r="G5565">
        <v>4</v>
      </c>
      <c r="H5565" t="str">
        <f>_xlfn.XLOOKUP(Table1[[#This Row],[ZIPCODE]],Table2[Zip Code],Table2[County])</f>
        <v>Davis</v>
      </c>
      <c r="I5565" t="str">
        <f>_xlfn.XLOOKUP(Table1[[#This Row],[ZIPCODE]],Table3[zip],Table3[county])</f>
        <v>Davis County</v>
      </c>
      <c r="J5565" t="str">
        <f>IFERROR(Table1[[#This Row],[County (Utah.gov)]], SUBSTITUTE(Table1[[#This Row],[County (WPR)]], " County", ""))</f>
        <v>Davis</v>
      </c>
    </row>
    <row r="5566" spans="1:10">
      <c r="A5566" t="s">
        <v>140</v>
      </c>
      <c r="B5566" t="s">
        <v>328</v>
      </c>
      <c r="C5566">
        <v>2025</v>
      </c>
      <c r="D5566">
        <v>2</v>
      </c>
      <c r="E5566">
        <v>84092</v>
      </c>
      <c r="F5566" t="s">
        <v>291</v>
      </c>
      <c r="G5566">
        <v>1</v>
      </c>
      <c r="H5566" t="str">
        <f>_xlfn.XLOOKUP(Table1[[#This Row],[ZIPCODE]],Table2[Zip Code],Table2[County])</f>
        <v>Salt Lake</v>
      </c>
      <c r="I5566" t="str">
        <f>_xlfn.XLOOKUP(Table1[[#This Row],[ZIPCODE]],Table3[zip],Table3[county])</f>
        <v>Salt Lake County</v>
      </c>
      <c r="J5566" t="str">
        <f>IFERROR(Table1[[#This Row],[County (Utah.gov)]], SUBSTITUTE(Table1[[#This Row],[County (WPR)]], " County", ""))</f>
        <v>Salt Lake</v>
      </c>
    </row>
    <row r="5567" spans="1:10">
      <c r="A5567" t="s">
        <v>140</v>
      </c>
      <c r="B5567" t="s">
        <v>328</v>
      </c>
      <c r="C5567">
        <v>2025</v>
      </c>
      <c r="D5567">
        <v>2</v>
      </c>
      <c r="E5567">
        <v>84096</v>
      </c>
      <c r="F5567" t="s">
        <v>290</v>
      </c>
      <c r="G5567">
        <v>1</v>
      </c>
      <c r="H5567" t="e">
        <f>_xlfn.XLOOKUP(Table1[[#This Row],[ZIPCODE]],Table2[Zip Code],Table2[County])</f>
        <v>#N/A</v>
      </c>
      <c r="I5567" t="str">
        <f>_xlfn.XLOOKUP(Table1[[#This Row],[ZIPCODE]],Table3[zip],Table3[county])</f>
        <v>Salt Lake County</v>
      </c>
      <c r="J5567" t="str">
        <f>IFERROR(Table1[[#This Row],[County (Utah.gov)]], SUBSTITUTE(Table1[[#This Row],[County (WPR)]], " County", ""))</f>
        <v>Salt Lake</v>
      </c>
    </row>
    <row r="5568" spans="1:10">
      <c r="A5568" t="s">
        <v>140</v>
      </c>
      <c r="B5568" t="s">
        <v>328</v>
      </c>
      <c r="C5568">
        <v>2025</v>
      </c>
      <c r="D5568">
        <v>2</v>
      </c>
      <c r="E5568">
        <v>84103</v>
      </c>
      <c r="F5568" t="s">
        <v>291</v>
      </c>
      <c r="G5568">
        <v>1</v>
      </c>
      <c r="H5568" t="str">
        <f>_xlfn.XLOOKUP(Table1[[#This Row],[ZIPCODE]],Table2[Zip Code],Table2[County])</f>
        <v>Salt Lake</v>
      </c>
      <c r="I5568" t="str">
        <f>_xlfn.XLOOKUP(Table1[[#This Row],[ZIPCODE]],Table3[zip],Table3[county])</f>
        <v>Salt Lake County</v>
      </c>
      <c r="J5568" t="str">
        <f>IFERROR(Table1[[#This Row],[County (Utah.gov)]], SUBSTITUTE(Table1[[#This Row],[County (WPR)]], " County", ""))</f>
        <v>Salt Lake</v>
      </c>
    </row>
    <row r="5569" spans="1:10">
      <c r="A5569" t="s">
        <v>140</v>
      </c>
      <c r="B5569" t="s">
        <v>328</v>
      </c>
      <c r="C5569">
        <v>2025</v>
      </c>
      <c r="D5569">
        <v>2</v>
      </c>
      <c r="E5569">
        <v>84302</v>
      </c>
      <c r="F5569" t="s">
        <v>291</v>
      </c>
      <c r="G5569">
        <v>2</v>
      </c>
      <c r="H5569" t="str">
        <f>_xlfn.XLOOKUP(Table1[[#This Row],[ZIPCODE]],Table2[Zip Code],Table2[County])</f>
        <v>Box Elder</v>
      </c>
      <c r="I5569" t="str">
        <f>_xlfn.XLOOKUP(Table1[[#This Row],[ZIPCODE]],Table3[zip],Table3[county])</f>
        <v>Box Elder County</v>
      </c>
      <c r="J5569" t="str">
        <f>IFERROR(Table1[[#This Row],[County (Utah.gov)]], SUBSTITUTE(Table1[[#This Row],[County (WPR)]], " County", ""))</f>
        <v>Box Elder</v>
      </c>
    </row>
    <row r="5570" spans="1:10">
      <c r="A5570" t="s">
        <v>140</v>
      </c>
      <c r="B5570" t="s">
        <v>328</v>
      </c>
      <c r="C5570">
        <v>2025</v>
      </c>
      <c r="D5570">
        <v>2</v>
      </c>
      <c r="E5570">
        <v>84310</v>
      </c>
      <c r="F5570" t="s">
        <v>290</v>
      </c>
      <c r="G5570">
        <v>1</v>
      </c>
      <c r="H5570" t="str">
        <f>_xlfn.XLOOKUP(Table1[[#This Row],[ZIPCODE]],Table2[Zip Code],Table2[County])</f>
        <v>Weber</v>
      </c>
      <c r="I5570" t="str">
        <f>_xlfn.XLOOKUP(Table1[[#This Row],[ZIPCODE]],Table3[zip],Table3[county])</f>
        <v>Weber County</v>
      </c>
      <c r="J5570" t="str">
        <f>IFERROR(Table1[[#This Row],[County (Utah.gov)]], SUBSTITUTE(Table1[[#This Row],[County (WPR)]], " County", ""))</f>
        <v>Weber</v>
      </c>
    </row>
    <row r="5571" spans="1:10">
      <c r="A5571" t="s">
        <v>140</v>
      </c>
      <c r="B5571" t="s">
        <v>328</v>
      </c>
      <c r="C5571">
        <v>2025</v>
      </c>
      <c r="D5571">
        <v>2</v>
      </c>
      <c r="E5571">
        <v>84314</v>
      </c>
      <c r="F5571" t="s">
        <v>291</v>
      </c>
      <c r="G5571">
        <v>2</v>
      </c>
      <c r="H5571" t="str">
        <f>_xlfn.XLOOKUP(Table1[[#This Row],[ZIPCODE]],Table2[Zip Code],Table2[County])</f>
        <v>Box Elder</v>
      </c>
      <c r="I5571" t="str">
        <f>_xlfn.XLOOKUP(Table1[[#This Row],[ZIPCODE]],Table3[zip],Table3[county])</f>
        <v>Box Elder County</v>
      </c>
      <c r="J5571" t="str">
        <f>IFERROR(Table1[[#This Row],[County (Utah.gov)]], SUBSTITUTE(Table1[[#This Row],[County (WPR)]], " County", ""))</f>
        <v>Box Elder</v>
      </c>
    </row>
    <row r="5572" spans="1:10">
      <c r="A5572" t="s">
        <v>140</v>
      </c>
      <c r="B5572" t="s">
        <v>328</v>
      </c>
      <c r="C5572">
        <v>2025</v>
      </c>
      <c r="D5572">
        <v>2</v>
      </c>
      <c r="E5572">
        <v>84315</v>
      </c>
      <c r="F5572" t="s">
        <v>291</v>
      </c>
      <c r="G5572">
        <v>1</v>
      </c>
      <c r="H5572" t="str">
        <f>_xlfn.XLOOKUP(Table1[[#This Row],[ZIPCODE]],Table2[Zip Code],Table2[County])</f>
        <v>Weber</v>
      </c>
      <c r="I5572" t="str">
        <f>_xlfn.XLOOKUP(Table1[[#This Row],[ZIPCODE]],Table3[zip],Table3[county])</f>
        <v>Weber County</v>
      </c>
      <c r="J5572" t="str">
        <f>IFERROR(Table1[[#This Row],[County (Utah.gov)]], SUBSTITUTE(Table1[[#This Row],[County (WPR)]], " County", ""))</f>
        <v>Weber</v>
      </c>
    </row>
    <row r="5573" spans="1:10">
      <c r="A5573" t="s">
        <v>140</v>
      </c>
      <c r="B5573" t="s">
        <v>328</v>
      </c>
      <c r="C5573">
        <v>2025</v>
      </c>
      <c r="D5573">
        <v>2</v>
      </c>
      <c r="E5573">
        <v>84316</v>
      </c>
      <c r="F5573" t="s">
        <v>291</v>
      </c>
      <c r="G5573">
        <v>1</v>
      </c>
      <c r="H5573" t="str">
        <f>_xlfn.XLOOKUP(Table1[[#This Row],[ZIPCODE]],Table2[Zip Code],Table2[County])</f>
        <v>Box Elder</v>
      </c>
      <c r="I5573" t="str">
        <f>_xlfn.XLOOKUP(Table1[[#This Row],[ZIPCODE]],Table3[zip],Table3[county])</f>
        <v>Box Elder County</v>
      </c>
      <c r="J5573" t="str">
        <f>IFERROR(Table1[[#This Row],[County (Utah.gov)]], SUBSTITUTE(Table1[[#This Row],[County (WPR)]], " County", ""))</f>
        <v>Box Elder</v>
      </c>
    </row>
    <row r="5574" spans="1:10">
      <c r="A5574" t="s">
        <v>140</v>
      </c>
      <c r="B5574" t="s">
        <v>328</v>
      </c>
      <c r="C5574">
        <v>2025</v>
      </c>
      <c r="D5574">
        <v>2</v>
      </c>
      <c r="E5574">
        <v>84340</v>
      </c>
      <c r="F5574" t="s">
        <v>290</v>
      </c>
      <c r="G5574">
        <v>1</v>
      </c>
      <c r="H5574" t="str">
        <f>_xlfn.XLOOKUP(Table1[[#This Row],[ZIPCODE]],Table2[Zip Code],Table2[County])</f>
        <v>Box Elder</v>
      </c>
      <c r="I5574" t="str">
        <f>_xlfn.XLOOKUP(Table1[[#This Row],[ZIPCODE]],Table3[zip],Table3[county])</f>
        <v>Box Elder County</v>
      </c>
      <c r="J5574" t="str">
        <f>IFERROR(Table1[[#This Row],[County (Utah.gov)]], SUBSTITUTE(Table1[[#This Row],[County (WPR)]], " County", ""))</f>
        <v>Box Elder</v>
      </c>
    </row>
    <row r="5575" spans="1:10">
      <c r="A5575" t="s">
        <v>140</v>
      </c>
      <c r="B5575" t="s">
        <v>328</v>
      </c>
      <c r="C5575">
        <v>2025</v>
      </c>
      <c r="D5575">
        <v>2</v>
      </c>
      <c r="E5575">
        <v>84401</v>
      </c>
      <c r="F5575" t="s">
        <v>290</v>
      </c>
      <c r="G5575">
        <v>1</v>
      </c>
      <c r="H5575" t="str">
        <f>_xlfn.XLOOKUP(Table1[[#This Row],[ZIPCODE]],Table2[Zip Code],Table2[County])</f>
        <v>Weber</v>
      </c>
      <c r="I5575" t="str">
        <f>_xlfn.XLOOKUP(Table1[[#This Row],[ZIPCODE]],Table3[zip],Table3[county])</f>
        <v>Weber County</v>
      </c>
      <c r="J5575" t="str">
        <f>IFERROR(Table1[[#This Row],[County (Utah.gov)]], SUBSTITUTE(Table1[[#This Row],[County (WPR)]], " County", ""))</f>
        <v>Weber</v>
      </c>
    </row>
    <row r="5576" spans="1:10">
      <c r="A5576" t="s">
        <v>140</v>
      </c>
      <c r="B5576" t="s">
        <v>328</v>
      </c>
      <c r="C5576">
        <v>2025</v>
      </c>
      <c r="D5576">
        <v>2</v>
      </c>
      <c r="E5576">
        <v>84401</v>
      </c>
      <c r="F5576" t="s">
        <v>291</v>
      </c>
      <c r="G5576">
        <v>5</v>
      </c>
      <c r="H5576" t="str">
        <f>_xlfn.XLOOKUP(Table1[[#This Row],[ZIPCODE]],Table2[Zip Code],Table2[County])</f>
        <v>Weber</v>
      </c>
      <c r="I5576" t="str">
        <f>_xlfn.XLOOKUP(Table1[[#This Row],[ZIPCODE]],Table3[zip],Table3[county])</f>
        <v>Weber County</v>
      </c>
      <c r="J5576" t="str">
        <f>IFERROR(Table1[[#This Row],[County (Utah.gov)]], SUBSTITUTE(Table1[[#This Row],[County (WPR)]], " County", ""))</f>
        <v>Weber</v>
      </c>
    </row>
    <row r="5577" spans="1:10">
      <c r="A5577" t="s">
        <v>140</v>
      </c>
      <c r="B5577" t="s">
        <v>328</v>
      </c>
      <c r="C5577">
        <v>2025</v>
      </c>
      <c r="D5577">
        <v>2</v>
      </c>
      <c r="E5577">
        <v>84403</v>
      </c>
      <c r="F5577" t="s">
        <v>291</v>
      </c>
      <c r="G5577">
        <v>6</v>
      </c>
      <c r="H5577" t="str">
        <f>_xlfn.XLOOKUP(Table1[[#This Row],[ZIPCODE]],Table2[Zip Code],Table2[County])</f>
        <v>Weber</v>
      </c>
      <c r="I5577" t="str">
        <f>_xlfn.XLOOKUP(Table1[[#This Row],[ZIPCODE]],Table3[zip],Table3[county])</f>
        <v>Weber County</v>
      </c>
      <c r="J5577" t="str">
        <f>IFERROR(Table1[[#This Row],[County (Utah.gov)]], SUBSTITUTE(Table1[[#This Row],[County (WPR)]], " County", ""))</f>
        <v>Weber</v>
      </c>
    </row>
    <row r="5578" spans="1:10">
      <c r="A5578" t="s">
        <v>140</v>
      </c>
      <c r="B5578" t="s">
        <v>328</v>
      </c>
      <c r="C5578">
        <v>2025</v>
      </c>
      <c r="D5578">
        <v>2</v>
      </c>
      <c r="E5578">
        <v>84404</v>
      </c>
      <c r="F5578" t="s">
        <v>291</v>
      </c>
      <c r="G5578">
        <v>8</v>
      </c>
      <c r="H5578" t="str">
        <f>_xlfn.XLOOKUP(Table1[[#This Row],[ZIPCODE]],Table2[Zip Code],Table2[County])</f>
        <v>Weber</v>
      </c>
      <c r="I5578" t="str">
        <f>_xlfn.XLOOKUP(Table1[[#This Row],[ZIPCODE]],Table3[zip],Table3[county])</f>
        <v>Weber County</v>
      </c>
      <c r="J5578" t="str">
        <f>IFERROR(Table1[[#This Row],[County (Utah.gov)]], SUBSTITUTE(Table1[[#This Row],[County (WPR)]], " County", ""))</f>
        <v>Weber</v>
      </c>
    </row>
    <row r="5579" spans="1:10">
      <c r="A5579" t="s">
        <v>140</v>
      </c>
      <c r="B5579" t="s">
        <v>328</v>
      </c>
      <c r="C5579">
        <v>2025</v>
      </c>
      <c r="D5579">
        <v>2</v>
      </c>
      <c r="E5579">
        <v>84405</v>
      </c>
      <c r="F5579" t="s">
        <v>291</v>
      </c>
      <c r="G5579">
        <v>2</v>
      </c>
      <c r="H5579" t="str">
        <f>_xlfn.XLOOKUP(Table1[[#This Row],[ZIPCODE]],Table2[Zip Code],Table2[County])</f>
        <v>Weber</v>
      </c>
      <c r="I5579" t="str">
        <f>_xlfn.XLOOKUP(Table1[[#This Row],[ZIPCODE]],Table3[zip],Table3[county])</f>
        <v>Weber County</v>
      </c>
      <c r="J5579" t="str">
        <f>IFERROR(Table1[[#This Row],[County (Utah.gov)]], SUBSTITUTE(Table1[[#This Row],[County (WPR)]], " County", ""))</f>
        <v>Weber</v>
      </c>
    </row>
    <row r="5580" spans="1:10">
      <c r="A5580" t="s">
        <v>140</v>
      </c>
      <c r="B5580" t="s">
        <v>328</v>
      </c>
      <c r="C5580">
        <v>2025</v>
      </c>
      <c r="D5580">
        <v>2</v>
      </c>
      <c r="E5580">
        <v>84414</v>
      </c>
      <c r="F5580" t="s">
        <v>290</v>
      </c>
      <c r="G5580">
        <v>1</v>
      </c>
      <c r="H5580" t="str">
        <f>_xlfn.XLOOKUP(Table1[[#This Row],[ZIPCODE]],Table2[Zip Code],Table2[County])</f>
        <v>Weber</v>
      </c>
      <c r="I5580" t="str">
        <f>_xlfn.XLOOKUP(Table1[[#This Row],[ZIPCODE]],Table3[zip],Table3[county])</f>
        <v>Weber County</v>
      </c>
      <c r="J5580" t="str">
        <f>IFERROR(Table1[[#This Row],[County (Utah.gov)]], SUBSTITUTE(Table1[[#This Row],[County (WPR)]], " County", ""))</f>
        <v>Weber</v>
      </c>
    </row>
    <row r="5581" spans="1:10">
      <c r="A5581" t="s">
        <v>140</v>
      </c>
      <c r="B5581" t="s">
        <v>328</v>
      </c>
      <c r="C5581">
        <v>2025</v>
      </c>
      <c r="D5581">
        <v>2</v>
      </c>
      <c r="E5581">
        <v>84414</v>
      </c>
      <c r="F5581" t="s">
        <v>291</v>
      </c>
      <c r="G5581">
        <v>4</v>
      </c>
      <c r="H5581" t="str">
        <f>_xlfn.XLOOKUP(Table1[[#This Row],[ZIPCODE]],Table2[Zip Code],Table2[County])</f>
        <v>Weber</v>
      </c>
      <c r="I5581" t="str">
        <f>_xlfn.XLOOKUP(Table1[[#This Row],[ZIPCODE]],Table3[zip],Table3[county])</f>
        <v>Weber County</v>
      </c>
      <c r="J5581" t="str">
        <f>IFERROR(Table1[[#This Row],[County (Utah.gov)]], SUBSTITUTE(Table1[[#This Row],[County (WPR)]], " County", ""))</f>
        <v>Weber</v>
      </c>
    </row>
    <row r="5582" spans="1:10">
      <c r="A5582" t="s">
        <v>140</v>
      </c>
      <c r="B5582" t="s">
        <v>328</v>
      </c>
      <c r="C5582">
        <v>2025</v>
      </c>
      <c r="D5582">
        <v>2</v>
      </c>
      <c r="E5582">
        <v>84627</v>
      </c>
      <c r="F5582" t="s">
        <v>291</v>
      </c>
      <c r="G5582">
        <v>1</v>
      </c>
      <c r="H5582" t="str">
        <f>_xlfn.XLOOKUP(Table1[[#This Row],[ZIPCODE]],Table2[Zip Code],Table2[County])</f>
        <v>Sanpete</v>
      </c>
      <c r="I5582" t="str">
        <f>_xlfn.XLOOKUP(Table1[[#This Row],[ZIPCODE]],Table3[zip],Table3[county])</f>
        <v>Sanpete County</v>
      </c>
      <c r="J5582" t="str">
        <f>IFERROR(Table1[[#This Row],[County (Utah.gov)]], SUBSTITUTE(Table1[[#This Row],[County (WPR)]], " County", ""))</f>
        <v>Sanpete</v>
      </c>
    </row>
    <row r="5583" spans="1:10">
      <c r="A5583" t="s">
        <v>140</v>
      </c>
      <c r="B5583" t="s">
        <v>329</v>
      </c>
      <c r="C5583">
        <v>2025</v>
      </c>
      <c r="D5583">
        <v>2</v>
      </c>
      <c r="E5583">
        <v>84003</v>
      </c>
      <c r="F5583" t="s">
        <v>290</v>
      </c>
      <c r="G5583">
        <v>1</v>
      </c>
      <c r="H5583" t="str">
        <f>_xlfn.XLOOKUP(Table1[[#This Row],[ZIPCODE]],Table2[Zip Code],Table2[County])</f>
        <v>Utah</v>
      </c>
      <c r="I5583" t="str">
        <f>_xlfn.XLOOKUP(Table1[[#This Row],[ZIPCODE]],Table3[zip],Table3[county])</f>
        <v>Utah County</v>
      </c>
      <c r="J5583" t="str">
        <f>IFERROR(Table1[[#This Row],[County (Utah.gov)]], SUBSTITUTE(Table1[[#This Row],[County (WPR)]], " County", ""))</f>
        <v>Utah</v>
      </c>
    </row>
    <row r="5584" spans="1:10">
      <c r="A5584" t="s">
        <v>140</v>
      </c>
      <c r="B5584" t="s">
        <v>329</v>
      </c>
      <c r="C5584">
        <v>2025</v>
      </c>
      <c r="D5584">
        <v>2</v>
      </c>
      <c r="E5584">
        <v>84003</v>
      </c>
      <c r="F5584" t="s">
        <v>291</v>
      </c>
      <c r="G5584">
        <v>1</v>
      </c>
      <c r="H5584" t="str">
        <f>_xlfn.XLOOKUP(Table1[[#This Row],[ZIPCODE]],Table2[Zip Code],Table2[County])</f>
        <v>Utah</v>
      </c>
      <c r="I5584" t="str">
        <f>_xlfn.XLOOKUP(Table1[[#This Row],[ZIPCODE]],Table3[zip],Table3[county])</f>
        <v>Utah County</v>
      </c>
      <c r="J5584" t="str">
        <f>IFERROR(Table1[[#This Row],[County (Utah.gov)]], SUBSTITUTE(Table1[[#This Row],[County (WPR)]], " County", ""))</f>
        <v>Utah</v>
      </c>
    </row>
    <row r="5585" spans="1:10">
      <c r="A5585" t="s">
        <v>140</v>
      </c>
      <c r="B5585" t="s">
        <v>329</v>
      </c>
      <c r="C5585">
        <v>2025</v>
      </c>
      <c r="D5585">
        <v>2</v>
      </c>
      <c r="E5585">
        <v>84037</v>
      </c>
      <c r="F5585" t="s">
        <v>290</v>
      </c>
      <c r="G5585">
        <v>1</v>
      </c>
      <c r="H5585" t="str">
        <f>_xlfn.XLOOKUP(Table1[[#This Row],[ZIPCODE]],Table2[Zip Code],Table2[County])</f>
        <v>Davis</v>
      </c>
      <c r="I5585" t="str">
        <f>_xlfn.XLOOKUP(Table1[[#This Row],[ZIPCODE]],Table3[zip],Table3[county])</f>
        <v>Davis County</v>
      </c>
      <c r="J5585" t="str">
        <f>IFERROR(Table1[[#This Row],[County (Utah.gov)]], SUBSTITUTE(Table1[[#This Row],[County (WPR)]], " County", ""))</f>
        <v>Davis</v>
      </c>
    </row>
    <row r="5586" spans="1:10">
      <c r="A5586" t="s">
        <v>140</v>
      </c>
      <c r="B5586" t="s">
        <v>329</v>
      </c>
      <c r="C5586">
        <v>2025</v>
      </c>
      <c r="D5586">
        <v>2</v>
      </c>
      <c r="E5586">
        <v>84075</v>
      </c>
      <c r="F5586" t="s">
        <v>291</v>
      </c>
      <c r="G5586">
        <v>1</v>
      </c>
      <c r="H5586" t="str">
        <f>_xlfn.XLOOKUP(Table1[[#This Row],[ZIPCODE]],Table2[Zip Code],Table2[County])</f>
        <v>Davis</v>
      </c>
      <c r="I5586" t="str">
        <f>_xlfn.XLOOKUP(Table1[[#This Row],[ZIPCODE]],Table3[zip],Table3[county])</f>
        <v>Davis County</v>
      </c>
      <c r="J5586" t="str">
        <f>IFERROR(Table1[[#This Row],[County (Utah.gov)]], SUBSTITUTE(Table1[[#This Row],[County (WPR)]], " County", ""))</f>
        <v>Davis</v>
      </c>
    </row>
    <row r="5587" spans="1:10">
      <c r="A5587" t="s">
        <v>140</v>
      </c>
      <c r="B5587" t="s">
        <v>329</v>
      </c>
      <c r="C5587">
        <v>2025</v>
      </c>
      <c r="D5587">
        <v>2</v>
      </c>
      <c r="E5587">
        <v>84078</v>
      </c>
      <c r="F5587" t="s">
        <v>291</v>
      </c>
      <c r="G5587">
        <v>2</v>
      </c>
      <c r="H5587" t="str">
        <f>_xlfn.XLOOKUP(Table1[[#This Row],[ZIPCODE]],Table2[Zip Code],Table2[County])</f>
        <v>Uintah</v>
      </c>
      <c r="I5587" t="str">
        <f>_xlfn.XLOOKUP(Table1[[#This Row],[ZIPCODE]],Table3[zip],Table3[county])</f>
        <v>Uintah County</v>
      </c>
      <c r="J5587" t="str">
        <f>IFERROR(Table1[[#This Row],[County (Utah.gov)]], SUBSTITUTE(Table1[[#This Row],[County (WPR)]], " County", ""))</f>
        <v>Uintah</v>
      </c>
    </row>
    <row r="5588" spans="1:10">
      <c r="A5588" t="s">
        <v>140</v>
      </c>
      <c r="B5588" t="s">
        <v>329</v>
      </c>
      <c r="C5588">
        <v>2025</v>
      </c>
      <c r="D5588">
        <v>2</v>
      </c>
      <c r="E5588">
        <v>84318</v>
      </c>
      <c r="F5588" t="s">
        <v>291</v>
      </c>
      <c r="G5588">
        <v>3</v>
      </c>
      <c r="H5588" t="str">
        <f>_xlfn.XLOOKUP(Table1[[#This Row],[ZIPCODE]],Table2[Zip Code],Table2[County])</f>
        <v>Cache</v>
      </c>
      <c r="I5588" t="str">
        <f>_xlfn.XLOOKUP(Table1[[#This Row],[ZIPCODE]],Table3[zip],Table3[county])</f>
        <v>Cache County</v>
      </c>
      <c r="J5588" t="str">
        <f>IFERROR(Table1[[#This Row],[County (Utah.gov)]], SUBSTITUTE(Table1[[#This Row],[County (WPR)]], " County", ""))</f>
        <v>Cache</v>
      </c>
    </row>
    <row r="5589" spans="1:10">
      <c r="A5589" t="s">
        <v>140</v>
      </c>
      <c r="B5589" t="s">
        <v>329</v>
      </c>
      <c r="C5589">
        <v>2025</v>
      </c>
      <c r="D5589">
        <v>2</v>
      </c>
      <c r="E5589">
        <v>84319</v>
      </c>
      <c r="F5589" t="s">
        <v>290</v>
      </c>
      <c r="G5589">
        <v>3</v>
      </c>
      <c r="H5589" t="str">
        <f>_xlfn.XLOOKUP(Table1[[#This Row],[ZIPCODE]],Table2[Zip Code],Table2[County])</f>
        <v>Cache</v>
      </c>
      <c r="I5589" t="str">
        <f>_xlfn.XLOOKUP(Table1[[#This Row],[ZIPCODE]],Table3[zip],Table3[county])</f>
        <v>Cache County</v>
      </c>
      <c r="J5589" t="str">
        <f>IFERROR(Table1[[#This Row],[County (Utah.gov)]], SUBSTITUTE(Table1[[#This Row],[County (WPR)]], " County", ""))</f>
        <v>Cache</v>
      </c>
    </row>
    <row r="5590" spans="1:10">
      <c r="A5590" t="s">
        <v>140</v>
      </c>
      <c r="B5590" t="s">
        <v>329</v>
      </c>
      <c r="C5590">
        <v>2025</v>
      </c>
      <c r="D5590">
        <v>2</v>
      </c>
      <c r="E5590">
        <v>84320</v>
      </c>
      <c r="F5590" t="s">
        <v>291</v>
      </c>
      <c r="G5590">
        <v>3</v>
      </c>
      <c r="H5590" t="str">
        <f>_xlfn.XLOOKUP(Table1[[#This Row],[ZIPCODE]],Table2[Zip Code],Table2[County])</f>
        <v>Cache</v>
      </c>
      <c r="I5590" t="str">
        <f>_xlfn.XLOOKUP(Table1[[#This Row],[ZIPCODE]],Table3[zip],Table3[county])</f>
        <v>Cache County</v>
      </c>
      <c r="J5590" t="str">
        <f>IFERROR(Table1[[#This Row],[County (Utah.gov)]], SUBSTITUTE(Table1[[#This Row],[County (WPR)]], " County", ""))</f>
        <v>Cache</v>
      </c>
    </row>
    <row r="5591" spans="1:10">
      <c r="A5591" t="s">
        <v>140</v>
      </c>
      <c r="B5591" t="s">
        <v>329</v>
      </c>
      <c r="C5591">
        <v>2025</v>
      </c>
      <c r="D5591">
        <v>2</v>
      </c>
      <c r="E5591">
        <v>84321</v>
      </c>
      <c r="F5591" t="s">
        <v>290</v>
      </c>
      <c r="G5591">
        <v>5</v>
      </c>
      <c r="H5591" t="str">
        <f>_xlfn.XLOOKUP(Table1[[#This Row],[ZIPCODE]],Table2[Zip Code],Table2[County])</f>
        <v>Cache</v>
      </c>
      <c r="I5591" t="str">
        <f>_xlfn.XLOOKUP(Table1[[#This Row],[ZIPCODE]],Table3[zip],Table3[county])</f>
        <v>Cache County</v>
      </c>
      <c r="J5591" t="str">
        <f>IFERROR(Table1[[#This Row],[County (Utah.gov)]], SUBSTITUTE(Table1[[#This Row],[County (WPR)]], " County", ""))</f>
        <v>Cache</v>
      </c>
    </row>
    <row r="5592" spans="1:10">
      <c r="A5592" t="s">
        <v>140</v>
      </c>
      <c r="B5592" t="s">
        <v>329</v>
      </c>
      <c r="C5592">
        <v>2025</v>
      </c>
      <c r="D5592">
        <v>2</v>
      </c>
      <c r="E5592">
        <v>84321</v>
      </c>
      <c r="F5592" t="s">
        <v>291</v>
      </c>
      <c r="G5592">
        <v>12</v>
      </c>
      <c r="H5592" t="str">
        <f>_xlfn.XLOOKUP(Table1[[#This Row],[ZIPCODE]],Table2[Zip Code],Table2[County])</f>
        <v>Cache</v>
      </c>
      <c r="I5592" t="str">
        <f>_xlfn.XLOOKUP(Table1[[#This Row],[ZIPCODE]],Table3[zip],Table3[county])</f>
        <v>Cache County</v>
      </c>
      <c r="J5592" t="str">
        <f>IFERROR(Table1[[#This Row],[County (Utah.gov)]], SUBSTITUTE(Table1[[#This Row],[County (WPR)]], " County", ""))</f>
        <v>Cache</v>
      </c>
    </row>
    <row r="5593" spans="1:10">
      <c r="A5593" t="s">
        <v>140</v>
      </c>
      <c r="B5593" t="s">
        <v>329</v>
      </c>
      <c r="C5593">
        <v>2025</v>
      </c>
      <c r="D5593">
        <v>2</v>
      </c>
      <c r="E5593">
        <v>84325</v>
      </c>
      <c r="F5593" t="s">
        <v>290</v>
      </c>
      <c r="G5593">
        <v>1</v>
      </c>
      <c r="H5593" t="str">
        <f>_xlfn.XLOOKUP(Table1[[#This Row],[ZIPCODE]],Table2[Zip Code],Table2[County])</f>
        <v>Cache</v>
      </c>
      <c r="I5593" t="str">
        <f>_xlfn.XLOOKUP(Table1[[#This Row],[ZIPCODE]],Table3[zip],Table3[county])</f>
        <v>Cache County</v>
      </c>
      <c r="J5593" t="str">
        <f>IFERROR(Table1[[#This Row],[County (Utah.gov)]], SUBSTITUTE(Table1[[#This Row],[County (WPR)]], " County", ""))</f>
        <v>Cache</v>
      </c>
    </row>
    <row r="5594" spans="1:10">
      <c r="A5594" t="s">
        <v>140</v>
      </c>
      <c r="B5594" t="s">
        <v>329</v>
      </c>
      <c r="C5594">
        <v>2025</v>
      </c>
      <c r="D5594">
        <v>2</v>
      </c>
      <c r="E5594">
        <v>84326</v>
      </c>
      <c r="F5594" t="s">
        <v>290</v>
      </c>
      <c r="G5594">
        <v>1</v>
      </c>
      <c r="H5594" t="str">
        <f>_xlfn.XLOOKUP(Table1[[#This Row],[ZIPCODE]],Table2[Zip Code],Table2[County])</f>
        <v>Cache</v>
      </c>
      <c r="I5594" t="str">
        <f>_xlfn.XLOOKUP(Table1[[#This Row],[ZIPCODE]],Table3[zip],Table3[county])</f>
        <v>Cache County</v>
      </c>
      <c r="J5594" t="str">
        <f>IFERROR(Table1[[#This Row],[County (Utah.gov)]], SUBSTITUTE(Table1[[#This Row],[County (WPR)]], " County", ""))</f>
        <v>Cache</v>
      </c>
    </row>
    <row r="5595" spans="1:10">
      <c r="A5595" t="s">
        <v>140</v>
      </c>
      <c r="B5595" t="s">
        <v>329</v>
      </c>
      <c r="C5595">
        <v>2025</v>
      </c>
      <c r="D5595">
        <v>2</v>
      </c>
      <c r="E5595">
        <v>84332</v>
      </c>
      <c r="F5595" t="s">
        <v>291</v>
      </c>
      <c r="G5595">
        <v>2</v>
      </c>
      <c r="H5595" t="str">
        <f>_xlfn.XLOOKUP(Table1[[#This Row],[ZIPCODE]],Table2[Zip Code],Table2[County])</f>
        <v>Cache</v>
      </c>
      <c r="I5595" t="str">
        <f>_xlfn.XLOOKUP(Table1[[#This Row],[ZIPCODE]],Table3[zip],Table3[county])</f>
        <v>Cache County</v>
      </c>
      <c r="J5595" t="str">
        <f>IFERROR(Table1[[#This Row],[County (Utah.gov)]], SUBSTITUTE(Table1[[#This Row],[County (WPR)]], " County", ""))</f>
        <v>Cache</v>
      </c>
    </row>
    <row r="5596" spans="1:10">
      <c r="A5596" t="s">
        <v>140</v>
      </c>
      <c r="B5596" t="s">
        <v>329</v>
      </c>
      <c r="C5596">
        <v>2025</v>
      </c>
      <c r="D5596">
        <v>2</v>
      </c>
      <c r="E5596">
        <v>84333</v>
      </c>
      <c r="F5596" t="s">
        <v>290</v>
      </c>
      <c r="G5596">
        <v>2</v>
      </c>
      <c r="H5596" t="str">
        <f>_xlfn.XLOOKUP(Table1[[#This Row],[ZIPCODE]],Table2[Zip Code],Table2[County])</f>
        <v>Cache</v>
      </c>
      <c r="I5596" t="str">
        <f>_xlfn.XLOOKUP(Table1[[#This Row],[ZIPCODE]],Table3[zip],Table3[county])</f>
        <v>Cache County</v>
      </c>
      <c r="J5596" t="str">
        <f>IFERROR(Table1[[#This Row],[County (Utah.gov)]], SUBSTITUTE(Table1[[#This Row],[County (WPR)]], " County", ""))</f>
        <v>Cache</v>
      </c>
    </row>
    <row r="5597" spans="1:10">
      <c r="A5597" t="s">
        <v>140</v>
      </c>
      <c r="B5597" t="s">
        <v>329</v>
      </c>
      <c r="C5597">
        <v>2025</v>
      </c>
      <c r="D5597">
        <v>2</v>
      </c>
      <c r="E5597">
        <v>84333</v>
      </c>
      <c r="F5597" t="s">
        <v>291</v>
      </c>
      <c r="G5597">
        <v>1</v>
      </c>
      <c r="H5597" t="str">
        <f>_xlfn.XLOOKUP(Table1[[#This Row],[ZIPCODE]],Table2[Zip Code],Table2[County])</f>
        <v>Cache</v>
      </c>
      <c r="I5597" t="str">
        <f>_xlfn.XLOOKUP(Table1[[#This Row],[ZIPCODE]],Table3[zip],Table3[county])</f>
        <v>Cache County</v>
      </c>
      <c r="J5597" t="str">
        <f>IFERROR(Table1[[#This Row],[County (Utah.gov)]], SUBSTITUTE(Table1[[#This Row],[County (WPR)]], " County", ""))</f>
        <v>Cache</v>
      </c>
    </row>
    <row r="5598" spans="1:10">
      <c r="A5598" t="s">
        <v>140</v>
      </c>
      <c r="B5598" t="s">
        <v>329</v>
      </c>
      <c r="C5598">
        <v>2025</v>
      </c>
      <c r="D5598">
        <v>2</v>
      </c>
      <c r="E5598">
        <v>84335</v>
      </c>
      <c r="F5598" t="s">
        <v>290</v>
      </c>
      <c r="G5598">
        <v>2</v>
      </c>
      <c r="H5598" t="str">
        <f>_xlfn.XLOOKUP(Table1[[#This Row],[ZIPCODE]],Table2[Zip Code],Table2[County])</f>
        <v>Cache</v>
      </c>
      <c r="I5598" t="str">
        <f>_xlfn.XLOOKUP(Table1[[#This Row],[ZIPCODE]],Table3[zip],Table3[county])</f>
        <v>Cache County</v>
      </c>
      <c r="J5598" t="str">
        <f>IFERROR(Table1[[#This Row],[County (Utah.gov)]], SUBSTITUTE(Table1[[#This Row],[County (WPR)]], " County", ""))</f>
        <v>Cache</v>
      </c>
    </row>
    <row r="5599" spans="1:10">
      <c r="A5599" t="s">
        <v>140</v>
      </c>
      <c r="B5599" t="s">
        <v>329</v>
      </c>
      <c r="C5599">
        <v>2025</v>
      </c>
      <c r="D5599">
        <v>2</v>
      </c>
      <c r="E5599">
        <v>84335</v>
      </c>
      <c r="F5599" t="s">
        <v>291</v>
      </c>
      <c r="G5599">
        <v>6</v>
      </c>
      <c r="H5599" t="str">
        <f>_xlfn.XLOOKUP(Table1[[#This Row],[ZIPCODE]],Table2[Zip Code],Table2[County])</f>
        <v>Cache</v>
      </c>
      <c r="I5599" t="str">
        <f>_xlfn.XLOOKUP(Table1[[#This Row],[ZIPCODE]],Table3[zip],Table3[county])</f>
        <v>Cache County</v>
      </c>
      <c r="J5599" t="str">
        <f>IFERROR(Table1[[#This Row],[County (Utah.gov)]], SUBSTITUTE(Table1[[#This Row],[County (WPR)]], " County", ""))</f>
        <v>Cache</v>
      </c>
    </row>
    <row r="5600" spans="1:10">
      <c r="A5600" t="s">
        <v>140</v>
      </c>
      <c r="B5600" t="s">
        <v>329</v>
      </c>
      <c r="C5600">
        <v>2025</v>
      </c>
      <c r="D5600">
        <v>2</v>
      </c>
      <c r="E5600">
        <v>84339</v>
      </c>
      <c r="F5600" t="s">
        <v>290</v>
      </c>
      <c r="G5600">
        <v>1</v>
      </c>
      <c r="H5600" t="str">
        <f>_xlfn.XLOOKUP(Table1[[#This Row],[ZIPCODE]],Table2[Zip Code],Table2[County])</f>
        <v>Cache</v>
      </c>
      <c r="I5600" t="str">
        <f>_xlfn.XLOOKUP(Table1[[#This Row],[ZIPCODE]],Table3[zip],Table3[county])</f>
        <v>Cache County</v>
      </c>
      <c r="J5600" t="str">
        <f>IFERROR(Table1[[#This Row],[County (Utah.gov)]], SUBSTITUTE(Table1[[#This Row],[County (WPR)]], " County", ""))</f>
        <v>Cache</v>
      </c>
    </row>
    <row r="5601" spans="1:10">
      <c r="A5601" t="s">
        <v>140</v>
      </c>
      <c r="B5601" t="s">
        <v>329</v>
      </c>
      <c r="C5601">
        <v>2025</v>
      </c>
      <c r="D5601">
        <v>2</v>
      </c>
      <c r="E5601">
        <v>84341</v>
      </c>
      <c r="F5601" t="s">
        <v>290</v>
      </c>
      <c r="G5601">
        <v>4</v>
      </c>
      <c r="H5601" t="str">
        <f>_xlfn.XLOOKUP(Table1[[#This Row],[ZIPCODE]],Table2[Zip Code],Table2[County])</f>
        <v>Cache</v>
      </c>
      <c r="I5601" t="str">
        <f>_xlfn.XLOOKUP(Table1[[#This Row],[ZIPCODE]],Table3[zip],Table3[county])</f>
        <v>Cache County</v>
      </c>
      <c r="J5601" t="str">
        <f>IFERROR(Table1[[#This Row],[County (Utah.gov)]], SUBSTITUTE(Table1[[#This Row],[County (WPR)]], " County", ""))</f>
        <v>Cache</v>
      </c>
    </row>
    <row r="5602" spans="1:10">
      <c r="A5602" t="s">
        <v>140</v>
      </c>
      <c r="B5602" t="s">
        <v>329</v>
      </c>
      <c r="C5602">
        <v>2025</v>
      </c>
      <c r="D5602">
        <v>2</v>
      </c>
      <c r="E5602">
        <v>84341</v>
      </c>
      <c r="F5602" t="s">
        <v>291</v>
      </c>
      <c r="G5602">
        <v>8</v>
      </c>
      <c r="H5602" t="str">
        <f>_xlfn.XLOOKUP(Table1[[#This Row],[ZIPCODE]],Table2[Zip Code],Table2[County])</f>
        <v>Cache</v>
      </c>
      <c r="I5602" t="str">
        <f>_xlfn.XLOOKUP(Table1[[#This Row],[ZIPCODE]],Table3[zip],Table3[county])</f>
        <v>Cache County</v>
      </c>
      <c r="J5602" t="str">
        <f>IFERROR(Table1[[#This Row],[County (Utah.gov)]], SUBSTITUTE(Table1[[#This Row],[County (WPR)]], " County", ""))</f>
        <v>Cache</v>
      </c>
    </row>
    <row r="5603" spans="1:10">
      <c r="A5603" t="s">
        <v>140</v>
      </c>
      <c r="B5603" t="s">
        <v>329</v>
      </c>
      <c r="C5603">
        <v>2025</v>
      </c>
      <c r="D5603">
        <v>2</v>
      </c>
      <c r="E5603">
        <v>84723</v>
      </c>
      <c r="F5603" t="s">
        <v>290</v>
      </c>
      <c r="G5603">
        <v>1</v>
      </c>
      <c r="H5603" t="str">
        <f>_xlfn.XLOOKUP(Table1[[#This Row],[ZIPCODE]],Table2[Zip Code],Table2[County])</f>
        <v>Piute</v>
      </c>
      <c r="I5603" t="str">
        <f>_xlfn.XLOOKUP(Table1[[#This Row],[ZIPCODE]],Table3[zip],Table3[county])</f>
        <v>Piute County</v>
      </c>
      <c r="J5603" t="str">
        <f>IFERROR(Table1[[#This Row],[County (Utah.gov)]], SUBSTITUTE(Table1[[#This Row],[County (WPR)]], " County", ""))</f>
        <v>Piute</v>
      </c>
    </row>
    <row r="5604" spans="1:10">
      <c r="A5604" t="s">
        <v>140</v>
      </c>
      <c r="B5604" t="s">
        <v>321</v>
      </c>
      <c r="C5604">
        <v>2025</v>
      </c>
      <c r="D5604">
        <v>2</v>
      </c>
      <c r="E5604">
        <v>84025</v>
      </c>
      <c r="F5604" t="s">
        <v>290</v>
      </c>
      <c r="G5604">
        <v>1</v>
      </c>
      <c r="H5604" t="str">
        <f>_xlfn.XLOOKUP(Table1[[#This Row],[ZIPCODE]],Table2[Zip Code],Table2[County])</f>
        <v>Davis</v>
      </c>
      <c r="I5604" t="str">
        <f>_xlfn.XLOOKUP(Table1[[#This Row],[ZIPCODE]],Table3[zip],Table3[county])</f>
        <v>Davis County</v>
      </c>
      <c r="J5604" t="str">
        <f>IFERROR(Table1[[#This Row],[County (Utah.gov)]], SUBSTITUTE(Table1[[#This Row],[County (WPR)]], " County", ""))</f>
        <v>Davis</v>
      </c>
    </row>
    <row r="5605" spans="1:10">
      <c r="A5605" t="s">
        <v>140</v>
      </c>
      <c r="B5605" t="s">
        <v>321</v>
      </c>
      <c r="C5605">
        <v>2025</v>
      </c>
      <c r="D5605">
        <v>2</v>
      </c>
      <c r="E5605">
        <v>84037</v>
      </c>
      <c r="F5605" t="s">
        <v>290</v>
      </c>
      <c r="G5605">
        <v>1</v>
      </c>
      <c r="H5605" t="str">
        <f>_xlfn.XLOOKUP(Table1[[#This Row],[ZIPCODE]],Table2[Zip Code],Table2[County])</f>
        <v>Davis</v>
      </c>
      <c r="I5605" t="str">
        <f>_xlfn.XLOOKUP(Table1[[#This Row],[ZIPCODE]],Table3[zip],Table3[county])</f>
        <v>Davis County</v>
      </c>
      <c r="J5605" t="str">
        <f>IFERROR(Table1[[#This Row],[County (Utah.gov)]], SUBSTITUTE(Table1[[#This Row],[County (WPR)]], " County", ""))</f>
        <v>Davis</v>
      </c>
    </row>
    <row r="5606" spans="1:10">
      <c r="A5606" t="s">
        <v>140</v>
      </c>
      <c r="B5606" t="s">
        <v>321</v>
      </c>
      <c r="C5606">
        <v>2025</v>
      </c>
      <c r="D5606">
        <v>2</v>
      </c>
      <c r="E5606">
        <v>84040</v>
      </c>
      <c r="F5606" t="s">
        <v>290</v>
      </c>
      <c r="G5606">
        <v>1</v>
      </c>
      <c r="H5606" t="str">
        <f>_xlfn.XLOOKUP(Table1[[#This Row],[ZIPCODE]],Table2[Zip Code],Table2[County])</f>
        <v>Davis</v>
      </c>
      <c r="I5606" t="str">
        <f>_xlfn.XLOOKUP(Table1[[#This Row],[ZIPCODE]],Table3[zip],Table3[county])</f>
        <v>Davis County</v>
      </c>
      <c r="J5606" t="str">
        <f>IFERROR(Table1[[#This Row],[County (Utah.gov)]], SUBSTITUTE(Table1[[#This Row],[County (WPR)]], " County", ""))</f>
        <v>Davis</v>
      </c>
    </row>
    <row r="5607" spans="1:10">
      <c r="A5607" t="s">
        <v>140</v>
      </c>
      <c r="B5607" t="s">
        <v>321</v>
      </c>
      <c r="C5607">
        <v>2025</v>
      </c>
      <c r="D5607">
        <v>2</v>
      </c>
      <c r="E5607">
        <v>84041</v>
      </c>
      <c r="F5607" t="s">
        <v>290</v>
      </c>
      <c r="G5607">
        <v>1</v>
      </c>
      <c r="H5607" t="str">
        <f>_xlfn.XLOOKUP(Table1[[#This Row],[ZIPCODE]],Table2[Zip Code],Table2[County])</f>
        <v>Davis</v>
      </c>
      <c r="I5607" t="str">
        <f>_xlfn.XLOOKUP(Table1[[#This Row],[ZIPCODE]],Table3[zip],Table3[county])</f>
        <v>Davis County</v>
      </c>
      <c r="J5607" t="str">
        <f>IFERROR(Table1[[#This Row],[County (Utah.gov)]], SUBSTITUTE(Table1[[#This Row],[County (WPR)]], " County", ""))</f>
        <v>Davis</v>
      </c>
    </row>
    <row r="5608" spans="1:10">
      <c r="A5608" t="s">
        <v>140</v>
      </c>
      <c r="B5608" t="s">
        <v>321</v>
      </c>
      <c r="C5608">
        <v>2025</v>
      </c>
      <c r="D5608">
        <v>2</v>
      </c>
      <c r="E5608">
        <v>84332</v>
      </c>
      <c r="F5608" t="s">
        <v>290</v>
      </c>
      <c r="G5608">
        <v>1</v>
      </c>
      <c r="H5608" t="str">
        <f>_xlfn.XLOOKUP(Table1[[#This Row],[ZIPCODE]],Table2[Zip Code],Table2[County])</f>
        <v>Cache</v>
      </c>
      <c r="I5608" t="str">
        <f>_xlfn.XLOOKUP(Table1[[#This Row],[ZIPCODE]],Table3[zip],Table3[county])</f>
        <v>Cache County</v>
      </c>
      <c r="J5608" t="str">
        <f>IFERROR(Table1[[#This Row],[County (Utah.gov)]], SUBSTITUTE(Table1[[#This Row],[County (WPR)]], " County", ""))</f>
        <v>Cache</v>
      </c>
    </row>
    <row r="5609" spans="1:10">
      <c r="A5609" t="s">
        <v>140</v>
      </c>
      <c r="B5609" t="s">
        <v>321</v>
      </c>
      <c r="C5609">
        <v>2025</v>
      </c>
      <c r="D5609">
        <v>2</v>
      </c>
      <c r="E5609">
        <v>84401</v>
      </c>
      <c r="F5609" t="s">
        <v>290</v>
      </c>
      <c r="G5609">
        <v>1</v>
      </c>
      <c r="H5609" t="str">
        <f>_xlfn.XLOOKUP(Table1[[#This Row],[ZIPCODE]],Table2[Zip Code],Table2[County])</f>
        <v>Weber</v>
      </c>
      <c r="I5609" t="str">
        <f>_xlfn.XLOOKUP(Table1[[#This Row],[ZIPCODE]],Table3[zip],Table3[county])</f>
        <v>Weber County</v>
      </c>
      <c r="J5609" t="str">
        <f>IFERROR(Table1[[#This Row],[County (Utah.gov)]], SUBSTITUTE(Table1[[#This Row],[County (WPR)]], " County", ""))</f>
        <v>Weber</v>
      </c>
    </row>
    <row r="5610" spans="1:10">
      <c r="A5610" t="s">
        <v>140</v>
      </c>
      <c r="B5610" t="s">
        <v>321</v>
      </c>
      <c r="C5610">
        <v>2025</v>
      </c>
      <c r="D5610">
        <v>2</v>
      </c>
      <c r="E5610">
        <v>84403</v>
      </c>
      <c r="F5610" t="s">
        <v>290</v>
      </c>
      <c r="G5610">
        <v>1</v>
      </c>
      <c r="H5610" t="str">
        <f>_xlfn.XLOOKUP(Table1[[#This Row],[ZIPCODE]],Table2[Zip Code],Table2[County])</f>
        <v>Weber</v>
      </c>
      <c r="I5610" t="str">
        <f>_xlfn.XLOOKUP(Table1[[#This Row],[ZIPCODE]],Table3[zip],Table3[county])</f>
        <v>Weber County</v>
      </c>
      <c r="J5610" t="str">
        <f>IFERROR(Table1[[#This Row],[County (Utah.gov)]], SUBSTITUTE(Table1[[#This Row],[County (WPR)]], " County", ""))</f>
        <v>Weber</v>
      </c>
    </row>
    <row r="5611" spans="1:10">
      <c r="A5611" t="s">
        <v>140</v>
      </c>
      <c r="B5611" t="s">
        <v>321</v>
      </c>
      <c r="C5611">
        <v>2025</v>
      </c>
      <c r="D5611">
        <v>2</v>
      </c>
      <c r="E5611">
        <v>84404</v>
      </c>
      <c r="F5611" t="s">
        <v>290</v>
      </c>
      <c r="G5611">
        <v>1</v>
      </c>
      <c r="H5611" t="str">
        <f>_xlfn.XLOOKUP(Table1[[#This Row],[ZIPCODE]],Table2[Zip Code],Table2[County])</f>
        <v>Weber</v>
      </c>
      <c r="I5611" t="str">
        <f>_xlfn.XLOOKUP(Table1[[#This Row],[ZIPCODE]],Table3[zip],Table3[county])</f>
        <v>Weber County</v>
      </c>
      <c r="J5611" t="str">
        <f>IFERROR(Table1[[#This Row],[County (Utah.gov)]], SUBSTITUTE(Table1[[#This Row],[County (WPR)]], " County", ""))</f>
        <v>Weber</v>
      </c>
    </row>
    <row r="5612" spans="1:10">
      <c r="A5612" t="s">
        <v>140</v>
      </c>
      <c r="B5612" t="s">
        <v>321</v>
      </c>
      <c r="C5612">
        <v>2025</v>
      </c>
      <c r="D5612">
        <v>2</v>
      </c>
      <c r="E5612">
        <v>84405</v>
      </c>
      <c r="F5612" t="s">
        <v>290</v>
      </c>
      <c r="G5612">
        <v>1</v>
      </c>
      <c r="H5612" t="str">
        <f>_xlfn.XLOOKUP(Table1[[#This Row],[ZIPCODE]],Table2[Zip Code],Table2[County])</f>
        <v>Weber</v>
      </c>
      <c r="I5612" t="str">
        <f>_xlfn.XLOOKUP(Table1[[#This Row],[ZIPCODE]],Table3[zip],Table3[county])</f>
        <v>Weber County</v>
      </c>
      <c r="J5612" t="str">
        <f>IFERROR(Table1[[#This Row],[County (Utah.gov)]], SUBSTITUTE(Table1[[#This Row],[County (WPR)]], " County", ""))</f>
        <v>Weber</v>
      </c>
    </row>
    <row r="5613" spans="1:10">
      <c r="A5613" t="s">
        <v>140</v>
      </c>
      <c r="B5613" t="s">
        <v>321</v>
      </c>
      <c r="C5613">
        <v>2025</v>
      </c>
      <c r="D5613">
        <v>2</v>
      </c>
      <c r="E5613">
        <v>84405</v>
      </c>
      <c r="F5613" t="s">
        <v>291</v>
      </c>
      <c r="G5613">
        <v>1</v>
      </c>
      <c r="H5613" t="str">
        <f>_xlfn.XLOOKUP(Table1[[#This Row],[ZIPCODE]],Table2[Zip Code],Table2[County])</f>
        <v>Weber</v>
      </c>
      <c r="I5613" t="str">
        <f>_xlfn.XLOOKUP(Table1[[#This Row],[ZIPCODE]],Table3[zip],Table3[county])</f>
        <v>Weber County</v>
      </c>
      <c r="J5613" t="str">
        <f>IFERROR(Table1[[#This Row],[County (Utah.gov)]], SUBSTITUTE(Table1[[#This Row],[County (WPR)]], " County", ""))</f>
        <v>Weber</v>
      </c>
    </row>
    <row r="5614" spans="1:10">
      <c r="A5614" t="s">
        <v>140</v>
      </c>
      <c r="B5614" t="s">
        <v>321</v>
      </c>
      <c r="C5614">
        <v>2025</v>
      </c>
      <c r="D5614">
        <v>2</v>
      </c>
      <c r="E5614">
        <v>84414</v>
      </c>
      <c r="F5614" t="s">
        <v>290</v>
      </c>
      <c r="G5614">
        <v>1</v>
      </c>
      <c r="H5614" t="str">
        <f>_xlfn.XLOOKUP(Table1[[#This Row],[ZIPCODE]],Table2[Zip Code],Table2[County])</f>
        <v>Weber</v>
      </c>
      <c r="I5614" t="str">
        <f>_xlfn.XLOOKUP(Table1[[#This Row],[ZIPCODE]],Table3[zip],Table3[county])</f>
        <v>Weber County</v>
      </c>
      <c r="J5614" t="str">
        <f>IFERROR(Table1[[#This Row],[County (Utah.gov)]], SUBSTITUTE(Table1[[#This Row],[County (WPR)]], " County", ""))</f>
        <v>Weber</v>
      </c>
    </row>
    <row r="5615" spans="1:10">
      <c r="A5615" t="s">
        <v>140</v>
      </c>
      <c r="B5615" t="s">
        <v>304</v>
      </c>
      <c r="C5615">
        <v>2025</v>
      </c>
      <c r="D5615">
        <v>2</v>
      </c>
      <c r="E5615">
        <v>84037</v>
      </c>
      <c r="F5615" t="s">
        <v>290</v>
      </c>
      <c r="G5615">
        <v>1</v>
      </c>
      <c r="H5615" t="str">
        <f>_xlfn.XLOOKUP(Table1[[#This Row],[ZIPCODE]],Table2[Zip Code],Table2[County])</f>
        <v>Davis</v>
      </c>
      <c r="I5615" t="str">
        <f>_xlfn.XLOOKUP(Table1[[#This Row],[ZIPCODE]],Table3[zip],Table3[county])</f>
        <v>Davis County</v>
      </c>
      <c r="J5615" t="str">
        <f>IFERROR(Table1[[#This Row],[County (Utah.gov)]], SUBSTITUTE(Table1[[#This Row],[County (WPR)]], " County", ""))</f>
        <v>Davis</v>
      </c>
    </row>
    <row r="5616" spans="1:10">
      <c r="A5616" t="s">
        <v>140</v>
      </c>
      <c r="B5616" t="s">
        <v>304</v>
      </c>
      <c r="C5616">
        <v>2025</v>
      </c>
      <c r="D5616">
        <v>2</v>
      </c>
      <c r="E5616">
        <v>84041</v>
      </c>
      <c r="F5616" t="s">
        <v>290</v>
      </c>
      <c r="G5616">
        <v>1</v>
      </c>
      <c r="H5616" t="str">
        <f>_xlfn.XLOOKUP(Table1[[#This Row],[ZIPCODE]],Table2[Zip Code],Table2[County])</f>
        <v>Davis</v>
      </c>
      <c r="I5616" t="str">
        <f>_xlfn.XLOOKUP(Table1[[#This Row],[ZIPCODE]],Table3[zip],Table3[county])</f>
        <v>Davis County</v>
      </c>
      <c r="J5616" t="str">
        <f>IFERROR(Table1[[#This Row],[County (Utah.gov)]], SUBSTITUTE(Table1[[#This Row],[County (WPR)]], " County", ""))</f>
        <v>Davis</v>
      </c>
    </row>
    <row r="5617" spans="1:10">
      <c r="A5617" t="s">
        <v>140</v>
      </c>
      <c r="B5617" t="s">
        <v>304</v>
      </c>
      <c r="C5617">
        <v>2025</v>
      </c>
      <c r="D5617">
        <v>2</v>
      </c>
      <c r="E5617">
        <v>84045</v>
      </c>
      <c r="F5617" t="s">
        <v>290</v>
      </c>
      <c r="G5617">
        <v>1</v>
      </c>
      <c r="H5617" t="e">
        <f>_xlfn.XLOOKUP(Table1[[#This Row],[ZIPCODE]],Table2[Zip Code],Table2[County])</f>
        <v>#N/A</v>
      </c>
      <c r="I5617" t="str">
        <f>_xlfn.XLOOKUP(Table1[[#This Row],[ZIPCODE]],Table3[zip],Table3[county])</f>
        <v>Utah County</v>
      </c>
      <c r="J5617" t="str">
        <f>IFERROR(Table1[[#This Row],[County (Utah.gov)]], SUBSTITUTE(Table1[[#This Row],[County (WPR)]], " County", ""))</f>
        <v>Utah</v>
      </c>
    </row>
    <row r="5618" spans="1:10">
      <c r="A5618" t="s">
        <v>140</v>
      </c>
      <c r="B5618" t="s">
        <v>304</v>
      </c>
      <c r="C5618">
        <v>2025</v>
      </c>
      <c r="D5618">
        <v>2</v>
      </c>
      <c r="E5618">
        <v>84050</v>
      </c>
      <c r="F5618" t="s">
        <v>291</v>
      </c>
      <c r="G5618">
        <v>1</v>
      </c>
      <c r="H5618" t="str">
        <f>_xlfn.XLOOKUP(Table1[[#This Row],[ZIPCODE]],Table2[Zip Code],Table2[County])</f>
        <v>Morgan</v>
      </c>
      <c r="I5618" t="str">
        <f>_xlfn.XLOOKUP(Table1[[#This Row],[ZIPCODE]],Table3[zip],Table3[county])</f>
        <v>Morgan County</v>
      </c>
      <c r="J5618" t="str">
        <f>IFERROR(Table1[[#This Row],[County (Utah.gov)]], SUBSTITUTE(Table1[[#This Row],[County (WPR)]], " County", ""))</f>
        <v>Morgan</v>
      </c>
    </row>
    <row r="5619" spans="1:10">
      <c r="A5619" t="s">
        <v>140</v>
      </c>
      <c r="B5619" t="s">
        <v>304</v>
      </c>
      <c r="C5619">
        <v>2025</v>
      </c>
      <c r="D5619">
        <v>2</v>
      </c>
      <c r="E5619">
        <v>84075</v>
      </c>
      <c r="F5619" t="s">
        <v>290</v>
      </c>
      <c r="G5619">
        <v>1</v>
      </c>
      <c r="H5619" t="str">
        <f>_xlfn.XLOOKUP(Table1[[#This Row],[ZIPCODE]],Table2[Zip Code],Table2[County])</f>
        <v>Davis</v>
      </c>
      <c r="I5619" t="str">
        <f>_xlfn.XLOOKUP(Table1[[#This Row],[ZIPCODE]],Table3[zip],Table3[county])</f>
        <v>Davis County</v>
      </c>
      <c r="J5619" t="str">
        <f>IFERROR(Table1[[#This Row],[County (Utah.gov)]], SUBSTITUTE(Table1[[#This Row],[County (WPR)]], " County", ""))</f>
        <v>Davis</v>
      </c>
    </row>
    <row r="5620" spans="1:10">
      <c r="A5620" t="s">
        <v>140</v>
      </c>
      <c r="B5620" t="s">
        <v>304</v>
      </c>
      <c r="C5620">
        <v>2025</v>
      </c>
      <c r="D5620">
        <v>2</v>
      </c>
      <c r="E5620">
        <v>84401</v>
      </c>
      <c r="F5620" t="s">
        <v>290</v>
      </c>
      <c r="G5620">
        <v>1</v>
      </c>
      <c r="H5620" t="str">
        <f>_xlfn.XLOOKUP(Table1[[#This Row],[ZIPCODE]],Table2[Zip Code],Table2[County])</f>
        <v>Weber</v>
      </c>
      <c r="I5620" t="str">
        <f>_xlfn.XLOOKUP(Table1[[#This Row],[ZIPCODE]],Table3[zip],Table3[county])</f>
        <v>Weber County</v>
      </c>
      <c r="J5620" t="str">
        <f>IFERROR(Table1[[#This Row],[County (Utah.gov)]], SUBSTITUTE(Table1[[#This Row],[County (WPR)]], " County", ""))</f>
        <v>Weber</v>
      </c>
    </row>
    <row r="5621" spans="1:10">
      <c r="A5621" t="s">
        <v>140</v>
      </c>
      <c r="B5621" t="s">
        <v>304</v>
      </c>
      <c r="C5621">
        <v>2025</v>
      </c>
      <c r="D5621">
        <v>2</v>
      </c>
      <c r="E5621">
        <v>84405</v>
      </c>
      <c r="F5621" t="s">
        <v>290</v>
      </c>
      <c r="G5621">
        <v>2</v>
      </c>
      <c r="H5621" t="str">
        <f>_xlfn.XLOOKUP(Table1[[#This Row],[ZIPCODE]],Table2[Zip Code],Table2[County])</f>
        <v>Weber</v>
      </c>
      <c r="I5621" t="str">
        <f>_xlfn.XLOOKUP(Table1[[#This Row],[ZIPCODE]],Table3[zip],Table3[county])</f>
        <v>Weber County</v>
      </c>
      <c r="J5621" t="str">
        <f>IFERROR(Table1[[#This Row],[County (Utah.gov)]], SUBSTITUTE(Table1[[#This Row],[County (WPR)]], " County", ""))</f>
        <v>Weber</v>
      </c>
    </row>
    <row r="5622" spans="1:10">
      <c r="A5622" t="s">
        <v>140</v>
      </c>
      <c r="B5622" t="s">
        <v>300</v>
      </c>
      <c r="C5622">
        <v>2025</v>
      </c>
      <c r="D5622">
        <v>2</v>
      </c>
      <c r="E5622">
        <v>84003</v>
      </c>
      <c r="F5622" t="s">
        <v>290</v>
      </c>
      <c r="G5622">
        <v>1</v>
      </c>
      <c r="H5622" t="str">
        <f>_xlfn.XLOOKUP(Table1[[#This Row],[ZIPCODE]],Table2[Zip Code],Table2[County])</f>
        <v>Utah</v>
      </c>
      <c r="I5622" t="str">
        <f>_xlfn.XLOOKUP(Table1[[#This Row],[ZIPCODE]],Table3[zip],Table3[county])</f>
        <v>Utah County</v>
      </c>
      <c r="J5622" t="str">
        <f>IFERROR(Table1[[#This Row],[County (Utah.gov)]], SUBSTITUTE(Table1[[#This Row],[County (WPR)]], " County", ""))</f>
        <v>Utah</v>
      </c>
    </row>
    <row r="5623" spans="1:10">
      <c r="A5623" t="s">
        <v>140</v>
      </c>
      <c r="B5623" t="s">
        <v>300</v>
      </c>
      <c r="C5623">
        <v>2025</v>
      </c>
      <c r="D5623">
        <v>2</v>
      </c>
      <c r="E5623">
        <v>84004</v>
      </c>
      <c r="F5623" t="s">
        <v>290</v>
      </c>
      <c r="G5623">
        <v>1</v>
      </c>
      <c r="H5623" t="str">
        <f>_xlfn.XLOOKUP(Table1[[#This Row],[ZIPCODE]],Table2[Zip Code],Table2[County])</f>
        <v>Utah</v>
      </c>
      <c r="I5623" t="str">
        <f>_xlfn.XLOOKUP(Table1[[#This Row],[ZIPCODE]],Table3[zip],Table3[county])</f>
        <v>Utah County</v>
      </c>
      <c r="J5623" t="str">
        <f>IFERROR(Table1[[#This Row],[County (Utah.gov)]], SUBSTITUTE(Table1[[#This Row],[County (WPR)]], " County", ""))</f>
        <v>Utah</v>
      </c>
    </row>
    <row r="5624" spans="1:10">
      <c r="A5624" t="s">
        <v>140</v>
      </c>
      <c r="B5624" t="s">
        <v>300</v>
      </c>
      <c r="C5624">
        <v>2025</v>
      </c>
      <c r="D5624">
        <v>2</v>
      </c>
      <c r="E5624">
        <v>84010</v>
      </c>
      <c r="F5624" t="s">
        <v>290</v>
      </c>
      <c r="G5624">
        <v>2</v>
      </c>
      <c r="H5624" t="str">
        <f>_xlfn.XLOOKUP(Table1[[#This Row],[ZIPCODE]],Table2[Zip Code],Table2[County])</f>
        <v>Davis</v>
      </c>
      <c r="I5624" t="str">
        <f>_xlfn.XLOOKUP(Table1[[#This Row],[ZIPCODE]],Table3[zip],Table3[county])</f>
        <v>Davis County</v>
      </c>
      <c r="J5624" t="str">
        <f>IFERROR(Table1[[#This Row],[County (Utah.gov)]], SUBSTITUTE(Table1[[#This Row],[County (WPR)]], " County", ""))</f>
        <v>Davis</v>
      </c>
    </row>
    <row r="5625" spans="1:10">
      <c r="A5625" t="s">
        <v>140</v>
      </c>
      <c r="B5625" t="s">
        <v>300</v>
      </c>
      <c r="C5625">
        <v>2025</v>
      </c>
      <c r="D5625">
        <v>2</v>
      </c>
      <c r="E5625">
        <v>84010</v>
      </c>
      <c r="F5625" t="s">
        <v>291</v>
      </c>
      <c r="G5625">
        <v>1</v>
      </c>
      <c r="H5625" t="str">
        <f>_xlfn.XLOOKUP(Table1[[#This Row],[ZIPCODE]],Table2[Zip Code],Table2[County])</f>
        <v>Davis</v>
      </c>
      <c r="I5625" t="str">
        <f>_xlfn.XLOOKUP(Table1[[#This Row],[ZIPCODE]],Table3[zip],Table3[county])</f>
        <v>Davis County</v>
      </c>
      <c r="J5625" t="str">
        <f>IFERROR(Table1[[#This Row],[County (Utah.gov)]], SUBSTITUTE(Table1[[#This Row],[County (WPR)]], " County", ""))</f>
        <v>Davis</v>
      </c>
    </row>
    <row r="5626" spans="1:10">
      <c r="A5626" t="s">
        <v>140</v>
      </c>
      <c r="B5626" t="s">
        <v>300</v>
      </c>
      <c r="C5626">
        <v>2025</v>
      </c>
      <c r="D5626">
        <v>2</v>
      </c>
      <c r="E5626">
        <v>84015</v>
      </c>
      <c r="F5626" t="s">
        <v>290</v>
      </c>
      <c r="G5626">
        <v>13</v>
      </c>
      <c r="H5626" t="str">
        <f>_xlfn.XLOOKUP(Table1[[#This Row],[ZIPCODE]],Table2[Zip Code],Table2[County])</f>
        <v>Davis</v>
      </c>
      <c r="I5626" t="str">
        <f>_xlfn.XLOOKUP(Table1[[#This Row],[ZIPCODE]],Table3[zip],Table3[county])</f>
        <v>Davis County</v>
      </c>
      <c r="J5626" t="str">
        <f>IFERROR(Table1[[#This Row],[County (Utah.gov)]], SUBSTITUTE(Table1[[#This Row],[County (WPR)]], " County", ""))</f>
        <v>Davis</v>
      </c>
    </row>
    <row r="5627" spans="1:10">
      <c r="A5627" t="s">
        <v>140</v>
      </c>
      <c r="B5627" t="s">
        <v>300</v>
      </c>
      <c r="C5627">
        <v>2025</v>
      </c>
      <c r="D5627">
        <v>2</v>
      </c>
      <c r="E5627">
        <v>84015</v>
      </c>
      <c r="F5627" t="s">
        <v>291</v>
      </c>
      <c r="G5627">
        <v>3</v>
      </c>
      <c r="H5627" t="str">
        <f>_xlfn.XLOOKUP(Table1[[#This Row],[ZIPCODE]],Table2[Zip Code],Table2[County])</f>
        <v>Davis</v>
      </c>
      <c r="I5627" t="str">
        <f>_xlfn.XLOOKUP(Table1[[#This Row],[ZIPCODE]],Table3[zip],Table3[county])</f>
        <v>Davis County</v>
      </c>
      <c r="J5627" t="str">
        <f>IFERROR(Table1[[#This Row],[County (Utah.gov)]], SUBSTITUTE(Table1[[#This Row],[County (WPR)]], " County", ""))</f>
        <v>Davis</v>
      </c>
    </row>
    <row r="5628" spans="1:10">
      <c r="A5628" t="s">
        <v>140</v>
      </c>
      <c r="B5628" t="s">
        <v>300</v>
      </c>
      <c r="C5628">
        <v>2025</v>
      </c>
      <c r="D5628">
        <v>2</v>
      </c>
      <c r="E5628">
        <v>84020</v>
      </c>
      <c r="F5628" t="s">
        <v>290</v>
      </c>
      <c r="G5628">
        <v>1</v>
      </c>
      <c r="H5628" t="str">
        <f>_xlfn.XLOOKUP(Table1[[#This Row],[ZIPCODE]],Table2[Zip Code],Table2[County])</f>
        <v>Salt Lake</v>
      </c>
      <c r="I5628" t="str">
        <f>_xlfn.XLOOKUP(Table1[[#This Row],[ZIPCODE]],Table3[zip],Table3[county])</f>
        <v>Salt Lake County</v>
      </c>
      <c r="J5628" t="str">
        <f>IFERROR(Table1[[#This Row],[County (Utah.gov)]], SUBSTITUTE(Table1[[#This Row],[County (WPR)]], " County", ""))</f>
        <v>Salt Lake</v>
      </c>
    </row>
    <row r="5629" spans="1:10">
      <c r="A5629" t="s">
        <v>140</v>
      </c>
      <c r="B5629" t="s">
        <v>300</v>
      </c>
      <c r="C5629">
        <v>2025</v>
      </c>
      <c r="D5629">
        <v>2</v>
      </c>
      <c r="E5629">
        <v>84025</v>
      </c>
      <c r="F5629" t="s">
        <v>290</v>
      </c>
      <c r="G5629">
        <v>3</v>
      </c>
      <c r="H5629" t="str">
        <f>_xlfn.XLOOKUP(Table1[[#This Row],[ZIPCODE]],Table2[Zip Code],Table2[County])</f>
        <v>Davis</v>
      </c>
      <c r="I5629" t="str">
        <f>_xlfn.XLOOKUP(Table1[[#This Row],[ZIPCODE]],Table3[zip],Table3[county])</f>
        <v>Davis County</v>
      </c>
      <c r="J5629" t="str">
        <f>IFERROR(Table1[[#This Row],[County (Utah.gov)]], SUBSTITUTE(Table1[[#This Row],[County (WPR)]], " County", ""))</f>
        <v>Davis</v>
      </c>
    </row>
    <row r="5630" spans="1:10">
      <c r="A5630" t="s">
        <v>140</v>
      </c>
      <c r="B5630" t="s">
        <v>300</v>
      </c>
      <c r="C5630">
        <v>2025</v>
      </c>
      <c r="D5630">
        <v>2</v>
      </c>
      <c r="E5630">
        <v>84025</v>
      </c>
      <c r="F5630" t="s">
        <v>291</v>
      </c>
      <c r="G5630">
        <v>11</v>
      </c>
      <c r="H5630" t="str">
        <f>_xlfn.XLOOKUP(Table1[[#This Row],[ZIPCODE]],Table2[Zip Code],Table2[County])</f>
        <v>Davis</v>
      </c>
      <c r="I5630" t="str">
        <f>_xlfn.XLOOKUP(Table1[[#This Row],[ZIPCODE]],Table3[zip],Table3[county])</f>
        <v>Davis County</v>
      </c>
      <c r="J5630" t="str">
        <f>IFERROR(Table1[[#This Row],[County (Utah.gov)]], SUBSTITUTE(Table1[[#This Row],[County (WPR)]], " County", ""))</f>
        <v>Davis</v>
      </c>
    </row>
    <row r="5631" spans="1:10">
      <c r="A5631" t="s">
        <v>140</v>
      </c>
      <c r="B5631" t="s">
        <v>300</v>
      </c>
      <c r="C5631">
        <v>2025</v>
      </c>
      <c r="D5631">
        <v>2</v>
      </c>
      <c r="E5631">
        <v>84036</v>
      </c>
      <c r="F5631" t="s">
        <v>290</v>
      </c>
      <c r="G5631">
        <v>1</v>
      </c>
      <c r="H5631" t="str">
        <f>_xlfn.XLOOKUP(Table1[[#This Row],[ZIPCODE]],Table2[Zip Code],Table2[County])</f>
        <v>Summit</v>
      </c>
      <c r="I5631" t="str">
        <f>_xlfn.XLOOKUP(Table1[[#This Row],[ZIPCODE]],Table3[zip],Table3[county])</f>
        <v>Summit County</v>
      </c>
      <c r="J5631" t="str">
        <f>IFERROR(Table1[[#This Row],[County (Utah.gov)]], SUBSTITUTE(Table1[[#This Row],[County (WPR)]], " County", ""))</f>
        <v>Summit</v>
      </c>
    </row>
    <row r="5632" spans="1:10">
      <c r="A5632" t="s">
        <v>140</v>
      </c>
      <c r="B5632" t="s">
        <v>300</v>
      </c>
      <c r="C5632">
        <v>2025</v>
      </c>
      <c r="D5632">
        <v>2</v>
      </c>
      <c r="E5632">
        <v>84037</v>
      </c>
      <c r="F5632" t="s">
        <v>290</v>
      </c>
      <c r="G5632">
        <v>6</v>
      </c>
      <c r="H5632" t="str">
        <f>_xlfn.XLOOKUP(Table1[[#This Row],[ZIPCODE]],Table2[Zip Code],Table2[County])</f>
        <v>Davis</v>
      </c>
      <c r="I5632" t="str">
        <f>_xlfn.XLOOKUP(Table1[[#This Row],[ZIPCODE]],Table3[zip],Table3[county])</f>
        <v>Davis County</v>
      </c>
      <c r="J5632" t="str">
        <f>IFERROR(Table1[[#This Row],[County (Utah.gov)]], SUBSTITUTE(Table1[[#This Row],[County (WPR)]], " County", ""))</f>
        <v>Davis</v>
      </c>
    </row>
    <row r="5633" spans="1:10">
      <c r="A5633" t="s">
        <v>140</v>
      </c>
      <c r="B5633" t="s">
        <v>300</v>
      </c>
      <c r="C5633">
        <v>2025</v>
      </c>
      <c r="D5633">
        <v>2</v>
      </c>
      <c r="E5633">
        <v>84037</v>
      </c>
      <c r="F5633" t="s">
        <v>291</v>
      </c>
      <c r="G5633">
        <v>1</v>
      </c>
      <c r="H5633" t="str">
        <f>_xlfn.XLOOKUP(Table1[[#This Row],[ZIPCODE]],Table2[Zip Code],Table2[County])</f>
        <v>Davis</v>
      </c>
      <c r="I5633" t="str">
        <f>_xlfn.XLOOKUP(Table1[[#This Row],[ZIPCODE]],Table3[zip],Table3[county])</f>
        <v>Davis County</v>
      </c>
      <c r="J5633" t="str">
        <f>IFERROR(Table1[[#This Row],[County (Utah.gov)]], SUBSTITUTE(Table1[[#This Row],[County (WPR)]], " County", ""))</f>
        <v>Davis</v>
      </c>
    </row>
    <row r="5634" spans="1:10">
      <c r="A5634" t="s">
        <v>140</v>
      </c>
      <c r="B5634" t="s">
        <v>300</v>
      </c>
      <c r="C5634">
        <v>2025</v>
      </c>
      <c r="D5634">
        <v>2</v>
      </c>
      <c r="E5634">
        <v>84040</v>
      </c>
      <c r="F5634" t="s">
        <v>290</v>
      </c>
      <c r="G5634">
        <v>3</v>
      </c>
      <c r="H5634" t="str">
        <f>_xlfn.XLOOKUP(Table1[[#This Row],[ZIPCODE]],Table2[Zip Code],Table2[County])</f>
        <v>Davis</v>
      </c>
      <c r="I5634" t="str">
        <f>_xlfn.XLOOKUP(Table1[[#This Row],[ZIPCODE]],Table3[zip],Table3[county])</f>
        <v>Davis County</v>
      </c>
      <c r="J5634" t="str">
        <f>IFERROR(Table1[[#This Row],[County (Utah.gov)]], SUBSTITUTE(Table1[[#This Row],[County (WPR)]], " County", ""))</f>
        <v>Davis</v>
      </c>
    </row>
    <row r="5635" spans="1:10">
      <c r="A5635" t="s">
        <v>140</v>
      </c>
      <c r="B5635" t="s">
        <v>300</v>
      </c>
      <c r="C5635">
        <v>2025</v>
      </c>
      <c r="D5635">
        <v>2</v>
      </c>
      <c r="E5635">
        <v>84040</v>
      </c>
      <c r="F5635" t="s">
        <v>291</v>
      </c>
      <c r="G5635">
        <v>1</v>
      </c>
      <c r="H5635" t="str">
        <f>_xlfn.XLOOKUP(Table1[[#This Row],[ZIPCODE]],Table2[Zip Code],Table2[County])</f>
        <v>Davis</v>
      </c>
      <c r="I5635" t="str">
        <f>_xlfn.XLOOKUP(Table1[[#This Row],[ZIPCODE]],Table3[zip],Table3[county])</f>
        <v>Davis County</v>
      </c>
      <c r="J5635" t="str">
        <f>IFERROR(Table1[[#This Row],[County (Utah.gov)]], SUBSTITUTE(Table1[[#This Row],[County (WPR)]], " County", ""))</f>
        <v>Davis</v>
      </c>
    </row>
    <row r="5636" spans="1:10">
      <c r="A5636" t="s">
        <v>140</v>
      </c>
      <c r="B5636" t="s">
        <v>300</v>
      </c>
      <c r="C5636">
        <v>2025</v>
      </c>
      <c r="D5636">
        <v>2</v>
      </c>
      <c r="E5636">
        <v>84041</v>
      </c>
      <c r="F5636" t="s">
        <v>290</v>
      </c>
      <c r="G5636">
        <v>7</v>
      </c>
      <c r="H5636" t="str">
        <f>_xlfn.XLOOKUP(Table1[[#This Row],[ZIPCODE]],Table2[Zip Code],Table2[County])</f>
        <v>Davis</v>
      </c>
      <c r="I5636" t="str">
        <f>_xlfn.XLOOKUP(Table1[[#This Row],[ZIPCODE]],Table3[zip],Table3[county])</f>
        <v>Davis County</v>
      </c>
      <c r="J5636" t="str">
        <f>IFERROR(Table1[[#This Row],[County (Utah.gov)]], SUBSTITUTE(Table1[[#This Row],[County (WPR)]], " County", ""))</f>
        <v>Davis</v>
      </c>
    </row>
    <row r="5637" spans="1:10">
      <c r="A5637" t="s">
        <v>140</v>
      </c>
      <c r="B5637" t="s">
        <v>300</v>
      </c>
      <c r="C5637">
        <v>2025</v>
      </c>
      <c r="D5637">
        <v>2</v>
      </c>
      <c r="E5637">
        <v>84041</v>
      </c>
      <c r="F5637" t="s">
        <v>291</v>
      </c>
      <c r="G5637">
        <v>1</v>
      </c>
      <c r="H5637" t="str">
        <f>_xlfn.XLOOKUP(Table1[[#This Row],[ZIPCODE]],Table2[Zip Code],Table2[County])</f>
        <v>Davis</v>
      </c>
      <c r="I5637" t="str">
        <f>_xlfn.XLOOKUP(Table1[[#This Row],[ZIPCODE]],Table3[zip],Table3[county])</f>
        <v>Davis County</v>
      </c>
      <c r="J5637" t="str">
        <f>IFERROR(Table1[[#This Row],[County (Utah.gov)]], SUBSTITUTE(Table1[[#This Row],[County (WPR)]], " County", ""))</f>
        <v>Davis</v>
      </c>
    </row>
    <row r="5638" spans="1:10">
      <c r="A5638" t="s">
        <v>140</v>
      </c>
      <c r="B5638" t="s">
        <v>300</v>
      </c>
      <c r="C5638">
        <v>2025</v>
      </c>
      <c r="D5638">
        <v>2</v>
      </c>
      <c r="E5638">
        <v>84043</v>
      </c>
      <c r="F5638" t="s">
        <v>290</v>
      </c>
      <c r="G5638">
        <v>2</v>
      </c>
      <c r="H5638" t="str">
        <f>_xlfn.XLOOKUP(Table1[[#This Row],[ZIPCODE]],Table2[Zip Code],Table2[County])</f>
        <v>Utah</v>
      </c>
      <c r="I5638" t="str">
        <f>_xlfn.XLOOKUP(Table1[[#This Row],[ZIPCODE]],Table3[zip],Table3[county])</f>
        <v>Utah County</v>
      </c>
      <c r="J5638" t="str">
        <f>IFERROR(Table1[[#This Row],[County (Utah.gov)]], SUBSTITUTE(Table1[[#This Row],[County (WPR)]], " County", ""))</f>
        <v>Utah</v>
      </c>
    </row>
    <row r="5639" spans="1:10">
      <c r="A5639" t="s">
        <v>140</v>
      </c>
      <c r="B5639" t="s">
        <v>300</v>
      </c>
      <c r="C5639">
        <v>2025</v>
      </c>
      <c r="D5639">
        <v>2</v>
      </c>
      <c r="E5639">
        <v>84045</v>
      </c>
      <c r="F5639" t="s">
        <v>290</v>
      </c>
      <c r="G5639">
        <v>1</v>
      </c>
      <c r="H5639" t="e">
        <f>_xlfn.XLOOKUP(Table1[[#This Row],[ZIPCODE]],Table2[Zip Code],Table2[County])</f>
        <v>#N/A</v>
      </c>
      <c r="I5639" t="str">
        <f>_xlfn.XLOOKUP(Table1[[#This Row],[ZIPCODE]],Table3[zip],Table3[county])</f>
        <v>Utah County</v>
      </c>
      <c r="J5639" t="str">
        <f>IFERROR(Table1[[#This Row],[County (Utah.gov)]], SUBSTITUTE(Table1[[#This Row],[County (WPR)]], " County", ""))</f>
        <v>Utah</v>
      </c>
    </row>
    <row r="5640" spans="1:10">
      <c r="A5640" t="s">
        <v>140</v>
      </c>
      <c r="B5640" t="s">
        <v>300</v>
      </c>
      <c r="C5640">
        <v>2025</v>
      </c>
      <c r="D5640">
        <v>2</v>
      </c>
      <c r="E5640">
        <v>84050</v>
      </c>
      <c r="F5640" t="s">
        <v>290</v>
      </c>
      <c r="G5640">
        <v>1</v>
      </c>
      <c r="H5640" t="str">
        <f>_xlfn.XLOOKUP(Table1[[#This Row],[ZIPCODE]],Table2[Zip Code],Table2[County])</f>
        <v>Morgan</v>
      </c>
      <c r="I5640" t="str">
        <f>_xlfn.XLOOKUP(Table1[[#This Row],[ZIPCODE]],Table3[zip],Table3[county])</f>
        <v>Morgan County</v>
      </c>
      <c r="J5640" t="str">
        <f>IFERROR(Table1[[#This Row],[County (Utah.gov)]], SUBSTITUTE(Table1[[#This Row],[County (WPR)]], " County", ""))</f>
        <v>Morgan</v>
      </c>
    </row>
    <row r="5641" spans="1:10">
      <c r="A5641" t="s">
        <v>140</v>
      </c>
      <c r="B5641" t="s">
        <v>300</v>
      </c>
      <c r="C5641">
        <v>2025</v>
      </c>
      <c r="D5641">
        <v>2</v>
      </c>
      <c r="E5641">
        <v>84054</v>
      </c>
      <c r="F5641" t="s">
        <v>290</v>
      </c>
      <c r="G5641">
        <v>1</v>
      </c>
      <c r="H5641" t="str">
        <f>_xlfn.XLOOKUP(Table1[[#This Row],[ZIPCODE]],Table2[Zip Code],Table2[County])</f>
        <v>Davis</v>
      </c>
      <c r="I5641" t="str">
        <f>_xlfn.XLOOKUP(Table1[[#This Row],[ZIPCODE]],Table3[zip],Table3[county])</f>
        <v>Davis County</v>
      </c>
      <c r="J5641" t="str">
        <f>IFERROR(Table1[[#This Row],[County (Utah.gov)]], SUBSTITUTE(Table1[[#This Row],[County (WPR)]], " County", ""))</f>
        <v>Davis</v>
      </c>
    </row>
    <row r="5642" spans="1:10">
      <c r="A5642" t="s">
        <v>140</v>
      </c>
      <c r="B5642" t="s">
        <v>300</v>
      </c>
      <c r="C5642">
        <v>2025</v>
      </c>
      <c r="D5642">
        <v>2</v>
      </c>
      <c r="E5642">
        <v>84057</v>
      </c>
      <c r="F5642" t="s">
        <v>290</v>
      </c>
      <c r="G5642">
        <v>2</v>
      </c>
      <c r="H5642" t="str">
        <f>_xlfn.XLOOKUP(Table1[[#This Row],[ZIPCODE]],Table2[Zip Code],Table2[County])</f>
        <v>Utah</v>
      </c>
      <c r="I5642" t="str">
        <f>_xlfn.XLOOKUP(Table1[[#This Row],[ZIPCODE]],Table3[zip],Table3[county])</f>
        <v>Utah County</v>
      </c>
      <c r="J5642" t="str">
        <f>IFERROR(Table1[[#This Row],[County (Utah.gov)]], SUBSTITUTE(Table1[[#This Row],[County (WPR)]], " County", ""))</f>
        <v>Utah</v>
      </c>
    </row>
    <row r="5643" spans="1:10">
      <c r="A5643" t="s">
        <v>140</v>
      </c>
      <c r="B5643" t="s">
        <v>300</v>
      </c>
      <c r="C5643">
        <v>2025</v>
      </c>
      <c r="D5643">
        <v>2</v>
      </c>
      <c r="E5643">
        <v>84062</v>
      </c>
      <c r="F5643" t="s">
        <v>290</v>
      </c>
      <c r="G5643">
        <v>2</v>
      </c>
      <c r="H5643" t="str">
        <f>_xlfn.XLOOKUP(Table1[[#This Row],[ZIPCODE]],Table2[Zip Code],Table2[County])</f>
        <v>Utah</v>
      </c>
      <c r="I5643" t="str">
        <f>_xlfn.XLOOKUP(Table1[[#This Row],[ZIPCODE]],Table3[zip],Table3[county])</f>
        <v>Utah County</v>
      </c>
      <c r="J5643" t="str">
        <f>IFERROR(Table1[[#This Row],[County (Utah.gov)]], SUBSTITUTE(Table1[[#This Row],[County (WPR)]], " County", ""))</f>
        <v>Utah</v>
      </c>
    </row>
    <row r="5644" spans="1:10">
      <c r="A5644" t="s">
        <v>140</v>
      </c>
      <c r="B5644" t="s">
        <v>300</v>
      </c>
      <c r="C5644">
        <v>2025</v>
      </c>
      <c r="D5644">
        <v>2</v>
      </c>
      <c r="E5644">
        <v>84067</v>
      </c>
      <c r="F5644" t="s">
        <v>290</v>
      </c>
      <c r="G5644">
        <v>5</v>
      </c>
      <c r="H5644" t="str">
        <f>_xlfn.XLOOKUP(Table1[[#This Row],[ZIPCODE]],Table2[Zip Code],Table2[County])</f>
        <v>Weber</v>
      </c>
      <c r="I5644" t="str">
        <f>_xlfn.XLOOKUP(Table1[[#This Row],[ZIPCODE]],Table3[zip],Table3[county])</f>
        <v>Weber County</v>
      </c>
      <c r="J5644" t="str">
        <f>IFERROR(Table1[[#This Row],[County (Utah.gov)]], SUBSTITUTE(Table1[[#This Row],[County (WPR)]], " County", ""))</f>
        <v>Weber</v>
      </c>
    </row>
    <row r="5645" spans="1:10">
      <c r="A5645" t="s">
        <v>140</v>
      </c>
      <c r="B5645" t="s">
        <v>300</v>
      </c>
      <c r="C5645">
        <v>2025</v>
      </c>
      <c r="D5645">
        <v>2</v>
      </c>
      <c r="E5645">
        <v>84074</v>
      </c>
      <c r="F5645" t="s">
        <v>291</v>
      </c>
      <c r="G5645">
        <v>1</v>
      </c>
      <c r="H5645" t="str">
        <f>_xlfn.XLOOKUP(Table1[[#This Row],[ZIPCODE]],Table2[Zip Code],Table2[County])</f>
        <v>Tooele</v>
      </c>
      <c r="I5645" t="str">
        <f>_xlfn.XLOOKUP(Table1[[#This Row],[ZIPCODE]],Table3[zip],Table3[county])</f>
        <v>Tooele County</v>
      </c>
      <c r="J5645" t="str">
        <f>IFERROR(Table1[[#This Row],[County (Utah.gov)]], SUBSTITUTE(Table1[[#This Row],[County (WPR)]], " County", ""))</f>
        <v>Tooele</v>
      </c>
    </row>
    <row r="5646" spans="1:10">
      <c r="A5646" t="s">
        <v>140</v>
      </c>
      <c r="B5646" t="s">
        <v>300</v>
      </c>
      <c r="C5646">
        <v>2025</v>
      </c>
      <c r="D5646">
        <v>2</v>
      </c>
      <c r="E5646">
        <v>84075</v>
      </c>
      <c r="F5646" t="s">
        <v>290</v>
      </c>
      <c r="G5646">
        <v>13</v>
      </c>
      <c r="H5646" t="str">
        <f>_xlfn.XLOOKUP(Table1[[#This Row],[ZIPCODE]],Table2[Zip Code],Table2[County])</f>
        <v>Davis</v>
      </c>
      <c r="I5646" t="str">
        <f>_xlfn.XLOOKUP(Table1[[#This Row],[ZIPCODE]],Table3[zip],Table3[county])</f>
        <v>Davis County</v>
      </c>
      <c r="J5646" t="str">
        <f>IFERROR(Table1[[#This Row],[County (Utah.gov)]], SUBSTITUTE(Table1[[#This Row],[County (WPR)]], " County", ""))</f>
        <v>Davis</v>
      </c>
    </row>
    <row r="5647" spans="1:10">
      <c r="A5647" t="s">
        <v>140</v>
      </c>
      <c r="B5647" t="s">
        <v>300</v>
      </c>
      <c r="C5647">
        <v>2025</v>
      </c>
      <c r="D5647">
        <v>2</v>
      </c>
      <c r="E5647">
        <v>84088</v>
      </c>
      <c r="F5647" t="s">
        <v>290</v>
      </c>
      <c r="G5647">
        <v>1</v>
      </c>
      <c r="H5647" t="str">
        <f>_xlfn.XLOOKUP(Table1[[#This Row],[ZIPCODE]],Table2[Zip Code],Table2[County])</f>
        <v>Salt Lake</v>
      </c>
      <c r="I5647" t="str">
        <f>_xlfn.XLOOKUP(Table1[[#This Row],[ZIPCODE]],Table3[zip],Table3[county])</f>
        <v>Salt Lake County</v>
      </c>
      <c r="J5647" t="str">
        <f>IFERROR(Table1[[#This Row],[County (Utah.gov)]], SUBSTITUTE(Table1[[#This Row],[County (WPR)]], " County", ""))</f>
        <v>Salt Lake</v>
      </c>
    </row>
    <row r="5648" spans="1:10">
      <c r="A5648" t="s">
        <v>140</v>
      </c>
      <c r="B5648" t="s">
        <v>300</v>
      </c>
      <c r="C5648">
        <v>2025</v>
      </c>
      <c r="D5648">
        <v>2</v>
      </c>
      <c r="E5648">
        <v>84095</v>
      </c>
      <c r="F5648" t="s">
        <v>290</v>
      </c>
      <c r="G5648">
        <v>1</v>
      </c>
      <c r="H5648" t="str">
        <f>_xlfn.XLOOKUP(Table1[[#This Row],[ZIPCODE]],Table2[Zip Code],Table2[County])</f>
        <v>Salt Lake</v>
      </c>
      <c r="I5648" t="str">
        <f>_xlfn.XLOOKUP(Table1[[#This Row],[ZIPCODE]],Table3[zip],Table3[county])</f>
        <v>Salt Lake County</v>
      </c>
      <c r="J5648" t="str">
        <f>IFERROR(Table1[[#This Row],[County (Utah.gov)]], SUBSTITUTE(Table1[[#This Row],[County (WPR)]], " County", ""))</f>
        <v>Salt Lake</v>
      </c>
    </row>
    <row r="5649" spans="1:10">
      <c r="A5649" t="s">
        <v>140</v>
      </c>
      <c r="B5649" t="s">
        <v>300</v>
      </c>
      <c r="C5649">
        <v>2025</v>
      </c>
      <c r="D5649">
        <v>2</v>
      </c>
      <c r="E5649">
        <v>84096</v>
      </c>
      <c r="F5649" t="s">
        <v>290</v>
      </c>
      <c r="G5649">
        <v>1</v>
      </c>
      <c r="H5649" t="e">
        <f>_xlfn.XLOOKUP(Table1[[#This Row],[ZIPCODE]],Table2[Zip Code],Table2[County])</f>
        <v>#N/A</v>
      </c>
      <c r="I5649" t="str">
        <f>_xlfn.XLOOKUP(Table1[[#This Row],[ZIPCODE]],Table3[zip],Table3[county])</f>
        <v>Salt Lake County</v>
      </c>
      <c r="J5649" t="str">
        <f>IFERROR(Table1[[#This Row],[County (Utah.gov)]], SUBSTITUTE(Table1[[#This Row],[County (WPR)]], " County", ""))</f>
        <v>Salt Lake</v>
      </c>
    </row>
    <row r="5650" spans="1:10">
      <c r="A5650" t="s">
        <v>140</v>
      </c>
      <c r="B5650" t="s">
        <v>300</v>
      </c>
      <c r="C5650">
        <v>2025</v>
      </c>
      <c r="D5650">
        <v>2</v>
      </c>
      <c r="E5650">
        <v>84097</v>
      </c>
      <c r="F5650" t="s">
        <v>290</v>
      </c>
      <c r="G5650">
        <v>1</v>
      </c>
      <c r="H5650" t="str">
        <f>_xlfn.XLOOKUP(Table1[[#This Row],[ZIPCODE]],Table2[Zip Code],Table2[County])</f>
        <v>Utah</v>
      </c>
      <c r="I5650" t="str">
        <f>_xlfn.XLOOKUP(Table1[[#This Row],[ZIPCODE]],Table3[zip],Table3[county])</f>
        <v>Utah County</v>
      </c>
      <c r="J5650" t="str">
        <f>IFERROR(Table1[[#This Row],[County (Utah.gov)]], SUBSTITUTE(Table1[[#This Row],[County (WPR)]], " County", ""))</f>
        <v>Utah</v>
      </c>
    </row>
    <row r="5651" spans="1:10">
      <c r="A5651" t="s">
        <v>140</v>
      </c>
      <c r="B5651" t="s">
        <v>300</v>
      </c>
      <c r="C5651">
        <v>2025</v>
      </c>
      <c r="D5651">
        <v>2</v>
      </c>
      <c r="E5651">
        <v>84119</v>
      </c>
      <c r="F5651" t="s">
        <v>290</v>
      </c>
      <c r="G5651">
        <v>1</v>
      </c>
      <c r="H5651" t="str">
        <f>_xlfn.XLOOKUP(Table1[[#This Row],[ZIPCODE]],Table2[Zip Code],Table2[County])</f>
        <v>Salt Lake</v>
      </c>
      <c r="I5651" t="str">
        <f>_xlfn.XLOOKUP(Table1[[#This Row],[ZIPCODE]],Table3[zip],Table3[county])</f>
        <v>Salt Lake County</v>
      </c>
      <c r="J5651" t="str">
        <f>IFERROR(Table1[[#This Row],[County (Utah.gov)]], SUBSTITUTE(Table1[[#This Row],[County (WPR)]], " County", ""))</f>
        <v>Salt Lake</v>
      </c>
    </row>
    <row r="5652" spans="1:10">
      <c r="A5652" t="s">
        <v>140</v>
      </c>
      <c r="B5652" t="s">
        <v>300</v>
      </c>
      <c r="C5652">
        <v>2025</v>
      </c>
      <c r="D5652">
        <v>2</v>
      </c>
      <c r="E5652">
        <v>84121</v>
      </c>
      <c r="F5652" t="s">
        <v>290</v>
      </c>
      <c r="G5652">
        <v>1</v>
      </c>
      <c r="H5652" t="str">
        <f>_xlfn.XLOOKUP(Table1[[#This Row],[ZIPCODE]],Table2[Zip Code],Table2[County])</f>
        <v>Salt Lake</v>
      </c>
      <c r="I5652" t="str">
        <f>_xlfn.XLOOKUP(Table1[[#This Row],[ZIPCODE]],Table3[zip],Table3[county])</f>
        <v>Salt Lake County</v>
      </c>
      <c r="J5652" t="str">
        <f>IFERROR(Table1[[#This Row],[County (Utah.gov)]], SUBSTITUTE(Table1[[#This Row],[County (WPR)]], " County", ""))</f>
        <v>Salt Lake</v>
      </c>
    </row>
    <row r="5653" spans="1:10">
      <c r="A5653" t="s">
        <v>140</v>
      </c>
      <c r="B5653" t="s">
        <v>300</v>
      </c>
      <c r="C5653">
        <v>2025</v>
      </c>
      <c r="D5653">
        <v>2</v>
      </c>
      <c r="E5653">
        <v>84302</v>
      </c>
      <c r="F5653" t="s">
        <v>290</v>
      </c>
      <c r="G5653">
        <v>1</v>
      </c>
      <c r="H5653" t="str">
        <f>_xlfn.XLOOKUP(Table1[[#This Row],[ZIPCODE]],Table2[Zip Code],Table2[County])</f>
        <v>Box Elder</v>
      </c>
      <c r="I5653" t="str">
        <f>_xlfn.XLOOKUP(Table1[[#This Row],[ZIPCODE]],Table3[zip],Table3[county])</f>
        <v>Box Elder County</v>
      </c>
      <c r="J5653" t="str">
        <f>IFERROR(Table1[[#This Row],[County (Utah.gov)]], SUBSTITUTE(Table1[[#This Row],[County (WPR)]], " County", ""))</f>
        <v>Box Elder</v>
      </c>
    </row>
    <row r="5654" spans="1:10">
      <c r="A5654" t="s">
        <v>140</v>
      </c>
      <c r="B5654" t="s">
        <v>300</v>
      </c>
      <c r="C5654">
        <v>2025</v>
      </c>
      <c r="D5654">
        <v>2</v>
      </c>
      <c r="E5654">
        <v>84310</v>
      </c>
      <c r="F5654" t="s">
        <v>290</v>
      </c>
      <c r="G5654">
        <v>3</v>
      </c>
      <c r="H5654" t="str">
        <f>_xlfn.XLOOKUP(Table1[[#This Row],[ZIPCODE]],Table2[Zip Code],Table2[County])</f>
        <v>Weber</v>
      </c>
      <c r="I5654" t="str">
        <f>_xlfn.XLOOKUP(Table1[[#This Row],[ZIPCODE]],Table3[zip],Table3[county])</f>
        <v>Weber County</v>
      </c>
      <c r="J5654" t="str">
        <f>IFERROR(Table1[[#This Row],[County (Utah.gov)]], SUBSTITUTE(Table1[[#This Row],[County (WPR)]], " County", ""))</f>
        <v>Weber</v>
      </c>
    </row>
    <row r="5655" spans="1:10">
      <c r="A5655" t="s">
        <v>140</v>
      </c>
      <c r="B5655" t="s">
        <v>300</v>
      </c>
      <c r="C5655">
        <v>2025</v>
      </c>
      <c r="D5655">
        <v>2</v>
      </c>
      <c r="E5655">
        <v>84312</v>
      </c>
      <c r="F5655" t="s">
        <v>290</v>
      </c>
      <c r="G5655">
        <v>1</v>
      </c>
      <c r="H5655" t="str">
        <f>_xlfn.XLOOKUP(Table1[[#This Row],[ZIPCODE]],Table2[Zip Code],Table2[County])</f>
        <v>Box Elder</v>
      </c>
      <c r="I5655" t="str">
        <f>_xlfn.XLOOKUP(Table1[[#This Row],[ZIPCODE]],Table3[zip],Table3[county])</f>
        <v>Box Elder County</v>
      </c>
      <c r="J5655" t="str">
        <f>IFERROR(Table1[[#This Row],[County (Utah.gov)]], SUBSTITUTE(Table1[[#This Row],[County (WPR)]], " County", ""))</f>
        <v>Box Elder</v>
      </c>
    </row>
    <row r="5656" spans="1:10">
      <c r="A5656" t="s">
        <v>140</v>
      </c>
      <c r="B5656" t="s">
        <v>300</v>
      </c>
      <c r="C5656">
        <v>2025</v>
      </c>
      <c r="D5656">
        <v>2</v>
      </c>
      <c r="E5656">
        <v>84315</v>
      </c>
      <c r="F5656" t="s">
        <v>290</v>
      </c>
      <c r="G5656">
        <v>1</v>
      </c>
      <c r="H5656" t="str">
        <f>_xlfn.XLOOKUP(Table1[[#This Row],[ZIPCODE]],Table2[Zip Code],Table2[County])</f>
        <v>Weber</v>
      </c>
      <c r="I5656" t="str">
        <f>_xlfn.XLOOKUP(Table1[[#This Row],[ZIPCODE]],Table3[zip],Table3[county])</f>
        <v>Weber County</v>
      </c>
      <c r="J5656" t="str">
        <f>IFERROR(Table1[[#This Row],[County (Utah.gov)]], SUBSTITUTE(Table1[[#This Row],[County (WPR)]], " County", ""))</f>
        <v>Weber</v>
      </c>
    </row>
    <row r="5657" spans="1:10">
      <c r="A5657" t="s">
        <v>140</v>
      </c>
      <c r="B5657" t="s">
        <v>300</v>
      </c>
      <c r="C5657">
        <v>2025</v>
      </c>
      <c r="D5657">
        <v>2</v>
      </c>
      <c r="E5657">
        <v>84317</v>
      </c>
      <c r="F5657" t="s">
        <v>290</v>
      </c>
      <c r="G5657">
        <v>1</v>
      </c>
      <c r="H5657" t="str">
        <f>_xlfn.XLOOKUP(Table1[[#This Row],[ZIPCODE]],Table2[Zip Code],Table2[County])</f>
        <v>Weber</v>
      </c>
      <c r="I5657" t="str">
        <f>_xlfn.XLOOKUP(Table1[[#This Row],[ZIPCODE]],Table3[zip],Table3[county])</f>
        <v>Weber County</v>
      </c>
      <c r="J5657" t="str">
        <f>IFERROR(Table1[[#This Row],[County (Utah.gov)]], SUBSTITUTE(Table1[[#This Row],[County (WPR)]], " County", ""))</f>
        <v>Weber</v>
      </c>
    </row>
    <row r="5658" spans="1:10">
      <c r="A5658" t="s">
        <v>140</v>
      </c>
      <c r="B5658" t="s">
        <v>300</v>
      </c>
      <c r="C5658">
        <v>2025</v>
      </c>
      <c r="D5658">
        <v>2</v>
      </c>
      <c r="E5658">
        <v>84318</v>
      </c>
      <c r="F5658" t="s">
        <v>290</v>
      </c>
      <c r="G5658">
        <v>1</v>
      </c>
      <c r="H5658" t="str">
        <f>_xlfn.XLOOKUP(Table1[[#This Row],[ZIPCODE]],Table2[Zip Code],Table2[County])</f>
        <v>Cache</v>
      </c>
      <c r="I5658" t="str">
        <f>_xlfn.XLOOKUP(Table1[[#This Row],[ZIPCODE]],Table3[zip],Table3[county])</f>
        <v>Cache County</v>
      </c>
      <c r="J5658" t="str">
        <f>IFERROR(Table1[[#This Row],[County (Utah.gov)]], SUBSTITUTE(Table1[[#This Row],[County (WPR)]], " County", ""))</f>
        <v>Cache</v>
      </c>
    </row>
    <row r="5659" spans="1:10">
      <c r="A5659" t="s">
        <v>140</v>
      </c>
      <c r="B5659" t="s">
        <v>300</v>
      </c>
      <c r="C5659">
        <v>2025</v>
      </c>
      <c r="D5659">
        <v>2</v>
      </c>
      <c r="E5659">
        <v>84321</v>
      </c>
      <c r="F5659" t="s">
        <v>290</v>
      </c>
      <c r="G5659">
        <v>2</v>
      </c>
      <c r="H5659" t="str">
        <f>_xlfn.XLOOKUP(Table1[[#This Row],[ZIPCODE]],Table2[Zip Code],Table2[County])</f>
        <v>Cache</v>
      </c>
      <c r="I5659" t="str">
        <f>_xlfn.XLOOKUP(Table1[[#This Row],[ZIPCODE]],Table3[zip],Table3[county])</f>
        <v>Cache County</v>
      </c>
      <c r="J5659" t="str">
        <f>IFERROR(Table1[[#This Row],[County (Utah.gov)]], SUBSTITUTE(Table1[[#This Row],[County (WPR)]], " County", ""))</f>
        <v>Cache</v>
      </c>
    </row>
    <row r="5660" spans="1:10">
      <c r="A5660" t="s">
        <v>140</v>
      </c>
      <c r="B5660" t="s">
        <v>300</v>
      </c>
      <c r="C5660">
        <v>2025</v>
      </c>
      <c r="D5660">
        <v>2</v>
      </c>
      <c r="E5660">
        <v>84335</v>
      </c>
      <c r="F5660" t="s">
        <v>290</v>
      </c>
      <c r="G5660">
        <v>1</v>
      </c>
      <c r="H5660" t="str">
        <f>_xlfn.XLOOKUP(Table1[[#This Row],[ZIPCODE]],Table2[Zip Code],Table2[County])</f>
        <v>Cache</v>
      </c>
      <c r="I5660" t="str">
        <f>_xlfn.XLOOKUP(Table1[[#This Row],[ZIPCODE]],Table3[zip],Table3[county])</f>
        <v>Cache County</v>
      </c>
      <c r="J5660" t="str">
        <f>IFERROR(Table1[[#This Row],[County (Utah.gov)]], SUBSTITUTE(Table1[[#This Row],[County (WPR)]], " County", ""))</f>
        <v>Cache</v>
      </c>
    </row>
    <row r="5661" spans="1:10">
      <c r="A5661" t="s">
        <v>140</v>
      </c>
      <c r="B5661" t="s">
        <v>300</v>
      </c>
      <c r="C5661">
        <v>2025</v>
      </c>
      <c r="D5661">
        <v>2</v>
      </c>
      <c r="E5661">
        <v>84337</v>
      </c>
      <c r="F5661" t="s">
        <v>290</v>
      </c>
      <c r="G5661">
        <v>3</v>
      </c>
      <c r="H5661" t="str">
        <f>_xlfn.XLOOKUP(Table1[[#This Row],[ZIPCODE]],Table2[Zip Code],Table2[County])</f>
        <v>Box Elder</v>
      </c>
      <c r="I5661" t="str">
        <f>_xlfn.XLOOKUP(Table1[[#This Row],[ZIPCODE]],Table3[zip],Table3[county])</f>
        <v>Box Elder County</v>
      </c>
      <c r="J5661" t="str">
        <f>IFERROR(Table1[[#This Row],[County (Utah.gov)]], SUBSTITUTE(Table1[[#This Row],[County (WPR)]], " County", ""))</f>
        <v>Box Elder</v>
      </c>
    </row>
    <row r="5662" spans="1:10">
      <c r="A5662" t="s">
        <v>140</v>
      </c>
      <c r="B5662" t="s">
        <v>300</v>
      </c>
      <c r="C5662">
        <v>2025</v>
      </c>
      <c r="D5662">
        <v>2</v>
      </c>
      <c r="E5662">
        <v>84339</v>
      </c>
      <c r="F5662" t="s">
        <v>290</v>
      </c>
      <c r="G5662">
        <v>1</v>
      </c>
      <c r="H5662" t="str">
        <f>_xlfn.XLOOKUP(Table1[[#This Row],[ZIPCODE]],Table2[Zip Code],Table2[County])</f>
        <v>Cache</v>
      </c>
      <c r="I5662" t="str">
        <f>_xlfn.XLOOKUP(Table1[[#This Row],[ZIPCODE]],Table3[zip],Table3[county])</f>
        <v>Cache County</v>
      </c>
      <c r="J5662" t="str">
        <f>IFERROR(Table1[[#This Row],[County (Utah.gov)]], SUBSTITUTE(Table1[[#This Row],[County (WPR)]], " County", ""))</f>
        <v>Cache</v>
      </c>
    </row>
    <row r="5663" spans="1:10">
      <c r="A5663" t="s">
        <v>140</v>
      </c>
      <c r="B5663" t="s">
        <v>300</v>
      </c>
      <c r="C5663">
        <v>2025</v>
      </c>
      <c r="D5663">
        <v>2</v>
      </c>
      <c r="E5663">
        <v>84401</v>
      </c>
      <c r="F5663" t="s">
        <v>290</v>
      </c>
      <c r="G5663">
        <v>10</v>
      </c>
      <c r="H5663" t="str">
        <f>_xlfn.XLOOKUP(Table1[[#This Row],[ZIPCODE]],Table2[Zip Code],Table2[County])</f>
        <v>Weber</v>
      </c>
      <c r="I5663" t="str">
        <f>_xlfn.XLOOKUP(Table1[[#This Row],[ZIPCODE]],Table3[zip],Table3[county])</f>
        <v>Weber County</v>
      </c>
      <c r="J5663" t="str">
        <f>IFERROR(Table1[[#This Row],[County (Utah.gov)]], SUBSTITUTE(Table1[[#This Row],[County (WPR)]], " County", ""))</f>
        <v>Weber</v>
      </c>
    </row>
    <row r="5664" spans="1:10">
      <c r="A5664" t="s">
        <v>140</v>
      </c>
      <c r="B5664" t="s">
        <v>300</v>
      </c>
      <c r="C5664">
        <v>2025</v>
      </c>
      <c r="D5664">
        <v>2</v>
      </c>
      <c r="E5664">
        <v>84401</v>
      </c>
      <c r="F5664" t="s">
        <v>291</v>
      </c>
      <c r="G5664">
        <v>6</v>
      </c>
      <c r="H5664" t="str">
        <f>_xlfn.XLOOKUP(Table1[[#This Row],[ZIPCODE]],Table2[Zip Code],Table2[County])</f>
        <v>Weber</v>
      </c>
      <c r="I5664" t="str">
        <f>_xlfn.XLOOKUP(Table1[[#This Row],[ZIPCODE]],Table3[zip],Table3[county])</f>
        <v>Weber County</v>
      </c>
      <c r="J5664" t="str">
        <f>IFERROR(Table1[[#This Row],[County (Utah.gov)]], SUBSTITUTE(Table1[[#This Row],[County (WPR)]], " County", ""))</f>
        <v>Weber</v>
      </c>
    </row>
    <row r="5665" spans="1:10">
      <c r="A5665" t="s">
        <v>140</v>
      </c>
      <c r="B5665" t="s">
        <v>300</v>
      </c>
      <c r="C5665">
        <v>2025</v>
      </c>
      <c r="D5665">
        <v>2</v>
      </c>
      <c r="E5665">
        <v>84403</v>
      </c>
      <c r="F5665" t="s">
        <v>290</v>
      </c>
      <c r="G5665">
        <v>9</v>
      </c>
      <c r="H5665" t="str">
        <f>_xlfn.XLOOKUP(Table1[[#This Row],[ZIPCODE]],Table2[Zip Code],Table2[County])</f>
        <v>Weber</v>
      </c>
      <c r="I5665" t="str">
        <f>_xlfn.XLOOKUP(Table1[[#This Row],[ZIPCODE]],Table3[zip],Table3[county])</f>
        <v>Weber County</v>
      </c>
      <c r="J5665" t="str">
        <f>IFERROR(Table1[[#This Row],[County (Utah.gov)]], SUBSTITUTE(Table1[[#This Row],[County (WPR)]], " County", ""))</f>
        <v>Weber</v>
      </c>
    </row>
    <row r="5666" spans="1:10">
      <c r="A5666" t="s">
        <v>140</v>
      </c>
      <c r="B5666" t="s">
        <v>300</v>
      </c>
      <c r="C5666">
        <v>2025</v>
      </c>
      <c r="D5666">
        <v>2</v>
      </c>
      <c r="E5666">
        <v>84403</v>
      </c>
      <c r="F5666" t="s">
        <v>291</v>
      </c>
      <c r="G5666">
        <v>3</v>
      </c>
      <c r="H5666" t="str">
        <f>_xlfn.XLOOKUP(Table1[[#This Row],[ZIPCODE]],Table2[Zip Code],Table2[County])</f>
        <v>Weber</v>
      </c>
      <c r="I5666" t="str">
        <f>_xlfn.XLOOKUP(Table1[[#This Row],[ZIPCODE]],Table3[zip],Table3[county])</f>
        <v>Weber County</v>
      </c>
      <c r="J5666" t="str">
        <f>IFERROR(Table1[[#This Row],[County (Utah.gov)]], SUBSTITUTE(Table1[[#This Row],[County (WPR)]], " County", ""))</f>
        <v>Weber</v>
      </c>
    </row>
    <row r="5667" spans="1:10">
      <c r="A5667" t="s">
        <v>140</v>
      </c>
      <c r="B5667" t="s">
        <v>300</v>
      </c>
      <c r="C5667">
        <v>2025</v>
      </c>
      <c r="D5667">
        <v>2</v>
      </c>
      <c r="E5667">
        <v>84404</v>
      </c>
      <c r="F5667" t="s">
        <v>290</v>
      </c>
      <c r="G5667">
        <v>13</v>
      </c>
      <c r="H5667" t="str">
        <f>_xlfn.XLOOKUP(Table1[[#This Row],[ZIPCODE]],Table2[Zip Code],Table2[County])</f>
        <v>Weber</v>
      </c>
      <c r="I5667" t="str">
        <f>_xlfn.XLOOKUP(Table1[[#This Row],[ZIPCODE]],Table3[zip],Table3[county])</f>
        <v>Weber County</v>
      </c>
      <c r="J5667" t="str">
        <f>IFERROR(Table1[[#This Row],[County (Utah.gov)]], SUBSTITUTE(Table1[[#This Row],[County (WPR)]], " County", ""))</f>
        <v>Weber</v>
      </c>
    </row>
    <row r="5668" spans="1:10">
      <c r="A5668" t="s">
        <v>140</v>
      </c>
      <c r="B5668" t="s">
        <v>300</v>
      </c>
      <c r="C5668">
        <v>2025</v>
      </c>
      <c r="D5668">
        <v>2</v>
      </c>
      <c r="E5668">
        <v>84405</v>
      </c>
      <c r="F5668" t="s">
        <v>290</v>
      </c>
      <c r="G5668">
        <v>7</v>
      </c>
      <c r="H5668" t="str">
        <f>_xlfn.XLOOKUP(Table1[[#This Row],[ZIPCODE]],Table2[Zip Code],Table2[County])</f>
        <v>Weber</v>
      </c>
      <c r="I5668" t="str">
        <f>_xlfn.XLOOKUP(Table1[[#This Row],[ZIPCODE]],Table3[zip],Table3[county])</f>
        <v>Weber County</v>
      </c>
      <c r="J5668" t="str">
        <f>IFERROR(Table1[[#This Row],[County (Utah.gov)]], SUBSTITUTE(Table1[[#This Row],[County (WPR)]], " County", ""))</f>
        <v>Weber</v>
      </c>
    </row>
    <row r="5669" spans="1:10">
      <c r="A5669" t="s">
        <v>140</v>
      </c>
      <c r="B5669" t="s">
        <v>300</v>
      </c>
      <c r="C5669">
        <v>2025</v>
      </c>
      <c r="D5669">
        <v>2</v>
      </c>
      <c r="E5669">
        <v>84408</v>
      </c>
      <c r="F5669" t="s">
        <v>290</v>
      </c>
      <c r="G5669">
        <v>2</v>
      </c>
      <c r="H5669" t="str">
        <f>_xlfn.XLOOKUP(Table1[[#This Row],[ZIPCODE]],Table2[Zip Code],Table2[County])</f>
        <v>Weber</v>
      </c>
      <c r="I5669" t="str">
        <f>_xlfn.XLOOKUP(Table1[[#This Row],[ZIPCODE]],Table3[zip],Table3[county])</f>
        <v>Weber County</v>
      </c>
      <c r="J5669" t="str">
        <f>IFERROR(Table1[[#This Row],[County (Utah.gov)]], SUBSTITUTE(Table1[[#This Row],[County (WPR)]], " County", ""))</f>
        <v>Weber</v>
      </c>
    </row>
    <row r="5670" spans="1:10">
      <c r="A5670" t="s">
        <v>140</v>
      </c>
      <c r="B5670" t="s">
        <v>300</v>
      </c>
      <c r="C5670">
        <v>2025</v>
      </c>
      <c r="D5670">
        <v>2</v>
      </c>
      <c r="E5670">
        <v>84414</v>
      </c>
      <c r="F5670" t="s">
        <v>290</v>
      </c>
      <c r="G5670">
        <v>9</v>
      </c>
      <c r="H5670" t="str">
        <f>_xlfn.XLOOKUP(Table1[[#This Row],[ZIPCODE]],Table2[Zip Code],Table2[County])</f>
        <v>Weber</v>
      </c>
      <c r="I5670" t="str">
        <f>_xlfn.XLOOKUP(Table1[[#This Row],[ZIPCODE]],Table3[zip],Table3[county])</f>
        <v>Weber County</v>
      </c>
      <c r="J5670" t="str">
        <f>IFERROR(Table1[[#This Row],[County (Utah.gov)]], SUBSTITUTE(Table1[[#This Row],[County (WPR)]], " County", ""))</f>
        <v>Weber</v>
      </c>
    </row>
    <row r="5671" spans="1:10">
      <c r="A5671" t="s">
        <v>140</v>
      </c>
      <c r="B5671" t="s">
        <v>300</v>
      </c>
      <c r="C5671">
        <v>2025</v>
      </c>
      <c r="D5671">
        <v>2</v>
      </c>
      <c r="E5671">
        <v>84604</v>
      </c>
      <c r="F5671" t="s">
        <v>290</v>
      </c>
      <c r="G5671">
        <v>4</v>
      </c>
      <c r="H5671" t="str">
        <f>_xlfn.XLOOKUP(Table1[[#This Row],[ZIPCODE]],Table2[Zip Code],Table2[County])</f>
        <v>Utah</v>
      </c>
      <c r="I5671" t="str">
        <f>_xlfn.XLOOKUP(Table1[[#This Row],[ZIPCODE]],Table3[zip],Table3[county])</f>
        <v>Utah County</v>
      </c>
      <c r="J5671" t="str">
        <f>IFERROR(Table1[[#This Row],[County (Utah.gov)]], SUBSTITUTE(Table1[[#This Row],[County (WPR)]], " County", ""))</f>
        <v>Utah</v>
      </c>
    </row>
    <row r="5672" spans="1:10">
      <c r="A5672" t="s">
        <v>140</v>
      </c>
      <c r="B5672" t="s">
        <v>300</v>
      </c>
      <c r="C5672">
        <v>2025</v>
      </c>
      <c r="D5672">
        <v>2</v>
      </c>
      <c r="E5672">
        <v>84606</v>
      </c>
      <c r="F5672" t="s">
        <v>290</v>
      </c>
      <c r="G5672">
        <v>1</v>
      </c>
      <c r="H5672" t="str">
        <f>_xlfn.XLOOKUP(Table1[[#This Row],[ZIPCODE]],Table2[Zip Code],Table2[County])</f>
        <v>Utah</v>
      </c>
      <c r="I5672" t="str">
        <f>_xlfn.XLOOKUP(Table1[[#This Row],[ZIPCODE]],Table3[zip],Table3[county])</f>
        <v>Utah County</v>
      </c>
      <c r="J5672" t="str">
        <f>IFERROR(Table1[[#This Row],[County (Utah.gov)]], SUBSTITUTE(Table1[[#This Row],[County (WPR)]], " County", ""))</f>
        <v>Utah</v>
      </c>
    </row>
    <row r="5673" spans="1:10">
      <c r="A5673" t="s">
        <v>140</v>
      </c>
      <c r="B5673" t="s">
        <v>300</v>
      </c>
      <c r="C5673">
        <v>2025</v>
      </c>
      <c r="D5673">
        <v>2</v>
      </c>
      <c r="E5673">
        <v>84652</v>
      </c>
      <c r="F5673" t="s">
        <v>290</v>
      </c>
      <c r="G5673">
        <v>1</v>
      </c>
      <c r="H5673" t="str">
        <f>_xlfn.XLOOKUP(Table1[[#This Row],[ZIPCODE]],Table2[Zip Code],Table2[County])</f>
        <v>Sevier</v>
      </c>
      <c r="I5673" t="str">
        <f>_xlfn.XLOOKUP(Table1[[#This Row],[ZIPCODE]],Table3[zip],Table3[county])</f>
        <v>Sevier County</v>
      </c>
      <c r="J5673" t="str">
        <f>IFERROR(Table1[[#This Row],[County (Utah.gov)]], SUBSTITUTE(Table1[[#This Row],[County (WPR)]], " County", ""))</f>
        <v>Sevier</v>
      </c>
    </row>
    <row r="5674" spans="1:10">
      <c r="A5674" t="s">
        <v>140</v>
      </c>
      <c r="B5674" t="s">
        <v>300</v>
      </c>
      <c r="C5674">
        <v>2025</v>
      </c>
      <c r="D5674">
        <v>2</v>
      </c>
      <c r="E5674">
        <v>84655</v>
      </c>
      <c r="F5674" t="s">
        <v>290</v>
      </c>
      <c r="G5674">
        <v>1</v>
      </c>
      <c r="H5674" t="str">
        <f>_xlfn.XLOOKUP(Table1[[#This Row],[ZIPCODE]],Table2[Zip Code],Table2[County])</f>
        <v>Utah</v>
      </c>
      <c r="I5674" t="str">
        <f>_xlfn.XLOOKUP(Table1[[#This Row],[ZIPCODE]],Table3[zip],Table3[county])</f>
        <v>Utah County</v>
      </c>
      <c r="J5674" t="str">
        <f>IFERROR(Table1[[#This Row],[County (Utah.gov)]], SUBSTITUTE(Table1[[#This Row],[County (WPR)]], " County", ""))</f>
        <v>Utah</v>
      </c>
    </row>
    <row r="5675" spans="1:10">
      <c r="A5675" t="s">
        <v>140</v>
      </c>
      <c r="B5675" t="s">
        <v>300</v>
      </c>
      <c r="C5675">
        <v>2025</v>
      </c>
      <c r="D5675">
        <v>2</v>
      </c>
      <c r="E5675">
        <v>84721</v>
      </c>
      <c r="F5675" t="s">
        <v>290</v>
      </c>
      <c r="G5675">
        <v>1</v>
      </c>
      <c r="H5675" t="str">
        <f>_xlfn.XLOOKUP(Table1[[#This Row],[ZIPCODE]],Table2[Zip Code],Table2[County])</f>
        <v>Iron</v>
      </c>
      <c r="I5675" t="str">
        <f>_xlfn.XLOOKUP(Table1[[#This Row],[ZIPCODE]],Table3[zip],Table3[county])</f>
        <v>Iron County</v>
      </c>
      <c r="J5675" t="str">
        <f>IFERROR(Table1[[#This Row],[County (Utah.gov)]], SUBSTITUTE(Table1[[#This Row],[County (WPR)]], " County", ""))</f>
        <v>Iron</v>
      </c>
    </row>
    <row r="5676" spans="1:10">
      <c r="A5676" t="s">
        <v>140</v>
      </c>
      <c r="B5676" t="s">
        <v>322</v>
      </c>
      <c r="C5676">
        <v>2025</v>
      </c>
      <c r="D5676">
        <v>2</v>
      </c>
      <c r="E5676">
        <v>84001</v>
      </c>
      <c r="F5676" t="s">
        <v>290</v>
      </c>
      <c r="G5676">
        <v>1</v>
      </c>
      <c r="H5676" t="str">
        <f>_xlfn.XLOOKUP(Table1[[#This Row],[ZIPCODE]],Table2[Zip Code],Table2[County])</f>
        <v>Duchesne</v>
      </c>
      <c r="I5676" t="str">
        <f>_xlfn.XLOOKUP(Table1[[#This Row],[ZIPCODE]],Table3[zip],Table3[county])</f>
        <v>Duchesne County</v>
      </c>
      <c r="J5676" t="str">
        <f>IFERROR(Table1[[#This Row],[County (Utah.gov)]], SUBSTITUTE(Table1[[#This Row],[County (WPR)]], " County", ""))</f>
        <v>Duchesne</v>
      </c>
    </row>
    <row r="5677" spans="1:10">
      <c r="A5677" t="s">
        <v>140</v>
      </c>
      <c r="B5677" t="s">
        <v>322</v>
      </c>
      <c r="C5677">
        <v>2025</v>
      </c>
      <c r="D5677">
        <v>2</v>
      </c>
      <c r="E5677">
        <v>84003</v>
      </c>
      <c r="F5677" t="s">
        <v>290</v>
      </c>
      <c r="G5677">
        <v>20</v>
      </c>
      <c r="H5677" t="str">
        <f>_xlfn.XLOOKUP(Table1[[#This Row],[ZIPCODE]],Table2[Zip Code],Table2[County])</f>
        <v>Utah</v>
      </c>
      <c r="I5677" t="str">
        <f>_xlfn.XLOOKUP(Table1[[#This Row],[ZIPCODE]],Table3[zip],Table3[county])</f>
        <v>Utah County</v>
      </c>
      <c r="J5677" t="str">
        <f>IFERROR(Table1[[#This Row],[County (Utah.gov)]], SUBSTITUTE(Table1[[#This Row],[County (WPR)]], " County", ""))</f>
        <v>Utah</v>
      </c>
    </row>
    <row r="5678" spans="1:10">
      <c r="A5678" t="s">
        <v>140</v>
      </c>
      <c r="B5678" t="s">
        <v>322</v>
      </c>
      <c r="C5678">
        <v>2025</v>
      </c>
      <c r="D5678">
        <v>2</v>
      </c>
      <c r="E5678">
        <v>84003</v>
      </c>
      <c r="F5678" t="s">
        <v>291</v>
      </c>
      <c r="G5678">
        <v>8</v>
      </c>
      <c r="H5678" t="str">
        <f>_xlfn.XLOOKUP(Table1[[#This Row],[ZIPCODE]],Table2[Zip Code],Table2[County])</f>
        <v>Utah</v>
      </c>
      <c r="I5678" t="str">
        <f>_xlfn.XLOOKUP(Table1[[#This Row],[ZIPCODE]],Table3[zip],Table3[county])</f>
        <v>Utah County</v>
      </c>
      <c r="J5678" t="str">
        <f>IFERROR(Table1[[#This Row],[County (Utah.gov)]], SUBSTITUTE(Table1[[#This Row],[County (WPR)]], " County", ""))</f>
        <v>Utah</v>
      </c>
    </row>
    <row r="5679" spans="1:10">
      <c r="A5679" t="s">
        <v>140</v>
      </c>
      <c r="B5679" t="s">
        <v>322</v>
      </c>
      <c r="C5679">
        <v>2025</v>
      </c>
      <c r="D5679">
        <v>2</v>
      </c>
      <c r="E5679">
        <v>84004</v>
      </c>
      <c r="F5679" t="s">
        <v>290</v>
      </c>
      <c r="G5679">
        <v>7</v>
      </c>
      <c r="H5679" t="str">
        <f>_xlfn.XLOOKUP(Table1[[#This Row],[ZIPCODE]],Table2[Zip Code],Table2[County])</f>
        <v>Utah</v>
      </c>
      <c r="I5679" t="str">
        <f>_xlfn.XLOOKUP(Table1[[#This Row],[ZIPCODE]],Table3[zip],Table3[county])</f>
        <v>Utah County</v>
      </c>
      <c r="J5679" t="str">
        <f>IFERROR(Table1[[#This Row],[County (Utah.gov)]], SUBSTITUTE(Table1[[#This Row],[County (WPR)]], " County", ""))</f>
        <v>Utah</v>
      </c>
    </row>
    <row r="5680" spans="1:10">
      <c r="A5680" t="s">
        <v>140</v>
      </c>
      <c r="B5680" t="s">
        <v>322</v>
      </c>
      <c r="C5680">
        <v>2025</v>
      </c>
      <c r="D5680">
        <v>2</v>
      </c>
      <c r="E5680">
        <v>84004</v>
      </c>
      <c r="F5680" t="s">
        <v>291</v>
      </c>
      <c r="G5680">
        <v>3</v>
      </c>
      <c r="H5680" t="str">
        <f>_xlfn.XLOOKUP(Table1[[#This Row],[ZIPCODE]],Table2[Zip Code],Table2[County])</f>
        <v>Utah</v>
      </c>
      <c r="I5680" t="str">
        <f>_xlfn.XLOOKUP(Table1[[#This Row],[ZIPCODE]],Table3[zip],Table3[county])</f>
        <v>Utah County</v>
      </c>
      <c r="J5680" t="str">
        <f>IFERROR(Table1[[#This Row],[County (Utah.gov)]], SUBSTITUTE(Table1[[#This Row],[County (WPR)]], " County", ""))</f>
        <v>Utah</v>
      </c>
    </row>
    <row r="5681" spans="1:10">
      <c r="A5681" t="s">
        <v>140</v>
      </c>
      <c r="B5681" t="s">
        <v>322</v>
      </c>
      <c r="C5681">
        <v>2025</v>
      </c>
      <c r="D5681">
        <v>2</v>
      </c>
      <c r="E5681">
        <v>84005</v>
      </c>
      <c r="F5681" t="s">
        <v>290</v>
      </c>
      <c r="G5681">
        <v>18</v>
      </c>
      <c r="H5681" t="e">
        <f>_xlfn.XLOOKUP(Table1[[#This Row],[ZIPCODE]],Table2[Zip Code],Table2[County])</f>
        <v>#N/A</v>
      </c>
      <c r="I5681" t="str">
        <f>_xlfn.XLOOKUP(Table1[[#This Row],[ZIPCODE]],Table3[zip],Table3[county])</f>
        <v>Utah County</v>
      </c>
      <c r="J5681" t="str">
        <f>IFERROR(Table1[[#This Row],[County (Utah.gov)]], SUBSTITUTE(Table1[[#This Row],[County (WPR)]], " County", ""))</f>
        <v>Utah</v>
      </c>
    </row>
    <row r="5682" spans="1:10">
      <c r="A5682" t="s">
        <v>140</v>
      </c>
      <c r="B5682" t="s">
        <v>322</v>
      </c>
      <c r="C5682">
        <v>2025</v>
      </c>
      <c r="D5682">
        <v>2</v>
      </c>
      <c r="E5682">
        <v>84005</v>
      </c>
      <c r="F5682" t="s">
        <v>291</v>
      </c>
      <c r="G5682">
        <v>16</v>
      </c>
      <c r="H5682" t="e">
        <f>_xlfn.XLOOKUP(Table1[[#This Row],[ZIPCODE]],Table2[Zip Code],Table2[County])</f>
        <v>#N/A</v>
      </c>
      <c r="I5682" t="str">
        <f>_xlfn.XLOOKUP(Table1[[#This Row],[ZIPCODE]],Table3[zip],Table3[county])</f>
        <v>Utah County</v>
      </c>
      <c r="J5682" t="str">
        <f>IFERROR(Table1[[#This Row],[County (Utah.gov)]], SUBSTITUTE(Table1[[#This Row],[County (WPR)]], " County", ""))</f>
        <v>Utah</v>
      </c>
    </row>
    <row r="5683" spans="1:10">
      <c r="A5683" t="s">
        <v>140</v>
      </c>
      <c r="B5683" t="s">
        <v>322</v>
      </c>
      <c r="C5683">
        <v>2025</v>
      </c>
      <c r="D5683">
        <v>2</v>
      </c>
      <c r="E5683">
        <v>84009</v>
      </c>
      <c r="F5683" t="s">
        <v>290</v>
      </c>
      <c r="G5683">
        <v>20</v>
      </c>
      <c r="H5683" t="e">
        <f>_xlfn.XLOOKUP(Table1[[#This Row],[ZIPCODE]],Table2[Zip Code],Table2[County])</f>
        <v>#N/A</v>
      </c>
      <c r="I5683" t="str">
        <f>_xlfn.XLOOKUP(Table1[[#This Row],[ZIPCODE]],Table3[zip],Table3[county])</f>
        <v>Salt Lake County</v>
      </c>
      <c r="J5683" t="str">
        <f>IFERROR(Table1[[#This Row],[County (Utah.gov)]], SUBSTITUTE(Table1[[#This Row],[County (WPR)]], " County", ""))</f>
        <v>Salt Lake</v>
      </c>
    </row>
    <row r="5684" spans="1:10">
      <c r="A5684" t="s">
        <v>140</v>
      </c>
      <c r="B5684" t="s">
        <v>322</v>
      </c>
      <c r="C5684">
        <v>2025</v>
      </c>
      <c r="D5684">
        <v>2</v>
      </c>
      <c r="E5684">
        <v>84009</v>
      </c>
      <c r="F5684" t="s">
        <v>291</v>
      </c>
      <c r="G5684">
        <v>15</v>
      </c>
      <c r="H5684" t="e">
        <f>_xlfn.XLOOKUP(Table1[[#This Row],[ZIPCODE]],Table2[Zip Code],Table2[County])</f>
        <v>#N/A</v>
      </c>
      <c r="I5684" t="str">
        <f>_xlfn.XLOOKUP(Table1[[#This Row],[ZIPCODE]],Table3[zip],Table3[county])</f>
        <v>Salt Lake County</v>
      </c>
      <c r="J5684" t="str">
        <f>IFERROR(Table1[[#This Row],[County (Utah.gov)]], SUBSTITUTE(Table1[[#This Row],[County (WPR)]], " County", ""))</f>
        <v>Salt Lake</v>
      </c>
    </row>
    <row r="5685" spans="1:10">
      <c r="A5685" t="s">
        <v>140</v>
      </c>
      <c r="B5685" t="s">
        <v>322</v>
      </c>
      <c r="C5685">
        <v>2025</v>
      </c>
      <c r="D5685">
        <v>2</v>
      </c>
      <c r="E5685">
        <v>84010</v>
      </c>
      <c r="F5685" t="s">
        <v>290</v>
      </c>
      <c r="G5685">
        <v>165</v>
      </c>
      <c r="H5685" t="str">
        <f>_xlfn.XLOOKUP(Table1[[#This Row],[ZIPCODE]],Table2[Zip Code],Table2[County])</f>
        <v>Davis</v>
      </c>
      <c r="I5685" t="str">
        <f>_xlfn.XLOOKUP(Table1[[#This Row],[ZIPCODE]],Table3[zip],Table3[county])</f>
        <v>Davis County</v>
      </c>
      <c r="J5685" t="str">
        <f>IFERROR(Table1[[#This Row],[County (Utah.gov)]], SUBSTITUTE(Table1[[#This Row],[County (WPR)]], " County", ""))</f>
        <v>Davis</v>
      </c>
    </row>
    <row r="5686" spans="1:10">
      <c r="A5686" t="s">
        <v>140</v>
      </c>
      <c r="B5686" t="s">
        <v>322</v>
      </c>
      <c r="C5686">
        <v>2025</v>
      </c>
      <c r="D5686">
        <v>2</v>
      </c>
      <c r="E5686">
        <v>84010</v>
      </c>
      <c r="F5686" t="s">
        <v>291</v>
      </c>
      <c r="G5686">
        <v>110</v>
      </c>
      <c r="H5686" t="str">
        <f>_xlfn.XLOOKUP(Table1[[#This Row],[ZIPCODE]],Table2[Zip Code],Table2[County])</f>
        <v>Davis</v>
      </c>
      <c r="I5686" t="str">
        <f>_xlfn.XLOOKUP(Table1[[#This Row],[ZIPCODE]],Table3[zip],Table3[county])</f>
        <v>Davis County</v>
      </c>
      <c r="J5686" t="str">
        <f>IFERROR(Table1[[#This Row],[County (Utah.gov)]], SUBSTITUTE(Table1[[#This Row],[County (WPR)]], " County", ""))</f>
        <v>Davis</v>
      </c>
    </row>
    <row r="5687" spans="1:10">
      <c r="A5687" t="s">
        <v>140</v>
      </c>
      <c r="B5687" t="s">
        <v>322</v>
      </c>
      <c r="C5687">
        <v>2025</v>
      </c>
      <c r="D5687">
        <v>2</v>
      </c>
      <c r="E5687">
        <v>84013</v>
      </c>
      <c r="F5687" t="s">
        <v>290</v>
      </c>
      <c r="G5687">
        <v>2</v>
      </c>
      <c r="H5687" t="str">
        <f>_xlfn.XLOOKUP(Table1[[#This Row],[ZIPCODE]],Table2[Zip Code],Table2[County])</f>
        <v>Utah</v>
      </c>
      <c r="I5687" t="str">
        <f>_xlfn.XLOOKUP(Table1[[#This Row],[ZIPCODE]],Table3[zip],Table3[county])</f>
        <v>Utah County</v>
      </c>
      <c r="J5687" t="str">
        <f>IFERROR(Table1[[#This Row],[County (Utah.gov)]], SUBSTITUTE(Table1[[#This Row],[County (WPR)]], " County", ""))</f>
        <v>Utah</v>
      </c>
    </row>
    <row r="5688" spans="1:10">
      <c r="A5688" t="s">
        <v>140</v>
      </c>
      <c r="B5688" t="s">
        <v>322</v>
      </c>
      <c r="C5688">
        <v>2025</v>
      </c>
      <c r="D5688">
        <v>2</v>
      </c>
      <c r="E5688">
        <v>84014</v>
      </c>
      <c r="F5688" t="s">
        <v>290</v>
      </c>
      <c r="G5688">
        <v>104</v>
      </c>
      <c r="H5688" t="str">
        <f>_xlfn.XLOOKUP(Table1[[#This Row],[ZIPCODE]],Table2[Zip Code],Table2[County])</f>
        <v>Davis</v>
      </c>
      <c r="I5688" t="str">
        <f>_xlfn.XLOOKUP(Table1[[#This Row],[ZIPCODE]],Table3[zip],Table3[county])</f>
        <v>Davis County</v>
      </c>
      <c r="J5688" t="str">
        <f>IFERROR(Table1[[#This Row],[County (Utah.gov)]], SUBSTITUTE(Table1[[#This Row],[County (WPR)]], " County", ""))</f>
        <v>Davis</v>
      </c>
    </row>
    <row r="5689" spans="1:10">
      <c r="A5689" t="s">
        <v>140</v>
      </c>
      <c r="B5689" t="s">
        <v>322</v>
      </c>
      <c r="C5689">
        <v>2025</v>
      </c>
      <c r="D5689">
        <v>2</v>
      </c>
      <c r="E5689">
        <v>84014</v>
      </c>
      <c r="F5689" t="s">
        <v>291</v>
      </c>
      <c r="G5689">
        <v>49</v>
      </c>
      <c r="H5689" t="str">
        <f>_xlfn.XLOOKUP(Table1[[#This Row],[ZIPCODE]],Table2[Zip Code],Table2[County])</f>
        <v>Davis</v>
      </c>
      <c r="I5689" t="str">
        <f>_xlfn.XLOOKUP(Table1[[#This Row],[ZIPCODE]],Table3[zip],Table3[county])</f>
        <v>Davis County</v>
      </c>
      <c r="J5689" t="str">
        <f>IFERROR(Table1[[#This Row],[County (Utah.gov)]], SUBSTITUTE(Table1[[#This Row],[County (WPR)]], " County", ""))</f>
        <v>Davis</v>
      </c>
    </row>
    <row r="5690" spans="1:10">
      <c r="A5690" t="s">
        <v>140</v>
      </c>
      <c r="B5690" t="s">
        <v>322</v>
      </c>
      <c r="C5690">
        <v>2025</v>
      </c>
      <c r="D5690">
        <v>2</v>
      </c>
      <c r="E5690">
        <v>84015</v>
      </c>
      <c r="F5690" t="s">
        <v>290</v>
      </c>
      <c r="G5690">
        <v>600</v>
      </c>
      <c r="H5690" t="str">
        <f>_xlfn.XLOOKUP(Table1[[#This Row],[ZIPCODE]],Table2[Zip Code],Table2[County])</f>
        <v>Davis</v>
      </c>
      <c r="I5690" t="str">
        <f>_xlfn.XLOOKUP(Table1[[#This Row],[ZIPCODE]],Table3[zip],Table3[county])</f>
        <v>Davis County</v>
      </c>
      <c r="J5690" t="str">
        <f>IFERROR(Table1[[#This Row],[County (Utah.gov)]], SUBSTITUTE(Table1[[#This Row],[County (WPR)]], " County", ""))</f>
        <v>Davis</v>
      </c>
    </row>
    <row r="5691" spans="1:10">
      <c r="A5691" t="s">
        <v>140</v>
      </c>
      <c r="B5691" t="s">
        <v>322</v>
      </c>
      <c r="C5691">
        <v>2025</v>
      </c>
      <c r="D5691">
        <v>2</v>
      </c>
      <c r="E5691">
        <v>84015</v>
      </c>
      <c r="F5691" t="s">
        <v>291</v>
      </c>
      <c r="G5691">
        <v>302</v>
      </c>
      <c r="H5691" t="str">
        <f>_xlfn.XLOOKUP(Table1[[#This Row],[ZIPCODE]],Table2[Zip Code],Table2[County])</f>
        <v>Davis</v>
      </c>
      <c r="I5691" t="str">
        <f>_xlfn.XLOOKUP(Table1[[#This Row],[ZIPCODE]],Table3[zip],Table3[county])</f>
        <v>Davis County</v>
      </c>
      <c r="J5691" t="str">
        <f>IFERROR(Table1[[#This Row],[County (Utah.gov)]], SUBSTITUTE(Table1[[#This Row],[County (WPR)]], " County", ""))</f>
        <v>Davis</v>
      </c>
    </row>
    <row r="5692" spans="1:10">
      <c r="A5692" t="s">
        <v>140</v>
      </c>
      <c r="B5692" t="s">
        <v>322</v>
      </c>
      <c r="C5692">
        <v>2025</v>
      </c>
      <c r="D5692">
        <v>2</v>
      </c>
      <c r="E5692">
        <v>84016</v>
      </c>
      <c r="F5692" t="s">
        <v>291</v>
      </c>
      <c r="G5692">
        <v>1</v>
      </c>
      <c r="H5692" t="str">
        <f>_xlfn.XLOOKUP(Table1[[#This Row],[ZIPCODE]],Table2[Zip Code],Table2[County])</f>
        <v>Davis</v>
      </c>
      <c r="I5692" t="e">
        <f>_xlfn.XLOOKUP(Table1[[#This Row],[ZIPCODE]],Table3[zip],Table3[county])</f>
        <v>#N/A</v>
      </c>
      <c r="J5692" t="str">
        <f>IFERROR(Table1[[#This Row],[County (Utah.gov)]], SUBSTITUTE(Table1[[#This Row],[County (WPR)]], " County", ""))</f>
        <v>Davis</v>
      </c>
    </row>
    <row r="5693" spans="1:10">
      <c r="A5693" t="s">
        <v>140</v>
      </c>
      <c r="B5693" t="s">
        <v>322</v>
      </c>
      <c r="C5693">
        <v>2025</v>
      </c>
      <c r="D5693">
        <v>2</v>
      </c>
      <c r="E5693">
        <v>84017</v>
      </c>
      <c r="F5693" t="s">
        <v>290</v>
      </c>
      <c r="G5693">
        <v>10</v>
      </c>
      <c r="H5693" t="str">
        <f>_xlfn.XLOOKUP(Table1[[#This Row],[ZIPCODE]],Table2[Zip Code],Table2[County])</f>
        <v>Summit</v>
      </c>
      <c r="I5693" t="str">
        <f>_xlfn.XLOOKUP(Table1[[#This Row],[ZIPCODE]],Table3[zip],Table3[county])</f>
        <v>Summit County</v>
      </c>
      <c r="J5693" t="str">
        <f>IFERROR(Table1[[#This Row],[County (Utah.gov)]], SUBSTITUTE(Table1[[#This Row],[County (WPR)]], " County", ""))</f>
        <v>Summit</v>
      </c>
    </row>
    <row r="5694" spans="1:10">
      <c r="A5694" t="s">
        <v>140</v>
      </c>
      <c r="B5694" t="s">
        <v>322</v>
      </c>
      <c r="C5694">
        <v>2025</v>
      </c>
      <c r="D5694">
        <v>2</v>
      </c>
      <c r="E5694">
        <v>84017</v>
      </c>
      <c r="F5694" t="s">
        <v>291</v>
      </c>
      <c r="G5694">
        <v>8</v>
      </c>
      <c r="H5694" t="str">
        <f>_xlfn.XLOOKUP(Table1[[#This Row],[ZIPCODE]],Table2[Zip Code],Table2[County])</f>
        <v>Summit</v>
      </c>
      <c r="I5694" t="str">
        <f>_xlfn.XLOOKUP(Table1[[#This Row],[ZIPCODE]],Table3[zip],Table3[county])</f>
        <v>Summit County</v>
      </c>
      <c r="J5694" t="str">
        <f>IFERROR(Table1[[#This Row],[County (Utah.gov)]], SUBSTITUTE(Table1[[#This Row],[County (WPR)]], " County", ""))</f>
        <v>Summit</v>
      </c>
    </row>
    <row r="5695" spans="1:10">
      <c r="A5695" t="s">
        <v>140</v>
      </c>
      <c r="B5695" t="s">
        <v>322</v>
      </c>
      <c r="C5695">
        <v>2025</v>
      </c>
      <c r="D5695">
        <v>2</v>
      </c>
      <c r="E5695">
        <v>84020</v>
      </c>
      <c r="F5695" t="s">
        <v>290</v>
      </c>
      <c r="G5695">
        <v>31</v>
      </c>
      <c r="H5695" t="str">
        <f>_xlfn.XLOOKUP(Table1[[#This Row],[ZIPCODE]],Table2[Zip Code],Table2[County])</f>
        <v>Salt Lake</v>
      </c>
      <c r="I5695" t="str">
        <f>_xlfn.XLOOKUP(Table1[[#This Row],[ZIPCODE]],Table3[zip],Table3[county])</f>
        <v>Salt Lake County</v>
      </c>
      <c r="J5695" t="str">
        <f>IFERROR(Table1[[#This Row],[County (Utah.gov)]], SUBSTITUTE(Table1[[#This Row],[County (WPR)]], " County", ""))</f>
        <v>Salt Lake</v>
      </c>
    </row>
    <row r="5696" spans="1:10">
      <c r="A5696" t="s">
        <v>140</v>
      </c>
      <c r="B5696" t="s">
        <v>322</v>
      </c>
      <c r="C5696">
        <v>2025</v>
      </c>
      <c r="D5696">
        <v>2</v>
      </c>
      <c r="E5696">
        <v>84020</v>
      </c>
      <c r="F5696" t="s">
        <v>291</v>
      </c>
      <c r="G5696">
        <v>14</v>
      </c>
      <c r="H5696" t="str">
        <f>_xlfn.XLOOKUP(Table1[[#This Row],[ZIPCODE]],Table2[Zip Code],Table2[County])</f>
        <v>Salt Lake</v>
      </c>
      <c r="I5696" t="str">
        <f>_xlfn.XLOOKUP(Table1[[#This Row],[ZIPCODE]],Table3[zip],Table3[county])</f>
        <v>Salt Lake County</v>
      </c>
      <c r="J5696" t="str">
        <f>IFERROR(Table1[[#This Row],[County (Utah.gov)]], SUBSTITUTE(Table1[[#This Row],[County (WPR)]], " County", ""))</f>
        <v>Salt Lake</v>
      </c>
    </row>
    <row r="5697" spans="1:10">
      <c r="A5697" t="s">
        <v>140</v>
      </c>
      <c r="B5697" t="s">
        <v>322</v>
      </c>
      <c r="C5697">
        <v>2025</v>
      </c>
      <c r="D5697">
        <v>2</v>
      </c>
      <c r="E5697">
        <v>84021</v>
      </c>
      <c r="F5697" t="s">
        <v>290</v>
      </c>
      <c r="G5697">
        <v>2</v>
      </c>
      <c r="H5697" t="str">
        <f>_xlfn.XLOOKUP(Table1[[#This Row],[ZIPCODE]],Table2[Zip Code],Table2[County])</f>
        <v>Duchesne</v>
      </c>
      <c r="I5697" t="str">
        <f>_xlfn.XLOOKUP(Table1[[#This Row],[ZIPCODE]],Table3[zip],Table3[county])</f>
        <v>Duchesne County</v>
      </c>
      <c r="J5697" t="str">
        <f>IFERROR(Table1[[#This Row],[County (Utah.gov)]], SUBSTITUTE(Table1[[#This Row],[County (WPR)]], " County", ""))</f>
        <v>Duchesne</v>
      </c>
    </row>
    <row r="5698" spans="1:10">
      <c r="A5698" t="s">
        <v>140</v>
      </c>
      <c r="B5698" t="s">
        <v>322</v>
      </c>
      <c r="C5698">
        <v>2025</v>
      </c>
      <c r="D5698">
        <v>2</v>
      </c>
      <c r="E5698">
        <v>84021</v>
      </c>
      <c r="F5698" t="s">
        <v>291</v>
      </c>
      <c r="G5698">
        <v>1</v>
      </c>
      <c r="H5698" t="str">
        <f>_xlfn.XLOOKUP(Table1[[#This Row],[ZIPCODE]],Table2[Zip Code],Table2[County])</f>
        <v>Duchesne</v>
      </c>
      <c r="I5698" t="str">
        <f>_xlfn.XLOOKUP(Table1[[#This Row],[ZIPCODE]],Table3[zip],Table3[county])</f>
        <v>Duchesne County</v>
      </c>
      <c r="J5698" t="str">
        <f>IFERROR(Table1[[#This Row],[County (Utah.gov)]], SUBSTITUTE(Table1[[#This Row],[County (WPR)]], " County", ""))</f>
        <v>Duchesne</v>
      </c>
    </row>
    <row r="5699" spans="1:10">
      <c r="A5699" t="s">
        <v>140</v>
      </c>
      <c r="B5699" t="s">
        <v>322</v>
      </c>
      <c r="C5699">
        <v>2025</v>
      </c>
      <c r="D5699">
        <v>2</v>
      </c>
      <c r="E5699">
        <v>84022</v>
      </c>
      <c r="F5699" t="s">
        <v>290</v>
      </c>
      <c r="G5699">
        <v>1</v>
      </c>
      <c r="H5699" t="str">
        <f>_xlfn.XLOOKUP(Table1[[#This Row],[ZIPCODE]],Table2[Zip Code],Table2[County])</f>
        <v>Tooele</v>
      </c>
      <c r="I5699" t="str">
        <f>_xlfn.XLOOKUP(Table1[[#This Row],[ZIPCODE]],Table3[zip],Table3[county])</f>
        <v>Tooele County</v>
      </c>
      <c r="J5699" t="str">
        <f>IFERROR(Table1[[#This Row],[County (Utah.gov)]], SUBSTITUTE(Table1[[#This Row],[County (WPR)]], " County", ""))</f>
        <v>Tooele</v>
      </c>
    </row>
    <row r="5700" spans="1:10">
      <c r="A5700" t="s">
        <v>140</v>
      </c>
      <c r="B5700" t="s">
        <v>322</v>
      </c>
      <c r="C5700">
        <v>2025</v>
      </c>
      <c r="D5700">
        <v>2</v>
      </c>
      <c r="E5700">
        <v>84025</v>
      </c>
      <c r="F5700" t="s">
        <v>290</v>
      </c>
      <c r="G5700">
        <v>188</v>
      </c>
      <c r="H5700" t="str">
        <f>_xlfn.XLOOKUP(Table1[[#This Row],[ZIPCODE]],Table2[Zip Code],Table2[County])</f>
        <v>Davis</v>
      </c>
      <c r="I5700" t="str">
        <f>_xlfn.XLOOKUP(Table1[[#This Row],[ZIPCODE]],Table3[zip],Table3[county])</f>
        <v>Davis County</v>
      </c>
      <c r="J5700" t="str">
        <f>IFERROR(Table1[[#This Row],[County (Utah.gov)]], SUBSTITUTE(Table1[[#This Row],[County (WPR)]], " County", ""))</f>
        <v>Davis</v>
      </c>
    </row>
    <row r="5701" spans="1:10">
      <c r="A5701" t="s">
        <v>140</v>
      </c>
      <c r="B5701" t="s">
        <v>322</v>
      </c>
      <c r="C5701">
        <v>2025</v>
      </c>
      <c r="D5701">
        <v>2</v>
      </c>
      <c r="E5701">
        <v>84025</v>
      </c>
      <c r="F5701" t="s">
        <v>291</v>
      </c>
      <c r="G5701">
        <v>114</v>
      </c>
      <c r="H5701" t="str">
        <f>_xlfn.XLOOKUP(Table1[[#This Row],[ZIPCODE]],Table2[Zip Code],Table2[County])</f>
        <v>Davis</v>
      </c>
      <c r="I5701" t="str">
        <f>_xlfn.XLOOKUP(Table1[[#This Row],[ZIPCODE]],Table3[zip],Table3[county])</f>
        <v>Davis County</v>
      </c>
      <c r="J5701" t="str">
        <f>IFERROR(Table1[[#This Row],[County (Utah.gov)]], SUBSTITUTE(Table1[[#This Row],[County (WPR)]], " County", ""))</f>
        <v>Davis</v>
      </c>
    </row>
    <row r="5702" spans="1:10">
      <c r="A5702" t="s">
        <v>140</v>
      </c>
      <c r="B5702" t="s">
        <v>322</v>
      </c>
      <c r="C5702">
        <v>2025</v>
      </c>
      <c r="D5702">
        <v>2</v>
      </c>
      <c r="E5702">
        <v>84026</v>
      </c>
      <c r="F5702" t="s">
        <v>291</v>
      </c>
      <c r="G5702">
        <v>2</v>
      </c>
      <c r="H5702" t="str">
        <f>_xlfn.XLOOKUP(Table1[[#This Row],[ZIPCODE]],Table2[Zip Code],Table2[County])</f>
        <v>Uintah</v>
      </c>
      <c r="I5702" t="str">
        <f>_xlfn.XLOOKUP(Table1[[#This Row],[ZIPCODE]],Table3[zip],Table3[county])</f>
        <v>Uintah County</v>
      </c>
      <c r="J5702" t="str">
        <f>IFERROR(Table1[[#This Row],[County (Utah.gov)]], SUBSTITUTE(Table1[[#This Row],[County (WPR)]], " County", ""))</f>
        <v>Uintah</v>
      </c>
    </row>
    <row r="5703" spans="1:10">
      <c r="A5703" t="s">
        <v>140</v>
      </c>
      <c r="B5703" t="s">
        <v>322</v>
      </c>
      <c r="C5703">
        <v>2025</v>
      </c>
      <c r="D5703">
        <v>2</v>
      </c>
      <c r="E5703">
        <v>84028</v>
      </c>
      <c r="F5703" t="s">
        <v>290</v>
      </c>
      <c r="G5703">
        <v>1</v>
      </c>
      <c r="H5703" t="str">
        <f>_xlfn.XLOOKUP(Table1[[#This Row],[ZIPCODE]],Table2[Zip Code],Table2[County])</f>
        <v>Rich</v>
      </c>
      <c r="I5703" t="str">
        <f>_xlfn.XLOOKUP(Table1[[#This Row],[ZIPCODE]],Table3[zip],Table3[county])</f>
        <v>Rich County</v>
      </c>
      <c r="J5703" t="str">
        <f>IFERROR(Table1[[#This Row],[County (Utah.gov)]], SUBSTITUTE(Table1[[#This Row],[County (WPR)]], " County", ""))</f>
        <v>Rich</v>
      </c>
    </row>
    <row r="5704" spans="1:10">
      <c r="A5704" t="s">
        <v>140</v>
      </c>
      <c r="B5704" t="s">
        <v>322</v>
      </c>
      <c r="C5704">
        <v>2025</v>
      </c>
      <c r="D5704">
        <v>2</v>
      </c>
      <c r="E5704">
        <v>84028</v>
      </c>
      <c r="F5704" t="s">
        <v>291</v>
      </c>
      <c r="G5704">
        <v>2</v>
      </c>
      <c r="H5704" t="str">
        <f>_xlfn.XLOOKUP(Table1[[#This Row],[ZIPCODE]],Table2[Zip Code],Table2[County])</f>
        <v>Rich</v>
      </c>
      <c r="I5704" t="str">
        <f>_xlfn.XLOOKUP(Table1[[#This Row],[ZIPCODE]],Table3[zip],Table3[county])</f>
        <v>Rich County</v>
      </c>
      <c r="J5704" t="str">
        <f>IFERROR(Table1[[#This Row],[County (Utah.gov)]], SUBSTITUTE(Table1[[#This Row],[County (WPR)]], " County", ""))</f>
        <v>Rich</v>
      </c>
    </row>
    <row r="5705" spans="1:10">
      <c r="A5705" t="s">
        <v>140</v>
      </c>
      <c r="B5705" t="s">
        <v>322</v>
      </c>
      <c r="C5705">
        <v>2025</v>
      </c>
      <c r="D5705">
        <v>2</v>
      </c>
      <c r="E5705">
        <v>84029</v>
      </c>
      <c r="F5705" t="s">
        <v>290</v>
      </c>
      <c r="G5705">
        <v>9</v>
      </c>
      <c r="H5705" t="str">
        <f>_xlfn.XLOOKUP(Table1[[#This Row],[ZIPCODE]],Table2[Zip Code],Table2[County])</f>
        <v>Tooele</v>
      </c>
      <c r="I5705" t="str">
        <f>_xlfn.XLOOKUP(Table1[[#This Row],[ZIPCODE]],Table3[zip],Table3[county])</f>
        <v>Tooele County</v>
      </c>
      <c r="J5705" t="str">
        <f>IFERROR(Table1[[#This Row],[County (Utah.gov)]], SUBSTITUTE(Table1[[#This Row],[County (WPR)]], " County", ""))</f>
        <v>Tooele</v>
      </c>
    </row>
    <row r="5706" spans="1:10">
      <c r="A5706" t="s">
        <v>140</v>
      </c>
      <c r="B5706" t="s">
        <v>322</v>
      </c>
      <c r="C5706">
        <v>2025</v>
      </c>
      <c r="D5706">
        <v>2</v>
      </c>
      <c r="E5706">
        <v>84029</v>
      </c>
      <c r="F5706" t="s">
        <v>291</v>
      </c>
      <c r="G5706">
        <v>2</v>
      </c>
      <c r="H5706" t="str">
        <f>_xlfn.XLOOKUP(Table1[[#This Row],[ZIPCODE]],Table2[Zip Code],Table2[County])</f>
        <v>Tooele</v>
      </c>
      <c r="I5706" t="str">
        <f>_xlfn.XLOOKUP(Table1[[#This Row],[ZIPCODE]],Table3[zip],Table3[county])</f>
        <v>Tooele County</v>
      </c>
      <c r="J5706" t="str">
        <f>IFERROR(Table1[[#This Row],[County (Utah.gov)]], SUBSTITUTE(Table1[[#This Row],[County (WPR)]], " County", ""))</f>
        <v>Tooele</v>
      </c>
    </row>
    <row r="5707" spans="1:10">
      <c r="A5707" t="s">
        <v>140</v>
      </c>
      <c r="B5707" t="s">
        <v>322</v>
      </c>
      <c r="C5707">
        <v>2025</v>
      </c>
      <c r="D5707">
        <v>2</v>
      </c>
      <c r="E5707">
        <v>84032</v>
      </c>
      <c r="F5707" t="s">
        <v>290</v>
      </c>
      <c r="G5707">
        <v>4</v>
      </c>
      <c r="H5707" t="str">
        <f>_xlfn.XLOOKUP(Table1[[#This Row],[ZIPCODE]],Table2[Zip Code],Table2[County])</f>
        <v>Wasatch</v>
      </c>
      <c r="I5707" t="str">
        <f>_xlfn.XLOOKUP(Table1[[#This Row],[ZIPCODE]],Table3[zip],Table3[county])</f>
        <v>Wasatch County</v>
      </c>
      <c r="J5707" t="str">
        <f>IFERROR(Table1[[#This Row],[County (Utah.gov)]], SUBSTITUTE(Table1[[#This Row],[County (WPR)]], " County", ""))</f>
        <v>Wasatch</v>
      </c>
    </row>
    <row r="5708" spans="1:10">
      <c r="A5708" t="s">
        <v>140</v>
      </c>
      <c r="B5708" t="s">
        <v>322</v>
      </c>
      <c r="C5708">
        <v>2025</v>
      </c>
      <c r="D5708">
        <v>2</v>
      </c>
      <c r="E5708">
        <v>84032</v>
      </c>
      <c r="F5708" t="s">
        <v>291</v>
      </c>
      <c r="G5708">
        <v>5</v>
      </c>
      <c r="H5708" t="str">
        <f>_xlfn.XLOOKUP(Table1[[#This Row],[ZIPCODE]],Table2[Zip Code],Table2[County])</f>
        <v>Wasatch</v>
      </c>
      <c r="I5708" t="str">
        <f>_xlfn.XLOOKUP(Table1[[#This Row],[ZIPCODE]],Table3[zip],Table3[county])</f>
        <v>Wasatch County</v>
      </c>
      <c r="J5708" t="str">
        <f>IFERROR(Table1[[#This Row],[County (Utah.gov)]], SUBSTITUTE(Table1[[#This Row],[County (WPR)]], " County", ""))</f>
        <v>Wasatch</v>
      </c>
    </row>
    <row r="5709" spans="1:10">
      <c r="A5709" t="s">
        <v>140</v>
      </c>
      <c r="B5709" t="s">
        <v>322</v>
      </c>
      <c r="C5709">
        <v>2025</v>
      </c>
      <c r="D5709">
        <v>2</v>
      </c>
      <c r="E5709">
        <v>84033</v>
      </c>
      <c r="F5709" t="s">
        <v>290</v>
      </c>
      <c r="G5709">
        <v>13</v>
      </c>
      <c r="H5709" t="str">
        <f>_xlfn.XLOOKUP(Table1[[#This Row],[ZIPCODE]],Table2[Zip Code],Table2[County])</f>
        <v>Summit</v>
      </c>
      <c r="I5709" t="str">
        <f>_xlfn.XLOOKUP(Table1[[#This Row],[ZIPCODE]],Table3[zip],Table3[county])</f>
        <v>Summit County</v>
      </c>
      <c r="J5709" t="str">
        <f>IFERROR(Table1[[#This Row],[County (Utah.gov)]], SUBSTITUTE(Table1[[#This Row],[County (WPR)]], " County", ""))</f>
        <v>Summit</v>
      </c>
    </row>
    <row r="5710" spans="1:10">
      <c r="A5710" t="s">
        <v>140</v>
      </c>
      <c r="B5710" t="s">
        <v>322</v>
      </c>
      <c r="C5710">
        <v>2025</v>
      </c>
      <c r="D5710">
        <v>2</v>
      </c>
      <c r="E5710">
        <v>84033</v>
      </c>
      <c r="F5710" t="s">
        <v>291</v>
      </c>
      <c r="G5710">
        <v>5</v>
      </c>
      <c r="H5710" t="str">
        <f>_xlfn.XLOOKUP(Table1[[#This Row],[ZIPCODE]],Table2[Zip Code],Table2[County])</f>
        <v>Summit</v>
      </c>
      <c r="I5710" t="str">
        <f>_xlfn.XLOOKUP(Table1[[#This Row],[ZIPCODE]],Table3[zip],Table3[county])</f>
        <v>Summit County</v>
      </c>
      <c r="J5710" t="str">
        <f>IFERROR(Table1[[#This Row],[County (Utah.gov)]], SUBSTITUTE(Table1[[#This Row],[County (WPR)]], " County", ""))</f>
        <v>Summit</v>
      </c>
    </row>
    <row r="5711" spans="1:10">
      <c r="A5711" t="s">
        <v>140</v>
      </c>
      <c r="B5711" t="s">
        <v>322</v>
      </c>
      <c r="C5711">
        <v>2025</v>
      </c>
      <c r="D5711">
        <v>2</v>
      </c>
      <c r="E5711">
        <v>84036</v>
      </c>
      <c r="F5711" t="s">
        <v>290</v>
      </c>
      <c r="G5711">
        <v>7</v>
      </c>
      <c r="H5711" t="str">
        <f>_xlfn.XLOOKUP(Table1[[#This Row],[ZIPCODE]],Table2[Zip Code],Table2[County])</f>
        <v>Summit</v>
      </c>
      <c r="I5711" t="str">
        <f>_xlfn.XLOOKUP(Table1[[#This Row],[ZIPCODE]],Table3[zip],Table3[county])</f>
        <v>Summit County</v>
      </c>
      <c r="J5711" t="str">
        <f>IFERROR(Table1[[#This Row],[County (Utah.gov)]], SUBSTITUTE(Table1[[#This Row],[County (WPR)]], " County", ""))</f>
        <v>Summit</v>
      </c>
    </row>
    <row r="5712" spans="1:10">
      <c r="A5712" t="s">
        <v>140</v>
      </c>
      <c r="B5712" t="s">
        <v>322</v>
      </c>
      <c r="C5712">
        <v>2025</v>
      </c>
      <c r="D5712">
        <v>2</v>
      </c>
      <c r="E5712">
        <v>84036</v>
      </c>
      <c r="F5712" t="s">
        <v>291</v>
      </c>
      <c r="G5712">
        <v>3</v>
      </c>
      <c r="H5712" t="str">
        <f>_xlfn.XLOOKUP(Table1[[#This Row],[ZIPCODE]],Table2[Zip Code],Table2[County])</f>
        <v>Summit</v>
      </c>
      <c r="I5712" t="str">
        <f>_xlfn.XLOOKUP(Table1[[#This Row],[ZIPCODE]],Table3[zip],Table3[county])</f>
        <v>Summit County</v>
      </c>
      <c r="J5712" t="str">
        <f>IFERROR(Table1[[#This Row],[County (Utah.gov)]], SUBSTITUTE(Table1[[#This Row],[County (WPR)]], " County", ""))</f>
        <v>Summit</v>
      </c>
    </row>
    <row r="5713" spans="1:10">
      <c r="A5713" t="s">
        <v>140</v>
      </c>
      <c r="B5713" t="s">
        <v>322</v>
      </c>
      <c r="C5713">
        <v>2025</v>
      </c>
      <c r="D5713">
        <v>2</v>
      </c>
      <c r="E5713">
        <v>84037</v>
      </c>
      <c r="F5713" t="s">
        <v>290</v>
      </c>
      <c r="G5713">
        <v>401</v>
      </c>
      <c r="H5713" t="str">
        <f>_xlfn.XLOOKUP(Table1[[#This Row],[ZIPCODE]],Table2[Zip Code],Table2[County])</f>
        <v>Davis</v>
      </c>
      <c r="I5713" t="str">
        <f>_xlfn.XLOOKUP(Table1[[#This Row],[ZIPCODE]],Table3[zip],Table3[county])</f>
        <v>Davis County</v>
      </c>
      <c r="J5713" t="str">
        <f>IFERROR(Table1[[#This Row],[County (Utah.gov)]], SUBSTITUTE(Table1[[#This Row],[County (WPR)]], " County", ""))</f>
        <v>Davis</v>
      </c>
    </row>
    <row r="5714" spans="1:10">
      <c r="A5714" t="s">
        <v>140</v>
      </c>
      <c r="B5714" t="s">
        <v>322</v>
      </c>
      <c r="C5714">
        <v>2025</v>
      </c>
      <c r="D5714">
        <v>2</v>
      </c>
      <c r="E5714">
        <v>84037</v>
      </c>
      <c r="F5714" t="s">
        <v>291</v>
      </c>
      <c r="G5714">
        <v>169</v>
      </c>
      <c r="H5714" t="str">
        <f>_xlfn.XLOOKUP(Table1[[#This Row],[ZIPCODE]],Table2[Zip Code],Table2[County])</f>
        <v>Davis</v>
      </c>
      <c r="I5714" t="str">
        <f>_xlfn.XLOOKUP(Table1[[#This Row],[ZIPCODE]],Table3[zip],Table3[county])</f>
        <v>Davis County</v>
      </c>
      <c r="J5714" t="str">
        <f>IFERROR(Table1[[#This Row],[County (Utah.gov)]], SUBSTITUTE(Table1[[#This Row],[County (WPR)]], " County", ""))</f>
        <v>Davis</v>
      </c>
    </row>
    <row r="5715" spans="1:10">
      <c r="A5715" t="s">
        <v>140</v>
      </c>
      <c r="B5715" t="s">
        <v>322</v>
      </c>
      <c r="C5715">
        <v>2025</v>
      </c>
      <c r="D5715">
        <v>2</v>
      </c>
      <c r="E5715">
        <v>84039</v>
      </c>
      <c r="F5715" t="s">
        <v>290</v>
      </c>
      <c r="G5715">
        <v>1</v>
      </c>
      <c r="H5715" t="str">
        <f>_xlfn.XLOOKUP(Table1[[#This Row],[ZIPCODE]],Table2[Zip Code],Table2[County])</f>
        <v>Uintah</v>
      </c>
      <c r="I5715" t="str">
        <f>_xlfn.XLOOKUP(Table1[[#This Row],[ZIPCODE]],Table3[zip],Table3[county])</f>
        <v>Uintah County</v>
      </c>
      <c r="J5715" t="str">
        <f>IFERROR(Table1[[#This Row],[County (Utah.gov)]], SUBSTITUTE(Table1[[#This Row],[County (WPR)]], " County", ""))</f>
        <v>Uintah</v>
      </c>
    </row>
    <row r="5716" spans="1:10">
      <c r="A5716" t="s">
        <v>140</v>
      </c>
      <c r="B5716" t="s">
        <v>322</v>
      </c>
      <c r="C5716">
        <v>2025</v>
      </c>
      <c r="D5716">
        <v>2</v>
      </c>
      <c r="E5716">
        <v>84040</v>
      </c>
      <c r="F5716" t="s">
        <v>290</v>
      </c>
      <c r="G5716">
        <v>282</v>
      </c>
      <c r="H5716" t="str">
        <f>_xlfn.XLOOKUP(Table1[[#This Row],[ZIPCODE]],Table2[Zip Code],Table2[County])</f>
        <v>Davis</v>
      </c>
      <c r="I5716" t="str">
        <f>_xlfn.XLOOKUP(Table1[[#This Row],[ZIPCODE]],Table3[zip],Table3[county])</f>
        <v>Davis County</v>
      </c>
      <c r="J5716" t="str">
        <f>IFERROR(Table1[[#This Row],[County (Utah.gov)]], SUBSTITUTE(Table1[[#This Row],[County (WPR)]], " County", ""))</f>
        <v>Davis</v>
      </c>
    </row>
    <row r="5717" spans="1:10">
      <c r="A5717" t="s">
        <v>140</v>
      </c>
      <c r="B5717" t="s">
        <v>322</v>
      </c>
      <c r="C5717">
        <v>2025</v>
      </c>
      <c r="D5717">
        <v>2</v>
      </c>
      <c r="E5717">
        <v>84040</v>
      </c>
      <c r="F5717" t="s">
        <v>291</v>
      </c>
      <c r="G5717">
        <v>139</v>
      </c>
      <c r="H5717" t="str">
        <f>_xlfn.XLOOKUP(Table1[[#This Row],[ZIPCODE]],Table2[Zip Code],Table2[County])</f>
        <v>Davis</v>
      </c>
      <c r="I5717" t="str">
        <f>_xlfn.XLOOKUP(Table1[[#This Row],[ZIPCODE]],Table3[zip],Table3[county])</f>
        <v>Davis County</v>
      </c>
      <c r="J5717" t="str">
        <f>IFERROR(Table1[[#This Row],[County (Utah.gov)]], SUBSTITUTE(Table1[[#This Row],[County (WPR)]], " County", ""))</f>
        <v>Davis</v>
      </c>
    </row>
    <row r="5718" spans="1:10">
      <c r="A5718" t="s">
        <v>140</v>
      </c>
      <c r="B5718" t="s">
        <v>322</v>
      </c>
      <c r="C5718">
        <v>2025</v>
      </c>
      <c r="D5718">
        <v>2</v>
      </c>
      <c r="E5718">
        <v>84041</v>
      </c>
      <c r="F5718" t="s">
        <v>290</v>
      </c>
      <c r="G5718">
        <v>501</v>
      </c>
      <c r="H5718" t="str">
        <f>_xlfn.XLOOKUP(Table1[[#This Row],[ZIPCODE]],Table2[Zip Code],Table2[County])</f>
        <v>Davis</v>
      </c>
      <c r="I5718" t="str">
        <f>_xlfn.XLOOKUP(Table1[[#This Row],[ZIPCODE]],Table3[zip],Table3[county])</f>
        <v>Davis County</v>
      </c>
      <c r="J5718" t="str">
        <f>IFERROR(Table1[[#This Row],[County (Utah.gov)]], SUBSTITUTE(Table1[[#This Row],[County (WPR)]], " County", ""))</f>
        <v>Davis</v>
      </c>
    </row>
    <row r="5719" spans="1:10">
      <c r="A5719" t="s">
        <v>140</v>
      </c>
      <c r="B5719" t="s">
        <v>322</v>
      </c>
      <c r="C5719">
        <v>2025</v>
      </c>
      <c r="D5719">
        <v>2</v>
      </c>
      <c r="E5719">
        <v>84041</v>
      </c>
      <c r="F5719" t="s">
        <v>291</v>
      </c>
      <c r="G5719">
        <v>244</v>
      </c>
      <c r="H5719" t="str">
        <f>_xlfn.XLOOKUP(Table1[[#This Row],[ZIPCODE]],Table2[Zip Code],Table2[County])</f>
        <v>Davis</v>
      </c>
      <c r="I5719" t="str">
        <f>_xlfn.XLOOKUP(Table1[[#This Row],[ZIPCODE]],Table3[zip],Table3[county])</f>
        <v>Davis County</v>
      </c>
      <c r="J5719" t="str">
        <f>IFERROR(Table1[[#This Row],[County (Utah.gov)]], SUBSTITUTE(Table1[[#This Row],[County (WPR)]], " County", ""))</f>
        <v>Davis</v>
      </c>
    </row>
    <row r="5720" spans="1:10">
      <c r="A5720" t="s">
        <v>140</v>
      </c>
      <c r="B5720" t="s">
        <v>322</v>
      </c>
      <c r="C5720">
        <v>2025</v>
      </c>
      <c r="D5720">
        <v>2</v>
      </c>
      <c r="E5720">
        <v>84042</v>
      </c>
      <c r="F5720" t="s">
        <v>290</v>
      </c>
      <c r="G5720">
        <v>6</v>
      </c>
      <c r="H5720" t="str">
        <f>_xlfn.XLOOKUP(Table1[[#This Row],[ZIPCODE]],Table2[Zip Code],Table2[County])</f>
        <v>Utah</v>
      </c>
      <c r="I5720" t="str">
        <f>_xlfn.XLOOKUP(Table1[[#This Row],[ZIPCODE]],Table3[zip],Table3[county])</f>
        <v>Utah County</v>
      </c>
      <c r="J5720" t="str">
        <f>IFERROR(Table1[[#This Row],[County (Utah.gov)]], SUBSTITUTE(Table1[[#This Row],[County (WPR)]], " County", ""))</f>
        <v>Utah</v>
      </c>
    </row>
    <row r="5721" spans="1:10">
      <c r="A5721" t="s">
        <v>140</v>
      </c>
      <c r="B5721" t="s">
        <v>322</v>
      </c>
      <c r="C5721">
        <v>2025</v>
      </c>
      <c r="D5721">
        <v>2</v>
      </c>
      <c r="E5721">
        <v>84042</v>
      </c>
      <c r="F5721" t="s">
        <v>291</v>
      </c>
      <c r="G5721">
        <v>1</v>
      </c>
      <c r="H5721" t="str">
        <f>_xlfn.XLOOKUP(Table1[[#This Row],[ZIPCODE]],Table2[Zip Code],Table2[County])</f>
        <v>Utah</v>
      </c>
      <c r="I5721" t="str">
        <f>_xlfn.XLOOKUP(Table1[[#This Row],[ZIPCODE]],Table3[zip],Table3[county])</f>
        <v>Utah County</v>
      </c>
      <c r="J5721" t="str">
        <f>IFERROR(Table1[[#This Row],[County (Utah.gov)]], SUBSTITUTE(Table1[[#This Row],[County (WPR)]], " County", ""))</f>
        <v>Utah</v>
      </c>
    </row>
    <row r="5722" spans="1:10">
      <c r="A5722" t="s">
        <v>140</v>
      </c>
      <c r="B5722" t="s">
        <v>322</v>
      </c>
      <c r="C5722">
        <v>2025</v>
      </c>
      <c r="D5722">
        <v>2</v>
      </c>
      <c r="E5722">
        <v>84043</v>
      </c>
      <c r="F5722" t="s">
        <v>290</v>
      </c>
      <c r="G5722">
        <v>27</v>
      </c>
      <c r="H5722" t="str">
        <f>_xlfn.XLOOKUP(Table1[[#This Row],[ZIPCODE]],Table2[Zip Code],Table2[County])</f>
        <v>Utah</v>
      </c>
      <c r="I5722" t="str">
        <f>_xlfn.XLOOKUP(Table1[[#This Row],[ZIPCODE]],Table3[zip],Table3[county])</f>
        <v>Utah County</v>
      </c>
      <c r="J5722" t="str">
        <f>IFERROR(Table1[[#This Row],[County (Utah.gov)]], SUBSTITUTE(Table1[[#This Row],[County (WPR)]], " County", ""))</f>
        <v>Utah</v>
      </c>
    </row>
    <row r="5723" spans="1:10">
      <c r="A5723" t="s">
        <v>140</v>
      </c>
      <c r="B5723" t="s">
        <v>322</v>
      </c>
      <c r="C5723">
        <v>2025</v>
      </c>
      <c r="D5723">
        <v>2</v>
      </c>
      <c r="E5723">
        <v>84043</v>
      </c>
      <c r="F5723" t="s">
        <v>291</v>
      </c>
      <c r="G5723">
        <v>24</v>
      </c>
      <c r="H5723" t="str">
        <f>_xlfn.XLOOKUP(Table1[[#This Row],[ZIPCODE]],Table2[Zip Code],Table2[County])</f>
        <v>Utah</v>
      </c>
      <c r="I5723" t="str">
        <f>_xlfn.XLOOKUP(Table1[[#This Row],[ZIPCODE]],Table3[zip],Table3[county])</f>
        <v>Utah County</v>
      </c>
      <c r="J5723" t="str">
        <f>IFERROR(Table1[[#This Row],[County (Utah.gov)]], SUBSTITUTE(Table1[[#This Row],[County (WPR)]], " County", ""))</f>
        <v>Utah</v>
      </c>
    </row>
    <row r="5724" spans="1:10">
      <c r="A5724" t="s">
        <v>140</v>
      </c>
      <c r="B5724" t="s">
        <v>322</v>
      </c>
      <c r="C5724">
        <v>2025</v>
      </c>
      <c r="D5724">
        <v>2</v>
      </c>
      <c r="E5724">
        <v>84044</v>
      </c>
      <c r="F5724" t="s">
        <v>290</v>
      </c>
      <c r="G5724">
        <v>10</v>
      </c>
      <c r="H5724" t="str">
        <f>_xlfn.XLOOKUP(Table1[[#This Row],[ZIPCODE]],Table2[Zip Code],Table2[County])</f>
        <v>Salt Lake</v>
      </c>
      <c r="I5724" t="str">
        <f>_xlfn.XLOOKUP(Table1[[#This Row],[ZIPCODE]],Table3[zip],Table3[county])</f>
        <v>Salt Lake County</v>
      </c>
      <c r="J5724" t="str">
        <f>IFERROR(Table1[[#This Row],[County (Utah.gov)]], SUBSTITUTE(Table1[[#This Row],[County (WPR)]], " County", ""))</f>
        <v>Salt Lake</v>
      </c>
    </row>
    <row r="5725" spans="1:10">
      <c r="A5725" t="s">
        <v>140</v>
      </c>
      <c r="B5725" t="s">
        <v>322</v>
      </c>
      <c r="C5725">
        <v>2025</v>
      </c>
      <c r="D5725">
        <v>2</v>
      </c>
      <c r="E5725">
        <v>84044</v>
      </c>
      <c r="F5725" t="s">
        <v>291</v>
      </c>
      <c r="G5725">
        <v>21</v>
      </c>
      <c r="H5725" t="str">
        <f>_xlfn.XLOOKUP(Table1[[#This Row],[ZIPCODE]],Table2[Zip Code],Table2[County])</f>
        <v>Salt Lake</v>
      </c>
      <c r="I5725" t="str">
        <f>_xlfn.XLOOKUP(Table1[[#This Row],[ZIPCODE]],Table3[zip],Table3[county])</f>
        <v>Salt Lake County</v>
      </c>
      <c r="J5725" t="str">
        <f>IFERROR(Table1[[#This Row],[County (Utah.gov)]], SUBSTITUTE(Table1[[#This Row],[County (WPR)]], " County", ""))</f>
        <v>Salt Lake</v>
      </c>
    </row>
    <row r="5726" spans="1:10">
      <c r="A5726" t="s">
        <v>140</v>
      </c>
      <c r="B5726" t="s">
        <v>322</v>
      </c>
      <c r="C5726">
        <v>2025</v>
      </c>
      <c r="D5726">
        <v>2</v>
      </c>
      <c r="E5726">
        <v>84045</v>
      </c>
      <c r="F5726" t="s">
        <v>290</v>
      </c>
      <c r="G5726">
        <v>16</v>
      </c>
      <c r="H5726" t="e">
        <f>_xlfn.XLOOKUP(Table1[[#This Row],[ZIPCODE]],Table2[Zip Code],Table2[County])</f>
        <v>#N/A</v>
      </c>
      <c r="I5726" t="str">
        <f>_xlfn.XLOOKUP(Table1[[#This Row],[ZIPCODE]],Table3[zip],Table3[county])</f>
        <v>Utah County</v>
      </c>
      <c r="J5726" t="str">
        <f>IFERROR(Table1[[#This Row],[County (Utah.gov)]], SUBSTITUTE(Table1[[#This Row],[County (WPR)]], " County", ""))</f>
        <v>Utah</v>
      </c>
    </row>
    <row r="5727" spans="1:10">
      <c r="A5727" t="s">
        <v>140</v>
      </c>
      <c r="B5727" t="s">
        <v>322</v>
      </c>
      <c r="C5727">
        <v>2025</v>
      </c>
      <c r="D5727">
        <v>2</v>
      </c>
      <c r="E5727">
        <v>84045</v>
      </c>
      <c r="F5727" t="s">
        <v>291</v>
      </c>
      <c r="G5727">
        <v>10</v>
      </c>
      <c r="H5727" t="e">
        <f>_xlfn.XLOOKUP(Table1[[#This Row],[ZIPCODE]],Table2[Zip Code],Table2[County])</f>
        <v>#N/A</v>
      </c>
      <c r="I5727" t="str">
        <f>_xlfn.XLOOKUP(Table1[[#This Row],[ZIPCODE]],Table3[zip],Table3[county])</f>
        <v>Utah County</v>
      </c>
      <c r="J5727" t="str">
        <f>IFERROR(Table1[[#This Row],[County (Utah.gov)]], SUBSTITUTE(Table1[[#This Row],[County (WPR)]], " County", ""))</f>
        <v>Utah</v>
      </c>
    </row>
    <row r="5728" spans="1:10">
      <c r="A5728" t="s">
        <v>140</v>
      </c>
      <c r="B5728" t="s">
        <v>322</v>
      </c>
      <c r="C5728">
        <v>2025</v>
      </c>
      <c r="D5728">
        <v>2</v>
      </c>
      <c r="E5728">
        <v>84046</v>
      </c>
      <c r="F5728" t="s">
        <v>291</v>
      </c>
      <c r="G5728">
        <v>1</v>
      </c>
      <c r="H5728" t="str">
        <f>_xlfn.XLOOKUP(Table1[[#This Row],[ZIPCODE]],Table2[Zip Code],Table2[County])</f>
        <v>Daggett</v>
      </c>
      <c r="I5728" t="str">
        <f>_xlfn.XLOOKUP(Table1[[#This Row],[ZIPCODE]],Table3[zip],Table3[county])</f>
        <v>Daggett County</v>
      </c>
      <c r="J5728" t="str">
        <f>IFERROR(Table1[[#This Row],[County (Utah.gov)]], SUBSTITUTE(Table1[[#This Row],[County (WPR)]], " County", ""))</f>
        <v>Daggett</v>
      </c>
    </row>
    <row r="5729" spans="1:10">
      <c r="A5729" t="s">
        <v>140</v>
      </c>
      <c r="B5729" t="s">
        <v>322</v>
      </c>
      <c r="C5729">
        <v>2025</v>
      </c>
      <c r="D5729">
        <v>2</v>
      </c>
      <c r="E5729">
        <v>84047</v>
      </c>
      <c r="F5729" t="s">
        <v>290</v>
      </c>
      <c r="G5729">
        <v>22</v>
      </c>
      <c r="H5729" t="str">
        <f>_xlfn.XLOOKUP(Table1[[#This Row],[ZIPCODE]],Table2[Zip Code],Table2[County])</f>
        <v>Salt Lake</v>
      </c>
      <c r="I5729" t="str">
        <f>_xlfn.XLOOKUP(Table1[[#This Row],[ZIPCODE]],Table3[zip],Table3[county])</f>
        <v>Salt Lake County</v>
      </c>
      <c r="J5729" t="str">
        <f>IFERROR(Table1[[#This Row],[County (Utah.gov)]], SUBSTITUTE(Table1[[#This Row],[County (WPR)]], " County", ""))</f>
        <v>Salt Lake</v>
      </c>
    </row>
    <row r="5730" spans="1:10">
      <c r="A5730" t="s">
        <v>140</v>
      </c>
      <c r="B5730" t="s">
        <v>322</v>
      </c>
      <c r="C5730">
        <v>2025</v>
      </c>
      <c r="D5730">
        <v>2</v>
      </c>
      <c r="E5730">
        <v>84047</v>
      </c>
      <c r="F5730" t="s">
        <v>291</v>
      </c>
      <c r="G5730">
        <v>9</v>
      </c>
      <c r="H5730" t="str">
        <f>_xlfn.XLOOKUP(Table1[[#This Row],[ZIPCODE]],Table2[Zip Code],Table2[County])</f>
        <v>Salt Lake</v>
      </c>
      <c r="I5730" t="str">
        <f>_xlfn.XLOOKUP(Table1[[#This Row],[ZIPCODE]],Table3[zip],Table3[county])</f>
        <v>Salt Lake County</v>
      </c>
      <c r="J5730" t="str">
        <f>IFERROR(Table1[[#This Row],[County (Utah.gov)]], SUBSTITUTE(Table1[[#This Row],[County (WPR)]], " County", ""))</f>
        <v>Salt Lake</v>
      </c>
    </row>
    <row r="5731" spans="1:10">
      <c r="A5731" t="s">
        <v>140</v>
      </c>
      <c r="B5731" t="s">
        <v>322</v>
      </c>
      <c r="C5731">
        <v>2025</v>
      </c>
      <c r="D5731">
        <v>2</v>
      </c>
      <c r="E5731">
        <v>84049</v>
      </c>
      <c r="F5731" t="s">
        <v>290</v>
      </c>
      <c r="G5731">
        <v>4</v>
      </c>
      <c r="H5731" t="str">
        <f>_xlfn.XLOOKUP(Table1[[#This Row],[ZIPCODE]],Table2[Zip Code],Table2[County])</f>
        <v>Wasatch</v>
      </c>
      <c r="I5731" t="str">
        <f>_xlfn.XLOOKUP(Table1[[#This Row],[ZIPCODE]],Table3[zip],Table3[county])</f>
        <v>Wasatch County</v>
      </c>
      <c r="J5731" t="str">
        <f>IFERROR(Table1[[#This Row],[County (Utah.gov)]], SUBSTITUTE(Table1[[#This Row],[County (WPR)]], " County", ""))</f>
        <v>Wasatch</v>
      </c>
    </row>
    <row r="5732" spans="1:10">
      <c r="A5732" t="s">
        <v>140</v>
      </c>
      <c r="B5732" t="s">
        <v>322</v>
      </c>
      <c r="C5732">
        <v>2025</v>
      </c>
      <c r="D5732">
        <v>2</v>
      </c>
      <c r="E5732">
        <v>84049</v>
      </c>
      <c r="F5732" t="s">
        <v>291</v>
      </c>
      <c r="G5732">
        <v>1</v>
      </c>
      <c r="H5732" t="str">
        <f>_xlfn.XLOOKUP(Table1[[#This Row],[ZIPCODE]],Table2[Zip Code],Table2[County])</f>
        <v>Wasatch</v>
      </c>
      <c r="I5732" t="str">
        <f>_xlfn.XLOOKUP(Table1[[#This Row],[ZIPCODE]],Table3[zip],Table3[county])</f>
        <v>Wasatch County</v>
      </c>
      <c r="J5732" t="str">
        <f>IFERROR(Table1[[#This Row],[County (Utah.gov)]], SUBSTITUTE(Table1[[#This Row],[County (WPR)]], " County", ""))</f>
        <v>Wasatch</v>
      </c>
    </row>
    <row r="5733" spans="1:10">
      <c r="A5733" t="s">
        <v>140</v>
      </c>
      <c r="B5733" t="s">
        <v>322</v>
      </c>
      <c r="C5733">
        <v>2025</v>
      </c>
      <c r="D5733">
        <v>2</v>
      </c>
      <c r="E5733">
        <v>84050</v>
      </c>
      <c r="F5733" t="s">
        <v>290</v>
      </c>
      <c r="G5733">
        <v>129</v>
      </c>
      <c r="H5733" t="str">
        <f>_xlfn.XLOOKUP(Table1[[#This Row],[ZIPCODE]],Table2[Zip Code],Table2[County])</f>
        <v>Morgan</v>
      </c>
      <c r="I5733" t="str">
        <f>_xlfn.XLOOKUP(Table1[[#This Row],[ZIPCODE]],Table3[zip],Table3[county])</f>
        <v>Morgan County</v>
      </c>
      <c r="J5733" t="str">
        <f>IFERROR(Table1[[#This Row],[County (Utah.gov)]], SUBSTITUTE(Table1[[#This Row],[County (WPR)]], " County", ""))</f>
        <v>Morgan</v>
      </c>
    </row>
    <row r="5734" spans="1:10">
      <c r="A5734" t="s">
        <v>140</v>
      </c>
      <c r="B5734" t="s">
        <v>322</v>
      </c>
      <c r="C5734">
        <v>2025</v>
      </c>
      <c r="D5734">
        <v>2</v>
      </c>
      <c r="E5734">
        <v>84050</v>
      </c>
      <c r="F5734" t="s">
        <v>291</v>
      </c>
      <c r="G5734">
        <v>56</v>
      </c>
      <c r="H5734" t="str">
        <f>_xlfn.XLOOKUP(Table1[[#This Row],[ZIPCODE]],Table2[Zip Code],Table2[County])</f>
        <v>Morgan</v>
      </c>
      <c r="I5734" t="str">
        <f>_xlfn.XLOOKUP(Table1[[#This Row],[ZIPCODE]],Table3[zip],Table3[county])</f>
        <v>Morgan County</v>
      </c>
      <c r="J5734" t="str">
        <f>IFERROR(Table1[[#This Row],[County (Utah.gov)]], SUBSTITUTE(Table1[[#This Row],[County (WPR)]], " County", ""))</f>
        <v>Morgan</v>
      </c>
    </row>
    <row r="5735" spans="1:10">
      <c r="A5735" t="s">
        <v>140</v>
      </c>
      <c r="B5735" t="s">
        <v>322</v>
      </c>
      <c r="C5735">
        <v>2025</v>
      </c>
      <c r="D5735">
        <v>2</v>
      </c>
      <c r="E5735">
        <v>84052</v>
      </c>
      <c r="F5735" t="s">
        <v>290</v>
      </c>
      <c r="G5735">
        <v>1</v>
      </c>
      <c r="H5735" t="str">
        <f>_xlfn.XLOOKUP(Table1[[#This Row],[ZIPCODE]],Table2[Zip Code],Table2[County])</f>
        <v>Duchesne</v>
      </c>
      <c r="I5735" t="str">
        <f>_xlfn.XLOOKUP(Table1[[#This Row],[ZIPCODE]],Table3[zip],Table3[county])</f>
        <v>Duchesne County</v>
      </c>
      <c r="J5735" t="str">
        <f>IFERROR(Table1[[#This Row],[County (Utah.gov)]], SUBSTITUTE(Table1[[#This Row],[County (WPR)]], " County", ""))</f>
        <v>Duchesne</v>
      </c>
    </row>
    <row r="5736" spans="1:10">
      <c r="A5736" t="s">
        <v>140</v>
      </c>
      <c r="B5736" t="s">
        <v>322</v>
      </c>
      <c r="C5736">
        <v>2025</v>
      </c>
      <c r="D5736">
        <v>2</v>
      </c>
      <c r="E5736">
        <v>84054</v>
      </c>
      <c r="F5736" t="s">
        <v>290</v>
      </c>
      <c r="G5736">
        <v>72</v>
      </c>
      <c r="H5736" t="str">
        <f>_xlfn.XLOOKUP(Table1[[#This Row],[ZIPCODE]],Table2[Zip Code],Table2[County])</f>
        <v>Davis</v>
      </c>
      <c r="I5736" t="str">
        <f>_xlfn.XLOOKUP(Table1[[#This Row],[ZIPCODE]],Table3[zip],Table3[county])</f>
        <v>Davis County</v>
      </c>
      <c r="J5736" t="str">
        <f>IFERROR(Table1[[#This Row],[County (Utah.gov)]], SUBSTITUTE(Table1[[#This Row],[County (WPR)]], " County", ""))</f>
        <v>Davis</v>
      </c>
    </row>
    <row r="5737" spans="1:10">
      <c r="A5737" t="s">
        <v>140</v>
      </c>
      <c r="B5737" t="s">
        <v>322</v>
      </c>
      <c r="C5737">
        <v>2025</v>
      </c>
      <c r="D5737">
        <v>2</v>
      </c>
      <c r="E5737">
        <v>84054</v>
      </c>
      <c r="F5737" t="s">
        <v>291</v>
      </c>
      <c r="G5737">
        <v>26</v>
      </c>
      <c r="H5737" t="str">
        <f>_xlfn.XLOOKUP(Table1[[#This Row],[ZIPCODE]],Table2[Zip Code],Table2[County])</f>
        <v>Davis</v>
      </c>
      <c r="I5737" t="str">
        <f>_xlfn.XLOOKUP(Table1[[#This Row],[ZIPCODE]],Table3[zip],Table3[county])</f>
        <v>Davis County</v>
      </c>
      <c r="J5737" t="str">
        <f>IFERROR(Table1[[#This Row],[County (Utah.gov)]], SUBSTITUTE(Table1[[#This Row],[County (WPR)]], " County", ""))</f>
        <v>Davis</v>
      </c>
    </row>
    <row r="5738" spans="1:10">
      <c r="A5738" t="s">
        <v>140</v>
      </c>
      <c r="B5738" t="s">
        <v>322</v>
      </c>
      <c r="C5738">
        <v>2025</v>
      </c>
      <c r="D5738">
        <v>2</v>
      </c>
      <c r="E5738">
        <v>84055</v>
      </c>
      <c r="F5738" t="s">
        <v>290</v>
      </c>
      <c r="G5738">
        <v>3</v>
      </c>
      <c r="H5738" t="str">
        <f>_xlfn.XLOOKUP(Table1[[#This Row],[ZIPCODE]],Table2[Zip Code],Table2[County])</f>
        <v>Summit</v>
      </c>
      <c r="I5738" t="str">
        <f>_xlfn.XLOOKUP(Table1[[#This Row],[ZIPCODE]],Table3[zip],Table3[county])</f>
        <v>Summit County</v>
      </c>
      <c r="J5738" t="str">
        <f>IFERROR(Table1[[#This Row],[County (Utah.gov)]], SUBSTITUTE(Table1[[#This Row],[County (WPR)]], " County", ""))</f>
        <v>Summit</v>
      </c>
    </row>
    <row r="5739" spans="1:10">
      <c r="A5739" t="s">
        <v>140</v>
      </c>
      <c r="B5739" t="s">
        <v>322</v>
      </c>
      <c r="C5739">
        <v>2025</v>
      </c>
      <c r="D5739">
        <v>2</v>
      </c>
      <c r="E5739">
        <v>84055</v>
      </c>
      <c r="F5739" t="s">
        <v>291</v>
      </c>
      <c r="G5739">
        <v>2</v>
      </c>
      <c r="H5739" t="str">
        <f>_xlfn.XLOOKUP(Table1[[#This Row],[ZIPCODE]],Table2[Zip Code],Table2[County])</f>
        <v>Summit</v>
      </c>
      <c r="I5739" t="str">
        <f>_xlfn.XLOOKUP(Table1[[#This Row],[ZIPCODE]],Table3[zip],Table3[county])</f>
        <v>Summit County</v>
      </c>
      <c r="J5739" t="str">
        <f>IFERROR(Table1[[#This Row],[County (Utah.gov)]], SUBSTITUTE(Table1[[#This Row],[County (WPR)]], " County", ""))</f>
        <v>Summit</v>
      </c>
    </row>
    <row r="5740" spans="1:10">
      <c r="A5740" t="s">
        <v>140</v>
      </c>
      <c r="B5740" t="s">
        <v>322</v>
      </c>
      <c r="C5740">
        <v>2025</v>
      </c>
      <c r="D5740">
        <v>2</v>
      </c>
      <c r="E5740">
        <v>84056</v>
      </c>
      <c r="F5740" t="s">
        <v>290</v>
      </c>
      <c r="G5740">
        <v>18</v>
      </c>
      <c r="H5740" t="str">
        <f>_xlfn.XLOOKUP(Table1[[#This Row],[ZIPCODE]],Table2[Zip Code],Table2[County])</f>
        <v>Weber</v>
      </c>
      <c r="I5740" t="str">
        <f>_xlfn.XLOOKUP(Table1[[#This Row],[ZIPCODE]],Table3[zip],Table3[county])</f>
        <v>Davis County</v>
      </c>
      <c r="J5740" t="str">
        <f>IFERROR(Table1[[#This Row],[County (Utah.gov)]], SUBSTITUTE(Table1[[#This Row],[County (WPR)]], " County", ""))</f>
        <v>Weber</v>
      </c>
    </row>
    <row r="5741" spans="1:10">
      <c r="A5741" t="s">
        <v>140</v>
      </c>
      <c r="B5741" t="s">
        <v>322</v>
      </c>
      <c r="C5741">
        <v>2025</v>
      </c>
      <c r="D5741">
        <v>2</v>
      </c>
      <c r="E5741">
        <v>84056</v>
      </c>
      <c r="F5741" t="s">
        <v>291</v>
      </c>
      <c r="G5741">
        <v>16</v>
      </c>
      <c r="H5741" t="str">
        <f>_xlfn.XLOOKUP(Table1[[#This Row],[ZIPCODE]],Table2[Zip Code],Table2[County])</f>
        <v>Weber</v>
      </c>
      <c r="I5741" t="str">
        <f>_xlfn.XLOOKUP(Table1[[#This Row],[ZIPCODE]],Table3[zip],Table3[county])</f>
        <v>Davis County</v>
      </c>
      <c r="J5741" t="str">
        <f>IFERROR(Table1[[#This Row],[County (Utah.gov)]], SUBSTITUTE(Table1[[#This Row],[County (WPR)]], " County", ""))</f>
        <v>Weber</v>
      </c>
    </row>
    <row r="5742" spans="1:10">
      <c r="A5742" t="s">
        <v>140</v>
      </c>
      <c r="B5742" t="s">
        <v>322</v>
      </c>
      <c r="C5742">
        <v>2025</v>
      </c>
      <c r="D5742">
        <v>2</v>
      </c>
      <c r="E5742">
        <v>84057</v>
      </c>
      <c r="F5742" t="s">
        <v>290</v>
      </c>
      <c r="G5742">
        <v>7</v>
      </c>
      <c r="H5742" t="str">
        <f>_xlfn.XLOOKUP(Table1[[#This Row],[ZIPCODE]],Table2[Zip Code],Table2[County])</f>
        <v>Utah</v>
      </c>
      <c r="I5742" t="str">
        <f>_xlfn.XLOOKUP(Table1[[#This Row],[ZIPCODE]],Table3[zip],Table3[county])</f>
        <v>Utah County</v>
      </c>
      <c r="J5742" t="str">
        <f>IFERROR(Table1[[#This Row],[County (Utah.gov)]], SUBSTITUTE(Table1[[#This Row],[County (WPR)]], " County", ""))</f>
        <v>Utah</v>
      </c>
    </row>
    <row r="5743" spans="1:10">
      <c r="A5743" t="s">
        <v>140</v>
      </c>
      <c r="B5743" t="s">
        <v>322</v>
      </c>
      <c r="C5743">
        <v>2025</v>
      </c>
      <c r="D5743">
        <v>2</v>
      </c>
      <c r="E5743">
        <v>84057</v>
      </c>
      <c r="F5743" t="s">
        <v>291</v>
      </c>
      <c r="G5743">
        <v>7</v>
      </c>
      <c r="H5743" t="str">
        <f>_xlfn.XLOOKUP(Table1[[#This Row],[ZIPCODE]],Table2[Zip Code],Table2[County])</f>
        <v>Utah</v>
      </c>
      <c r="I5743" t="str">
        <f>_xlfn.XLOOKUP(Table1[[#This Row],[ZIPCODE]],Table3[zip],Table3[county])</f>
        <v>Utah County</v>
      </c>
      <c r="J5743" t="str">
        <f>IFERROR(Table1[[#This Row],[County (Utah.gov)]], SUBSTITUTE(Table1[[#This Row],[County (WPR)]], " County", ""))</f>
        <v>Utah</v>
      </c>
    </row>
    <row r="5744" spans="1:10">
      <c r="A5744" t="s">
        <v>140</v>
      </c>
      <c r="B5744" t="s">
        <v>322</v>
      </c>
      <c r="C5744">
        <v>2025</v>
      </c>
      <c r="D5744">
        <v>2</v>
      </c>
      <c r="E5744">
        <v>84058</v>
      </c>
      <c r="F5744" t="s">
        <v>290</v>
      </c>
      <c r="G5744">
        <v>12</v>
      </c>
      <c r="H5744" t="str">
        <f>_xlfn.XLOOKUP(Table1[[#This Row],[ZIPCODE]],Table2[Zip Code],Table2[County])</f>
        <v>Utah</v>
      </c>
      <c r="I5744" t="str">
        <f>_xlfn.XLOOKUP(Table1[[#This Row],[ZIPCODE]],Table3[zip],Table3[county])</f>
        <v>Utah County</v>
      </c>
      <c r="J5744" t="str">
        <f>IFERROR(Table1[[#This Row],[County (Utah.gov)]], SUBSTITUTE(Table1[[#This Row],[County (WPR)]], " County", ""))</f>
        <v>Utah</v>
      </c>
    </row>
    <row r="5745" spans="1:10">
      <c r="A5745" t="s">
        <v>140</v>
      </c>
      <c r="B5745" t="s">
        <v>322</v>
      </c>
      <c r="C5745">
        <v>2025</v>
      </c>
      <c r="D5745">
        <v>2</v>
      </c>
      <c r="E5745">
        <v>84058</v>
      </c>
      <c r="F5745" t="s">
        <v>291</v>
      </c>
      <c r="G5745">
        <v>6</v>
      </c>
      <c r="H5745" t="str">
        <f>_xlfn.XLOOKUP(Table1[[#This Row],[ZIPCODE]],Table2[Zip Code],Table2[County])</f>
        <v>Utah</v>
      </c>
      <c r="I5745" t="str">
        <f>_xlfn.XLOOKUP(Table1[[#This Row],[ZIPCODE]],Table3[zip],Table3[county])</f>
        <v>Utah County</v>
      </c>
      <c r="J5745" t="str">
        <f>IFERROR(Table1[[#This Row],[County (Utah.gov)]], SUBSTITUTE(Table1[[#This Row],[County (WPR)]], " County", ""))</f>
        <v>Utah</v>
      </c>
    </row>
    <row r="5746" spans="1:10">
      <c r="A5746" t="s">
        <v>140</v>
      </c>
      <c r="B5746" t="s">
        <v>322</v>
      </c>
      <c r="C5746">
        <v>2025</v>
      </c>
      <c r="D5746">
        <v>2</v>
      </c>
      <c r="E5746">
        <v>84059</v>
      </c>
      <c r="F5746" t="s">
        <v>290</v>
      </c>
      <c r="G5746">
        <v>5</v>
      </c>
      <c r="H5746" t="str">
        <f>_xlfn.XLOOKUP(Table1[[#This Row],[ZIPCODE]],Table2[Zip Code],Table2[County])</f>
        <v>Utah</v>
      </c>
      <c r="I5746" t="str">
        <f>_xlfn.XLOOKUP(Table1[[#This Row],[ZIPCODE]],Table3[zip],Table3[county])</f>
        <v>Utah County</v>
      </c>
      <c r="J5746" t="str">
        <f>IFERROR(Table1[[#This Row],[County (Utah.gov)]], SUBSTITUTE(Table1[[#This Row],[County (WPR)]], " County", ""))</f>
        <v>Utah</v>
      </c>
    </row>
    <row r="5747" spans="1:10">
      <c r="A5747" t="s">
        <v>140</v>
      </c>
      <c r="B5747" t="s">
        <v>322</v>
      </c>
      <c r="C5747">
        <v>2025</v>
      </c>
      <c r="D5747">
        <v>2</v>
      </c>
      <c r="E5747">
        <v>84059</v>
      </c>
      <c r="F5747" t="s">
        <v>291</v>
      </c>
      <c r="G5747">
        <v>3</v>
      </c>
      <c r="H5747" t="str">
        <f>_xlfn.XLOOKUP(Table1[[#This Row],[ZIPCODE]],Table2[Zip Code],Table2[County])</f>
        <v>Utah</v>
      </c>
      <c r="I5747" t="str">
        <f>_xlfn.XLOOKUP(Table1[[#This Row],[ZIPCODE]],Table3[zip],Table3[county])</f>
        <v>Utah County</v>
      </c>
      <c r="J5747" t="str">
        <f>IFERROR(Table1[[#This Row],[County (Utah.gov)]], SUBSTITUTE(Table1[[#This Row],[County (WPR)]], " County", ""))</f>
        <v>Utah</v>
      </c>
    </row>
    <row r="5748" spans="1:10">
      <c r="A5748" t="s">
        <v>140</v>
      </c>
      <c r="B5748" t="s">
        <v>322</v>
      </c>
      <c r="C5748">
        <v>2025</v>
      </c>
      <c r="D5748">
        <v>2</v>
      </c>
      <c r="E5748">
        <v>84060</v>
      </c>
      <c r="F5748" t="s">
        <v>290</v>
      </c>
      <c r="G5748">
        <v>5</v>
      </c>
      <c r="H5748" t="str">
        <f>_xlfn.XLOOKUP(Table1[[#This Row],[ZIPCODE]],Table2[Zip Code],Table2[County])</f>
        <v>Summit</v>
      </c>
      <c r="I5748" t="str">
        <f>_xlfn.XLOOKUP(Table1[[#This Row],[ZIPCODE]],Table3[zip],Table3[county])</f>
        <v>Summit County</v>
      </c>
      <c r="J5748" t="str">
        <f>IFERROR(Table1[[#This Row],[County (Utah.gov)]], SUBSTITUTE(Table1[[#This Row],[County (WPR)]], " County", ""))</f>
        <v>Summit</v>
      </c>
    </row>
    <row r="5749" spans="1:10">
      <c r="A5749" t="s">
        <v>140</v>
      </c>
      <c r="B5749" t="s">
        <v>322</v>
      </c>
      <c r="C5749">
        <v>2025</v>
      </c>
      <c r="D5749">
        <v>2</v>
      </c>
      <c r="E5749">
        <v>84060</v>
      </c>
      <c r="F5749" t="s">
        <v>291</v>
      </c>
      <c r="G5749">
        <v>1</v>
      </c>
      <c r="H5749" t="str">
        <f>_xlfn.XLOOKUP(Table1[[#This Row],[ZIPCODE]],Table2[Zip Code],Table2[County])</f>
        <v>Summit</v>
      </c>
      <c r="I5749" t="str">
        <f>_xlfn.XLOOKUP(Table1[[#This Row],[ZIPCODE]],Table3[zip],Table3[county])</f>
        <v>Summit County</v>
      </c>
      <c r="J5749" t="str">
        <f>IFERROR(Table1[[#This Row],[County (Utah.gov)]], SUBSTITUTE(Table1[[#This Row],[County (WPR)]], " County", ""))</f>
        <v>Summit</v>
      </c>
    </row>
    <row r="5750" spans="1:10">
      <c r="A5750" t="s">
        <v>140</v>
      </c>
      <c r="B5750" t="s">
        <v>322</v>
      </c>
      <c r="C5750">
        <v>2025</v>
      </c>
      <c r="D5750">
        <v>2</v>
      </c>
      <c r="E5750">
        <v>84061</v>
      </c>
      <c r="F5750" t="s">
        <v>290</v>
      </c>
      <c r="G5750">
        <v>1</v>
      </c>
      <c r="H5750" t="str">
        <f>_xlfn.XLOOKUP(Table1[[#This Row],[ZIPCODE]],Table2[Zip Code],Table2[County])</f>
        <v>Summit</v>
      </c>
      <c r="I5750" t="str">
        <f>_xlfn.XLOOKUP(Table1[[#This Row],[ZIPCODE]],Table3[zip],Table3[county])</f>
        <v>Summit County</v>
      </c>
      <c r="J5750" t="str">
        <f>IFERROR(Table1[[#This Row],[County (Utah.gov)]], SUBSTITUTE(Table1[[#This Row],[County (WPR)]], " County", ""))</f>
        <v>Summit</v>
      </c>
    </row>
    <row r="5751" spans="1:10">
      <c r="A5751" t="s">
        <v>140</v>
      </c>
      <c r="B5751" t="s">
        <v>322</v>
      </c>
      <c r="C5751">
        <v>2025</v>
      </c>
      <c r="D5751">
        <v>2</v>
      </c>
      <c r="E5751">
        <v>84062</v>
      </c>
      <c r="F5751" t="s">
        <v>290</v>
      </c>
      <c r="G5751">
        <v>11</v>
      </c>
      <c r="H5751" t="str">
        <f>_xlfn.XLOOKUP(Table1[[#This Row],[ZIPCODE]],Table2[Zip Code],Table2[County])</f>
        <v>Utah</v>
      </c>
      <c r="I5751" t="str">
        <f>_xlfn.XLOOKUP(Table1[[#This Row],[ZIPCODE]],Table3[zip],Table3[county])</f>
        <v>Utah County</v>
      </c>
      <c r="J5751" t="str">
        <f>IFERROR(Table1[[#This Row],[County (Utah.gov)]], SUBSTITUTE(Table1[[#This Row],[County (WPR)]], " County", ""))</f>
        <v>Utah</v>
      </c>
    </row>
    <row r="5752" spans="1:10">
      <c r="A5752" t="s">
        <v>140</v>
      </c>
      <c r="B5752" t="s">
        <v>322</v>
      </c>
      <c r="C5752">
        <v>2025</v>
      </c>
      <c r="D5752">
        <v>2</v>
      </c>
      <c r="E5752">
        <v>84062</v>
      </c>
      <c r="F5752" t="s">
        <v>291</v>
      </c>
      <c r="G5752">
        <v>6</v>
      </c>
      <c r="H5752" t="str">
        <f>_xlfn.XLOOKUP(Table1[[#This Row],[ZIPCODE]],Table2[Zip Code],Table2[County])</f>
        <v>Utah</v>
      </c>
      <c r="I5752" t="str">
        <f>_xlfn.XLOOKUP(Table1[[#This Row],[ZIPCODE]],Table3[zip],Table3[county])</f>
        <v>Utah County</v>
      </c>
      <c r="J5752" t="str">
        <f>IFERROR(Table1[[#This Row],[County (Utah.gov)]], SUBSTITUTE(Table1[[#This Row],[County (WPR)]], " County", ""))</f>
        <v>Utah</v>
      </c>
    </row>
    <row r="5753" spans="1:10">
      <c r="A5753" t="s">
        <v>140</v>
      </c>
      <c r="B5753" t="s">
        <v>322</v>
      </c>
      <c r="C5753">
        <v>2025</v>
      </c>
      <c r="D5753">
        <v>2</v>
      </c>
      <c r="E5753">
        <v>84064</v>
      </c>
      <c r="F5753" t="s">
        <v>290</v>
      </c>
      <c r="G5753">
        <v>1</v>
      </c>
      <c r="H5753" t="str">
        <f>_xlfn.XLOOKUP(Table1[[#This Row],[ZIPCODE]],Table2[Zip Code],Table2[County])</f>
        <v>Rich</v>
      </c>
      <c r="I5753" t="str">
        <f>_xlfn.XLOOKUP(Table1[[#This Row],[ZIPCODE]],Table3[zip],Table3[county])</f>
        <v>Rich County</v>
      </c>
      <c r="J5753" t="str">
        <f>IFERROR(Table1[[#This Row],[County (Utah.gov)]], SUBSTITUTE(Table1[[#This Row],[County (WPR)]], " County", ""))</f>
        <v>Rich</v>
      </c>
    </row>
    <row r="5754" spans="1:10">
      <c r="A5754" t="s">
        <v>140</v>
      </c>
      <c r="B5754" t="s">
        <v>322</v>
      </c>
      <c r="C5754">
        <v>2025</v>
      </c>
      <c r="D5754">
        <v>2</v>
      </c>
      <c r="E5754">
        <v>84065</v>
      </c>
      <c r="F5754" t="s">
        <v>290</v>
      </c>
      <c r="G5754">
        <v>22</v>
      </c>
      <c r="H5754" t="str">
        <f>_xlfn.XLOOKUP(Table1[[#This Row],[ZIPCODE]],Table2[Zip Code],Table2[County])</f>
        <v>Salt Lake</v>
      </c>
      <c r="I5754" t="str">
        <f>_xlfn.XLOOKUP(Table1[[#This Row],[ZIPCODE]],Table3[zip],Table3[county])</f>
        <v>Salt Lake County</v>
      </c>
      <c r="J5754" t="str">
        <f>IFERROR(Table1[[#This Row],[County (Utah.gov)]], SUBSTITUTE(Table1[[#This Row],[County (WPR)]], " County", ""))</f>
        <v>Salt Lake</v>
      </c>
    </row>
    <row r="5755" spans="1:10">
      <c r="A5755" t="s">
        <v>140</v>
      </c>
      <c r="B5755" t="s">
        <v>322</v>
      </c>
      <c r="C5755">
        <v>2025</v>
      </c>
      <c r="D5755">
        <v>2</v>
      </c>
      <c r="E5755">
        <v>84065</v>
      </c>
      <c r="F5755" t="s">
        <v>291</v>
      </c>
      <c r="G5755">
        <v>15</v>
      </c>
      <c r="H5755" t="str">
        <f>_xlfn.XLOOKUP(Table1[[#This Row],[ZIPCODE]],Table2[Zip Code],Table2[County])</f>
        <v>Salt Lake</v>
      </c>
      <c r="I5755" t="str">
        <f>_xlfn.XLOOKUP(Table1[[#This Row],[ZIPCODE]],Table3[zip],Table3[county])</f>
        <v>Salt Lake County</v>
      </c>
      <c r="J5755" t="str">
        <f>IFERROR(Table1[[#This Row],[County (Utah.gov)]], SUBSTITUTE(Table1[[#This Row],[County (WPR)]], " County", ""))</f>
        <v>Salt Lake</v>
      </c>
    </row>
    <row r="5756" spans="1:10">
      <c r="A5756" t="s">
        <v>140</v>
      </c>
      <c r="B5756" t="s">
        <v>322</v>
      </c>
      <c r="C5756">
        <v>2025</v>
      </c>
      <c r="D5756">
        <v>2</v>
      </c>
      <c r="E5756">
        <v>84066</v>
      </c>
      <c r="F5756" t="s">
        <v>290</v>
      </c>
      <c r="G5756">
        <v>5</v>
      </c>
      <c r="H5756" t="str">
        <f>_xlfn.XLOOKUP(Table1[[#This Row],[ZIPCODE]],Table2[Zip Code],Table2[County])</f>
        <v>Duchesne</v>
      </c>
      <c r="I5756" t="str">
        <f>_xlfn.XLOOKUP(Table1[[#This Row],[ZIPCODE]],Table3[zip],Table3[county])</f>
        <v>Duchesne County</v>
      </c>
      <c r="J5756" t="str">
        <f>IFERROR(Table1[[#This Row],[County (Utah.gov)]], SUBSTITUTE(Table1[[#This Row],[County (WPR)]], " County", ""))</f>
        <v>Duchesne</v>
      </c>
    </row>
    <row r="5757" spans="1:10">
      <c r="A5757" t="s">
        <v>140</v>
      </c>
      <c r="B5757" t="s">
        <v>322</v>
      </c>
      <c r="C5757">
        <v>2025</v>
      </c>
      <c r="D5757">
        <v>2</v>
      </c>
      <c r="E5757">
        <v>84066</v>
      </c>
      <c r="F5757" t="s">
        <v>291</v>
      </c>
      <c r="G5757">
        <v>9</v>
      </c>
      <c r="H5757" t="str">
        <f>_xlfn.XLOOKUP(Table1[[#This Row],[ZIPCODE]],Table2[Zip Code],Table2[County])</f>
        <v>Duchesne</v>
      </c>
      <c r="I5757" t="str">
        <f>_xlfn.XLOOKUP(Table1[[#This Row],[ZIPCODE]],Table3[zip],Table3[county])</f>
        <v>Duchesne County</v>
      </c>
      <c r="J5757" t="str">
        <f>IFERROR(Table1[[#This Row],[County (Utah.gov)]], SUBSTITUTE(Table1[[#This Row],[County (WPR)]], " County", ""))</f>
        <v>Duchesne</v>
      </c>
    </row>
    <row r="5758" spans="1:10">
      <c r="A5758" t="s">
        <v>140</v>
      </c>
      <c r="B5758" t="s">
        <v>322</v>
      </c>
      <c r="C5758">
        <v>2025</v>
      </c>
      <c r="D5758">
        <v>2</v>
      </c>
      <c r="E5758">
        <v>84067</v>
      </c>
      <c r="F5758" t="s">
        <v>290</v>
      </c>
      <c r="G5758">
        <v>300</v>
      </c>
      <c r="H5758" t="str">
        <f>_xlfn.XLOOKUP(Table1[[#This Row],[ZIPCODE]],Table2[Zip Code],Table2[County])</f>
        <v>Weber</v>
      </c>
      <c r="I5758" t="str">
        <f>_xlfn.XLOOKUP(Table1[[#This Row],[ZIPCODE]],Table3[zip],Table3[county])</f>
        <v>Weber County</v>
      </c>
      <c r="J5758" t="str">
        <f>IFERROR(Table1[[#This Row],[County (Utah.gov)]], SUBSTITUTE(Table1[[#This Row],[County (WPR)]], " County", ""))</f>
        <v>Weber</v>
      </c>
    </row>
    <row r="5759" spans="1:10">
      <c r="A5759" t="s">
        <v>140</v>
      </c>
      <c r="B5759" t="s">
        <v>322</v>
      </c>
      <c r="C5759">
        <v>2025</v>
      </c>
      <c r="D5759">
        <v>2</v>
      </c>
      <c r="E5759">
        <v>84067</v>
      </c>
      <c r="F5759" t="s">
        <v>291</v>
      </c>
      <c r="G5759">
        <v>158</v>
      </c>
      <c r="H5759" t="str">
        <f>_xlfn.XLOOKUP(Table1[[#This Row],[ZIPCODE]],Table2[Zip Code],Table2[County])</f>
        <v>Weber</v>
      </c>
      <c r="I5759" t="str">
        <f>_xlfn.XLOOKUP(Table1[[#This Row],[ZIPCODE]],Table3[zip],Table3[county])</f>
        <v>Weber County</v>
      </c>
      <c r="J5759" t="str">
        <f>IFERROR(Table1[[#This Row],[County (Utah.gov)]], SUBSTITUTE(Table1[[#This Row],[County (WPR)]], " County", ""))</f>
        <v>Weber</v>
      </c>
    </row>
    <row r="5760" spans="1:10">
      <c r="A5760" t="s">
        <v>140</v>
      </c>
      <c r="B5760" t="s">
        <v>322</v>
      </c>
      <c r="C5760">
        <v>2025</v>
      </c>
      <c r="D5760">
        <v>2</v>
      </c>
      <c r="E5760">
        <v>84070</v>
      </c>
      <c r="F5760" t="s">
        <v>290</v>
      </c>
      <c r="G5760">
        <v>24</v>
      </c>
      <c r="H5760" t="str">
        <f>_xlfn.XLOOKUP(Table1[[#This Row],[ZIPCODE]],Table2[Zip Code],Table2[County])</f>
        <v>Salt Lake</v>
      </c>
      <c r="I5760" t="str">
        <f>_xlfn.XLOOKUP(Table1[[#This Row],[ZIPCODE]],Table3[zip],Table3[county])</f>
        <v>Salt Lake County</v>
      </c>
      <c r="J5760" t="str">
        <f>IFERROR(Table1[[#This Row],[County (Utah.gov)]], SUBSTITUTE(Table1[[#This Row],[County (WPR)]], " County", ""))</f>
        <v>Salt Lake</v>
      </c>
    </row>
    <row r="5761" spans="1:10">
      <c r="A5761" t="s">
        <v>140</v>
      </c>
      <c r="B5761" t="s">
        <v>322</v>
      </c>
      <c r="C5761">
        <v>2025</v>
      </c>
      <c r="D5761">
        <v>2</v>
      </c>
      <c r="E5761">
        <v>84070</v>
      </c>
      <c r="F5761" t="s">
        <v>291</v>
      </c>
      <c r="G5761">
        <v>8</v>
      </c>
      <c r="H5761" t="str">
        <f>_xlfn.XLOOKUP(Table1[[#This Row],[ZIPCODE]],Table2[Zip Code],Table2[County])</f>
        <v>Salt Lake</v>
      </c>
      <c r="I5761" t="str">
        <f>_xlfn.XLOOKUP(Table1[[#This Row],[ZIPCODE]],Table3[zip],Table3[county])</f>
        <v>Salt Lake County</v>
      </c>
      <c r="J5761" t="str">
        <f>IFERROR(Table1[[#This Row],[County (Utah.gov)]], SUBSTITUTE(Table1[[#This Row],[County (WPR)]], " County", ""))</f>
        <v>Salt Lake</v>
      </c>
    </row>
    <row r="5762" spans="1:10">
      <c r="A5762" t="s">
        <v>140</v>
      </c>
      <c r="B5762" t="s">
        <v>322</v>
      </c>
      <c r="C5762">
        <v>2025</v>
      </c>
      <c r="D5762">
        <v>2</v>
      </c>
      <c r="E5762">
        <v>84071</v>
      </c>
      <c r="F5762" t="s">
        <v>290</v>
      </c>
      <c r="G5762">
        <v>3</v>
      </c>
      <c r="H5762" t="str">
        <f>_xlfn.XLOOKUP(Table1[[#This Row],[ZIPCODE]],Table2[Zip Code],Table2[County])</f>
        <v>Tooele</v>
      </c>
      <c r="I5762" t="str">
        <f>_xlfn.XLOOKUP(Table1[[#This Row],[ZIPCODE]],Table3[zip],Table3[county])</f>
        <v>Tooele County</v>
      </c>
      <c r="J5762" t="str">
        <f>IFERROR(Table1[[#This Row],[County (Utah.gov)]], SUBSTITUTE(Table1[[#This Row],[County (WPR)]], " County", ""))</f>
        <v>Tooele</v>
      </c>
    </row>
    <row r="5763" spans="1:10">
      <c r="A5763" t="s">
        <v>140</v>
      </c>
      <c r="B5763" t="s">
        <v>322</v>
      </c>
      <c r="C5763">
        <v>2025</v>
      </c>
      <c r="D5763">
        <v>2</v>
      </c>
      <c r="E5763">
        <v>84074</v>
      </c>
      <c r="F5763" t="s">
        <v>290</v>
      </c>
      <c r="G5763">
        <v>39</v>
      </c>
      <c r="H5763" t="str">
        <f>_xlfn.XLOOKUP(Table1[[#This Row],[ZIPCODE]],Table2[Zip Code],Table2[County])</f>
        <v>Tooele</v>
      </c>
      <c r="I5763" t="str">
        <f>_xlfn.XLOOKUP(Table1[[#This Row],[ZIPCODE]],Table3[zip],Table3[county])</f>
        <v>Tooele County</v>
      </c>
      <c r="J5763" t="str">
        <f>IFERROR(Table1[[#This Row],[County (Utah.gov)]], SUBSTITUTE(Table1[[#This Row],[County (WPR)]], " County", ""))</f>
        <v>Tooele</v>
      </c>
    </row>
    <row r="5764" spans="1:10">
      <c r="A5764" t="s">
        <v>140</v>
      </c>
      <c r="B5764" t="s">
        <v>322</v>
      </c>
      <c r="C5764">
        <v>2025</v>
      </c>
      <c r="D5764">
        <v>2</v>
      </c>
      <c r="E5764">
        <v>84074</v>
      </c>
      <c r="F5764" t="s">
        <v>291</v>
      </c>
      <c r="G5764">
        <v>24</v>
      </c>
      <c r="H5764" t="str">
        <f>_xlfn.XLOOKUP(Table1[[#This Row],[ZIPCODE]],Table2[Zip Code],Table2[County])</f>
        <v>Tooele</v>
      </c>
      <c r="I5764" t="str">
        <f>_xlfn.XLOOKUP(Table1[[#This Row],[ZIPCODE]],Table3[zip],Table3[county])</f>
        <v>Tooele County</v>
      </c>
      <c r="J5764" t="str">
        <f>IFERROR(Table1[[#This Row],[County (Utah.gov)]], SUBSTITUTE(Table1[[#This Row],[County (WPR)]], " County", ""))</f>
        <v>Tooele</v>
      </c>
    </row>
    <row r="5765" spans="1:10">
      <c r="A5765" t="s">
        <v>140</v>
      </c>
      <c r="B5765" t="s">
        <v>322</v>
      </c>
      <c r="C5765">
        <v>2025</v>
      </c>
      <c r="D5765">
        <v>2</v>
      </c>
      <c r="E5765">
        <v>84075</v>
      </c>
      <c r="F5765" t="s">
        <v>290</v>
      </c>
      <c r="G5765">
        <v>432</v>
      </c>
      <c r="H5765" t="str">
        <f>_xlfn.XLOOKUP(Table1[[#This Row],[ZIPCODE]],Table2[Zip Code],Table2[County])</f>
        <v>Davis</v>
      </c>
      <c r="I5765" t="str">
        <f>_xlfn.XLOOKUP(Table1[[#This Row],[ZIPCODE]],Table3[zip],Table3[county])</f>
        <v>Davis County</v>
      </c>
      <c r="J5765" t="str">
        <f>IFERROR(Table1[[#This Row],[County (Utah.gov)]], SUBSTITUTE(Table1[[#This Row],[County (WPR)]], " County", ""))</f>
        <v>Davis</v>
      </c>
    </row>
    <row r="5766" spans="1:10">
      <c r="A5766" t="s">
        <v>140</v>
      </c>
      <c r="B5766" t="s">
        <v>322</v>
      </c>
      <c r="C5766">
        <v>2025</v>
      </c>
      <c r="D5766">
        <v>2</v>
      </c>
      <c r="E5766">
        <v>84075</v>
      </c>
      <c r="F5766" t="s">
        <v>291</v>
      </c>
      <c r="G5766">
        <v>179</v>
      </c>
      <c r="H5766" t="str">
        <f>_xlfn.XLOOKUP(Table1[[#This Row],[ZIPCODE]],Table2[Zip Code],Table2[County])</f>
        <v>Davis</v>
      </c>
      <c r="I5766" t="str">
        <f>_xlfn.XLOOKUP(Table1[[#This Row],[ZIPCODE]],Table3[zip],Table3[county])</f>
        <v>Davis County</v>
      </c>
      <c r="J5766" t="str">
        <f>IFERROR(Table1[[#This Row],[County (Utah.gov)]], SUBSTITUTE(Table1[[#This Row],[County (WPR)]], " County", ""))</f>
        <v>Davis</v>
      </c>
    </row>
    <row r="5767" spans="1:10">
      <c r="A5767" t="s">
        <v>140</v>
      </c>
      <c r="B5767" t="s">
        <v>322</v>
      </c>
      <c r="C5767">
        <v>2025</v>
      </c>
      <c r="D5767">
        <v>2</v>
      </c>
      <c r="E5767">
        <v>84078</v>
      </c>
      <c r="F5767" t="s">
        <v>290</v>
      </c>
      <c r="G5767">
        <v>5</v>
      </c>
      <c r="H5767" t="str">
        <f>_xlfn.XLOOKUP(Table1[[#This Row],[ZIPCODE]],Table2[Zip Code],Table2[County])</f>
        <v>Uintah</v>
      </c>
      <c r="I5767" t="str">
        <f>_xlfn.XLOOKUP(Table1[[#This Row],[ZIPCODE]],Table3[zip],Table3[county])</f>
        <v>Uintah County</v>
      </c>
      <c r="J5767" t="str">
        <f>IFERROR(Table1[[#This Row],[County (Utah.gov)]], SUBSTITUTE(Table1[[#This Row],[County (WPR)]], " County", ""))</f>
        <v>Uintah</v>
      </c>
    </row>
    <row r="5768" spans="1:10">
      <c r="A5768" t="s">
        <v>140</v>
      </c>
      <c r="B5768" t="s">
        <v>322</v>
      </c>
      <c r="C5768">
        <v>2025</v>
      </c>
      <c r="D5768">
        <v>2</v>
      </c>
      <c r="E5768">
        <v>84078</v>
      </c>
      <c r="F5768" t="s">
        <v>291</v>
      </c>
      <c r="G5768">
        <v>8</v>
      </c>
      <c r="H5768" t="str">
        <f>_xlfn.XLOOKUP(Table1[[#This Row],[ZIPCODE]],Table2[Zip Code],Table2[County])</f>
        <v>Uintah</v>
      </c>
      <c r="I5768" t="str">
        <f>_xlfn.XLOOKUP(Table1[[#This Row],[ZIPCODE]],Table3[zip],Table3[county])</f>
        <v>Uintah County</v>
      </c>
      <c r="J5768" t="str">
        <f>IFERROR(Table1[[#This Row],[County (Utah.gov)]], SUBSTITUTE(Table1[[#This Row],[County (WPR)]], " County", ""))</f>
        <v>Uintah</v>
      </c>
    </row>
    <row r="5769" spans="1:10">
      <c r="A5769" t="s">
        <v>140</v>
      </c>
      <c r="B5769" t="s">
        <v>322</v>
      </c>
      <c r="C5769">
        <v>2025</v>
      </c>
      <c r="D5769">
        <v>2</v>
      </c>
      <c r="E5769">
        <v>84081</v>
      </c>
      <c r="F5769" t="s">
        <v>290</v>
      </c>
      <c r="G5769">
        <v>45</v>
      </c>
      <c r="H5769" t="e">
        <f>_xlfn.XLOOKUP(Table1[[#This Row],[ZIPCODE]],Table2[Zip Code],Table2[County])</f>
        <v>#N/A</v>
      </c>
      <c r="I5769" t="str">
        <f>_xlfn.XLOOKUP(Table1[[#This Row],[ZIPCODE]],Table3[zip],Table3[county])</f>
        <v>Salt Lake County</v>
      </c>
      <c r="J5769" t="str">
        <f>IFERROR(Table1[[#This Row],[County (Utah.gov)]], SUBSTITUTE(Table1[[#This Row],[County (WPR)]], " County", ""))</f>
        <v>Salt Lake</v>
      </c>
    </row>
    <row r="5770" spans="1:10">
      <c r="A5770" t="s">
        <v>140</v>
      </c>
      <c r="B5770" t="s">
        <v>322</v>
      </c>
      <c r="C5770">
        <v>2025</v>
      </c>
      <c r="D5770">
        <v>2</v>
      </c>
      <c r="E5770">
        <v>84081</v>
      </c>
      <c r="F5770" t="s">
        <v>291</v>
      </c>
      <c r="G5770">
        <v>17</v>
      </c>
      <c r="H5770" t="e">
        <f>_xlfn.XLOOKUP(Table1[[#This Row],[ZIPCODE]],Table2[Zip Code],Table2[County])</f>
        <v>#N/A</v>
      </c>
      <c r="I5770" t="str">
        <f>_xlfn.XLOOKUP(Table1[[#This Row],[ZIPCODE]],Table3[zip],Table3[county])</f>
        <v>Salt Lake County</v>
      </c>
      <c r="J5770" t="str">
        <f>IFERROR(Table1[[#This Row],[County (Utah.gov)]], SUBSTITUTE(Table1[[#This Row],[County (WPR)]], " County", ""))</f>
        <v>Salt Lake</v>
      </c>
    </row>
    <row r="5771" spans="1:10">
      <c r="A5771" t="s">
        <v>140</v>
      </c>
      <c r="B5771" t="s">
        <v>322</v>
      </c>
      <c r="C5771">
        <v>2025</v>
      </c>
      <c r="D5771">
        <v>2</v>
      </c>
      <c r="E5771">
        <v>84083</v>
      </c>
      <c r="F5771" t="s">
        <v>290</v>
      </c>
      <c r="G5771">
        <v>1</v>
      </c>
      <c r="H5771" t="str">
        <f>_xlfn.XLOOKUP(Table1[[#This Row],[ZIPCODE]],Table2[Zip Code],Table2[County])</f>
        <v>Tooele</v>
      </c>
      <c r="I5771" t="str">
        <f>_xlfn.XLOOKUP(Table1[[#This Row],[ZIPCODE]],Table3[zip],Table3[county])</f>
        <v>Tooele County</v>
      </c>
      <c r="J5771" t="str">
        <f>IFERROR(Table1[[#This Row],[County (Utah.gov)]], SUBSTITUTE(Table1[[#This Row],[County (WPR)]], " County", ""))</f>
        <v>Tooele</v>
      </c>
    </row>
    <row r="5772" spans="1:10">
      <c r="A5772" t="s">
        <v>140</v>
      </c>
      <c r="B5772" t="s">
        <v>322</v>
      </c>
      <c r="C5772">
        <v>2025</v>
      </c>
      <c r="D5772">
        <v>2</v>
      </c>
      <c r="E5772">
        <v>84083</v>
      </c>
      <c r="F5772" t="s">
        <v>291</v>
      </c>
      <c r="G5772">
        <v>2</v>
      </c>
      <c r="H5772" t="str">
        <f>_xlfn.XLOOKUP(Table1[[#This Row],[ZIPCODE]],Table2[Zip Code],Table2[County])</f>
        <v>Tooele</v>
      </c>
      <c r="I5772" t="str">
        <f>_xlfn.XLOOKUP(Table1[[#This Row],[ZIPCODE]],Table3[zip],Table3[county])</f>
        <v>Tooele County</v>
      </c>
      <c r="J5772" t="str">
        <f>IFERROR(Table1[[#This Row],[County (Utah.gov)]], SUBSTITUTE(Table1[[#This Row],[County (WPR)]], " County", ""))</f>
        <v>Tooele</v>
      </c>
    </row>
    <row r="5773" spans="1:10">
      <c r="A5773" t="s">
        <v>140</v>
      </c>
      <c r="B5773" t="s">
        <v>322</v>
      </c>
      <c r="C5773">
        <v>2025</v>
      </c>
      <c r="D5773">
        <v>2</v>
      </c>
      <c r="E5773">
        <v>84084</v>
      </c>
      <c r="F5773" t="s">
        <v>290</v>
      </c>
      <c r="G5773">
        <v>10</v>
      </c>
      <c r="H5773" t="str">
        <f>_xlfn.XLOOKUP(Table1[[#This Row],[ZIPCODE]],Table2[Zip Code],Table2[County])</f>
        <v>Salt Lake</v>
      </c>
      <c r="I5773" t="str">
        <f>_xlfn.XLOOKUP(Table1[[#This Row],[ZIPCODE]],Table3[zip],Table3[county])</f>
        <v>Salt Lake County</v>
      </c>
      <c r="J5773" t="str">
        <f>IFERROR(Table1[[#This Row],[County (Utah.gov)]], SUBSTITUTE(Table1[[#This Row],[County (WPR)]], " County", ""))</f>
        <v>Salt Lake</v>
      </c>
    </row>
    <row r="5774" spans="1:10">
      <c r="A5774" t="s">
        <v>140</v>
      </c>
      <c r="B5774" t="s">
        <v>322</v>
      </c>
      <c r="C5774">
        <v>2025</v>
      </c>
      <c r="D5774">
        <v>2</v>
      </c>
      <c r="E5774">
        <v>84084</v>
      </c>
      <c r="F5774" t="s">
        <v>291</v>
      </c>
      <c r="G5774">
        <v>11</v>
      </c>
      <c r="H5774" t="str">
        <f>_xlfn.XLOOKUP(Table1[[#This Row],[ZIPCODE]],Table2[Zip Code],Table2[County])</f>
        <v>Salt Lake</v>
      </c>
      <c r="I5774" t="str">
        <f>_xlfn.XLOOKUP(Table1[[#This Row],[ZIPCODE]],Table3[zip],Table3[county])</f>
        <v>Salt Lake County</v>
      </c>
      <c r="J5774" t="str">
        <f>IFERROR(Table1[[#This Row],[County (Utah.gov)]], SUBSTITUTE(Table1[[#This Row],[County (WPR)]], " County", ""))</f>
        <v>Salt Lake</v>
      </c>
    </row>
    <row r="5775" spans="1:10">
      <c r="A5775" t="s">
        <v>140</v>
      </c>
      <c r="B5775" t="s">
        <v>322</v>
      </c>
      <c r="C5775">
        <v>2025</v>
      </c>
      <c r="D5775">
        <v>2</v>
      </c>
      <c r="E5775">
        <v>84087</v>
      </c>
      <c r="F5775" t="s">
        <v>290</v>
      </c>
      <c r="G5775">
        <v>58</v>
      </c>
      <c r="H5775" t="str">
        <f>_xlfn.XLOOKUP(Table1[[#This Row],[ZIPCODE]],Table2[Zip Code],Table2[County])</f>
        <v>Davis</v>
      </c>
      <c r="I5775" t="str">
        <f>_xlfn.XLOOKUP(Table1[[#This Row],[ZIPCODE]],Table3[zip],Table3[county])</f>
        <v>Davis County</v>
      </c>
      <c r="J5775" t="str">
        <f>IFERROR(Table1[[#This Row],[County (Utah.gov)]], SUBSTITUTE(Table1[[#This Row],[County (WPR)]], " County", ""))</f>
        <v>Davis</v>
      </c>
    </row>
    <row r="5776" spans="1:10">
      <c r="A5776" t="s">
        <v>140</v>
      </c>
      <c r="B5776" t="s">
        <v>322</v>
      </c>
      <c r="C5776">
        <v>2025</v>
      </c>
      <c r="D5776">
        <v>2</v>
      </c>
      <c r="E5776">
        <v>84087</v>
      </c>
      <c r="F5776" t="s">
        <v>291</v>
      </c>
      <c r="G5776">
        <v>40</v>
      </c>
      <c r="H5776" t="str">
        <f>_xlfn.XLOOKUP(Table1[[#This Row],[ZIPCODE]],Table2[Zip Code],Table2[County])</f>
        <v>Davis</v>
      </c>
      <c r="I5776" t="str">
        <f>_xlfn.XLOOKUP(Table1[[#This Row],[ZIPCODE]],Table3[zip],Table3[county])</f>
        <v>Davis County</v>
      </c>
      <c r="J5776" t="str">
        <f>IFERROR(Table1[[#This Row],[County (Utah.gov)]], SUBSTITUTE(Table1[[#This Row],[County (WPR)]], " County", ""))</f>
        <v>Davis</v>
      </c>
    </row>
    <row r="5777" spans="1:10">
      <c r="A5777" t="s">
        <v>140</v>
      </c>
      <c r="B5777" t="s">
        <v>322</v>
      </c>
      <c r="C5777">
        <v>2025</v>
      </c>
      <c r="D5777">
        <v>2</v>
      </c>
      <c r="E5777">
        <v>84088</v>
      </c>
      <c r="F5777" t="s">
        <v>290</v>
      </c>
      <c r="G5777">
        <v>18</v>
      </c>
      <c r="H5777" t="str">
        <f>_xlfn.XLOOKUP(Table1[[#This Row],[ZIPCODE]],Table2[Zip Code],Table2[County])</f>
        <v>Salt Lake</v>
      </c>
      <c r="I5777" t="str">
        <f>_xlfn.XLOOKUP(Table1[[#This Row],[ZIPCODE]],Table3[zip],Table3[county])</f>
        <v>Salt Lake County</v>
      </c>
      <c r="J5777" t="str">
        <f>IFERROR(Table1[[#This Row],[County (Utah.gov)]], SUBSTITUTE(Table1[[#This Row],[County (WPR)]], " County", ""))</f>
        <v>Salt Lake</v>
      </c>
    </row>
    <row r="5778" spans="1:10">
      <c r="A5778" t="s">
        <v>140</v>
      </c>
      <c r="B5778" t="s">
        <v>322</v>
      </c>
      <c r="C5778">
        <v>2025</v>
      </c>
      <c r="D5778">
        <v>2</v>
      </c>
      <c r="E5778">
        <v>84088</v>
      </c>
      <c r="F5778" t="s">
        <v>291</v>
      </c>
      <c r="G5778">
        <v>12</v>
      </c>
      <c r="H5778" t="str">
        <f>_xlfn.XLOOKUP(Table1[[#This Row],[ZIPCODE]],Table2[Zip Code],Table2[County])</f>
        <v>Salt Lake</v>
      </c>
      <c r="I5778" t="str">
        <f>_xlfn.XLOOKUP(Table1[[#This Row],[ZIPCODE]],Table3[zip],Table3[county])</f>
        <v>Salt Lake County</v>
      </c>
      <c r="J5778" t="str">
        <f>IFERROR(Table1[[#This Row],[County (Utah.gov)]], SUBSTITUTE(Table1[[#This Row],[County (WPR)]], " County", ""))</f>
        <v>Salt Lake</v>
      </c>
    </row>
    <row r="5779" spans="1:10">
      <c r="A5779" t="s">
        <v>140</v>
      </c>
      <c r="B5779" t="s">
        <v>322</v>
      </c>
      <c r="C5779">
        <v>2025</v>
      </c>
      <c r="D5779">
        <v>2</v>
      </c>
      <c r="E5779">
        <v>84089</v>
      </c>
      <c r="F5779" t="s">
        <v>290</v>
      </c>
      <c r="G5779">
        <v>1</v>
      </c>
      <c r="H5779" t="str">
        <f>_xlfn.XLOOKUP(Table1[[#This Row],[ZIPCODE]],Table2[Zip Code],Table2[County])</f>
        <v>Davis</v>
      </c>
      <c r="I5779" t="e">
        <f>_xlfn.XLOOKUP(Table1[[#This Row],[ZIPCODE]],Table3[zip],Table3[county])</f>
        <v>#N/A</v>
      </c>
      <c r="J5779" t="str">
        <f>IFERROR(Table1[[#This Row],[County (Utah.gov)]], SUBSTITUTE(Table1[[#This Row],[County (WPR)]], " County", ""))</f>
        <v>Davis</v>
      </c>
    </row>
    <row r="5780" spans="1:10">
      <c r="A5780" t="s">
        <v>140</v>
      </c>
      <c r="B5780" t="s">
        <v>322</v>
      </c>
      <c r="C5780">
        <v>2025</v>
      </c>
      <c r="D5780">
        <v>2</v>
      </c>
      <c r="E5780">
        <v>84089</v>
      </c>
      <c r="F5780" t="s">
        <v>291</v>
      </c>
      <c r="G5780">
        <v>1</v>
      </c>
      <c r="H5780" t="str">
        <f>_xlfn.XLOOKUP(Table1[[#This Row],[ZIPCODE]],Table2[Zip Code],Table2[County])</f>
        <v>Davis</v>
      </c>
      <c r="I5780" t="e">
        <f>_xlfn.XLOOKUP(Table1[[#This Row],[ZIPCODE]],Table3[zip],Table3[county])</f>
        <v>#N/A</v>
      </c>
      <c r="J5780" t="str">
        <f>IFERROR(Table1[[#This Row],[County (Utah.gov)]], SUBSTITUTE(Table1[[#This Row],[County (WPR)]], " County", ""))</f>
        <v>Davis</v>
      </c>
    </row>
    <row r="5781" spans="1:10">
      <c r="A5781" t="s">
        <v>140</v>
      </c>
      <c r="B5781" t="s">
        <v>322</v>
      </c>
      <c r="C5781">
        <v>2025</v>
      </c>
      <c r="D5781">
        <v>2</v>
      </c>
      <c r="E5781">
        <v>84092</v>
      </c>
      <c r="F5781" t="s">
        <v>290</v>
      </c>
      <c r="G5781">
        <v>11</v>
      </c>
      <c r="H5781" t="str">
        <f>_xlfn.XLOOKUP(Table1[[#This Row],[ZIPCODE]],Table2[Zip Code],Table2[County])</f>
        <v>Salt Lake</v>
      </c>
      <c r="I5781" t="str">
        <f>_xlfn.XLOOKUP(Table1[[#This Row],[ZIPCODE]],Table3[zip],Table3[county])</f>
        <v>Salt Lake County</v>
      </c>
      <c r="J5781" t="str">
        <f>IFERROR(Table1[[#This Row],[County (Utah.gov)]], SUBSTITUTE(Table1[[#This Row],[County (WPR)]], " County", ""))</f>
        <v>Salt Lake</v>
      </c>
    </row>
    <row r="5782" spans="1:10">
      <c r="A5782" t="s">
        <v>140</v>
      </c>
      <c r="B5782" t="s">
        <v>322</v>
      </c>
      <c r="C5782">
        <v>2025</v>
      </c>
      <c r="D5782">
        <v>2</v>
      </c>
      <c r="E5782">
        <v>84092</v>
      </c>
      <c r="F5782" t="s">
        <v>291</v>
      </c>
      <c r="G5782">
        <v>10</v>
      </c>
      <c r="H5782" t="str">
        <f>_xlfn.XLOOKUP(Table1[[#This Row],[ZIPCODE]],Table2[Zip Code],Table2[County])</f>
        <v>Salt Lake</v>
      </c>
      <c r="I5782" t="str">
        <f>_xlfn.XLOOKUP(Table1[[#This Row],[ZIPCODE]],Table3[zip],Table3[county])</f>
        <v>Salt Lake County</v>
      </c>
      <c r="J5782" t="str">
        <f>IFERROR(Table1[[#This Row],[County (Utah.gov)]], SUBSTITUTE(Table1[[#This Row],[County (WPR)]], " County", ""))</f>
        <v>Salt Lake</v>
      </c>
    </row>
    <row r="5783" spans="1:10">
      <c r="A5783" t="s">
        <v>140</v>
      </c>
      <c r="B5783" t="s">
        <v>322</v>
      </c>
      <c r="C5783">
        <v>2025</v>
      </c>
      <c r="D5783">
        <v>2</v>
      </c>
      <c r="E5783">
        <v>84093</v>
      </c>
      <c r="F5783" t="s">
        <v>290</v>
      </c>
      <c r="G5783">
        <v>8</v>
      </c>
      <c r="H5783" t="str">
        <f>_xlfn.XLOOKUP(Table1[[#This Row],[ZIPCODE]],Table2[Zip Code],Table2[County])</f>
        <v>Salt Lake</v>
      </c>
      <c r="I5783" t="str">
        <f>_xlfn.XLOOKUP(Table1[[#This Row],[ZIPCODE]],Table3[zip],Table3[county])</f>
        <v>Salt Lake County</v>
      </c>
      <c r="J5783" t="str">
        <f>IFERROR(Table1[[#This Row],[County (Utah.gov)]], SUBSTITUTE(Table1[[#This Row],[County (WPR)]], " County", ""))</f>
        <v>Salt Lake</v>
      </c>
    </row>
    <row r="5784" spans="1:10">
      <c r="A5784" t="s">
        <v>140</v>
      </c>
      <c r="B5784" t="s">
        <v>322</v>
      </c>
      <c r="C5784">
        <v>2025</v>
      </c>
      <c r="D5784">
        <v>2</v>
      </c>
      <c r="E5784">
        <v>84093</v>
      </c>
      <c r="F5784" t="s">
        <v>291</v>
      </c>
      <c r="G5784">
        <v>4</v>
      </c>
      <c r="H5784" t="str">
        <f>_xlfn.XLOOKUP(Table1[[#This Row],[ZIPCODE]],Table2[Zip Code],Table2[County])</f>
        <v>Salt Lake</v>
      </c>
      <c r="I5784" t="str">
        <f>_xlfn.XLOOKUP(Table1[[#This Row],[ZIPCODE]],Table3[zip],Table3[county])</f>
        <v>Salt Lake County</v>
      </c>
      <c r="J5784" t="str">
        <f>IFERROR(Table1[[#This Row],[County (Utah.gov)]], SUBSTITUTE(Table1[[#This Row],[County (WPR)]], " County", ""))</f>
        <v>Salt Lake</v>
      </c>
    </row>
    <row r="5785" spans="1:10">
      <c r="A5785" t="s">
        <v>140</v>
      </c>
      <c r="B5785" t="s">
        <v>322</v>
      </c>
      <c r="C5785">
        <v>2025</v>
      </c>
      <c r="D5785">
        <v>2</v>
      </c>
      <c r="E5785">
        <v>84094</v>
      </c>
      <c r="F5785" t="s">
        <v>290</v>
      </c>
      <c r="G5785">
        <v>15</v>
      </c>
      <c r="H5785" t="str">
        <f>_xlfn.XLOOKUP(Table1[[#This Row],[ZIPCODE]],Table2[Zip Code],Table2[County])</f>
        <v>Salt Lake</v>
      </c>
      <c r="I5785" t="str">
        <f>_xlfn.XLOOKUP(Table1[[#This Row],[ZIPCODE]],Table3[zip],Table3[county])</f>
        <v>Salt Lake County</v>
      </c>
      <c r="J5785" t="str">
        <f>IFERROR(Table1[[#This Row],[County (Utah.gov)]], SUBSTITUTE(Table1[[#This Row],[County (WPR)]], " County", ""))</f>
        <v>Salt Lake</v>
      </c>
    </row>
    <row r="5786" spans="1:10">
      <c r="A5786" t="s">
        <v>140</v>
      </c>
      <c r="B5786" t="s">
        <v>322</v>
      </c>
      <c r="C5786">
        <v>2025</v>
      </c>
      <c r="D5786">
        <v>2</v>
      </c>
      <c r="E5786">
        <v>84094</v>
      </c>
      <c r="F5786" t="s">
        <v>291</v>
      </c>
      <c r="G5786">
        <v>8</v>
      </c>
      <c r="H5786" t="str">
        <f>_xlfn.XLOOKUP(Table1[[#This Row],[ZIPCODE]],Table2[Zip Code],Table2[County])</f>
        <v>Salt Lake</v>
      </c>
      <c r="I5786" t="str">
        <f>_xlfn.XLOOKUP(Table1[[#This Row],[ZIPCODE]],Table3[zip],Table3[county])</f>
        <v>Salt Lake County</v>
      </c>
      <c r="J5786" t="str">
        <f>IFERROR(Table1[[#This Row],[County (Utah.gov)]], SUBSTITUTE(Table1[[#This Row],[County (WPR)]], " County", ""))</f>
        <v>Salt Lake</v>
      </c>
    </row>
    <row r="5787" spans="1:10">
      <c r="A5787" t="s">
        <v>140</v>
      </c>
      <c r="B5787" t="s">
        <v>322</v>
      </c>
      <c r="C5787">
        <v>2025</v>
      </c>
      <c r="D5787">
        <v>2</v>
      </c>
      <c r="E5787">
        <v>84095</v>
      </c>
      <c r="F5787" t="s">
        <v>290</v>
      </c>
      <c r="G5787">
        <v>24</v>
      </c>
      <c r="H5787" t="str">
        <f>_xlfn.XLOOKUP(Table1[[#This Row],[ZIPCODE]],Table2[Zip Code],Table2[County])</f>
        <v>Salt Lake</v>
      </c>
      <c r="I5787" t="str">
        <f>_xlfn.XLOOKUP(Table1[[#This Row],[ZIPCODE]],Table3[zip],Table3[county])</f>
        <v>Salt Lake County</v>
      </c>
      <c r="J5787" t="str">
        <f>IFERROR(Table1[[#This Row],[County (Utah.gov)]], SUBSTITUTE(Table1[[#This Row],[County (WPR)]], " County", ""))</f>
        <v>Salt Lake</v>
      </c>
    </row>
    <row r="5788" spans="1:10">
      <c r="A5788" t="s">
        <v>140</v>
      </c>
      <c r="B5788" t="s">
        <v>322</v>
      </c>
      <c r="C5788">
        <v>2025</v>
      </c>
      <c r="D5788">
        <v>2</v>
      </c>
      <c r="E5788">
        <v>84095</v>
      </c>
      <c r="F5788" t="s">
        <v>291</v>
      </c>
      <c r="G5788">
        <v>6</v>
      </c>
      <c r="H5788" t="str">
        <f>_xlfn.XLOOKUP(Table1[[#This Row],[ZIPCODE]],Table2[Zip Code],Table2[County])</f>
        <v>Salt Lake</v>
      </c>
      <c r="I5788" t="str">
        <f>_xlfn.XLOOKUP(Table1[[#This Row],[ZIPCODE]],Table3[zip],Table3[county])</f>
        <v>Salt Lake County</v>
      </c>
      <c r="J5788" t="str">
        <f>IFERROR(Table1[[#This Row],[County (Utah.gov)]], SUBSTITUTE(Table1[[#This Row],[County (WPR)]], " County", ""))</f>
        <v>Salt Lake</v>
      </c>
    </row>
    <row r="5789" spans="1:10">
      <c r="A5789" t="s">
        <v>140</v>
      </c>
      <c r="B5789" t="s">
        <v>322</v>
      </c>
      <c r="C5789">
        <v>2025</v>
      </c>
      <c r="D5789">
        <v>2</v>
      </c>
      <c r="E5789">
        <v>84096</v>
      </c>
      <c r="F5789" t="s">
        <v>290</v>
      </c>
      <c r="G5789">
        <v>33</v>
      </c>
      <c r="H5789" t="e">
        <f>_xlfn.XLOOKUP(Table1[[#This Row],[ZIPCODE]],Table2[Zip Code],Table2[County])</f>
        <v>#N/A</v>
      </c>
      <c r="I5789" t="str">
        <f>_xlfn.XLOOKUP(Table1[[#This Row],[ZIPCODE]],Table3[zip],Table3[county])</f>
        <v>Salt Lake County</v>
      </c>
      <c r="J5789" t="str">
        <f>IFERROR(Table1[[#This Row],[County (Utah.gov)]], SUBSTITUTE(Table1[[#This Row],[County (WPR)]], " County", ""))</f>
        <v>Salt Lake</v>
      </c>
    </row>
    <row r="5790" spans="1:10">
      <c r="A5790" t="s">
        <v>140</v>
      </c>
      <c r="B5790" t="s">
        <v>322</v>
      </c>
      <c r="C5790">
        <v>2025</v>
      </c>
      <c r="D5790">
        <v>2</v>
      </c>
      <c r="E5790">
        <v>84096</v>
      </c>
      <c r="F5790" t="s">
        <v>291</v>
      </c>
      <c r="G5790">
        <v>15</v>
      </c>
      <c r="H5790" t="e">
        <f>_xlfn.XLOOKUP(Table1[[#This Row],[ZIPCODE]],Table2[Zip Code],Table2[County])</f>
        <v>#N/A</v>
      </c>
      <c r="I5790" t="str">
        <f>_xlfn.XLOOKUP(Table1[[#This Row],[ZIPCODE]],Table3[zip],Table3[county])</f>
        <v>Salt Lake County</v>
      </c>
      <c r="J5790" t="str">
        <f>IFERROR(Table1[[#This Row],[County (Utah.gov)]], SUBSTITUTE(Table1[[#This Row],[County (WPR)]], " County", ""))</f>
        <v>Salt Lake</v>
      </c>
    </row>
    <row r="5791" spans="1:10">
      <c r="A5791" t="s">
        <v>140</v>
      </c>
      <c r="B5791" t="s">
        <v>322</v>
      </c>
      <c r="C5791">
        <v>2025</v>
      </c>
      <c r="D5791">
        <v>2</v>
      </c>
      <c r="E5791">
        <v>84097</v>
      </c>
      <c r="F5791" t="s">
        <v>290</v>
      </c>
      <c r="G5791">
        <v>3</v>
      </c>
      <c r="H5791" t="str">
        <f>_xlfn.XLOOKUP(Table1[[#This Row],[ZIPCODE]],Table2[Zip Code],Table2[County])</f>
        <v>Utah</v>
      </c>
      <c r="I5791" t="str">
        <f>_xlfn.XLOOKUP(Table1[[#This Row],[ZIPCODE]],Table3[zip],Table3[county])</f>
        <v>Utah County</v>
      </c>
      <c r="J5791" t="str">
        <f>IFERROR(Table1[[#This Row],[County (Utah.gov)]], SUBSTITUTE(Table1[[#This Row],[County (WPR)]], " County", ""))</f>
        <v>Utah</v>
      </c>
    </row>
    <row r="5792" spans="1:10">
      <c r="A5792" t="s">
        <v>140</v>
      </c>
      <c r="B5792" t="s">
        <v>322</v>
      </c>
      <c r="C5792">
        <v>2025</v>
      </c>
      <c r="D5792">
        <v>2</v>
      </c>
      <c r="E5792">
        <v>84097</v>
      </c>
      <c r="F5792" t="s">
        <v>291</v>
      </c>
      <c r="G5792">
        <v>4</v>
      </c>
      <c r="H5792" t="str">
        <f>_xlfn.XLOOKUP(Table1[[#This Row],[ZIPCODE]],Table2[Zip Code],Table2[County])</f>
        <v>Utah</v>
      </c>
      <c r="I5792" t="str">
        <f>_xlfn.XLOOKUP(Table1[[#This Row],[ZIPCODE]],Table3[zip],Table3[county])</f>
        <v>Utah County</v>
      </c>
      <c r="J5792" t="str">
        <f>IFERROR(Table1[[#This Row],[County (Utah.gov)]], SUBSTITUTE(Table1[[#This Row],[County (WPR)]], " County", ""))</f>
        <v>Utah</v>
      </c>
    </row>
    <row r="5793" spans="1:10">
      <c r="A5793" t="s">
        <v>140</v>
      </c>
      <c r="B5793" t="s">
        <v>322</v>
      </c>
      <c r="C5793">
        <v>2025</v>
      </c>
      <c r="D5793">
        <v>2</v>
      </c>
      <c r="E5793">
        <v>84098</v>
      </c>
      <c r="F5793" t="s">
        <v>290</v>
      </c>
      <c r="G5793">
        <v>9</v>
      </c>
      <c r="H5793" t="str">
        <f>_xlfn.XLOOKUP(Table1[[#This Row],[ZIPCODE]],Table2[Zip Code],Table2[County])</f>
        <v>Summit</v>
      </c>
      <c r="I5793" t="str">
        <f>_xlfn.XLOOKUP(Table1[[#This Row],[ZIPCODE]],Table3[zip],Table3[county])</f>
        <v>Summit County</v>
      </c>
      <c r="J5793" t="str">
        <f>IFERROR(Table1[[#This Row],[County (Utah.gov)]], SUBSTITUTE(Table1[[#This Row],[County (WPR)]], " County", ""))</f>
        <v>Summit</v>
      </c>
    </row>
    <row r="5794" spans="1:10">
      <c r="A5794" t="s">
        <v>140</v>
      </c>
      <c r="B5794" t="s">
        <v>322</v>
      </c>
      <c r="C5794">
        <v>2025</v>
      </c>
      <c r="D5794">
        <v>2</v>
      </c>
      <c r="E5794">
        <v>84098</v>
      </c>
      <c r="F5794" t="s">
        <v>291</v>
      </c>
      <c r="G5794">
        <v>3</v>
      </c>
      <c r="H5794" t="str">
        <f>_xlfn.XLOOKUP(Table1[[#This Row],[ZIPCODE]],Table2[Zip Code],Table2[County])</f>
        <v>Summit</v>
      </c>
      <c r="I5794" t="str">
        <f>_xlfn.XLOOKUP(Table1[[#This Row],[ZIPCODE]],Table3[zip],Table3[county])</f>
        <v>Summit County</v>
      </c>
      <c r="J5794" t="str">
        <f>IFERROR(Table1[[#This Row],[County (Utah.gov)]], SUBSTITUTE(Table1[[#This Row],[County (WPR)]], " County", ""))</f>
        <v>Summit</v>
      </c>
    </row>
    <row r="5795" spans="1:10">
      <c r="A5795" t="s">
        <v>140</v>
      </c>
      <c r="B5795" t="s">
        <v>322</v>
      </c>
      <c r="C5795">
        <v>2025</v>
      </c>
      <c r="D5795">
        <v>2</v>
      </c>
      <c r="E5795">
        <v>84101</v>
      </c>
      <c r="F5795" t="s">
        <v>290</v>
      </c>
      <c r="G5795">
        <v>7</v>
      </c>
      <c r="H5795" t="str">
        <f>_xlfn.XLOOKUP(Table1[[#This Row],[ZIPCODE]],Table2[Zip Code],Table2[County])</f>
        <v>Salt Lake</v>
      </c>
      <c r="I5795" t="str">
        <f>_xlfn.XLOOKUP(Table1[[#This Row],[ZIPCODE]],Table3[zip],Table3[county])</f>
        <v>Salt Lake County</v>
      </c>
      <c r="J5795" t="str">
        <f>IFERROR(Table1[[#This Row],[County (Utah.gov)]], SUBSTITUTE(Table1[[#This Row],[County (WPR)]], " County", ""))</f>
        <v>Salt Lake</v>
      </c>
    </row>
    <row r="5796" spans="1:10">
      <c r="A5796" t="s">
        <v>140</v>
      </c>
      <c r="B5796" t="s">
        <v>322</v>
      </c>
      <c r="C5796">
        <v>2025</v>
      </c>
      <c r="D5796">
        <v>2</v>
      </c>
      <c r="E5796">
        <v>84101</v>
      </c>
      <c r="F5796" t="s">
        <v>291</v>
      </c>
      <c r="G5796">
        <v>3</v>
      </c>
      <c r="H5796" t="str">
        <f>_xlfn.XLOOKUP(Table1[[#This Row],[ZIPCODE]],Table2[Zip Code],Table2[County])</f>
        <v>Salt Lake</v>
      </c>
      <c r="I5796" t="str">
        <f>_xlfn.XLOOKUP(Table1[[#This Row],[ZIPCODE]],Table3[zip],Table3[county])</f>
        <v>Salt Lake County</v>
      </c>
      <c r="J5796" t="str">
        <f>IFERROR(Table1[[#This Row],[County (Utah.gov)]], SUBSTITUTE(Table1[[#This Row],[County (WPR)]], " County", ""))</f>
        <v>Salt Lake</v>
      </c>
    </row>
    <row r="5797" spans="1:10">
      <c r="A5797" t="s">
        <v>140</v>
      </c>
      <c r="B5797" t="s">
        <v>322</v>
      </c>
      <c r="C5797">
        <v>2025</v>
      </c>
      <c r="D5797">
        <v>2</v>
      </c>
      <c r="E5797">
        <v>84102</v>
      </c>
      <c r="F5797" t="s">
        <v>290</v>
      </c>
      <c r="G5797">
        <v>16</v>
      </c>
      <c r="H5797" t="str">
        <f>_xlfn.XLOOKUP(Table1[[#This Row],[ZIPCODE]],Table2[Zip Code],Table2[County])</f>
        <v>Salt Lake</v>
      </c>
      <c r="I5797" t="str">
        <f>_xlfn.XLOOKUP(Table1[[#This Row],[ZIPCODE]],Table3[zip],Table3[county])</f>
        <v>Salt Lake County</v>
      </c>
      <c r="J5797" t="str">
        <f>IFERROR(Table1[[#This Row],[County (Utah.gov)]], SUBSTITUTE(Table1[[#This Row],[County (WPR)]], " County", ""))</f>
        <v>Salt Lake</v>
      </c>
    </row>
    <row r="5798" spans="1:10">
      <c r="A5798" t="s">
        <v>140</v>
      </c>
      <c r="B5798" t="s">
        <v>322</v>
      </c>
      <c r="C5798">
        <v>2025</v>
      </c>
      <c r="D5798">
        <v>2</v>
      </c>
      <c r="E5798">
        <v>84102</v>
      </c>
      <c r="F5798" t="s">
        <v>291</v>
      </c>
      <c r="G5798">
        <v>7</v>
      </c>
      <c r="H5798" t="str">
        <f>_xlfn.XLOOKUP(Table1[[#This Row],[ZIPCODE]],Table2[Zip Code],Table2[County])</f>
        <v>Salt Lake</v>
      </c>
      <c r="I5798" t="str">
        <f>_xlfn.XLOOKUP(Table1[[#This Row],[ZIPCODE]],Table3[zip],Table3[county])</f>
        <v>Salt Lake County</v>
      </c>
      <c r="J5798" t="str">
        <f>IFERROR(Table1[[#This Row],[County (Utah.gov)]], SUBSTITUTE(Table1[[#This Row],[County (WPR)]], " County", ""))</f>
        <v>Salt Lake</v>
      </c>
    </row>
    <row r="5799" spans="1:10">
      <c r="A5799" t="s">
        <v>140</v>
      </c>
      <c r="B5799" t="s">
        <v>322</v>
      </c>
      <c r="C5799">
        <v>2025</v>
      </c>
      <c r="D5799">
        <v>2</v>
      </c>
      <c r="E5799">
        <v>84103</v>
      </c>
      <c r="F5799" t="s">
        <v>290</v>
      </c>
      <c r="G5799">
        <v>9</v>
      </c>
      <c r="H5799" t="str">
        <f>_xlfn.XLOOKUP(Table1[[#This Row],[ZIPCODE]],Table2[Zip Code],Table2[County])</f>
        <v>Salt Lake</v>
      </c>
      <c r="I5799" t="str">
        <f>_xlfn.XLOOKUP(Table1[[#This Row],[ZIPCODE]],Table3[zip],Table3[county])</f>
        <v>Salt Lake County</v>
      </c>
      <c r="J5799" t="str">
        <f>IFERROR(Table1[[#This Row],[County (Utah.gov)]], SUBSTITUTE(Table1[[#This Row],[County (WPR)]], " County", ""))</f>
        <v>Salt Lake</v>
      </c>
    </row>
    <row r="5800" spans="1:10">
      <c r="A5800" t="s">
        <v>140</v>
      </c>
      <c r="B5800" t="s">
        <v>322</v>
      </c>
      <c r="C5800">
        <v>2025</v>
      </c>
      <c r="D5800">
        <v>2</v>
      </c>
      <c r="E5800">
        <v>84103</v>
      </c>
      <c r="F5800" t="s">
        <v>291</v>
      </c>
      <c r="G5800">
        <v>10</v>
      </c>
      <c r="H5800" t="str">
        <f>_xlfn.XLOOKUP(Table1[[#This Row],[ZIPCODE]],Table2[Zip Code],Table2[County])</f>
        <v>Salt Lake</v>
      </c>
      <c r="I5800" t="str">
        <f>_xlfn.XLOOKUP(Table1[[#This Row],[ZIPCODE]],Table3[zip],Table3[county])</f>
        <v>Salt Lake County</v>
      </c>
      <c r="J5800" t="str">
        <f>IFERROR(Table1[[#This Row],[County (Utah.gov)]], SUBSTITUTE(Table1[[#This Row],[County (WPR)]], " County", ""))</f>
        <v>Salt Lake</v>
      </c>
    </row>
    <row r="5801" spans="1:10">
      <c r="A5801" t="s">
        <v>140</v>
      </c>
      <c r="B5801" t="s">
        <v>322</v>
      </c>
      <c r="C5801">
        <v>2025</v>
      </c>
      <c r="D5801">
        <v>2</v>
      </c>
      <c r="E5801">
        <v>84104</v>
      </c>
      <c r="F5801" t="s">
        <v>290</v>
      </c>
      <c r="G5801">
        <v>9</v>
      </c>
      <c r="H5801" t="str">
        <f>_xlfn.XLOOKUP(Table1[[#This Row],[ZIPCODE]],Table2[Zip Code],Table2[County])</f>
        <v>Salt Lake</v>
      </c>
      <c r="I5801" t="str">
        <f>_xlfn.XLOOKUP(Table1[[#This Row],[ZIPCODE]],Table3[zip],Table3[county])</f>
        <v>Salt Lake County</v>
      </c>
      <c r="J5801" t="str">
        <f>IFERROR(Table1[[#This Row],[County (Utah.gov)]], SUBSTITUTE(Table1[[#This Row],[County (WPR)]], " County", ""))</f>
        <v>Salt Lake</v>
      </c>
    </row>
    <row r="5802" spans="1:10">
      <c r="A5802" t="s">
        <v>140</v>
      </c>
      <c r="B5802" t="s">
        <v>322</v>
      </c>
      <c r="C5802">
        <v>2025</v>
      </c>
      <c r="D5802">
        <v>2</v>
      </c>
      <c r="E5802">
        <v>84104</v>
      </c>
      <c r="F5802" t="s">
        <v>291</v>
      </c>
      <c r="G5802">
        <v>10</v>
      </c>
      <c r="H5802" t="str">
        <f>_xlfn.XLOOKUP(Table1[[#This Row],[ZIPCODE]],Table2[Zip Code],Table2[County])</f>
        <v>Salt Lake</v>
      </c>
      <c r="I5802" t="str">
        <f>_xlfn.XLOOKUP(Table1[[#This Row],[ZIPCODE]],Table3[zip],Table3[county])</f>
        <v>Salt Lake County</v>
      </c>
      <c r="J5802" t="str">
        <f>IFERROR(Table1[[#This Row],[County (Utah.gov)]], SUBSTITUTE(Table1[[#This Row],[County (WPR)]], " County", ""))</f>
        <v>Salt Lake</v>
      </c>
    </row>
    <row r="5803" spans="1:10">
      <c r="A5803" t="s">
        <v>140</v>
      </c>
      <c r="B5803" t="s">
        <v>322</v>
      </c>
      <c r="C5803">
        <v>2025</v>
      </c>
      <c r="D5803">
        <v>2</v>
      </c>
      <c r="E5803">
        <v>84105</v>
      </c>
      <c r="F5803" t="s">
        <v>290</v>
      </c>
      <c r="G5803">
        <v>10</v>
      </c>
      <c r="H5803" t="str">
        <f>_xlfn.XLOOKUP(Table1[[#This Row],[ZIPCODE]],Table2[Zip Code],Table2[County])</f>
        <v>Salt Lake</v>
      </c>
      <c r="I5803" t="str">
        <f>_xlfn.XLOOKUP(Table1[[#This Row],[ZIPCODE]],Table3[zip],Table3[county])</f>
        <v>Salt Lake County</v>
      </c>
      <c r="J5803" t="str">
        <f>IFERROR(Table1[[#This Row],[County (Utah.gov)]], SUBSTITUTE(Table1[[#This Row],[County (WPR)]], " County", ""))</f>
        <v>Salt Lake</v>
      </c>
    </row>
    <row r="5804" spans="1:10">
      <c r="A5804" t="s">
        <v>140</v>
      </c>
      <c r="B5804" t="s">
        <v>322</v>
      </c>
      <c r="C5804">
        <v>2025</v>
      </c>
      <c r="D5804">
        <v>2</v>
      </c>
      <c r="E5804">
        <v>84105</v>
      </c>
      <c r="F5804" t="s">
        <v>291</v>
      </c>
      <c r="G5804">
        <v>8</v>
      </c>
      <c r="H5804" t="str">
        <f>_xlfn.XLOOKUP(Table1[[#This Row],[ZIPCODE]],Table2[Zip Code],Table2[County])</f>
        <v>Salt Lake</v>
      </c>
      <c r="I5804" t="str">
        <f>_xlfn.XLOOKUP(Table1[[#This Row],[ZIPCODE]],Table3[zip],Table3[county])</f>
        <v>Salt Lake County</v>
      </c>
      <c r="J5804" t="str">
        <f>IFERROR(Table1[[#This Row],[County (Utah.gov)]], SUBSTITUTE(Table1[[#This Row],[County (WPR)]], " County", ""))</f>
        <v>Salt Lake</v>
      </c>
    </row>
    <row r="5805" spans="1:10">
      <c r="A5805" t="s">
        <v>140</v>
      </c>
      <c r="B5805" t="s">
        <v>322</v>
      </c>
      <c r="C5805">
        <v>2025</v>
      </c>
      <c r="D5805">
        <v>2</v>
      </c>
      <c r="E5805">
        <v>84106</v>
      </c>
      <c r="F5805" t="s">
        <v>290</v>
      </c>
      <c r="G5805">
        <v>13</v>
      </c>
      <c r="H5805" t="str">
        <f>_xlfn.XLOOKUP(Table1[[#This Row],[ZIPCODE]],Table2[Zip Code],Table2[County])</f>
        <v>Salt Lake</v>
      </c>
      <c r="I5805" t="str">
        <f>_xlfn.XLOOKUP(Table1[[#This Row],[ZIPCODE]],Table3[zip],Table3[county])</f>
        <v>Salt Lake County</v>
      </c>
      <c r="J5805" t="str">
        <f>IFERROR(Table1[[#This Row],[County (Utah.gov)]], SUBSTITUTE(Table1[[#This Row],[County (WPR)]], " County", ""))</f>
        <v>Salt Lake</v>
      </c>
    </row>
    <row r="5806" spans="1:10">
      <c r="A5806" t="s">
        <v>140</v>
      </c>
      <c r="B5806" t="s">
        <v>322</v>
      </c>
      <c r="C5806">
        <v>2025</v>
      </c>
      <c r="D5806">
        <v>2</v>
      </c>
      <c r="E5806">
        <v>84106</v>
      </c>
      <c r="F5806" t="s">
        <v>291</v>
      </c>
      <c r="G5806">
        <v>15</v>
      </c>
      <c r="H5806" t="str">
        <f>_xlfn.XLOOKUP(Table1[[#This Row],[ZIPCODE]],Table2[Zip Code],Table2[County])</f>
        <v>Salt Lake</v>
      </c>
      <c r="I5806" t="str">
        <f>_xlfn.XLOOKUP(Table1[[#This Row],[ZIPCODE]],Table3[zip],Table3[county])</f>
        <v>Salt Lake County</v>
      </c>
      <c r="J5806" t="str">
        <f>IFERROR(Table1[[#This Row],[County (Utah.gov)]], SUBSTITUTE(Table1[[#This Row],[County (WPR)]], " County", ""))</f>
        <v>Salt Lake</v>
      </c>
    </row>
    <row r="5807" spans="1:10">
      <c r="A5807" t="s">
        <v>140</v>
      </c>
      <c r="B5807" t="s">
        <v>322</v>
      </c>
      <c r="C5807">
        <v>2025</v>
      </c>
      <c r="D5807">
        <v>2</v>
      </c>
      <c r="E5807">
        <v>84107</v>
      </c>
      <c r="F5807" t="s">
        <v>290</v>
      </c>
      <c r="G5807">
        <v>23</v>
      </c>
      <c r="H5807" t="str">
        <f>_xlfn.XLOOKUP(Table1[[#This Row],[ZIPCODE]],Table2[Zip Code],Table2[County])</f>
        <v>Salt Lake</v>
      </c>
      <c r="I5807" t="str">
        <f>_xlfn.XLOOKUP(Table1[[#This Row],[ZIPCODE]],Table3[zip],Table3[county])</f>
        <v>Salt Lake County</v>
      </c>
      <c r="J5807" t="str">
        <f>IFERROR(Table1[[#This Row],[County (Utah.gov)]], SUBSTITUTE(Table1[[#This Row],[County (WPR)]], " County", ""))</f>
        <v>Salt Lake</v>
      </c>
    </row>
    <row r="5808" spans="1:10">
      <c r="A5808" t="s">
        <v>140</v>
      </c>
      <c r="B5808" t="s">
        <v>322</v>
      </c>
      <c r="C5808">
        <v>2025</v>
      </c>
      <c r="D5808">
        <v>2</v>
      </c>
      <c r="E5808">
        <v>84107</v>
      </c>
      <c r="F5808" t="s">
        <v>291</v>
      </c>
      <c r="G5808">
        <v>6</v>
      </c>
      <c r="H5808" t="str">
        <f>_xlfn.XLOOKUP(Table1[[#This Row],[ZIPCODE]],Table2[Zip Code],Table2[County])</f>
        <v>Salt Lake</v>
      </c>
      <c r="I5808" t="str">
        <f>_xlfn.XLOOKUP(Table1[[#This Row],[ZIPCODE]],Table3[zip],Table3[county])</f>
        <v>Salt Lake County</v>
      </c>
      <c r="J5808" t="str">
        <f>IFERROR(Table1[[#This Row],[County (Utah.gov)]], SUBSTITUTE(Table1[[#This Row],[County (WPR)]], " County", ""))</f>
        <v>Salt Lake</v>
      </c>
    </row>
    <row r="5809" spans="1:10">
      <c r="A5809" t="s">
        <v>140</v>
      </c>
      <c r="B5809" t="s">
        <v>322</v>
      </c>
      <c r="C5809">
        <v>2025</v>
      </c>
      <c r="D5809">
        <v>2</v>
      </c>
      <c r="E5809">
        <v>84108</v>
      </c>
      <c r="F5809" t="s">
        <v>290</v>
      </c>
      <c r="G5809">
        <v>5</v>
      </c>
      <c r="H5809" t="str">
        <f>_xlfn.XLOOKUP(Table1[[#This Row],[ZIPCODE]],Table2[Zip Code],Table2[County])</f>
        <v>Salt Lake</v>
      </c>
      <c r="I5809" t="str">
        <f>_xlfn.XLOOKUP(Table1[[#This Row],[ZIPCODE]],Table3[zip],Table3[county])</f>
        <v>Salt Lake County</v>
      </c>
      <c r="J5809" t="str">
        <f>IFERROR(Table1[[#This Row],[County (Utah.gov)]], SUBSTITUTE(Table1[[#This Row],[County (WPR)]], " County", ""))</f>
        <v>Salt Lake</v>
      </c>
    </row>
    <row r="5810" spans="1:10">
      <c r="A5810" t="s">
        <v>140</v>
      </c>
      <c r="B5810" t="s">
        <v>322</v>
      </c>
      <c r="C5810">
        <v>2025</v>
      </c>
      <c r="D5810">
        <v>2</v>
      </c>
      <c r="E5810">
        <v>84108</v>
      </c>
      <c r="F5810" t="s">
        <v>291</v>
      </c>
      <c r="G5810">
        <v>3</v>
      </c>
      <c r="H5810" t="str">
        <f>_xlfn.XLOOKUP(Table1[[#This Row],[ZIPCODE]],Table2[Zip Code],Table2[County])</f>
        <v>Salt Lake</v>
      </c>
      <c r="I5810" t="str">
        <f>_xlfn.XLOOKUP(Table1[[#This Row],[ZIPCODE]],Table3[zip],Table3[county])</f>
        <v>Salt Lake County</v>
      </c>
      <c r="J5810" t="str">
        <f>IFERROR(Table1[[#This Row],[County (Utah.gov)]], SUBSTITUTE(Table1[[#This Row],[County (WPR)]], " County", ""))</f>
        <v>Salt Lake</v>
      </c>
    </row>
    <row r="5811" spans="1:10">
      <c r="A5811" t="s">
        <v>140</v>
      </c>
      <c r="B5811" t="s">
        <v>322</v>
      </c>
      <c r="C5811">
        <v>2025</v>
      </c>
      <c r="D5811">
        <v>2</v>
      </c>
      <c r="E5811">
        <v>84109</v>
      </c>
      <c r="F5811" t="s">
        <v>290</v>
      </c>
      <c r="G5811">
        <v>11</v>
      </c>
      <c r="H5811" t="str">
        <f>_xlfn.XLOOKUP(Table1[[#This Row],[ZIPCODE]],Table2[Zip Code],Table2[County])</f>
        <v>Salt Lake</v>
      </c>
      <c r="I5811" t="str">
        <f>_xlfn.XLOOKUP(Table1[[#This Row],[ZIPCODE]],Table3[zip],Table3[county])</f>
        <v>Salt Lake County</v>
      </c>
      <c r="J5811" t="str">
        <f>IFERROR(Table1[[#This Row],[County (Utah.gov)]], SUBSTITUTE(Table1[[#This Row],[County (WPR)]], " County", ""))</f>
        <v>Salt Lake</v>
      </c>
    </row>
    <row r="5812" spans="1:10">
      <c r="A5812" t="s">
        <v>140</v>
      </c>
      <c r="B5812" t="s">
        <v>322</v>
      </c>
      <c r="C5812">
        <v>2025</v>
      </c>
      <c r="D5812">
        <v>2</v>
      </c>
      <c r="E5812">
        <v>84109</v>
      </c>
      <c r="F5812" t="s">
        <v>291</v>
      </c>
      <c r="G5812">
        <v>8</v>
      </c>
      <c r="H5812" t="str">
        <f>_xlfn.XLOOKUP(Table1[[#This Row],[ZIPCODE]],Table2[Zip Code],Table2[County])</f>
        <v>Salt Lake</v>
      </c>
      <c r="I5812" t="str">
        <f>_xlfn.XLOOKUP(Table1[[#This Row],[ZIPCODE]],Table3[zip],Table3[county])</f>
        <v>Salt Lake County</v>
      </c>
      <c r="J5812" t="str">
        <f>IFERROR(Table1[[#This Row],[County (Utah.gov)]], SUBSTITUTE(Table1[[#This Row],[County (WPR)]], " County", ""))</f>
        <v>Salt Lake</v>
      </c>
    </row>
    <row r="5813" spans="1:10">
      <c r="A5813" t="s">
        <v>140</v>
      </c>
      <c r="B5813" t="s">
        <v>322</v>
      </c>
      <c r="C5813">
        <v>2025</v>
      </c>
      <c r="D5813">
        <v>2</v>
      </c>
      <c r="E5813">
        <v>84111</v>
      </c>
      <c r="F5813" t="s">
        <v>290</v>
      </c>
      <c r="G5813">
        <v>11</v>
      </c>
      <c r="H5813" t="str">
        <f>_xlfn.XLOOKUP(Table1[[#This Row],[ZIPCODE]],Table2[Zip Code],Table2[County])</f>
        <v>Salt Lake</v>
      </c>
      <c r="I5813" t="str">
        <f>_xlfn.XLOOKUP(Table1[[#This Row],[ZIPCODE]],Table3[zip],Table3[county])</f>
        <v>Salt Lake County</v>
      </c>
      <c r="J5813" t="str">
        <f>IFERROR(Table1[[#This Row],[County (Utah.gov)]], SUBSTITUTE(Table1[[#This Row],[County (WPR)]], " County", ""))</f>
        <v>Salt Lake</v>
      </c>
    </row>
    <row r="5814" spans="1:10">
      <c r="A5814" t="s">
        <v>140</v>
      </c>
      <c r="B5814" t="s">
        <v>322</v>
      </c>
      <c r="C5814">
        <v>2025</v>
      </c>
      <c r="D5814">
        <v>2</v>
      </c>
      <c r="E5814">
        <v>84111</v>
      </c>
      <c r="F5814" t="s">
        <v>291</v>
      </c>
      <c r="G5814">
        <v>1</v>
      </c>
      <c r="H5814" t="str">
        <f>_xlfn.XLOOKUP(Table1[[#This Row],[ZIPCODE]],Table2[Zip Code],Table2[County])</f>
        <v>Salt Lake</v>
      </c>
      <c r="I5814" t="str">
        <f>_xlfn.XLOOKUP(Table1[[#This Row],[ZIPCODE]],Table3[zip],Table3[county])</f>
        <v>Salt Lake County</v>
      </c>
      <c r="J5814" t="str">
        <f>IFERROR(Table1[[#This Row],[County (Utah.gov)]], SUBSTITUTE(Table1[[#This Row],[County (WPR)]], " County", ""))</f>
        <v>Salt Lake</v>
      </c>
    </row>
    <row r="5815" spans="1:10">
      <c r="A5815" t="s">
        <v>140</v>
      </c>
      <c r="B5815" t="s">
        <v>322</v>
      </c>
      <c r="C5815">
        <v>2025</v>
      </c>
      <c r="D5815">
        <v>2</v>
      </c>
      <c r="E5815">
        <v>84115</v>
      </c>
      <c r="F5815" t="s">
        <v>290</v>
      </c>
      <c r="G5815">
        <v>38</v>
      </c>
      <c r="H5815" t="str">
        <f>_xlfn.XLOOKUP(Table1[[#This Row],[ZIPCODE]],Table2[Zip Code],Table2[County])</f>
        <v>Salt Lake</v>
      </c>
      <c r="I5815" t="str">
        <f>_xlfn.XLOOKUP(Table1[[#This Row],[ZIPCODE]],Table3[zip],Table3[county])</f>
        <v>Salt Lake County</v>
      </c>
      <c r="J5815" t="str">
        <f>IFERROR(Table1[[#This Row],[County (Utah.gov)]], SUBSTITUTE(Table1[[#This Row],[County (WPR)]], " County", ""))</f>
        <v>Salt Lake</v>
      </c>
    </row>
    <row r="5816" spans="1:10">
      <c r="A5816" t="s">
        <v>140</v>
      </c>
      <c r="B5816" t="s">
        <v>322</v>
      </c>
      <c r="C5816">
        <v>2025</v>
      </c>
      <c r="D5816">
        <v>2</v>
      </c>
      <c r="E5816">
        <v>84115</v>
      </c>
      <c r="F5816" t="s">
        <v>291</v>
      </c>
      <c r="G5816">
        <v>9</v>
      </c>
      <c r="H5816" t="str">
        <f>_xlfn.XLOOKUP(Table1[[#This Row],[ZIPCODE]],Table2[Zip Code],Table2[County])</f>
        <v>Salt Lake</v>
      </c>
      <c r="I5816" t="str">
        <f>_xlfn.XLOOKUP(Table1[[#This Row],[ZIPCODE]],Table3[zip],Table3[county])</f>
        <v>Salt Lake County</v>
      </c>
      <c r="J5816" t="str">
        <f>IFERROR(Table1[[#This Row],[County (Utah.gov)]], SUBSTITUTE(Table1[[#This Row],[County (WPR)]], " County", ""))</f>
        <v>Salt Lake</v>
      </c>
    </row>
    <row r="5817" spans="1:10">
      <c r="A5817" t="s">
        <v>140</v>
      </c>
      <c r="B5817" t="s">
        <v>322</v>
      </c>
      <c r="C5817">
        <v>2025</v>
      </c>
      <c r="D5817">
        <v>2</v>
      </c>
      <c r="E5817">
        <v>84116</v>
      </c>
      <c r="F5817" t="s">
        <v>290</v>
      </c>
      <c r="G5817">
        <v>26</v>
      </c>
      <c r="H5817" t="str">
        <f>_xlfn.XLOOKUP(Table1[[#This Row],[ZIPCODE]],Table2[Zip Code],Table2[County])</f>
        <v>Salt Lake</v>
      </c>
      <c r="I5817" t="str">
        <f>_xlfn.XLOOKUP(Table1[[#This Row],[ZIPCODE]],Table3[zip],Table3[county])</f>
        <v>Salt Lake County</v>
      </c>
      <c r="J5817" t="str">
        <f>IFERROR(Table1[[#This Row],[County (Utah.gov)]], SUBSTITUTE(Table1[[#This Row],[County (WPR)]], " County", ""))</f>
        <v>Salt Lake</v>
      </c>
    </row>
    <row r="5818" spans="1:10">
      <c r="A5818" t="s">
        <v>140</v>
      </c>
      <c r="B5818" t="s">
        <v>322</v>
      </c>
      <c r="C5818">
        <v>2025</v>
      </c>
      <c r="D5818">
        <v>2</v>
      </c>
      <c r="E5818">
        <v>84116</v>
      </c>
      <c r="F5818" t="s">
        <v>291</v>
      </c>
      <c r="G5818">
        <v>15</v>
      </c>
      <c r="H5818" t="str">
        <f>_xlfn.XLOOKUP(Table1[[#This Row],[ZIPCODE]],Table2[Zip Code],Table2[County])</f>
        <v>Salt Lake</v>
      </c>
      <c r="I5818" t="str">
        <f>_xlfn.XLOOKUP(Table1[[#This Row],[ZIPCODE]],Table3[zip],Table3[county])</f>
        <v>Salt Lake County</v>
      </c>
      <c r="J5818" t="str">
        <f>IFERROR(Table1[[#This Row],[County (Utah.gov)]], SUBSTITUTE(Table1[[#This Row],[County (WPR)]], " County", ""))</f>
        <v>Salt Lake</v>
      </c>
    </row>
    <row r="5819" spans="1:10">
      <c r="A5819" t="s">
        <v>140</v>
      </c>
      <c r="B5819" t="s">
        <v>322</v>
      </c>
      <c r="C5819">
        <v>2025</v>
      </c>
      <c r="D5819">
        <v>2</v>
      </c>
      <c r="E5819">
        <v>84117</v>
      </c>
      <c r="F5819" t="s">
        <v>290</v>
      </c>
      <c r="G5819">
        <v>14</v>
      </c>
      <c r="H5819" t="str">
        <f>_xlfn.XLOOKUP(Table1[[#This Row],[ZIPCODE]],Table2[Zip Code],Table2[County])</f>
        <v>Salt Lake</v>
      </c>
      <c r="I5819" t="str">
        <f>_xlfn.XLOOKUP(Table1[[#This Row],[ZIPCODE]],Table3[zip],Table3[county])</f>
        <v>Salt Lake County</v>
      </c>
      <c r="J5819" t="str">
        <f>IFERROR(Table1[[#This Row],[County (Utah.gov)]], SUBSTITUTE(Table1[[#This Row],[County (WPR)]], " County", ""))</f>
        <v>Salt Lake</v>
      </c>
    </row>
    <row r="5820" spans="1:10">
      <c r="A5820" t="s">
        <v>140</v>
      </c>
      <c r="B5820" t="s">
        <v>322</v>
      </c>
      <c r="C5820">
        <v>2025</v>
      </c>
      <c r="D5820">
        <v>2</v>
      </c>
      <c r="E5820">
        <v>84117</v>
      </c>
      <c r="F5820" t="s">
        <v>291</v>
      </c>
      <c r="G5820">
        <v>6</v>
      </c>
      <c r="H5820" t="str">
        <f>_xlfn.XLOOKUP(Table1[[#This Row],[ZIPCODE]],Table2[Zip Code],Table2[County])</f>
        <v>Salt Lake</v>
      </c>
      <c r="I5820" t="str">
        <f>_xlfn.XLOOKUP(Table1[[#This Row],[ZIPCODE]],Table3[zip],Table3[county])</f>
        <v>Salt Lake County</v>
      </c>
      <c r="J5820" t="str">
        <f>IFERROR(Table1[[#This Row],[County (Utah.gov)]], SUBSTITUTE(Table1[[#This Row],[County (WPR)]], " County", ""))</f>
        <v>Salt Lake</v>
      </c>
    </row>
    <row r="5821" spans="1:10">
      <c r="A5821" t="s">
        <v>140</v>
      </c>
      <c r="B5821" t="s">
        <v>322</v>
      </c>
      <c r="C5821">
        <v>2025</v>
      </c>
      <c r="D5821">
        <v>2</v>
      </c>
      <c r="E5821">
        <v>84118</v>
      </c>
      <c r="F5821" t="s">
        <v>290</v>
      </c>
      <c r="G5821">
        <v>17</v>
      </c>
      <c r="H5821" t="str">
        <f>_xlfn.XLOOKUP(Table1[[#This Row],[ZIPCODE]],Table2[Zip Code],Table2[County])</f>
        <v>Salt Lake</v>
      </c>
      <c r="I5821" t="str">
        <f>_xlfn.XLOOKUP(Table1[[#This Row],[ZIPCODE]],Table3[zip],Table3[county])</f>
        <v>Salt Lake County</v>
      </c>
      <c r="J5821" t="str">
        <f>IFERROR(Table1[[#This Row],[County (Utah.gov)]], SUBSTITUTE(Table1[[#This Row],[County (WPR)]], " County", ""))</f>
        <v>Salt Lake</v>
      </c>
    </row>
    <row r="5822" spans="1:10">
      <c r="A5822" t="s">
        <v>140</v>
      </c>
      <c r="B5822" t="s">
        <v>322</v>
      </c>
      <c r="C5822">
        <v>2025</v>
      </c>
      <c r="D5822">
        <v>2</v>
      </c>
      <c r="E5822">
        <v>84118</v>
      </c>
      <c r="F5822" t="s">
        <v>291</v>
      </c>
      <c r="G5822">
        <v>15</v>
      </c>
      <c r="H5822" t="str">
        <f>_xlfn.XLOOKUP(Table1[[#This Row],[ZIPCODE]],Table2[Zip Code],Table2[County])</f>
        <v>Salt Lake</v>
      </c>
      <c r="I5822" t="str">
        <f>_xlfn.XLOOKUP(Table1[[#This Row],[ZIPCODE]],Table3[zip],Table3[county])</f>
        <v>Salt Lake County</v>
      </c>
      <c r="J5822" t="str">
        <f>IFERROR(Table1[[#This Row],[County (Utah.gov)]], SUBSTITUTE(Table1[[#This Row],[County (WPR)]], " County", ""))</f>
        <v>Salt Lake</v>
      </c>
    </row>
    <row r="5823" spans="1:10">
      <c r="A5823" t="s">
        <v>140</v>
      </c>
      <c r="B5823" t="s">
        <v>322</v>
      </c>
      <c r="C5823">
        <v>2025</v>
      </c>
      <c r="D5823">
        <v>2</v>
      </c>
      <c r="E5823">
        <v>84119</v>
      </c>
      <c r="F5823" t="s">
        <v>290</v>
      </c>
      <c r="G5823">
        <v>43</v>
      </c>
      <c r="H5823" t="str">
        <f>_xlfn.XLOOKUP(Table1[[#This Row],[ZIPCODE]],Table2[Zip Code],Table2[County])</f>
        <v>Salt Lake</v>
      </c>
      <c r="I5823" t="str">
        <f>_xlfn.XLOOKUP(Table1[[#This Row],[ZIPCODE]],Table3[zip],Table3[county])</f>
        <v>Salt Lake County</v>
      </c>
      <c r="J5823" t="str">
        <f>IFERROR(Table1[[#This Row],[County (Utah.gov)]], SUBSTITUTE(Table1[[#This Row],[County (WPR)]], " County", ""))</f>
        <v>Salt Lake</v>
      </c>
    </row>
    <row r="5824" spans="1:10">
      <c r="A5824" t="s">
        <v>140</v>
      </c>
      <c r="B5824" t="s">
        <v>322</v>
      </c>
      <c r="C5824">
        <v>2025</v>
      </c>
      <c r="D5824">
        <v>2</v>
      </c>
      <c r="E5824">
        <v>84119</v>
      </c>
      <c r="F5824" t="s">
        <v>291</v>
      </c>
      <c r="G5824">
        <v>14</v>
      </c>
      <c r="H5824" t="str">
        <f>_xlfn.XLOOKUP(Table1[[#This Row],[ZIPCODE]],Table2[Zip Code],Table2[County])</f>
        <v>Salt Lake</v>
      </c>
      <c r="I5824" t="str">
        <f>_xlfn.XLOOKUP(Table1[[#This Row],[ZIPCODE]],Table3[zip],Table3[county])</f>
        <v>Salt Lake County</v>
      </c>
      <c r="J5824" t="str">
        <f>IFERROR(Table1[[#This Row],[County (Utah.gov)]], SUBSTITUTE(Table1[[#This Row],[County (WPR)]], " County", ""))</f>
        <v>Salt Lake</v>
      </c>
    </row>
    <row r="5825" spans="1:10">
      <c r="A5825" t="s">
        <v>140</v>
      </c>
      <c r="B5825" t="s">
        <v>322</v>
      </c>
      <c r="C5825">
        <v>2025</v>
      </c>
      <c r="D5825">
        <v>2</v>
      </c>
      <c r="E5825">
        <v>84120</v>
      </c>
      <c r="F5825" t="s">
        <v>290</v>
      </c>
      <c r="G5825">
        <v>21</v>
      </c>
      <c r="H5825" t="str">
        <f>_xlfn.XLOOKUP(Table1[[#This Row],[ZIPCODE]],Table2[Zip Code],Table2[County])</f>
        <v>Salt Lake</v>
      </c>
      <c r="I5825" t="str">
        <f>_xlfn.XLOOKUP(Table1[[#This Row],[ZIPCODE]],Table3[zip],Table3[county])</f>
        <v>Salt Lake County</v>
      </c>
      <c r="J5825" t="str">
        <f>IFERROR(Table1[[#This Row],[County (Utah.gov)]], SUBSTITUTE(Table1[[#This Row],[County (WPR)]], " County", ""))</f>
        <v>Salt Lake</v>
      </c>
    </row>
    <row r="5826" spans="1:10">
      <c r="A5826" t="s">
        <v>140</v>
      </c>
      <c r="B5826" t="s">
        <v>322</v>
      </c>
      <c r="C5826">
        <v>2025</v>
      </c>
      <c r="D5826">
        <v>2</v>
      </c>
      <c r="E5826">
        <v>84120</v>
      </c>
      <c r="F5826" t="s">
        <v>291</v>
      </c>
      <c r="G5826">
        <v>18</v>
      </c>
      <c r="H5826" t="str">
        <f>_xlfn.XLOOKUP(Table1[[#This Row],[ZIPCODE]],Table2[Zip Code],Table2[County])</f>
        <v>Salt Lake</v>
      </c>
      <c r="I5826" t="str">
        <f>_xlfn.XLOOKUP(Table1[[#This Row],[ZIPCODE]],Table3[zip],Table3[county])</f>
        <v>Salt Lake County</v>
      </c>
      <c r="J5826" t="str">
        <f>IFERROR(Table1[[#This Row],[County (Utah.gov)]], SUBSTITUTE(Table1[[#This Row],[County (WPR)]], " County", ""))</f>
        <v>Salt Lake</v>
      </c>
    </row>
    <row r="5827" spans="1:10">
      <c r="A5827" t="s">
        <v>140</v>
      </c>
      <c r="B5827" t="s">
        <v>322</v>
      </c>
      <c r="C5827">
        <v>2025</v>
      </c>
      <c r="D5827">
        <v>2</v>
      </c>
      <c r="E5827">
        <v>84121</v>
      </c>
      <c r="F5827" t="s">
        <v>290</v>
      </c>
      <c r="G5827">
        <v>16</v>
      </c>
      <c r="H5827" t="str">
        <f>_xlfn.XLOOKUP(Table1[[#This Row],[ZIPCODE]],Table2[Zip Code],Table2[County])</f>
        <v>Salt Lake</v>
      </c>
      <c r="I5827" t="str">
        <f>_xlfn.XLOOKUP(Table1[[#This Row],[ZIPCODE]],Table3[zip],Table3[county])</f>
        <v>Salt Lake County</v>
      </c>
      <c r="J5827" t="str">
        <f>IFERROR(Table1[[#This Row],[County (Utah.gov)]], SUBSTITUTE(Table1[[#This Row],[County (WPR)]], " County", ""))</f>
        <v>Salt Lake</v>
      </c>
    </row>
    <row r="5828" spans="1:10">
      <c r="A5828" t="s">
        <v>140</v>
      </c>
      <c r="B5828" t="s">
        <v>322</v>
      </c>
      <c r="C5828">
        <v>2025</v>
      </c>
      <c r="D5828">
        <v>2</v>
      </c>
      <c r="E5828">
        <v>84121</v>
      </c>
      <c r="F5828" t="s">
        <v>291</v>
      </c>
      <c r="G5828">
        <v>10</v>
      </c>
      <c r="H5828" t="str">
        <f>_xlfn.XLOOKUP(Table1[[#This Row],[ZIPCODE]],Table2[Zip Code],Table2[County])</f>
        <v>Salt Lake</v>
      </c>
      <c r="I5828" t="str">
        <f>_xlfn.XLOOKUP(Table1[[#This Row],[ZIPCODE]],Table3[zip],Table3[county])</f>
        <v>Salt Lake County</v>
      </c>
      <c r="J5828" t="str">
        <f>IFERROR(Table1[[#This Row],[County (Utah.gov)]], SUBSTITUTE(Table1[[#This Row],[County (WPR)]], " County", ""))</f>
        <v>Salt Lake</v>
      </c>
    </row>
    <row r="5829" spans="1:10">
      <c r="A5829" t="s">
        <v>140</v>
      </c>
      <c r="B5829" t="s">
        <v>322</v>
      </c>
      <c r="C5829">
        <v>2025</v>
      </c>
      <c r="D5829">
        <v>2</v>
      </c>
      <c r="E5829">
        <v>84123</v>
      </c>
      <c r="F5829" t="s">
        <v>290</v>
      </c>
      <c r="G5829">
        <v>23</v>
      </c>
      <c r="H5829" t="str">
        <f>_xlfn.XLOOKUP(Table1[[#This Row],[ZIPCODE]],Table2[Zip Code],Table2[County])</f>
        <v>Salt Lake</v>
      </c>
      <c r="I5829" t="str">
        <f>_xlfn.XLOOKUP(Table1[[#This Row],[ZIPCODE]],Table3[zip],Table3[county])</f>
        <v>Salt Lake County</v>
      </c>
      <c r="J5829" t="str">
        <f>IFERROR(Table1[[#This Row],[County (Utah.gov)]], SUBSTITUTE(Table1[[#This Row],[County (WPR)]], " County", ""))</f>
        <v>Salt Lake</v>
      </c>
    </row>
    <row r="5830" spans="1:10">
      <c r="A5830" t="s">
        <v>140</v>
      </c>
      <c r="B5830" t="s">
        <v>322</v>
      </c>
      <c r="C5830">
        <v>2025</v>
      </c>
      <c r="D5830">
        <v>2</v>
      </c>
      <c r="E5830">
        <v>84123</v>
      </c>
      <c r="F5830" t="s">
        <v>291</v>
      </c>
      <c r="G5830">
        <v>12</v>
      </c>
      <c r="H5830" t="str">
        <f>_xlfn.XLOOKUP(Table1[[#This Row],[ZIPCODE]],Table2[Zip Code],Table2[County])</f>
        <v>Salt Lake</v>
      </c>
      <c r="I5830" t="str">
        <f>_xlfn.XLOOKUP(Table1[[#This Row],[ZIPCODE]],Table3[zip],Table3[county])</f>
        <v>Salt Lake County</v>
      </c>
      <c r="J5830" t="str">
        <f>IFERROR(Table1[[#This Row],[County (Utah.gov)]], SUBSTITUTE(Table1[[#This Row],[County (WPR)]], " County", ""))</f>
        <v>Salt Lake</v>
      </c>
    </row>
    <row r="5831" spans="1:10">
      <c r="A5831" t="s">
        <v>140</v>
      </c>
      <c r="B5831" t="s">
        <v>322</v>
      </c>
      <c r="C5831">
        <v>2025</v>
      </c>
      <c r="D5831">
        <v>2</v>
      </c>
      <c r="E5831">
        <v>84124</v>
      </c>
      <c r="F5831" t="s">
        <v>290</v>
      </c>
      <c r="G5831">
        <v>4</v>
      </c>
      <c r="H5831" t="str">
        <f>_xlfn.XLOOKUP(Table1[[#This Row],[ZIPCODE]],Table2[Zip Code],Table2[County])</f>
        <v>Salt Lake</v>
      </c>
      <c r="I5831" t="str">
        <f>_xlfn.XLOOKUP(Table1[[#This Row],[ZIPCODE]],Table3[zip],Table3[county])</f>
        <v>Salt Lake County</v>
      </c>
      <c r="J5831" t="str">
        <f>IFERROR(Table1[[#This Row],[County (Utah.gov)]], SUBSTITUTE(Table1[[#This Row],[County (WPR)]], " County", ""))</f>
        <v>Salt Lake</v>
      </c>
    </row>
    <row r="5832" spans="1:10">
      <c r="A5832" t="s">
        <v>140</v>
      </c>
      <c r="B5832" t="s">
        <v>322</v>
      </c>
      <c r="C5832">
        <v>2025</v>
      </c>
      <c r="D5832">
        <v>2</v>
      </c>
      <c r="E5832">
        <v>84124</v>
      </c>
      <c r="F5832" t="s">
        <v>291</v>
      </c>
      <c r="G5832">
        <v>1</v>
      </c>
      <c r="H5832" t="str">
        <f>_xlfn.XLOOKUP(Table1[[#This Row],[ZIPCODE]],Table2[Zip Code],Table2[County])</f>
        <v>Salt Lake</v>
      </c>
      <c r="I5832" t="str">
        <f>_xlfn.XLOOKUP(Table1[[#This Row],[ZIPCODE]],Table3[zip],Table3[county])</f>
        <v>Salt Lake County</v>
      </c>
      <c r="J5832" t="str">
        <f>IFERROR(Table1[[#This Row],[County (Utah.gov)]], SUBSTITUTE(Table1[[#This Row],[County (WPR)]], " County", ""))</f>
        <v>Salt Lake</v>
      </c>
    </row>
    <row r="5833" spans="1:10">
      <c r="A5833" t="s">
        <v>140</v>
      </c>
      <c r="B5833" t="s">
        <v>322</v>
      </c>
      <c r="C5833">
        <v>2025</v>
      </c>
      <c r="D5833">
        <v>2</v>
      </c>
      <c r="E5833">
        <v>84128</v>
      </c>
      <c r="F5833" t="s">
        <v>290</v>
      </c>
      <c r="G5833">
        <v>15</v>
      </c>
      <c r="H5833" t="str">
        <f>_xlfn.XLOOKUP(Table1[[#This Row],[ZIPCODE]],Table2[Zip Code],Table2[County])</f>
        <v>Salt Lake</v>
      </c>
      <c r="I5833" t="str">
        <f>_xlfn.XLOOKUP(Table1[[#This Row],[ZIPCODE]],Table3[zip],Table3[county])</f>
        <v>Salt Lake County</v>
      </c>
      <c r="J5833" t="str">
        <f>IFERROR(Table1[[#This Row],[County (Utah.gov)]], SUBSTITUTE(Table1[[#This Row],[County (WPR)]], " County", ""))</f>
        <v>Salt Lake</v>
      </c>
    </row>
    <row r="5834" spans="1:10">
      <c r="A5834" t="s">
        <v>140</v>
      </c>
      <c r="B5834" t="s">
        <v>322</v>
      </c>
      <c r="C5834">
        <v>2025</v>
      </c>
      <c r="D5834">
        <v>2</v>
      </c>
      <c r="E5834">
        <v>84128</v>
      </c>
      <c r="F5834" t="s">
        <v>291</v>
      </c>
      <c r="G5834">
        <v>6</v>
      </c>
      <c r="H5834" t="str">
        <f>_xlfn.XLOOKUP(Table1[[#This Row],[ZIPCODE]],Table2[Zip Code],Table2[County])</f>
        <v>Salt Lake</v>
      </c>
      <c r="I5834" t="str">
        <f>_xlfn.XLOOKUP(Table1[[#This Row],[ZIPCODE]],Table3[zip],Table3[county])</f>
        <v>Salt Lake County</v>
      </c>
      <c r="J5834" t="str">
        <f>IFERROR(Table1[[#This Row],[County (Utah.gov)]], SUBSTITUTE(Table1[[#This Row],[County (WPR)]], " County", ""))</f>
        <v>Salt Lake</v>
      </c>
    </row>
    <row r="5835" spans="1:10">
      <c r="A5835" t="s">
        <v>140</v>
      </c>
      <c r="B5835" t="s">
        <v>322</v>
      </c>
      <c r="C5835">
        <v>2025</v>
      </c>
      <c r="D5835">
        <v>2</v>
      </c>
      <c r="E5835">
        <v>84129</v>
      </c>
      <c r="F5835" t="s">
        <v>290</v>
      </c>
      <c r="G5835">
        <v>24</v>
      </c>
      <c r="H5835" t="e">
        <f>_xlfn.XLOOKUP(Table1[[#This Row],[ZIPCODE]],Table2[Zip Code],Table2[County])</f>
        <v>#N/A</v>
      </c>
      <c r="I5835" t="str">
        <f>_xlfn.XLOOKUP(Table1[[#This Row],[ZIPCODE]],Table3[zip],Table3[county])</f>
        <v>Salt Lake County</v>
      </c>
      <c r="J5835" t="str">
        <f>IFERROR(Table1[[#This Row],[County (Utah.gov)]], SUBSTITUTE(Table1[[#This Row],[County (WPR)]], " County", ""))</f>
        <v>Salt Lake</v>
      </c>
    </row>
    <row r="5836" spans="1:10">
      <c r="A5836" t="s">
        <v>140</v>
      </c>
      <c r="B5836" t="s">
        <v>322</v>
      </c>
      <c r="C5836">
        <v>2025</v>
      </c>
      <c r="D5836">
        <v>2</v>
      </c>
      <c r="E5836">
        <v>84129</v>
      </c>
      <c r="F5836" t="s">
        <v>291</v>
      </c>
      <c r="G5836">
        <v>7</v>
      </c>
      <c r="H5836" t="e">
        <f>_xlfn.XLOOKUP(Table1[[#This Row],[ZIPCODE]],Table2[Zip Code],Table2[County])</f>
        <v>#N/A</v>
      </c>
      <c r="I5836" t="str">
        <f>_xlfn.XLOOKUP(Table1[[#This Row],[ZIPCODE]],Table3[zip],Table3[county])</f>
        <v>Salt Lake County</v>
      </c>
      <c r="J5836" t="str">
        <f>IFERROR(Table1[[#This Row],[County (Utah.gov)]], SUBSTITUTE(Table1[[#This Row],[County (WPR)]], " County", ""))</f>
        <v>Salt Lake</v>
      </c>
    </row>
    <row r="5837" spans="1:10">
      <c r="A5837" t="s">
        <v>140</v>
      </c>
      <c r="B5837" t="s">
        <v>322</v>
      </c>
      <c r="C5837">
        <v>2025</v>
      </c>
      <c r="D5837">
        <v>2</v>
      </c>
      <c r="E5837">
        <v>84170</v>
      </c>
      <c r="F5837" t="s">
        <v>291</v>
      </c>
      <c r="G5837">
        <v>1</v>
      </c>
      <c r="H5837" t="str">
        <f>_xlfn.XLOOKUP(Table1[[#This Row],[ZIPCODE]],Table2[Zip Code],Table2[County])</f>
        <v>Salt Lake</v>
      </c>
      <c r="I5837" t="e">
        <f>_xlfn.XLOOKUP(Table1[[#This Row],[ZIPCODE]],Table3[zip],Table3[county])</f>
        <v>#N/A</v>
      </c>
      <c r="J5837" t="str">
        <f>IFERROR(Table1[[#This Row],[County (Utah.gov)]], SUBSTITUTE(Table1[[#This Row],[County (WPR)]], " County", ""))</f>
        <v>Salt Lake</v>
      </c>
    </row>
    <row r="5838" spans="1:10">
      <c r="A5838" t="s">
        <v>140</v>
      </c>
      <c r="B5838" t="s">
        <v>322</v>
      </c>
      <c r="C5838">
        <v>2025</v>
      </c>
      <c r="D5838">
        <v>2</v>
      </c>
      <c r="E5838">
        <v>84219</v>
      </c>
      <c r="F5838" t="s">
        <v>291</v>
      </c>
      <c r="G5838">
        <v>1</v>
      </c>
      <c r="H5838" t="e">
        <f>_xlfn.XLOOKUP(Table1[[#This Row],[ZIPCODE]],Table2[Zip Code],Table2[County])</f>
        <v>#N/A</v>
      </c>
      <c r="I5838" t="e">
        <f>_xlfn.XLOOKUP(Table1[[#This Row],[ZIPCODE]],Table3[zip],Table3[county])</f>
        <v>#N/A</v>
      </c>
      <c r="J5838" t="e">
        <f>IFERROR(Table1[[#This Row],[County (Utah.gov)]], SUBSTITUTE(Table1[[#This Row],[County (WPR)]], " County", ""))</f>
        <v>#N/A</v>
      </c>
    </row>
    <row r="5839" spans="1:10">
      <c r="A5839" t="s">
        <v>140</v>
      </c>
      <c r="B5839" t="s">
        <v>322</v>
      </c>
      <c r="C5839">
        <v>2025</v>
      </c>
      <c r="D5839">
        <v>2</v>
      </c>
      <c r="E5839">
        <v>84301</v>
      </c>
      <c r="F5839" t="s">
        <v>290</v>
      </c>
      <c r="G5839">
        <v>1</v>
      </c>
      <c r="H5839" t="str">
        <f>_xlfn.XLOOKUP(Table1[[#This Row],[ZIPCODE]],Table2[Zip Code],Table2[County])</f>
        <v>Box Elder</v>
      </c>
      <c r="I5839" t="str">
        <f>_xlfn.XLOOKUP(Table1[[#This Row],[ZIPCODE]],Table3[zip],Table3[county])</f>
        <v>Box Elder County</v>
      </c>
      <c r="J5839" t="str">
        <f>IFERROR(Table1[[#This Row],[County (Utah.gov)]], SUBSTITUTE(Table1[[#This Row],[County (WPR)]], " County", ""))</f>
        <v>Box Elder</v>
      </c>
    </row>
    <row r="5840" spans="1:10">
      <c r="A5840" t="s">
        <v>140</v>
      </c>
      <c r="B5840" t="s">
        <v>322</v>
      </c>
      <c r="C5840">
        <v>2025</v>
      </c>
      <c r="D5840">
        <v>2</v>
      </c>
      <c r="E5840">
        <v>84301</v>
      </c>
      <c r="F5840" t="s">
        <v>291</v>
      </c>
      <c r="G5840">
        <v>4</v>
      </c>
      <c r="H5840" t="str">
        <f>_xlfn.XLOOKUP(Table1[[#This Row],[ZIPCODE]],Table2[Zip Code],Table2[County])</f>
        <v>Box Elder</v>
      </c>
      <c r="I5840" t="str">
        <f>_xlfn.XLOOKUP(Table1[[#This Row],[ZIPCODE]],Table3[zip],Table3[county])</f>
        <v>Box Elder County</v>
      </c>
      <c r="J5840" t="str">
        <f>IFERROR(Table1[[#This Row],[County (Utah.gov)]], SUBSTITUTE(Table1[[#This Row],[County (WPR)]], " County", ""))</f>
        <v>Box Elder</v>
      </c>
    </row>
    <row r="5841" spans="1:10">
      <c r="A5841" t="s">
        <v>140</v>
      </c>
      <c r="B5841" t="s">
        <v>322</v>
      </c>
      <c r="C5841">
        <v>2025</v>
      </c>
      <c r="D5841">
        <v>2</v>
      </c>
      <c r="E5841">
        <v>84302</v>
      </c>
      <c r="F5841" t="s">
        <v>290</v>
      </c>
      <c r="G5841">
        <v>149</v>
      </c>
      <c r="H5841" t="str">
        <f>_xlfn.XLOOKUP(Table1[[#This Row],[ZIPCODE]],Table2[Zip Code],Table2[County])</f>
        <v>Box Elder</v>
      </c>
      <c r="I5841" t="str">
        <f>_xlfn.XLOOKUP(Table1[[#This Row],[ZIPCODE]],Table3[zip],Table3[county])</f>
        <v>Box Elder County</v>
      </c>
      <c r="J5841" t="str">
        <f>IFERROR(Table1[[#This Row],[County (Utah.gov)]], SUBSTITUTE(Table1[[#This Row],[County (WPR)]], " County", ""))</f>
        <v>Box Elder</v>
      </c>
    </row>
    <row r="5842" spans="1:10">
      <c r="A5842" t="s">
        <v>140</v>
      </c>
      <c r="B5842" t="s">
        <v>322</v>
      </c>
      <c r="C5842">
        <v>2025</v>
      </c>
      <c r="D5842">
        <v>2</v>
      </c>
      <c r="E5842">
        <v>84302</v>
      </c>
      <c r="F5842" t="s">
        <v>291</v>
      </c>
      <c r="G5842">
        <v>74</v>
      </c>
      <c r="H5842" t="str">
        <f>_xlfn.XLOOKUP(Table1[[#This Row],[ZIPCODE]],Table2[Zip Code],Table2[County])</f>
        <v>Box Elder</v>
      </c>
      <c r="I5842" t="str">
        <f>_xlfn.XLOOKUP(Table1[[#This Row],[ZIPCODE]],Table3[zip],Table3[county])</f>
        <v>Box Elder County</v>
      </c>
      <c r="J5842" t="str">
        <f>IFERROR(Table1[[#This Row],[County (Utah.gov)]], SUBSTITUTE(Table1[[#This Row],[County (WPR)]], " County", ""))</f>
        <v>Box Elder</v>
      </c>
    </row>
    <row r="5843" spans="1:10">
      <c r="A5843" t="s">
        <v>140</v>
      </c>
      <c r="B5843" t="s">
        <v>322</v>
      </c>
      <c r="C5843">
        <v>2025</v>
      </c>
      <c r="D5843">
        <v>2</v>
      </c>
      <c r="E5843">
        <v>84305</v>
      </c>
      <c r="F5843" t="s">
        <v>290</v>
      </c>
      <c r="G5843">
        <v>2</v>
      </c>
      <c r="H5843" t="str">
        <f>_xlfn.XLOOKUP(Table1[[#This Row],[ZIPCODE]],Table2[Zip Code],Table2[County])</f>
        <v>Cache</v>
      </c>
      <c r="I5843" t="str">
        <f>_xlfn.XLOOKUP(Table1[[#This Row],[ZIPCODE]],Table3[zip],Table3[county])</f>
        <v>Cache County</v>
      </c>
      <c r="J5843" t="str">
        <f>IFERROR(Table1[[#This Row],[County (Utah.gov)]], SUBSTITUTE(Table1[[#This Row],[County (WPR)]], " County", ""))</f>
        <v>Cache</v>
      </c>
    </row>
    <row r="5844" spans="1:10">
      <c r="A5844" t="s">
        <v>140</v>
      </c>
      <c r="B5844" t="s">
        <v>322</v>
      </c>
      <c r="C5844">
        <v>2025</v>
      </c>
      <c r="D5844">
        <v>2</v>
      </c>
      <c r="E5844">
        <v>84305</v>
      </c>
      <c r="F5844" t="s">
        <v>291</v>
      </c>
      <c r="G5844">
        <v>2</v>
      </c>
      <c r="H5844" t="str">
        <f>_xlfn.XLOOKUP(Table1[[#This Row],[ZIPCODE]],Table2[Zip Code],Table2[County])</f>
        <v>Cache</v>
      </c>
      <c r="I5844" t="str">
        <f>_xlfn.XLOOKUP(Table1[[#This Row],[ZIPCODE]],Table3[zip],Table3[county])</f>
        <v>Cache County</v>
      </c>
      <c r="J5844" t="str">
        <f>IFERROR(Table1[[#This Row],[County (Utah.gov)]], SUBSTITUTE(Table1[[#This Row],[County (WPR)]], " County", ""))</f>
        <v>Cache</v>
      </c>
    </row>
    <row r="5845" spans="1:10">
      <c r="A5845" t="s">
        <v>140</v>
      </c>
      <c r="B5845" t="s">
        <v>322</v>
      </c>
      <c r="C5845">
        <v>2025</v>
      </c>
      <c r="D5845">
        <v>2</v>
      </c>
      <c r="E5845">
        <v>84306</v>
      </c>
      <c r="F5845" t="s">
        <v>290</v>
      </c>
      <c r="G5845">
        <v>4</v>
      </c>
      <c r="H5845" t="str">
        <f>_xlfn.XLOOKUP(Table1[[#This Row],[ZIPCODE]],Table2[Zip Code],Table2[County])</f>
        <v>Box Elder</v>
      </c>
      <c r="I5845" t="str">
        <f>_xlfn.XLOOKUP(Table1[[#This Row],[ZIPCODE]],Table3[zip],Table3[county])</f>
        <v>Box Elder County</v>
      </c>
      <c r="J5845" t="str">
        <f>IFERROR(Table1[[#This Row],[County (Utah.gov)]], SUBSTITUTE(Table1[[#This Row],[County (WPR)]], " County", ""))</f>
        <v>Box Elder</v>
      </c>
    </row>
    <row r="5846" spans="1:10">
      <c r="A5846" t="s">
        <v>140</v>
      </c>
      <c r="B5846" t="s">
        <v>322</v>
      </c>
      <c r="C5846">
        <v>2025</v>
      </c>
      <c r="D5846">
        <v>2</v>
      </c>
      <c r="E5846">
        <v>84306</v>
      </c>
      <c r="F5846" t="s">
        <v>291</v>
      </c>
      <c r="G5846">
        <v>2</v>
      </c>
      <c r="H5846" t="str">
        <f>_xlfn.XLOOKUP(Table1[[#This Row],[ZIPCODE]],Table2[Zip Code],Table2[County])</f>
        <v>Box Elder</v>
      </c>
      <c r="I5846" t="str">
        <f>_xlfn.XLOOKUP(Table1[[#This Row],[ZIPCODE]],Table3[zip],Table3[county])</f>
        <v>Box Elder County</v>
      </c>
      <c r="J5846" t="str">
        <f>IFERROR(Table1[[#This Row],[County (Utah.gov)]], SUBSTITUTE(Table1[[#This Row],[County (WPR)]], " County", ""))</f>
        <v>Box Elder</v>
      </c>
    </row>
    <row r="5847" spans="1:10">
      <c r="A5847" t="s">
        <v>140</v>
      </c>
      <c r="B5847" t="s">
        <v>322</v>
      </c>
      <c r="C5847">
        <v>2025</v>
      </c>
      <c r="D5847">
        <v>2</v>
      </c>
      <c r="E5847">
        <v>84307</v>
      </c>
      <c r="F5847" t="s">
        <v>290</v>
      </c>
      <c r="G5847">
        <v>4</v>
      </c>
      <c r="H5847" t="str">
        <f>_xlfn.XLOOKUP(Table1[[#This Row],[ZIPCODE]],Table2[Zip Code],Table2[County])</f>
        <v>Box Elder</v>
      </c>
      <c r="I5847" t="str">
        <f>_xlfn.XLOOKUP(Table1[[#This Row],[ZIPCODE]],Table3[zip],Table3[county])</f>
        <v>Box Elder County</v>
      </c>
      <c r="J5847" t="str">
        <f>IFERROR(Table1[[#This Row],[County (Utah.gov)]], SUBSTITUTE(Table1[[#This Row],[County (WPR)]], " County", ""))</f>
        <v>Box Elder</v>
      </c>
    </row>
    <row r="5848" spans="1:10">
      <c r="A5848" t="s">
        <v>140</v>
      </c>
      <c r="B5848" t="s">
        <v>322</v>
      </c>
      <c r="C5848">
        <v>2025</v>
      </c>
      <c r="D5848">
        <v>2</v>
      </c>
      <c r="E5848">
        <v>84307</v>
      </c>
      <c r="F5848" t="s">
        <v>291</v>
      </c>
      <c r="G5848">
        <v>2</v>
      </c>
      <c r="H5848" t="str">
        <f>_xlfn.XLOOKUP(Table1[[#This Row],[ZIPCODE]],Table2[Zip Code],Table2[County])</f>
        <v>Box Elder</v>
      </c>
      <c r="I5848" t="str">
        <f>_xlfn.XLOOKUP(Table1[[#This Row],[ZIPCODE]],Table3[zip],Table3[county])</f>
        <v>Box Elder County</v>
      </c>
      <c r="J5848" t="str">
        <f>IFERROR(Table1[[#This Row],[County (Utah.gov)]], SUBSTITUTE(Table1[[#This Row],[County (WPR)]], " County", ""))</f>
        <v>Box Elder</v>
      </c>
    </row>
    <row r="5849" spans="1:10">
      <c r="A5849" t="s">
        <v>140</v>
      </c>
      <c r="B5849" t="s">
        <v>322</v>
      </c>
      <c r="C5849">
        <v>2025</v>
      </c>
      <c r="D5849">
        <v>2</v>
      </c>
      <c r="E5849">
        <v>84308</v>
      </c>
      <c r="F5849" t="s">
        <v>291</v>
      </c>
      <c r="G5849">
        <v>1</v>
      </c>
      <c r="H5849" t="str">
        <f>_xlfn.XLOOKUP(Table1[[#This Row],[ZIPCODE]],Table2[Zip Code],Table2[County])</f>
        <v>Cache</v>
      </c>
      <c r="I5849" t="str">
        <f>_xlfn.XLOOKUP(Table1[[#This Row],[ZIPCODE]],Table3[zip],Table3[county])</f>
        <v>Cache County</v>
      </c>
      <c r="J5849" t="str">
        <f>IFERROR(Table1[[#This Row],[County (Utah.gov)]], SUBSTITUTE(Table1[[#This Row],[County (WPR)]], " County", ""))</f>
        <v>Cache</v>
      </c>
    </row>
    <row r="5850" spans="1:10">
      <c r="A5850" t="s">
        <v>140</v>
      </c>
      <c r="B5850" t="s">
        <v>322</v>
      </c>
      <c r="C5850">
        <v>2025</v>
      </c>
      <c r="D5850">
        <v>2</v>
      </c>
      <c r="E5850">
        <v>84309</v>
      </c>
      <c r="F5850" t="s">
        <v>290</v>
      </c>
      <c r="G5850">
        <v>1</v>
      </c>
      <c r="H5850" t="str">
        <f>_xlfn.XLOOKUP(Table1[[#This Row],[ZIPCODE]],Table2[Zip Code],Table2[County])</f>
        <v>Box Elder</v>
      </c>
      <c r="I5850" t="str">
        <f>_xlfn.XLOOKUP(Table1[[#This Row],[ZIPCODE]],Table3[zip],Table3[county])</f>
        <v>Box Elder County</v>
      </c>
      <c r="J5850" t="str">
        <f>IFERROR(Table1[[#This Row],[County (Utah.gov)]], SUBSTITUTE(Table1[[#This Row],[County (WPR)]], " County", ""))</f>
        <v>Box Elder</v>
      </c>
    </row>
    <row r="5851" spans="1:10">
      <c r="A5851" t="s">
        <v>140</v>
      </c>
      <c r="B5851" t="s">
        <v>322</v>
      </c>
      <c r="C5851">
        <v>2025</v>
      </c>
      <c r="D5851">
        <v>2</v>
      </c>
      <c r="E5851">
        <v>84309</v>
      </c>
      <c r="F5851" t="s">
        <v>291</v>
      </c>
      <c r="G5851">
        <v>1</v>
      </c>
      <c r="H5851" t="str">
        <f>_xlfn.XLOOKUP(Table1[[#This Row],[ZIPCODE]],Table2[Zip Code],Table2[County])</f>
        <v>Box Elder</v>
      </c>
      <c r="I5851" t="str">
        <f>_xlfn.XLOOKUP(Table1[[#This Row],[ZIPCODE]],Table3[zip],Table3[county])</f>
        <v>Box Elder County</v>
      </c>
      <c r="J5851" t="str">
        <f>IFERROR(Table1[[#This Row],[County (Utah.gov)]], SUBSTITUTE(Table1[[#This Row],[County (WPR)]], " County", ""))</f>
        <v>Box Elder</v>
      </c>
    </row>
    <row r="5852" spans="1:10">
      <c r="A5852" t="s">
        <v>140</v>
      </c>
      <c r="B5852" t="s">
        <v>322</v>
      </c>
      <c r="C5852">
        <v>2025</v>
      </c>
      <c r="D5852">
        <v>2</v>
      </c>
      <c r="E5852">
        <v>84310</v>
      </c>
      <c r="F5852" t="s">
        <v>290</v>
      </c>
      <c r="G5852">
        <v>52</v>
      </c>
      <c r="H5852" t="str">
        <f>_xlfn.XLOOKUP(Table1[[#This Row],[ZIPCODE]],Table2[Zip Code],Table2[County])</f>
        <v>Weber</v>
      </c>
      <c r="I5852" t="str">
        <f>_xlfn.XLOOKUP(Table1[[#This Row],[ZIPCODE]],Table3[zip],Table3[county])</f>
        <v>Weber County</v>
      </c>
      <c r="J5852" t="str">
        <f>IFERROR(Table1[[#This Row],[County (Utah.gov)]], SUBSTITUTE(Table1[[#This Row],[County (WPR)]], " County", ""))</f>
        <v>Weber</v>
      </c>
    </row>
    <row r="5853" spans="1:10">
      <c r="A5853" t="s">
        <v>140</v>
      </c>
      <c r="B5853" t="s">
        <v>322</v>
      </c>
      <c r="C5853">
        <v>2025</v>
      </c>
      <c r="D5853">
        <v>2</v>
      </c>
      <c r="E5853">
        <v>84310</v>
      </c>
      <c r="F5853" t="s">
        <v>291</v>
      </c>
      <c r="G5853">
        <v>31</v>
      </c>
      <c r="H5853" t="str">
        <f>_xlfn.XLOOKUP(Table1[[#This Row],[ZIPCODE]],Table2[Zip Code],Table2[County])</f>
        <v>Weber</v>
      </c>
      <c r="I5853" t="str">
        <f>_xlfn.XLOOKUP(Table1[[#This Row],[ZIPCODE]],Table3[zip],Table3[county])</f>
        <v>Weber County</v>
      </c>
      <c r="J5853" t="str">
        <f>IFERROR(Table1[[#This Row],[County (Utah.gov)]], SUBSTITUTE(Table1[[#This Row],[County (WPR)]], " County", ""))</f>
        <v>Weber</v>
      </c>
    </row>
    <row r="5854" spans="1:10">
      <c r="A5854" t="s">
        <v>140</v>
      </c>
      <c r="B5854" t="s">
        <v>322</v>
      </c>
      <c r="C5854">
        <v>2025</v>
      </c>
      <c r="D5854">
        <v>2</v>
      </c>
      <c r="E5854">
        <v>84311</v>
      </c>
      <c r="F5854" t="s">
        <v>290</v>
      </c>
      <c r="G5854">
        <v>1</v>
      </c>
      <c r="H5854" t="str">
        <f>_xlfn.XLOOKUP(Table1[[#This Row],[ZIPCODE]],Table2[Zip Code],Table2[County])</f>
        <v>Box Elder</v>
      </c>
      <c r="I5854" t="str">
        <f>_xlfn.XLOOKUP(Table1[[#This Row],[ZIPCODE]],Table3[zip],Table3[county])</f>
        <v>Box Elder County</v>
      </c>
      <c r="J5854" t="str">
        <f>IFERROR(Table1[[#This Row],[County (Utah.gov)]], SUBSTITUTE(Table1[[#This Row],[County (WPR)]], " County", ""))</f>
        <v>Box Elder</v>
      </c>
    </row>
    <row r="5855" spans="1:10">
      <c r="A5855" t="s">
        <v>140</v>
      </c>
      <c r="B5855" t="s">
        <v>322</v>
      </c>
      <c r="C5855">
        <v>2025</v>
      </c>
      <c r="D5855">
        <v>2</v>
      </c>
      <c r="E5855">
        <v>84311</v>
      </c>
      <c r="F5855" t="s">
        <v>291</v>
      </c>
      <c r="G5855">
        <v>3</v>
      </c>
      <c r="H5855" t="str">
        <f>_xlfn.XLOOKUP(Table1[[#This Row],[ZIPCODE]],Table2[Zip Code],Table2[County])</f>
        <v>Box Elder</v>
      </c>
      <c r="I5855" t="str">
        <f>_xlfn.XLOOKUP(Table1[[#This Row],[ZIPCODE]],Table3[zip],Table3[county])</f>
        <v>Box Elder County</v>
      </c>
      <c r="J5855" t="str">
        <f>IFERROR(Table1[[#This Row],[County (Utah.gov)]], SUBSTITUTE(Table1[[#This Row],[County (WPR)]], " County", ""))</f>
        <v>Box Elder</v>
      </c>
    </row>
    <row r="5856" spans="1:10">
      <c r="A5856" t="s">
        <v>140</v>
      </c>
      <c r="B5856" t="s">
        <v>322</v>
      </c>
      <c r="C5856">
        <v>2025</v>
      </c>
      <c r="D5856">
        <v>2</v>
      </c>
      <c r="E5856">
        <v>84312</v>
      </c>
      <c r="F5856" t="s">
        <v>290</v>
      </c>
      <c r="G5856">
        <v>10</v>
      </c>
      <c r="H5856" t="str">
        <f>_xlfn.XLOOKUP(Table1[[#This Row],[ZIPCODE]],Table2[Zip Code],Table2[County])</f>
        <v>Box Elder</v>
      </c>
      <c r="I5856" t="str">
        <f>_xlfn.XLOOKUP(Table1[[#This Row],[ZIPCODE]],Table3[zip],Table3[county])</f>
        <v>Box Elder County</v>
      </c>
      <c r="J5856" t="str">
        <f>IFERROR(Table1[[#This Row],[County (Utah.gov)]], SUBSTITUTE(Table1[[#This Row],[County (WPR)]], " County", ""))</f>
        <v>Box Elder</v>
      </c>
    </row>
    <row r="5857" spans="1:10">
      <c r="A5857" t="s">
        <v>140</v>
      </c>
      <c r="B5857" t="s">
        <v>322</v>
      </c>
      <c r="C5857">
        <v>2025</v>
      </c>
      <c r="D5857">
        <v>2</v>
      </c>
      <c r="E5857">
        <v>84312</v>
      </c>
      <c r="F5857" t="s">
        <v>291</v>
      </c>
      <c r="G5857">
        <v>6</v>
      </c>
      <c r="H5857" t="str">
        <f>_xlfn.XLOOKUP(Table1[[#This Row],[ZIPCODE]],Table2[Zip Code],Table2[County])</f>
        <v>Box Elder</v>
      </c>
      <c r="I5857" t="str">
        <f>_xlfn.XLOOKUP(Table1[[#This Row],[ZIPCODE]],Table3[zip],Table3[county])</f>
        <v>Box Elder County</v>
      </c>
      <c r="J5857" t="str">
        <f>IFERROR(Table1[[#This Row],[County (Utah.gov)]], SUBSTITUTE(Table1[[#This Row],[County (WPR)]], " County", ""))</f>
        <v>Box Elder</v>
      </c>
    </row>
    <row r="5858" spans="1:10">
      <c r="A5858" t="s">
        <v>140</v>
      </c>
      <c r="B5858" t="s">
        <v>322</v>
      </c>
      <c r="C5858">
        <v>2025</v>
      </c>
      <c r="D5858">
        <v>2</v>
      </c>
      <c r="E5858">
        <v>84314</v>
      </c>
      <c r="F5858" t="s">
        <v>290</v>
      </c>
      <c r="G5858">
        <v>5</v>
      </c>
      <c r="H5858" t="str">
        <f>_xlfn.XLOOKUP(Table1[[#This Row],[ZIPCODE]],Table2[Zip Code],Table2[County])</f>
        <v>Box Elder</v>
      </c>
      <c r="I5858" t="str">
        <f>_xlfn.XLOOKUP(Table1[[#This Row],[ZIPCODE]],Table3[zip],Table3[county])</f>
        <v>Box Elder County</v>
      </c>
      <c r="J5858" t="str">
        <f>IFERROR(Table1[[#This Row],[County (Utah.gov)]], SUBSTITUTE(Table1[[#This Row],[County (WPR)]], " County", ""))</f>
        <v>Box Elder</v>
      </c>
    </row>
    <row r="5859" spans="1:10">
      <c r="A5859" t="s">
        <v>140</v>
      </c>
      <c r="B5859" t="s">
        <v>322</v>
      </c>
      <c r="C5859">
        <v>2025</v>
      </c>
      <c r="D5859">
        <v>2</v>
      </c>
      <c r="E5859">
        <v>84314</v>
      </c>
      <c r="F5859" t="s">
        <v>291</v>
      </c>
      <c r="G5859">
        <v>3</v>
      </c>
      <c r="H5859" t="str">
        <f>_xlfn.XLOOKUP(Table1[[#This Row],[ZIPCODE]],Table2[Zip Code],Table2[County])</f>
        <v>Box Elder</v>
      </c>
      <c r="I5859" t="str">
        <f>_xlfn.XLOOKUP(Table1[[#This Row],[ZIPCODE]],Table3[zip],Table3[county])</f>
        <v>Box Elder County</v>
      </c>
      <c r="J5859" t="str">
        <f>IFERROR(Table1[[#This Row],[County (Utah.gov)]], SUBSTITUTE(Table1[[#This Row],[County (WPR)]], " County", ""))</f>
        <v>Box Elder</v>
      </c>
    </row>
    <row r="5860" spans="1:10">
      <c r="A5860" t="s">
        <v>140</v>
      </c>
      <c r="B5860" t="s">
        <v>322</v>
      </c>
      <c r="C5860">
        <v>2025</v>
      </c>
      <c r="D5860">
        <v>2</v>
      </c>
      <c r="E5860">
        <v>84315</v>
      </c>
      <c r="F5860" t="s">
        <v>290</v>
      </c>
      <c r="G5860">
        <v>126</v>
      </c>
      <c r="H5860" t="str">
        <f>_xlfn.XLOOKUP(Table1[[#This Row],[ZIPCODE]],Table2[Zip Code],Table2[County])</f>
        <v>Weber</v>
      </c>
      <c r="I5860" t="str">
        <f>_xlfn.XLOOKUP(Table1[[#This Row],[ZIPCODE]],Table3[zip],Table3[county])</f>
        <v>Weber County</v>
      </c>
      <c r="J5860" t="str">
        <f>IFERROR(Table1[[#This Row],[County (Utah.gov)]], SUBSTITUTE(Table1[[#This Row],[County (WPR)]], " County", ""))</f>
        <v>Weber</v>
      </c>
    </row>
    <row r="5861" spans="1:10">
      <c r="A5861" t="s">
        <v>140</v>
      </c>
      <c r="B5861" t="s">
        <v>322</v>
      </c>
      <c r="C5861">
        <v>2025</v>
      </c>
      <c r="D5861">
        <v>2</v>
      </c>
      <c r="E5861">
        <v>84315</v>
      </c>
      <c r="F5861" t="s">
        <v>291</v>
      </c>
      <c r="G5861">
        <v>61</v>
      </c>
      <c r="H5861" t="str">
        <f>_xlfn.XLOOKUP(Table1[[#This Row],[ZIPCODE]],Table2[Zip Code],Table2[County])</f>
        <v>Weber</v>
      </c>
      <c r="I5861" t="str">
        <f>_xlfn.XLOOKUP(Table1[[#This Row],[ZIPCODE]],Table3[zip],Table3[county])</f>
        <v>Weber County</v>
      </c>
      <c r="J5861" t="str">
        <f>IFERROR(Table1[[#This Row],[County (Utah.gov)]], SUBSTITUTE(Table1[[#This Row],[County (WPR)]], " County", ""))</f>
        <v>Weber</v>
      </c>
    </row>
    <row r="5862" spans="1:10">
      <c r="A5862" t="s">
        <v>140</v>
      </c>
      <c r="B5862" t="s">
        <v>322</v>
      </c>
      <c r="C5862">
        <v>2025</v>
      </c>
      <c r="D5862">
        <v>2</v>
      </c>
      <c r="E5862">
        <v>84316</v>
      </c>
      <c r="F5862" t="s">
        <v>291</v>
      </c>
      <c r="G5862">
        <v>1</v>
      </c>
      <c r="H5862" t="str">
        <f>_xlfn.XLOOKUP(Table1[[#This Row],[ZIPCODE]],Table2[Zip Code],Table2[County])</f>
        <v>Box Elder</v>
      </c>
      <c r="I5862" t="str">
        <f>_xlfn.XLOOKUP(Table1[[#This Row],[ZIPCODE]],Table3[zip],Table3[county])</f>
        <v>Box Elder County</v>
      </c>
      <c r="J5862" t="str">
        <f>IFERROR(Table1[[#This Row],[County (Utah.gov)]], SUBSTITUTE(Table1[[#This Row],[County (WPR)]], " County", ""))</f>
        <v>Box Elder</v>
      </c>
    </row>
    <row r="5863" spans="1:10">
      <c r="A5863" t="s">
        <v>140</v>
      </c>
      <c r="B5863" t="s">
        <v>322</v>
      </c>
      <c r="C5863">
        <v>2025</v>
      </c>
      <c r="D5863">
        <v>2</v>
      </c>
      <c r="E5863">
        <v>84317</v>
      </c>
      <c r="F5863" t="s">
        <v>290</v>
      </c>
      <c r="G5863">
        <v>17</v>
      </c>
      <c r="H5863" t="str">
        <f>_xlfn.XLOOKUP(Table1[[#This Row],[ZIPCODE]],Table2[Zip Code],Table2[County])</f>
        <v>Weber</v>
      </c>
      <c r="I5863" t="str">
        <f>_xlfn.XLOOKUP(Table1[[#This Row],[ZIPCODE]],Table3[zip],Table3[county])</f>
        <v>Weber County</v>
      </c>
      <c r="J5863" t="str">
        <f>IFERROR(Table1[[#This Row],[County (Utah.gov)]], SUBSTITUTE(Table1[[#This Row],[County (WPR)]], " County", ""))</f>
        <v>Weber</v>
      </c>
    </row>
    <row r="5864" spans="1:10">
      <c r="A5864" t="s">
        <v>140</v>
      </c>
      <c r="B5864" t="s">
        <v>322</v>
      </c>
      <c r="C5864">
        <v>2025</v>
      </c>
      <c r="D5864">
        <v>2</v>
      </c>
      <c r="E5864">
        <v>84317</v>
      </c>
      <c r="F5864" t="s">
        <v>291</v>
      </c>
      <c r="G5864">
        <v>8</v>
      </c>
      <c r="H5864" t="str">
        <f>_xlfn.XLOOKUP(Table1[[#This Row],[ZIPCODE]],Table2[Zip Code],Table2[County])</f>
        <v>Weber</v>
      </c>
      <c r="I5864" t="str">
        <f>_xlfn.XLOOKUP(Table1[[#This Row],[ZIPCODE]],Table3[zip],Table3[county])</f>
        <v>Weber County</v>
      </c>
      <c r="J5864" t="str">
        <f>IFERROR(Table1[[#This Row],[County (Utah.gov)]], SUBSTITUTE(Table1[[#This Row],[County (WPR)]], " County", ""))</f>
        <v>Weber</v>
      </c>
    </row>
    <row r="5865" spans="1:10">
      <c r="A5865" t="s">
        <v>140</v>
      </c>
      <c r="B5865" t="s">
        <v>322</v>
      </c>
      <c r="C5865">
        <v>2025</v>
      </c>
      <c r="D5865">
        <v>2</v>
      </c>
      <c r="E5865">
        <v>84318</v>
      </c>
      <c r="F5865" t="s">
        <v>290</v>
      </c>
      <c r="G5865">
        <v>14</v>
      </c>
      <c r="H5865" t="str">
        <f>_xlfn.XLOOKUP(Table1[[#This Row],[ZIPCODE]],Table2[Zip Code],Table2[County])</f>
        <v>Cache</v>
      </c>
      <c r="I5865" t="str">
        <f>_xlfn.XLOOKUP(Table1[[#This Row],[ZIPCODE]],Table3[zip],Table3[county])</f>
        <v>Cache County</v>
      </c>
      <c r="J5865" t="str">
        <f>IFERROR(Table1[[#This Row],[County (Utah.gov)]], SUBSTITUTE(Table1[[#This Row],[County (WPR)]], " County", ""))</f>
        <v>Cache</v>
      </c>
    </row>
    <row r="5866" spans="1:10">
      <c r="A5866" t="s">
        <v>140</v>
      </c>
      <c r="B5866" t="s">
        <v>322</v>
      </c>
      <c r="C5866">
        <v>2025</v>
      </c>
      <c r="D5866">
        <v>2</v>
      </c>
      <c r="E5866">
        <v>84318</v>
      </c>
      <c r="F5866" t="s">
        <v>291</v>
      </c>
      <c r="G5866">
        <v>9</v>
      </c>
      <c r="H5866" t="str">
        <f>_xlfn.XLOOKUP(Table1[[#This Row],[ZIPCODE]],Table2[Zip Code],Table2[County])</f>
        <v>Cache</v>
      </c>
      <c r="I5866" t="str">
        <f>_xlfn.XLOOKUP(Table1[[#This Row],[ZIPCODE]],Table3[zip],Table3[county])</f>
        <v>Cache County</v>
      </c>
      <c r="J5866" t="str">
        <f>IFERROR(Table1[[#This Row],[County (Utah.gov)]], SUBSTITUTE(Table1[[#This Row],[County (WPR)]], " County", ""))</f>
        <v>Cache</v>
      </c>
    </row>
    <row r="5867" spans="1:10">
      <c r="A5867" t="s">
        <v>140</v>
      </c>
      <c r="B5867" t="s">
        <v>322</v>
      </c>
      <c r="C5867">
        <v>2025</v>
      </c>
      <c r="D5867">
        <v>2</v>
      </c>
      <c r="E5867">
        <v>84319</v>
      </c>
      <c r="F5867" t="s">
        <v>290</v>
      </c>
      <c r="G5867">
        <v>18</v>
      </c>
      <c r="H5867" t="str">
        <f>_xlfn.XLOOKUP(Table1[[#This Row],[ZIPCODE]],Table2[Zip Code],Table2[County])</f>
        <v>Cache</v>
      </c>
      <c r="I5867" t="str">
        <f>_xlfn.XLOOKUP(Table1[[#This Row],[ZIPCODE]],Table3[zip],Table3[county])</f>
        <v>Cache County</v>
      </c>
      <c r="J5867" t="str">
        <f>IFERROR(Table1[[#This Row],[County (Utah.gov)]], SUBSTITUTE(Table1[[#This Row],[County (WPR)]], " County", ""))</f>
        <v>Cache</v>
      </c>
    </row>
    <row r="5868" spans="1:10">
      <c r="A5868" t="s">
        <v>140</v>
      </c>
      <c r="B5868" t="s">
        <v>322</v>
      </c>
      <c r="C5868">
        <v>2025</v>
      </c>
      <c r="D5868">
        <v>2</v>
      </c>
      <c r="E5868">
        <v>84319</v>
      </c>
      <c r="F5868" t="s">
        <v>291</v>
      </c>
      <c r="G5868">
        <v>17</v>
      </c>
      <c r="H5868" t="str">
        <f>_xlfn.XLOOKUP(Table1[[#This Row],[ZIPCODE]],Table2[Zip Code],Table2[County])</f>
        <v>Cache</v>
      </c>
      <c r="I5868" t="str">
        <f>_xlfn.XLOOKUP(Table1[[#This Row],[ZIPCODE]],Table3[zip],Table3[county])</f>
        <v>Cache County</v>
      </c>
      <c r="J5868" t="str">
        <f>IFERROR(Table1[[#This Row],[County (Utah.gov)]], SUBSTITUTE(Table1[[#This Row],[County (WPR)]], " County", ""))</f>
        <v>Cache</v>
      </c>
    </row>
    <row r="5869" spans="1:10">
      <c r="A5869" t="s">
        <v>140</v>
      </c>
      <c r="B5869" t="s">
        <v>322</v>
      </c>
      <c r="C5869">
        <v>2025</v>
      </c>
      <c r="D5869">
        <v>2</v>
      </c>
      <c r="E5869">
        <v>84320</v>
      </c>
      <c r="F5869" t="s">
        <v>290</v>
      </c>
      <c r="G5869">
        <v>3</v>
      </c>
      <c r="H5869" t="str">
        <f>_xlfn.XLOOKUP(Table1[[#This Row],[ZIPCODE]],Table2[Zip Code],Table2[County])</f>
        <v>Cache</v>
      </c>
      <c r="I5869" t="str">
        <f>_xlfn.XLOOKUP(Table1[[#This Row],[ZIPCODE]],Table3[zip],Table3[county])</f>
        <v>Cache County</v>
      </c>
      <c r="J5869" t="str">
        <f>IFERROR(Table1[[#This Row],[County (Utah.gov)]], SUBSTITUTE(Table1[[#This Row],[County (WPR)]], " County", ""))</f>
        <v>Cache</v>
      </c>
    </row>
    <row r="5870" spans="1:10">
      <c r="A5870" t="s">
        <v>140</v>
      </c>
      <c r="B5870" t="s">
        <v>322</v>
      </c>
      <c r="C5870">
        <v>2025</v>
      </c>
      <c r="D5870">
        <v>2</v>
      </c>
      <c r="E5870">
        <v>84320</v>
      </c>
      <c r="F5870" t="s">
        <v>291</v>
      </c>
      <c r="G5870">
        <v>2</v>
      </c>
      <c r="H5870" t="str">
        <f>_xlfn.XLOOKUP(Table1[[#This Row],[ZIPCODE]],Table2[Zip Code],Table2[County])</f>
        <v>Cache</v>
      </c>
      <c r="I5870" t="str">
        <f>_xlfn.XLOOKUP(Table1[[#This Row],[ZIPCODE]],Table3[zip],Table3[county])</f>
        <v>Cache County</v>
      </c>
      <c r="J5870" t="str">
        <f>IFERROR(Table1[[#This Row],[County (Utah.gov)]], SUBSTITUTE(Table1[[#This Row],[County (WPR)]], " County", ""))</f>
        <v>Cache</v>
      </c>
    </row>
    <row r="5871" spans="1:10">
      <c r="A5871" t="s">
        <v>140</v>
      </c>
      <c r="B5871" t="s">
        <v>322</v>
      </c>
      <c r="C5871">
        <v>2025</v>
      </c>
      <c r="D5871">
        <v>2</v>
      </c>
      <c r="E5871">
        <v>84321</v>
      </c>
      <c r="F5871" t="s">
        <v>290</v>
      </c>
      <c r="G5871">
        <v>44</v>
      </c>
      <c r="H5871" t="str">
        <f>_xlfn.XLOOKUP(Table1[[#This Row],[ZIPCODE]],Table2[Zip Code],Table2[County])</f>
        <v>Cache</v>
      </c>
      <c r="I5871" t="str">
        <f>_xlfn.XLOOKUP(Table1[[#This Row],[ZIPCODE]],Table3[zip],Table3[county])</f>
        <v>Cache County</v>
      </c>
      <c r="J5871" t="str">
        <f>IFERROR(Table1[[#This Row],[County (Utah.gov)]], SUBSTITUTE(Table1[[#This Row],[County (WPR)]], " County", ""))</f>
        <v>Cache</v>
      </c>
    </row>
    <row r="5872" spans="1:10">
      <c r="A5872" t="s">
        <v>140</v>
      </c>
      <c r="B5872" t="s">
        <v>322</v>
      </c>
      <c r="C5872">
        <v>2025</v>
      </c>
      <c r="D5872">
        <v>2</v>
      </c>
      <c r="E5872">
        <v>84321</v>
      </c>
      <c r="F5872" t="s">
        <v>291</v>
      </c>
      <c r="G5872">
        <v>54</v>
      </c>
      <c r="H5872" t="str">
        <f>_xlfn.XLOOKUP(Table1[[#This Row],[ZIPCODE]],Table2[Zip Code],Table2[County])</f>
        <v>Cache</v>
      </c>
      <c r="I5872" t="str">
        <f>_xlfn.XLOOKUP(Table1[[#This Row],[ZIPCODE]],Table3[zip],Table3[county])</f>
        <v>Cache County</v>
      </c>
      <c r="J5872" t="str">
        <f>IFERROR(Table1[[#This Row],[County (Utah.gov)]], SUBSTITUTE(Table1[[#This Row],[County (WPR)]], " County", ""))</f>
        <v>Cache</v>
      </c>
    </row>
    <row r="5873" spans="1:10">
      <c r="A5873" t="s">
        <v>140</v>
      </c>
      <c r="B5873" t="s">
        <v>322</v>
      </c>
      <c r="C5873">
        <v>2025</v>
      </c>
      <c r="D5873">
        <v>2</v>
      </c>
      <c r="E5873">
        <v>84322</v>
      </c>
      <c r="F5873" t="s">
        <v>290</v>
      </c>
      <c r="G5873">
        <v>1</v>
      </c>
      <c r="H5873" t="str">
        <f>_xlfn.XLOOKUP(Table1[[#This Row],[ZIPCODE]],Table2[Zip Code],Table2[County])</f>
        <v>Cache</v>
      </c>
      <c r="I5873" t="str">
        <f>_xlfn.XLOOKUP(Table1[[#This Row],[ZIPCODE]],Table3[zip],Table3[county])</f>
        <v>Cache County</v>
      </c>
      <c r="J5873" t="str">
        <f>IFERROR(Table1[[#This Row],[County (Utah.gov)]], SUBSTITUTE(Table1[[#This Row],[County (WPR)]], " County", ""))</f>
        <v>Cache</v>
      </c>
    </row>
    <row r="5874" spans="1:10">
      <c r="A5874" t="s">
        <v>140</v>
      </c>
      <c r="B5874" t="s">
        <v>322</v>
      </c>
      <c r="C5874">
        <v>2025</v>
      </c>
      <c r="D5874">
        <v>2</v>
      </c>
      <c r="E5874">
        <v>84324</v>
      </c>
      <c r="F5874" t="s">
        <v>290</v>
      </c>
      <c r="G5874">
        <v>4</v>
      </c>
      <c r="H5874" t="str">
        <f>_xlfn.XLOOKUP(Table1[[#This Row],[ZIPCODE]],Table2[Zip Code],Table2[County])</f>
        <v>Box Elder</v>
      </c>
      <c r="I5874" t="str">
        <f>_xlfn.XLOOKUP(Table1[[#This Row],[ZIPCODE]],Table3[zip],Table3[county])</f>
        <v>Box Elder County</v>
      </c>
      <c r="J5874" t="str">
        <f>IFERROR(Table1[[#This Row],[County (Utah.gov)]], SUBSTITUTE(Table1[[#This Row],[County (WPR)]], " County", ""))</f>
        <v>Box Elder</v>
      </c>
    </row>
    <row r="5875" spans="1:10">
      <c r="A5875" t="s">
        <v>140</v>
      </c>
      <c r="B5875" t="s">
        <v>322</v>
      </c>
      <c r="C5875">
        <v>2025</v>
      </c>
      <c r="D5875">
        <v>2</v>
      </c>
      <c r="E5875">
        <v>84324</v>
      </c>
      <c r="F5875" t="s">
        <v>291</v>
      </c>
      <c r="G5875">
        <v>4</v>
      </c>
      <c r="H5875" t="str">
        <f>_xlfn.XLOOKUP(Table1[[#This Row],[ZIPCODE]],Table2[Zip Code],Table2[County])</f>
        <v>Box Elder</v>
      </c>
      <c r="I5875" t="str">
        <f>_xlfn.XLOOKUP(Table1[[#This Row],[ZIPCODE]],Table3[zip],Table3[county])</f>
        <v>Box Elder County</v>
      </c>
      <c r="J5875" t="str">
        <f>IFERROR(Table1[[#This Row],[County (Utah.gov)]], SUBSTITUTE(Table1[[#This Row],[County (WPR)]], " County", ""))</f>
        <v>Box Elder</v>
      </c>
    </row>
    <row r="5876" spans="1:10">
      <c r="A5876" t="s">
        <v>140</v>
      </c>
      <c r="B5876" t="s">
        <v>322</v>
      </c>
      <c r="C5876">
        <v>2025</v>
      </c>
      <c r="D5876">
        <v>2</v>
      </c>
      <c r="E5876">
        <v>84325</v>
      </c>
      <c r="F5876" t="s">
        <v>290</v>
      </c>
      <c r="G5876">
        <v>6</v>
      </c>
      <c r="H5876" t="str">
        <f>_xlfn.XLOOKUP(Table1[[#This Row],[ZIPCODE]],Table2[Zip Code],Table2[County])</f>
        <v>Cache</v>
      </c>
      <c r="I5876" t="str">
        <f>_xlfn.XLOOKUP(Table1[[#This Row],[ZIPCODE]],Table3[zip],Table3[county])</f>
        <v>Cache County</v>
      </c>
      <c r="J5876" t="str">
        <f>IFERROR(Table1[[#This Row],[County (Utah.gov)]], SUBSTITUTE(Table1[[#This Row],[County (WPR)]], " County", ""))</f>
        <v>Cache</v>
      </c>
    </row>
    <row r="5877" spans="1:10">
      <c r="A5877" t="s">
        <v>140</v>
      </c>
      <c r="B5877" t="s">
        <v>322</v>
      </c>
      <c r="C5877">
        <v>2025</v>
      </c>
      <c r="D5877">
        <v>2</v>
      </c>
      <c r="E5877">
        <v>84325</v>
      </c>
      <c r="F5877" t="s">
        <v>291</v>
      </c>
      <c r="G5877">
        <v>5</v>
      </c>
      <c r="H5877" t="str">
        <f>_xlfn.XLOOKUP(Table1[[#This Row],[ZIPCODE]],Table2[Zip Code],Table2[County])</f>
        <v>Cache</v>
      </c>
      <c r="I5877" t="str">
        <f>_xlfn.XLOOKUP(Table1[[#This Row],[ZIPCODE]],Table3[zip],Table3[county])</f>
        <v>Cache County</v>
      </c>
      <c r="J5877" t="str">
        <f>IFERROR(Table1[[#This Row],[County (Utah.gov)]], SUBSTITUTE(Table1[[#This Row],[County (WPR)]], " County", ""))</f>
        <v>Cache</v>
      </c>
    </row>
    <row r="5878" spans="1:10">
      <c r="A5878" t="s">
        <v>140</v>
      </c>
      <c r="B5878" t="s">
        <v>322</v>
      </c>
      <c r="C5878">
        <v>2025</v>
      </c>
      <c r="D5878">
        <v>2</v>
      </c>
      <c r="E5878">
        <v>84326</v>
      </c>
      <c r="F5878" t="s">
        <v>290</v>
      </c>
      <c r="G5878">
        <v>1</v>
      </c>
      <c r="H5878" t="str">
        <f>_xlfn.XLOOKUP(Table1[[#This Row],[ZIPCODE]],Table2[Zip Code],Table2[County])</f>
        <v>Cache</v>
      </c>
      <c r="I5878" t="str">
        <f>_xlfn.XLOOKUP(Table1[[#This Row],[ZIPCODE]],Table3[zip],Table3[county])</f>
        <v>Cache County</v>
      </c>
      <c r="J5878" t="str">
        <f>IFERROR(Table1[[#This Row],[County (Utah.gov)]], SUBSTITUTE(Table1[[#This Row],[County (WPR)]], " County", ""))</f>
        <v>Cache</v>
      </c>
    </row>
    <row r="5879" spans="1:10">
      <c r="A5879" t="s">
        <v>140</v>
      </c>
      <c r="B5879" t="s">
        <v>322</v>
      </c>
      <c r="C5879">
        <v>2025</v>
      </c>
      <c r="D5879">
        <v>2</v>
      </c>
      <c r="E5879">
        <v>84326</v>
      </c>
      <c r="F5879" t="s">
        <v>291</v>
      </c>
      <c r="G5879">
        <v>4</v>
      </c>
      <c r="H5879" t="str">
        <f>_xlfn.XLOOKUP(Table1[[#This Row],[ZIPCODE]],Table2[Zip Code],Table2[County])</f>
        <v>Cache</v>
      </c>
      <c r="I5879" t="str">
        <f>_xlfn.XLOOKUP(Table1[[#This Row],[ZIPCODE]],Table3[zip],Table3[county])</f>
        <v>Cache County</v>
      </c>
      <c r="J5879" t="str">
        <f>IFERROR(Table1[[#This Row],[County (Utah.gov)]], SUBSTITUTE(Table1[[#This Row],[County (WPR)]], " County", ""))</f>
        <v>Cache</v>
      </c>
    </row>
    <row r="5880" spans="1:10">
      <c r="A5880" t="s">
        <v>140</v>
      </c>
      <c r="B5880" t="s">
        <v>322</v>
      </c>
      <c r="C5880">
        <v>2025</v>
      </c>
      <c r="D5880">
        <v>2</v>
      </c>
      <c r="E5880">
        <v>84327</v>
      </c>
      <c r="F5880" t="s">
        <v>290</v>
      </c>
      <c r="G5880">
        <v>1</v>
      </c>
      <c r="H5880" t="str">
        <f>_xlfn.XLOOKUP(Table1[[#This Row],[ZIPCODE]],Table2[Zip Code],Table2[County])</f>
        <v>Cache</v>
      </c>
      <c r="I5880" t="str">
        <f>_xlfn.XLOOKUP(Table1[[#This Row],[ZIPCODE]],Table3[zip],Table3[county])</f>
        <v>Cache County</v>
      </c>
      <c r="J5880" t="str">
        <f>IFERROR(Table1[[#This Row],[County (Utah.gov)]], SUBSTITUTE(Table1[[#This Row],[County (WPR)]], " County", ""))</f>
        <v>Cache</v>
      </c>
    </row>
    <row r="5881" spans="1:10">
      <c r="A5881" t="s">
        <v>140</v>
      </c>
      <c r="B5881" t="s">
        <v>322</v>
      </c>
      <c r="C5881">
        <v>2025</v>
      </c>
      <c r="D5881">
        <v>2</v>
      </c>
      <c r="E5881">
        <v>84327</v>
      </c>
      <c r="F5881" t="s">
        <v>291</v>
      </c>
      <c r="G5881">
        <v>1</v>
      </c>
      <c r="H5881" t="str">
        <f>_xlfn.XLOOKUP(Table1[[#This Row],[ZIPCODE]],Table2[Zip Code],Table2[County])</f>
        <v>Cache</v>
      </c>
      <c r="I5881" t="str">
        <f>_xlfn.XLOOKUP(Table1[[#This Row],[ZIPCODE]],Table3[zip],Table3[county])</f>
        <v>Cache County</v>
      </c>
      <c r="J5881" t="str">
        <f>IFERROR(Table1[[#This Row],[County (Utah.gov)]], SUBSTITUTE(Table1[[#This Row],[County (WPR)]], " County", ""))</f>
        <v>Cache</v>
      </c>
    </row>
    <row r="5882" spans="1:10">
      <c r="A5882" t="s">
        <v>140</v>
      </c>
      <c r="B5882" t="s">
        <v>322</v>
      </c>
      <c r="C5882">
        <v>2025</v>
      </c>
      <c r="D5882">
        <v>2</v>
      </c>
      <c r="E5882">
        <v>84328</v>
      </c>
      <c r="F5882" t="s">
        <v>290</v>
      </c>
      <c r="G5882">
        <v>2</v>
      </c>
      <c r="H5882" t="str">
        <f>_xlfn.XLOOKUP(Table1[[#This Row],[ZIPCODE]],Table2[Zip Code],Table2[County])</f>
        <v>Cache</v>
      </c>
      <c r="I5882" t="str">
        <f>_xlfn.XLOOKUP(Table1[[#This Row],[ZIPCODE]],Table3[zip],Table3[county])</f>
        <v>Cache County</v>
      </c>
      <c r="J5882" t="str">
        <f>IFERROR(Table1[[#This Row],[County (Utah.gov)]], SUBSTITUTE(Table1[[#This Row],[County (WPR)]], " County", ""))</f>
        <v>Cache</v>
      </c>
    </row>
    <row r="5883" spans="1:10">
      <c r="A5883" t="s">
        <v>140</v>
      </c>
      <c r="B5883" t="s">
        <v>322</v>
      </c>
      <c r="C5883">
        <v>2025</v>
      </c>
      <c r="D5883">
        <v>2</v>
      </c>
      <c r="E5883">
        <v>84328</v>
      </c>
      <c r="F5883" t="s">
        <v>291</v>
      </c>
      <c r="G5883">
        <v>4</v>
      </c>
      <c r="H5883" t="str">
        <f>_xlfn.XLOOKUP(Table1[[#This Row],[ZIPCODE]],Table2[Zip Code],Table2[County])</f>
        <v>Cache</v>
      </c>
      <c r="I5883" t="str">
        <f>_xlfn.XLOOKUP(Table1[[#This Row],[ZIPCODE]],Table3[zip],Table3[county])</f>
        <v>Cache County</v>
      </c>
      <c r="J5883" t="str">
        <f>IFERROR(Table1[[#This Row],[County (Utah.gov)]], SUBSTITUTE(Table1[[#This Row],[County (WPR)]], " County", ""))</f>
        <v>Cache</v>
      </c>
    </row>
    <row r="5884" spans="1:10">
      <c r="A5884" t="s">
        <v>140</v>
      </c>
      <c r="B5884" t="s">
        <v>322</v>
      </c>
      <c r="C5884">
        <v>2025</v>
      </c>
      <c r="D5884">
        <v>2</v>
      </c>
      <c r="E5884">
        <v>84330</v>
      </c>
      <c r="F5884" t="s">
        <v>290</v>
      </c>
      <c r="G5884">
        <v>1</v>
      </c>
      <c r="H5884" t="str">
        <f>_xlfn.XLOOKUP(Table1[[#This Row],[ZIPCODE]],Table2[Zip Code],Table2[County])</f>
        <v>Box Elder</v>
      </c>
      <c r="I5884" t="str">
        <f>_xlfn.XLOOKUP(Table1[[#This Row],[ZIPCODE]],Table3[zip],Table3[county])</f>
        <v>Box Elder County</v>
      </c>
      <c r="J5884" t="str">
        <f>IFERROR(Table1[[#This Row],[County (Utah.gov)]], SUBSTITUTE(Table1[[#This Row],[County (WPR)]], " County", ""))</f>
        <v>Box Elder</v>
      </c>
    </row>
    <row r="5885" spans="1:10">
      <c r="A5885" t="s">
        <v>140</v>
      </c>
      <c r="B5885" t="s">
        <v>322</v>
      </c>
      <c r="C5885">
        <v>2025</v>
      </c>
      <c r="D5885">
        <v>2</v>
      </c>
      <c r="E5885">
        <v>84330</v>
      </c>
      <c r="F5885" t="s">
        <v>291</v>
      </c>
      <c r="G5885">
        <v>1</v>
      </c>
      <c r="H5885" t="str">
        <f>_xlfn.XLOOKUP(Table1[[#This Row],[ZIPCODE]],Table2[Zip Code],Table2[County])</f>
        <v>Box Elder</v>
      </c>
      <c r="I5885" t="str">
        <f>_xlfn.XLOOKUP(Table1[[#This Row],[ZIPCODE]],Table3[zip],Table3[county])</f>
        <v>Box Elder County</v>
      </c>
      <c r="J5885" t="str">
        <f>IFERROR(Table1[[#This Row],[County (Utah.gov)]], SUBSTITUTE(Table1[[#This Row],[County (WPR)]], " County", ""))</f>
        <v>Box Elder</v>
      </c>
    </row>
    <row r="5886" spans="1:10">
      <c r="A5886" t="s">
        <v>140</v>
      </c>
      <c r="B5886" t="s">
        <v>322</v>
      </c>
      <c r="C5886">
        <v>2025</v>
      </c>
      <c r="D5886">
        <v>2</v>
      </c>
      <c r="E5886">
        <v>84332</v>
      </c>
      <c r="F5886" t="s">
        <v>290</v>
      </c>
      <c r="G5886">
        <v>15</v>
      </c>
      <c r="H5886" t="str">
        <f>_xlfn.XLOOKUP(Table1[[#This Row],[ZIPCODE]],Table2[Zip Code],Table2[County])</f>
        <v>Cache</v>
      </c>
      <c r="I5886" t="str">
        <f>_xlfn.XLOOKUP(Table1[[#This Row],[ZIPCODE]],Table3[zip],Table3[county])</f>
        <v>Cache County</v>
      </c>
      <c r="J5886" t="str">
        <f>IFERROR(Table1[[#This Row],[County (Utah.gov)]], SUBSTITUTE(Table1[[#This Row],[County (WPR)]], " County", ""))</f>
        <v>Cache</v>
      </c>
    </row>
    <row r="5887" spans="1:10">
      <c r="A5887" t="s">
        <v>140</v>
      </c>
      <c r="B5887" t="s">
        <v>322</v>
      </c>
      <c r="C5887">
        <v>2025</v>
      </c>
      <c r="D5887">
        <v>2</v>
      </c>
      <c r="E5887">
        <v>84332</v>
      </c>
      <c r="F5887" t="s">
        <v>291</v>
      </c>
      <c r="G5887">
        <v>14</v>
      </c>
      <c r="H5887" t="str">
        <f>_xlfn.XLOOKUP(Table1[[#This Row],[ZIPCODE]],Table2[Zip Code],Table2[County])</f>
        <v>Cache</v>
      </c>
      <c r="I5887" t="str">
        <f>_xlfn.XLOOKUP(Table1[[#This Row],[ZIPCODE]],Table3[zip],Table3[county])</f>
        <v>Cache County</v>
      </c>
      <c r="J5887" t="str">
        <f>IFERROR(Table1[[#This Row],[County (Utah.gov)]], SUBSTITUTE(Table1[[#This Row],[County (WPR)]], " County", ""))</f>
        <v>Cache</v>
      </c>
    </row>
    <row r="5888" spans="1:10">
      <c r="A5888" t="s">
        <v>140</v>
      </c>
      <c r="B5888" t="s">
        <v>322</v>
      </c>
      <c r="C5888">
        <v>2025</v>
      </c>
      <c r="D5888">
        <v>2</v>
      </c>
      <c r="E5888">
        <v>84333</v>
      </c>
      <c r="F5888" t="s">
        <v>290</v>
      </c>
      <c r="G5888">
        <v>9</v>
      </c>
      <c r="H5888" t="str">
        <f>_xlfn.XLOOKUP(Table1[[#This Row],[ZIPCODE]],Table2[Zip Code],Table2[County])</f>
        <v>Cache</v>
      </c>
      <c r="I5888" t="str">
        <f>_xlfn.XLOOKUP(Table1[[#This Row],[ZIPCODE]],Table3[zip],Table3[county])</f>
        <v>Cache County</v>
      </c>
      <c r="J5888" t="str">
        <f>IFERROR(Table1[[#This Row],[County (Utah.gov)]], SUBSTITUTE(Table1[[#This Row],[County (WPR)]], " County", ""))</f>
        <v>Cache</v>
      </c>
    </row>
    <row r="5889" spans="1:10">
      <c r="A5889" t="s">
        <v>140</v>
      </c>
      <c r="B5889" t="s">
        <v>322</v>
      </c>
      <c r="C5889">
        <v>2025</v>
      </c>
      <c r="D5889">
        <v>2</v>
      </c>
      <c r="E5889">
        <v>84333</v>
      </c>
      <c r="F5889" t="s">
        <v>291</v>
      </c>
      <c r="G5889">
        <v>5</v>
      </c>
      <c r="H5889" t="str">
        <f>_xlfn.XLOOKUP(Table1[[#This Row],[ZIPCODE]],Table2[Zip Code],Table2[County])</f>
        <v>Cache</v>
      </c>
      <c r="I5889" t="str">
        <f>_xlfn.XLOOKUP(Table1[[#This Row],[ZIPCODE]],Table3[zip],Table3[county])</f>
        <v>Cache County</v>
      </c>
      <c r="J5889" t="str">
        <f>IFERROR(Table1[[#This Row],[County (Utah.gov)]], SUBSTITUTE(Table1[[#This Row],[County (WPR)]], " County", ""))</f>
        <v>Cache</v>
      </c>
    </row>
    <row r="5890" spans="1:10">
      <c r="A5890" t="s">
        <v>140</v>
      </c>
      <c r="B5890" t="s">
        <v>322</v>
      </c>
      <c r="C5890">
        <v>2025</v>
      </c>
      <c r="D5890">
        <v>2</v>
      </c>
      <c r="E5890">
        <v>84334</v>
      </c>
      <c r="F5890" t="s">
        <v>290</v>
      </c>
      <c r="G5890">
        <v>1</v>
      </c>
      <c r="H5890" t="str">
        <f>_xlfn.XLOOKUP(Table1[[#This Row],[ZIPCODE]],Table2[Zip Code],Table2[County])</f>
        <v>Cache</v>
      </c>
      <c r="I5890" t="str">
        <f>_xlfn.XLOOKUP(Table1[[#This Row],[ZIPCODE]],Table3[zip],Table3[county])</f>
        <v>Box Elder County</v>
      </c>
      <c r="J5890" t="str">
        <f>IFERROR(Table1[[#This Row],[County (Utah.gov)]], SUBSTITUTE(Table1[[#This Row],[County (WPR)]], " County", ""))</f>
        <v>Cache</v>
      </c>
    </row>
    <row r="5891" spans="1:10">
      <c r="A5891" t="s">
        <v>140</v>
      </c>
      <c r="B5891" t="s">
        <v>322</v>
      </c>
      <c r="C5891">
        <v>2025</v>
      </c>
      <c r="D5891">
        <v>2</v>
      </c>
      <c r="E5891">
        <v>84335</v>
      </c>
      <c r="F5891" t="s">
        <v>290</v>
      </c>
      <c r="G5891">
        <v>30</v>
      </c>
      <c r="H5891" t="str">
        <f>_xlfn.XLOOKUP(Table1[[#This Row],[ZIPCODE]],Table2[Zip Code],Table2[County])</f>
        <v>Cache</v>
      </c>
      <c r="I5891" t="str">
        <f>_xlfn.XLOOKUP(Table1[[#This Row],[ZIPCODE]],Table3[zip],Table3[county])</f>
        <v>Cache County</v>
      </c>
      <c r="J5891" t="str">
        <f>IFERROR(Table1[[#This Row],[County (Utah.gov)]], SUBSTITUTE(Table1[[#This Row],[County (WPR)]], " County", ""))</f>
        <v>Cache</v>
      </c>
    </row>
    <row r="5892" spans="1:10">
      <c r="A5892" t="s">
        <v>140</v>
      </c>
      <c r="B5892" t="s">
        <v>322</v>
      </c>
      <c r="C5892">
        <v>2025</v>
      </c>
      <c r="D5892">
        <v>2</v>
      </c>
      <c r="E5892">
        <v>84335</v>
      </c>
      <c r="F5892" t="s">
        <v>291</v>
      </c>
      <c r="G5892">
        <v>13</v>
      </c>
      <c r="H5892" t="str">
        <f>_xlfn.XLOOKUP(Table1[[#This Row],[ZIPCODE]],Table2[Zip Code],Table2[County])</f>
        <v>Cache</v>
      </c>
      <c r="I5892" t="str">
        <f>_xlfn.XLOOKUP(Table1[[#This Row],[ZIPCODE]],Table3[zip],Table3[county])</f>
        <v>Cache County</v>
      </c>
      <c r="J5892" t="str">
        <f>IFERROR(Table1[[#This Row],[County (Utah.gov)]], SUBSTITUTE(Table1[[#This Row],[County (WPR)]], " County", ""))</f>
        <v>Cache</v>
      </c>
    </row>
    <row r="5893" spans="1:10">
      <c r="A5893" t="s">
        <v>140</v>
      </c>
      <c r="B5893" t="s">
        <v>322</v>
      </c>
      <c r="C5893">
        <v>2025</v>
      </c>
      <c r="D5893">
        <v>2</v>
      </c>
      <c r="E5893">
        <v>84336</v>
      </c>
      <c r="F5893" t="s">
        <v>291</v>
      </c>
      <c r="G5893">
        <v>1</v>
      </c>
      <c r="H5893" t="str">
        <f>_xlfn.XLOOKUP(Table1[[#This Row],[ZIPCODE]],Table2[Zip Code],Table2[County])</f>
        <v>Box Elder</v>
      </c>
      <c r="I5893" t="str">
        <f>_xlfn.XLOOKUP(Table1[[#This Row],[ZIPCODE]],Table3[zip],Table3[county])</f>
        <v>Box Elder County</v>
      </c>
      <c r="J5893" t="str">
        <f>IFERROR(Table1[[#This Row],[County (Utah.gov)]], SUBSTITUTE(Table1[[#This Row],[County (WPR)]], " County", ""))</f>
        <v>Box Elder</v>
      </c>
    </row>
    <row r="5894" spans="1:10">
      <c r="A5894" t="s">
        <v>140</v>
      </c>
      <c r="B5894" t="s">
        <v>322</v>
      </c>
      <c r="C5894">
        <v>2025</v>
      </c>
      <c r="D5894">
        <v>2</v>
      </c>
      <c r="E5894">
        <v>84337</v>
      </c>
      <c r="F5894" t="s">
        <v>290</v>
      </c>
      <c r="G5894">
        <v>56</v>
      </c>
      <c r="H5894" t="str">
        <f>_xlfn.XLOOKUP(Table1[[#This Row],[ZIPCODE]],Table2[Zip Code],Table2[County])</f>
        <v>Box Elder</v>
      </c>
      <c r="I5894" t="str">
        <f>_xlfn.XLOOKUP(Table1[[#This Row],[ZIPCODE]],Table3[zip],Table3[county])</f>
        <v>Box Elder County</v>
      </c>
      <c r="J5894" t="str">
        <f>IFERROR(Table1[[#This Row],[County (Utah.gov)]], SUBSTITUTE(Table1[[#This Row],[County (WPR)]], " County", ""))</f>
        <v>Box Elder</v>
      </c>
    </row>
    <row r="5895" spans="1:10">
      <c r="A5895" t="s">
        <v>140</v>
      </c>
      <c r="B5895" t="s">
        <v>322</v>
      </c>
      <c r="C5895">
        <v>2025</v>
      </c>
      <c r="D5895">
        <v>2</v>
      </c>
      <c r="E5895">
        <v>84337</v>
      </c>
      <c r="F5895" t="s">
        <v>291</v>
      </c>
      <c r="G5895">
        <v>30</v>
      </c>
      <c r="H5895" t="str">
        <f>_xlfn.XLOOKUP(Table1[[#This Row],[ZIPCODE]],Table2[Zip Code],Table2[County])</f>
        <v>Box Elder</v>
      </c>
      <c r="I5895" t="str">
        <f>_xlfn.XLOOKUP(Table1[[#This Row],[ZIPCODE]],Table3[zip],Table3[county])</f>
        <v>Box Elder County</v>
      </c>
      <c r="J5895" t="str">
        <f>IFERROR(Table1[[#This Row],[County (Utah.gov)]], SUBSTITUTE(Table1[[#This Row],[County (WPR)]], " County", ""))</f>
        <v>Box Elder</v>
      </c>
    </row>
    <row r="5896" spans="1:10">
      <c r="A5896" t="s">
        <v>140</v>
      </c>
      <c r="B5896" t="s">
        <v>322</v>
      </c>
      <c r="C5896">
        <v>2025</v>
      </c>
      <c r="D5896">
        <v>2</v>
      </c>
      <c r="E5896">
        <v>84339</v>
      </c>
      <c r="F5896" t="s">
        <v>290</v>
      </c>
      <c r="G5896">
        <v>11</v>
      </c>
      <c r="H5896" t="str">
        <f>_xlfn.XLOOKUP(Table1[[#This Row],[ZIPCODE]],Table2[Zip Code],Table2[County])</f>
        <v>Cache</v>
      </c>
      <c r="I5896" t="str">
        <f>_xlfn.XLOOKUP(Table1[[#This Row],[ZIPCODE]],Table3[zip],Table3[county])</f>
        <v>Cache County</v>
      </c>
      <c r="J5896" t="str">
        <f>IFERROR(Table1[[#This Row],[County (Utah.gov)]], SUBSTITUTE(Table1[[#This Row],[County (WPR)]], " County", ""))</f>
        <v>Cache</v>
      </c>
    </row>
    <row r="5897" spans="1:10">
      <c r="A5897" t="s">
        <v>140</v>
      </c>
      <c r="B5897" t="s">
        <v>322</v>
      </c>
      <c r="C5897">
        <v>2025</v>
      </c>
      <c r="D5897">
        <v>2</v>
      </c>
      <c r="E5897">
        <v>84339</v>
      </c>
      <c r="F5897" t="s">
        <v>291</v>
      </c>
      <c r="G5897">
        <v>12</v>
      </c>
      <c r="H5897" t="str">
        <f>_xlfn.XLOOKUP(Table1[[#This Row],[ZIPCODE]],Table2[Zip Code],Table2[County])</f>
        <v>Cache</v>
      </c>
      <c r="I5897" t="str">
        <f>_xlfn.XLOOKUP(Table1[[#This Row],[ZIPCODE]],Table3[zip],Table3[county])</f>
        <v>Cache County</v>
      </c>
      <c r="J5897" t="str">
        <f>IFERROR(Table1[[#This Row],[County (Utah.gov)]], SUBSTITUTE(Table1[[#This Row],[County (WPR)]], " County", ""))</f>
        <v>Cache</v>
      </c>
    </row>
    <row r="5898" spans="1:10">
      <c r="A5898" t="s">
        <v>140</v>
      </c>
      <c r="B5898" t="s">
        <v>322</v>
      </c>
      <c r="C5898">
        <v>2025</v>
      </c>
      <c r="D5898">
        <v>2</v>
      </c>
      <c r="E5898">
        <v>84340</v>
      </c>
      <c r="F5898" t="s">
        <v>290</v>
      </c>
      <c r="G5898">
        <v>40</v>
      </c>
      <c r="H5898" t="str">
        <f>_xlfn.XLOOKUP(Table1[[#This Row],[ZIPCODE]],Table2[Zip Code],Table2[County])</f>
        <v>Box Elder</v>
      </c>
      <c r="I5898" t="str">
        <f>_xlfn.XLOOKUP(Table1[[#This Row],[ZIPCODE]],Table3[zip],Table3[county])</f>
        <v>Box Elder County</v>
      </c>
      <c r="J5898" t="str">
        <f>IFERROR(Table1[[#This Row],[County (Utah.gov)]], SUBSTITUTE(Table1[[#This Row],[County (WPR)]], " County", ""))</f>
        <v>Box Elder</v>
      </c>
    </row>
    <row r="5899" spans="1:10">
      <c r="A5899" t="s">
        <v>140</v>
      </c>
      <c r="B5899" t="s">
        <v>322</v>
      </c>
      <c r="C5899">
        <v>2025</v>
      </c>
      <c r="D5899">
        <v>2</v>
      </c>
      <c r="E5899">
        <v>84340</v>
      </c>
      <c r="F5899" t="s">
        <v>291</v>
      </c>
      <c r="G5899">
        <v>12</v>
      </c>
      <c r="H5899" t="str">
        <f>_xlfn.XLOOKUP(Table1[[#This Row],[ZIPCODE]],Table2[Zip Code],Table2[County])</f>
        <v>Box Elder</v>
      </c>
      <c r="I5899" t="str">
        <f>_xlfn.XLOOKUP(Table1[[#This Row],[ZIPCODE]],Table3[zip],Table3[county])</f>
        <v>Box Elder County</v>
      </c>
      <c r="J5899" t="str">
        <f>IFERROR(Table1[[#This Row],[County (Utah.gov)]], SUBSTITUTE(Table1[[#This Row],[County (WPR)]], " County", ""))</f>
        <v>Box Elder</v>
      </c>
    </row>
    <row r="5900" spans="1:10">
      <c r="A5900" t="s">
        <v>140</v>
      </c>
      <c r="B5900" t="s">
        <v>322</v>
      </c>
      <c r="C5900">
        <v>2025</v>
      </c>
      <c r="D5900">
        <v>2</v>
      </c>
      <c r="E5900">
        <v>84341</v>
      </c>
      <c r="F5900" t="s">
        <v>290</v>
      </c>
      <c r="G5900">
        <v>22</v>
      </c>
      <c r="H5900" t="str">
        <f>_xlfn.XLOOKUP(Table1[[#This Row],[ZIPCODE]],Table2[Zip Code],Table2[County])</f>
        <v>Cache</v>
      </c>
      <c r="I5900" t="str">
        <f>_xlfn.XLOOKUP(Table1[[#This Row],[ZIPCODE]],Table3[zip],Table3[county])</f>
        <v>Cache County</v>
      </c>
      <c r="J5900" t="str">
        <f>IFERROR(Table1[[#This Row],[County (Utah.gov)]], SUBSTITUTE(Table1[[#This Row],[County (WPR)]], " County", ""))</f>
        <v>Cache</v>
      </c>
    </row>
    <row r="5901" spans="1:10">
      <c r="A5901" t="s">
        <v>140</v>
      </c>
      <c r="B5901" t="s">
        <v>322</v>
      </c>
      <c r="C5901">
        <v>2025</v>
      </c>
      <c r="D5901">
        <v>2</v>
      </c>
      <c r="E5901">
        <v>84341</v>
      </c>
      <c r="F5901" t="s">
        <v>291</v>
      </c>
      <c r="G5901">
        <v>29</v>
      </c>
      <c r="H5901" t="str">
        <f>_xlfn.XLOOKUP(Table1[[#This Row],[ZIPCODE]],Table2[Zip Code],Table2[County])</f>
        <v>Cache</v>
      </c>
      <c r="I5901" t="str">
        <f>_xlfn.XLOOKUP(Table1[[#This Row],[ZIPCODE]],Table3[zip],Table3[county])</f>
        <v>Cache County</v>
      </c>
      <c r="J5901" t="str">
        <f>IFERROR(Table1[[#This Row],[County (Utah.gov)]], SUBSTITUTE(Table1[[#This Row],[County (WPR)]], " County", ""))</f>
        <v>Cache</v>
      </c>
    </row>
    <row r="5902" spans="1:10">
      <c r="A5902" t="s">
        <v>140</v>
      </c>
      <c r="B5902" t="s">
        <v>322</v>
      </c>
      <c r="C5902">
        <v>2025</v>
      </c>
      <c r="D5902">
        <v>2</v>
      </c>
      <c r="E5902">
        <v>84401</v>
      </c>
      <c r="F5902" t="s">
        <v>290</v>
      </c>
      <c r="G5902">
        <v>561</v>
      </c>
      <c r="H5902" t="str">
        <f>_xlfn.XLOOKUP(Table1[[#This Row],[ZIPCODE]],Table2[Zip Code],Table2[County])</f>
        <v>Weber</v>
      </c>
      <c r="I5902" t="str">
        <f>_xlfn.XLOOKUP(Table1[[#This Row],[ZIPCODE]],Table3[zip],Table3[county])</f>
        <v>Weber County</v>
      </c>
      <c r="J5902" t="str">
        <f>IFERROR(Table1[[#This Row],[County (Utah.gov)]], SUBSTITUTE(Table1[[#This Row],[County (WPR)]], " County", ""))</f>
        <v>Weber</v>
      </c>
    </row>
    <row r="5903" spans="1:10">
      <c r="A5903" t="s">
        <v>140</v>
      </c>
      <c r="B5903" t="s">
        <v>322</v>
      </c>
      <c r="C5903">
        <v>2025</v>
      </c>
      <c r="D5903">
        <v>2</v>
      </c>
      <c r="E5903">
        <v>84401</v>
      </c>
      <c r="F5903" t="s">
        <v>291</v>
      </c>
      <c r="G5903">
        <v>259</v>
      </c>
      <c r="H5903" t="str">
        <f>_xlfn.XLOOKUP(Table1[[#This Row],[ZIPCODE]],Table2[Zip Code],Table2[County])</f>
        <v>Weber</v>
      </c>
      <c r="I5903" t="str">
        <f>_xlfn.XLOOKUP(Table1[[#This Row],[ZIPCODE]],Table3[zip],Table3[county])</f>
        <v>Weber County</v>
      </c>
      <c r="J5903" t="str">
        <f>IFERROR(Table1[[#This Row],[County (Utah.gov)]], SUBSTITUTE(Table1[[#This Row],[County (WPR)]], " County", ""))</f>
        <v>Weber</v>
      </c>
    </row>
    <row r="5904" spans="1:10">
      <c r="A5904" t="s">
        <v>140</v>
      </c>
      <c r="B5904" t="s">
        <v>322</v>
      </c>
      <c r="C5904">
        <v>2025</v>
      </c>
      <c r="D5904">
        <v>2</v>
      </c>
      <c r="E5904">
        <v>84402</v>
      </c>
      <c r="F5904" t="s">
        <v>290</v>
      </c>
      <c r="G5904">
        <v>1</v>
      </c>
      <c r="H5904" t="str">
        <f>_xlfn.XLOOKUP(Table1[[#This Row],[ZIPCODE]],Table2[Zip Code],Table2[County])</f>
        <v>Weber</v>
      </c>
      <c r="I5904" t="e">
        <f>_xlfn.XLOOKUP(Table1[[#This Row],[ZIPCODE]],Table3[zip],Table3[county])</f>
        <v>#N/A</v>
      </c>
      <c r="J5904" t="str">
        <f>IFERROR(Table1[[#This Row],[County (Utah.gov)]], SUBSTITUTE(Table1[[#This Row],[County (WPR)]], " County", ""))</f>
        <v>Weber</v>
      </c>
    </row>
    <row r="5905" spans="1:10">
      <c r="A5905" t="s">
        <v>140</v>
      </c>
      <c r="B5905" t="s">
        <v>322</v>
      </c>
      <c r="C5905">
        <v>2025</v>
      </c>
      <c r="D5905">
        <v>2</v>
      </c>
      <c r="E5905">
        <v>84403</v>
      </c>
      <c r="F5905" t="s">
        <v>290</v>
      </c>
      <c r="G5905">
        <v>710</v>
      </c>
      <c r="H5905" t="str">
        <f>_xlfn.XLOOKUP(Table1[[#This Row],[ZIPCODE]],Table2[Zip Code],Table2[County])</f>
        <v>Weber</v>
      </c>
      <c r="I5905" t="str">
        <f>_xlfn.XLOOKUP(Table1[[#This Row],[ZIPCODE]],Table3[zip],Table3[county])</f>
        <v>Weber County</v>
      </c>
      <c r="J5905" t="str">
        <f>IFERROR(Table1[[#This Row],[County (Utah.gov)]], SUBSTITUTE(Table1[[#This Row],[County (WPR)]], " County", ""))</f>
        <v>Weber</v>
      </c>
    </row>
    <row r="5906" spans="1:10">
      <c r="A5906" t="s">
        <v>140</v>
      </c>
      <c r="B5906" t="s">
        <v>322</v>
      </c>
      <c r="C5906">
        <v>2025</v>
      </c>
      <c r="D5906">
        <v>2</v>
      </c>
      <c r="E5906">
        <v>84403</v>
      </c>
      <c r="F5906" t="s">
        <v>291</v>
      </c>
      <c r="G5906">
        <v>254</v>
      </c>
      <c r="H5906" t="str">
        <f>_xlfn.XLOOKUP(Table1[[#This Row],[ZIPCODE]],Table2[Zip Code],Table2[County])</f>
        <v>Weber</v>
      </c>
      <c r="I5906" t="str">
        <f>_xlfn.XLOOKUP(Table1[[#This Row],[ZIPCODE]],Table3[zip],Table3[county])</f>
        <v>Weber County</v>
      </c>
      <c r="J5906" t="str">
        <f>IFERROR(Table1[[#This Row],[County (Utah.gov)]], SUBSTITUTE(Table1[[#This Row],[County (WPR)]], " County", ""))</f>
        <v>Weber</v>
      </c>
    </row>
    <row r="5907" spans="1:10">
      <c r="A5907" t="s">
        <v>140</v>
      </c>
      <c r="B5907" t="s">
        <v>322</v>
      </c>
      <c r="C5907">
        <v>2025</v>
      </c>
      <c r="D5907">
        <v>2</v>
      </c>
      <c r="E5907">
        <v>84404</v>
      </c>
      <c r="F5907" t="s">
        <v>290</v>
      </c>
      <c r="G5907">
        <v>552</v>
      </c>
      <c r="H5907" t="str">
        <f>_xlfn.XLOOKUP(Table1[[#This Row],[ZIPCODE]],Table2[Zip Code],Table2[County])</f>
        <v>Weber</v>
      </c>
      <c r="I5907" t="str">
        <f>_xlfn.XLOOKUP(Table1[[#This Row],[ZIPCODE]],Table3[zip],Table3[county])</f>
        <v>Weber County</v>
      </c>
      <c r="J5907" t="str">
        <f>IFERROR(Table1[[#This Row],[County (Utah.gov)]], SUBSTITUTE(Table1[[#This Row],[County (WPR)]], " County", ""))</f>
        <v>Weber</v>
      </c>
    </row>
    <row r="5908" spans="1:10">
      <c r="A5908" t="s">
        <v>140</v>
      </c>
      <c r="B5908" t="s">
        <v>322</v>
      </c>
      <c r="C5908">
        <v>2025</v>
      </c>
      <c r="D5908">
        <v>2</v>
      </c>
      <c r="E5908">
        <v>84404</v>
      </c>
      <c r="F5908" t="s">
        <v>291</v>
      </c>
      <c r="G5908">
        <v>268</v>
      </c>
      <c r="H5908" t="str">
        <f>_xlfn.XLOOKUP(Table1[[#This Row],[ZIPCODE]],Table2[Zip Code],Table2[County])</f>
        <v>Weber</v>
      </c>
      <c r="I5908" t="str">
        <f>_xlfn.XLOOKUP(Table1[[#This Row],[ZIPCODE]],Table3[zip],Table3[county])</f>
        <v>Weber County</v>
      </c>
      <c r="J5908" t="str">
        <f>IFERROR(Table1[[#This Row],[County (Utah.gov)]], SUBSTITUTE(Table1[[#This Row],[County (WPR)]], " County", ""))</f>
        <v>Weber</v>
      </c>
    </row>
    <row r="5909" spans="1:10">
      <c r="A5909" t="s">
        <v>140</v>
      </c>
      <c r="B5909" t="s">
        <v>322</v>
      </c>
      <c r="C5909">
        <v>2025</v>
      </c>
      <c r="D5909">
        <v>2</v>
      </c>
      <c r="E5909">
        <v>84405</v>
      </c>
      <c r="F5909" t="s">
        <v>290</v>
      </c>
      <c r="G5909">
        <v>346</v>
      </c>
      <c r="H5909" t="str">
        <f>_xlfn.XLOOKUP(Table1[[#This Row],[ZIPCODE]],Table2[Zip Code],Table2[County])</f>
        <v>Weber</v>
      </c>
      <c r="I5909" t="str">
        <f>_xlfn.XLOOKUP(Table1[[#This Row],[ZIPCODE]],Table3[zip],Table3[county])</f>
        <v>Weber County</v>
      </c>
      <c r="J5909" t="str">
        <f>IFERROR(Table1[[#This Row],[County (Utah.gov)]], SUBSTITUTE(Table1[[#This Row],[County (WPR)]], " County", ""))</f>
        <v>Weber</v>
      </c>
    </row>
    <row r="5910" spans="1:10">
      <c r="A5910" t="s">
        <v>140</v>
      </c>
      <c r="B5910" t="s">
        <v>322</v>
      </c>
      <c r="C5910">
        <v>2025</v>
      </c>
      <c r="D5910">
        <v>2</v>
      </c>
      <c r="E5910">
        <v>84405</v>
      </c>
      <c r="F5910" t="s">
        <v>291</v>
      </c>
      <c r="G5910">
        <v>164</v>
      </c>
      <c r="H5910" t="str">
        <f>_xlfn.XLOOKUP(Table1[[#This Row],[ZIPCODE]],Table2[Zip Code],Table2[County])</f>
        <v>Weber</v>
      </c>
      <c r="I5910" t="str">
        <f>_xlfn.XLOOKUP(Table1[[#This Row],[ZIPCODE]],Table3[zip],Table3[county])</f>
        <v>Weber County</v>
      </c>
      <c r="J5910" t="str">
        <f>IFERROR(Table1[[#This Row],[County (Utah.gov)]], SUBSTITUTE(Table1[[#This Row],[County (WPR)]], " County", ""))</f>
        <v>Weber</v>
      </c>
    </row>
    <row r="5911" spans="1:10">
      <c r="A5911" t="s">
        <v>140</v>
      </c>
      <c r="B5911" t="s">
        <v>322</v>
      </c>
      <c r="C5911">
        <v>2025</v>
      </c>
      <c r="D5911">
        <v>2</v>
      </c>
      <c r="E5911">
        <v>84408</v>
      </c>
      <c r="F5911" t="s">
        <v>290</v>
      </c>
      <c r="G5911">
        <v>78</v>
      </c>
      <c r="H5911" t="str">
        <f>_xlfn.XLOOKUP(Table1[[#This Row],[ZIPCODE]],Table2[Zip Code],Table2[County])</f>
        <v>Weber</v>
      </c>
      <c r="I5911" t="str">
        <f>_xlfn.XLOOKUP(Table1[[#This Row],[ZIPCODE]],Table3[zip],Table3[county])</f>
        <v>Weber County</v>
      </c>
      <c r="J5911" t="str">
        <f>IFERROR(Table1[[#This Row],[County (Utah.gov)]], SUBSTITUTE(Table1[[#This Row],[County (WPR)]], " County", ""))</f>
        <v>Weber</v>
      </c>
    </row>
    <row r="5912" spans="1:10">
      <c r="A5912" t="s">
        <v>140</v>
      </c>
      <c r="B5912" t="s">
        <v>322</v>
      </c>
      <c r="C5912">
        <v>2025</v>
      </c>
      <c r="D5912">
        <v>2</v>
      </c>
      <c r="E5912">
        <v>84408</v>
      </c>
      <c r="F5912" t="s">
        <v>291</v>
      </c>
      <c r="G5912">
        <v>2</v>
      </c>
      <c r="H5912" t="str">
        <f>_xlfn.XLOOKUP(Table1[[#This Row],[ZIPCODE]],Table2[Zip Code],Table2[County])</f>
        <v>Weber</v>
      </c>
      <c r="I5912" t="str">
        <f>_xlfn.XLOOKUP(Table1[[#This Row],[ZIPCODE]],Table3[zip],Table3[county])</f>
        <v>Weber County</v>
      </c>
      <c r="J5912" t="str">
        <f>IFERROR(Table1[[#This Row],[County (Utah.gov)]], SUBSTITUTE(Table1[[#This Row],[County (WPR)]], " County", ""))</f>
        <v>Weber</v>
      </c>
    </row>
    <row r="5913" spans="1:10">
      <c r="A5913" t="s">
        <v>140</v>
      </c>
      <c r="B5913" t="s">
        <v>322</v>
      </c>
      <c r="C5913">
        <v>2025</v>
      </c>
      <c r="D5913">
        <v>2</v>
      </c>
      <c r="E5913">
        <v>84409</v>
      </c>
      <c r="F5913" t="s">
        <v>291</v>
      </c>
      <c r="G5913">
        <v>2</v>
      </c>
      <c r="H5913" t="str">
        <f>_xlfn.XLOOKUP(Table1[[#This Row],[ZIPCODE]],Table2[Zip Code],Table2[County])</f>
        <v>Weber</v>
      </c>
      <c r="I5913" t="e">
        <f>_xlfn.XLOOKUP(Table1[[#This Row],[ZIPCODE]],Table3[zip],Table3[county])</f>
        <v>#N/A</v>
      </c>
      <c r="J5913" t="str">
        <f>IFERROR(Table1[[#This Row],[County (Utah.gov)]], SUBSTITUTE(Table1[[#This Row],[County (WPR)]], " County", ""))</f>
        <v>Weber</v>
      </c>
    </row>
    <row r="5914" spans="1:10">
      <c r="A5914" t="s">
        <v>140</v>
      </c>
      <c r="B5914" t="s">
        <v>322</v>
      </c>
      <c r="C5914">
        <v>2025</v>
      </c>
      <c r="D5914">
        <v>2</v>
      </c>
      <c r="E5914">
        <v>84412</v>
      </c>
      <c r="F5914" t="s">
        <v>290</v>
      </c>
      <c r="G5914">
        <v>3</v>
      </c>
      <c r="H5914" t="str">
        <f>_xlfn.XLOOKUP(Table1[[#This Row],[ZIPCODE]],Table2[Zip Code],Table2[County])</f>
        <v>Weber</v>
      </c>
      <c r="I5914" t="e">
        <f>_xlfn.XLOOKUP(Table1[[#This Row],[ZIPCODE]],Table3[zip],Table3[county])</f>
        <v>#N/A</v>
      </c>
      <c r="J5914" t="str">
        <f>IFERROR(Table1[[#This Row],[County (Utah.gov)]], SUBSTITUTE(Table1[[#This Row],[County (WPR)]], " County", ""))</f>
        <v>Weber</v>
      </c>
    </row>
    <row r="5915" spans="1:10">
      <c r="A5915" t="s">
        <v>140</v>
      </c>
      <c r="B5915" t="s">
        <v>322</v>
      </c>
      <c r="C5915">
        <v>2025</v>
      </c>
      <c r="D5915">
        <v>2</v>
      </c>
      <c r="E5915">
        <v>84414</v>
      </c>
      <c r="F5915" t="s">
        <v>290</v>
      </c>
      <c r="G5915">
        <v>420</v>
      </c>
      <c r="H5915" t="str">
        <f>_xlfn.XLOOKUP(Table1[[#This Row],[ZIPCODE]],Table2[Zip Code],Table2[County])</f>
        <v>Weber</v>
      </c>
      <c r="I5915" t="str">
        <f>_xlfn.XLOOKUP(Table1[[#This Row],[ZIPCODE]],Table3[zip],Table3[county])</f>
        <v>Weber County</v>
      </c>
      <c r="J5915" t="str">
        <f>IFERROR(Table1[[#This Row],[County (Utah.gov)]], SUBSTITUTE(Table1[[#This Row],[County (WPR)]], " County", ""))</f>
        <v>Weber</v>
      </c>
    </row>
    <row r="5916" spans="1:10">
      <c r="A5916" t="s">
        <v>140</v>
      </c>
      <c r="B5916" t="s">
        <v>322</v>
      </c>
      <c r="C5916">
        <v>2025</v>
      </c>
      <c r="D5916">
        <v>2</v>
      </c>
      <c r="E5916">
        <v>84414</v>
      </c>
      <c r="F5916" t="s">
        <v>291</v>
      </c>
      <c r="G5916">
        <v>185</v>
      </c>
      <c r="H5916" t="str">
        <f>_xlfn.XLOOKUP(Table1[[#This Row],[ZIPCODE]],Table2[Zip Code],Table2[County])</f>
        <v>Weber</v>
      </c>
      <c r="I5916" t="str">
        <f>_xlfn.XLOOKUP(Table1[[#This Row],[ZIPCODE]],Table3[zip],Table3[county])</f>
        <v>Weber County</v>
      </c>
      <c r="J5916" t="str">
        <f>IFERROR(Table1[[#This Row],[County (Utah.gov)]], SUBSTITUTE(Table1[[#This Row],[County (WPR)]], " County", ""))</f>
        <v>Weber</v>
      </c>
    </row>
    <row r="5917" spans="1:10">
      <c r="A5917" t="s">
        <v>140</v>
      </c>
      <c r="B5917" t="s">
        <v>322</v>
      </c>
      <c r="C5917">
        <v>2025</v>
      </c>
      <c r="D5917">
        <v>2</v>
      </c>
      <c r="E5917">
        <v>84415</v>
      </c>
      <c r="F5917" t="s">
        <v>290</v>
      </c>
      <c r="G5917">
        <v>4</v>
      </c>
      <c r="H5917" t="str">
        <f>_xlfn.XLOOKUP(Table1[[#This Row],[ZIPCODE]],Table2[Zip Code],Table2[County])</f>
        <v>Weber</v>
      </c>
      <c r="I5917" t="e">
        <f>_xlfn.XLOOKUP(Table1[[#This Row],[ZIPCODE]],Table3[zip],Table3[county])</f>
        <v>#N/A</v>
      </c>
      <c r="J5917" t="str">
        <f>IFERROR(Table1[[#This Row],[County (Utah.gov)]], SUBSTITUTE(Table1[[#This Row],[County (WPR)]], " County", ""))</f>
        <v>Weber</v>
      </c>
    </row>
    <row r="5918" spans="1:10">
      <c r="A5918" t="s">
        <v>140</v>
      </c>
      <c r="B5918" t="s">
        <v>322</v>
      </c>
      <c r="C5918">
        <v>2025</v>
      </c>
      <c r="D5918">
        <v>2</v>
      </c>
      <c r="E5918">
        <v>84415</v>
      </c>
      <c r="F5918" t="s">
        <v>291</v>
      </c>
      <c r="G5918">
        <v>2</v>
      </c>
      <c r="H5918" t="str">
        <f>_xlfn.XLOOKUP(Table1[[#This Row],[ZIPCODE]],Table2[Zip Code],Table2[County])</f>
        <v>Weber</v>
      </c>
      <c r="I5918" t="e">
        <f>_xlfn.XLOOKUP(Table1[[#This Row],[ZIPCODE]],Table3[zip],Table3[county])</f>
        <v>#N/A</v>
      </c>
      <c r="J5918" t="str">
        <f>IFERROR(Table1[[#This Row],[County (Utah.gov)]], SUBSTITUTE(Table1[[#This Row],[County (WPR)]], " County", ""))</f>
        <v>Weber</v>
      </c>
    </row>
    <row r="5919" spans="1:10">
      <c r="A5919" t="s">
        <v>140</v>
      </c>
      <c r="B5919" t="s">
        <v>322</v>
      </c>
      <c r="C5919">
        <v>2025</v>
      </c>
      <c r="D5919">
        <v>2</v>
      </c>
      <c r="E5919">
        <v>84501</v>
      </c>
      <c r="F5919" t="s">
        <v>290</v>
      </c>
      <c r="G5919">
        <v>6</v>
      </c>
      <c r="H5919" t="str">
        <f>_xlfn.XLOOKUP(Table1[[#This Row],[ZIPCODE]],Table2[Zip Code],Table2[County])</f>
        <v>Carbon</v>
      </c>
      <c r="I5919" t="str">
        <f>_xlfn.XLOOKUP(Table1[[#This Row],[ZIPCODE]],Table3[zip],Table3[county])</f>
        <v>Carbon County</v>
      </c>
      <c r="J5919" t="str">
        <f>IFERROR(Table1[[#This Row],[County (Utah.gov)]], SUBSTITUTE(Table1[[#This Row],[County (WPR)]], " County", ""))</f>
        <v>Carbon</v>
      </c>
    </row>
    <row r="5920" spans="1:10">
      <c r="A5920" t="s">
        <v>140</v>
      </c>
      <c r="B5920" t="s">
        <v>322</v>
      </c>
      <c r="C5920">
        <v>2025</v>
      </c>
      <c r="D5920">
        <v>2</v>
      </c>
      <c r="E5920">
        <v>84501</v>
      </c>
      <c r="F5920" t="s">
        <v>291</v>
      </c>
      <c r="G5920">
        <v>2</v>
      </c>
      <c r="H5920" t="str">
        <f>_xlfn.XLOOKUP(Table1[[#This Row],[ZIPCODE]],Table2[Zip Code],Table2[County])</f>
        <v>Carbon</v>
      </c>
      <c r="I5920" t="str">
        <f>_xlfn.XLOOKUP(Table1[[#This Row],[ZIPCODE]],Table3[zip],Table3[county])</f>
        <v>Carbon County</v>
      </c>
      <c r="J5920" t="str">
        <f>IFERROR(Table1[[#This Row],[County (Utah.gov)]], SUBSTITUTE(Table1[[#This Row],[County (WPR)]], " County", ""))</f>
        <v>Carbon</v>
      </c>
    </row>
    <row r="5921" spans="1:10">
      <c r="A5921" t="s">
        <v>140</v>
      </c>
      <c r="B5921" t="s">
        <v>322</v>
      </c>
      <c r="C5921">
        <v>2025</v>
      </c>
      <c r="D5921">
        <v>2</v>
      </c>
      <c r="E5921">
        <v>84511</v>
      </c>
      <c r="F5921" t="s">
        <v>290</v>
      </c>
      <c r="G5921">
        <v>1</v>
      </c>
      <c r="H5921" t="str">
        <f>_xlfn.XLOOKUP(Table1[[#This Row],[ZIPCODE]],Table2[Zip Code],Table2[County])</f>
        <v>San Juan</v>
      </c>
      <c r="I5921" t="str">
        <f>_xlfn.XLOOKUP(Table1[[#This Row],[ZIPCODE]],Table3[zip],Table3[county])</f>
        <v>San Juan County</v>
      </c>
      <c r="J5921" t="str">
        <f>IFERROR(Table1[[#This Row],[County (Utah.gov)]], SUBSTITUTE(Table1[[#This Row],[County (WPR)]], " County", ""))</f>
        <v>San Juan</v>
      </c>
    </row>
    <row r="5922" spans="1:10">
      <c r="A5922" t="s">
        <v>140</v>
      </c>
      <c r="B5922" t="s">
        <v>322</v>
      </c>
      <c r="C5922">
        <v>2025</v>
      </c>
      <c r="D5922">
        <v>2</v>
      </c>
      <c r="E5922">
        <v>84513</v>
      </c>
      <c r="F5922" t="s">
        <v>290</v>
      </c>
      <c r="G5922">
        <v>1</v>
      </c>
      <c r="H5922" t="str">
        <f>_xlfn.XLOOKUP(Table1[[#This Row],[ZIPCODE]],Table2[Zip Code],Table2[County])</f>
        <v>Emery</v>
      </c>
      <c r="I5922" t="str">
        <f>_xlfn.XLOOKUP(Table1[[#This Row],[ZIPCODE]],Table3[zip],Table3[county])</f>
        <v>Emery County</v>
      </c>
      <c r="J5922" t="str">
        <f>IFERROR(Table1[[#This Row],[County (Utah.gov)]], SUBSTITUTE(Table1[[#This Row],[County (WPR)]], " County", ""))</f>
        <v>Emery</v>
      </c>
    </row>
    <row r="5923" spans="1:10">
      <c r="A5923" t="s">
        <v>140</v>
      </c>
      <c r="B5923" t="s">
        <v>322</v>
      </c>
      <c r="C5923">
        <v>2025</v>
      </c>
      <c r="D5923">
        <v>2</v>
      </c>
      <c r="E5923">
        <v>84520</v>
      </c>
      <c r="F5923" t="s">
        <v>291</v>
      </c>
      <c r="G5923">
        <v>1</v>
      </c>
      <c r="H5923" t="str">
        <f>_xlfn.XLOOKUP(Table1[[#This Row],[ZIPCODE]],Table2[Zip Code],Table2[County])</f>
        <v>Carbon</v>
      </c>
      <c r="I5923" t="str">
        <f>_xlfn.XLOOKUP(Table1[[#This Row],[ZIPCODE]],Table3[zip],Table3[county])</f>
        <v>Carbon County</v>
      </c>
      <c r="J5923" t="str">
        <f>IFERROR(Table1[[#This Row],[County (Utah.gov)]], SUBSTITUTE(Table1[[#This Row],[County (WPR)]], " County", ""))</f>
        <v>Carbon</v>
      </c>
    </row>
    <row r="5924" spans="1:10">
      <c r="A5924" t="s">
        <v>140</v>
      </c>
      <c r="B5924" t="s">
        <v>322</v>
      </c>
      <c r="C5924">
        <v>2025</v>
      </c>
      <c r="D5924">
        <v>2</v>
      </c>
      <c r="E5924">
        <v>84523</v>
      </c>
      <c r="F5924" t="s">
        <v>290</v>
      </c>
      <c r="G5924">
        <v>2</v>
      </c>
      <c r="H5924" t="str">
        <f>_xlfn.XLOOKUP(Table1[[#This Row],[ZIPCODE]],Table2[Zip Code],Table2[County])</f>
        <v>Emery</v>
      </c>
      <c r="I5924" t="str">
        <f>_xlfn.XLOOKUP(Table1[[#This Row],[ZIPCODE]],Table3[zip],Table3[county])</f>
        <v>Emery County</v>
      </c>
      <c r="J5924" t="str">
        <f>IFERROR(Table1[[#This Row],[County (Utah.gov)]], SUBSTITUTE(Table1[[#This Row],[County (WPR)]], " County", ""))</f>
        <v>Emery</v>
      </c>
    </row>
    <row r="5925" spans="1:10">
      <c r="A5925" t="s">
        <v>140</v>
      </c>
      <c r="B5925" t="s">
        <v>322</v>
      </c>
      <c r="C5925">
        <v>2025</v>
      </c>
      <c r="D5925">
        <v>2</v>
      </c>
      <c r="E5925">
        <v>84526</v>
      </c>
      <c r="F5925" t="s">
        <v>291</v>
      </c>
      <c r="G5925">
        <v>3</v>
      </c>
      <c r="H5925" t="str">
        <f>_xlfn.XLOOKUP(Table1[[#This Row],[ZIPCODE]],Table2[Zip Code],Table2[County])</f>
        <v>Carbon</v>
      </c>
      <c r="I5925" t="str">
        <f>_xlfn.XLOOKUP(Table1[[#This Row],[ZIPCODE]],Table3[zip],Table3[county])</f>
        <v>Carbon County</v>
      </c>
      <c r="J5925" t="str">
        <f>IFERROR(Table1[[#This Row],[County (Utah.gov)]], SUBSTITUTE(Table1[[#This Row],[County (WPR)]], " County", ""))</f>
        <v>Carbon</v>
      </c>
    </row>
    <row r="5926" spans="1:10">
      <c r="A5926" t="s">
        <v>140</v>
      </c>
      <c r="B5926" t="s">
        <v>322</v>
      </c>
      <c r="C5926">
        <v>2025</v>
      </c>
      <c r="D5926">
        <v>2</v>
      </c>
      <c r="E5926">
        <v>84532</v>
      </c>
      <c r="F5926" t="s">
        <v>290</v>
      </c>
      <c r="G5926">
        <v>4</v>
      </c>
      <c r="H5926" t="str">
        <f>_xlfn.XLOOKUP(Table1[[#This Row],[ZIPCODE]],Table2[Zip Code],Table2[County])</f>
        <v>Grand</v>
      </c>
      <c r="I5926" t="str">
        <f>_xlfn.XLOOKUP(Table1[[#This Row],[ZIPCODE]],Table3[zip],Table3[county])</f>
        <v>Grand County</v>
      </c>
      <c r="J5926" t="str">
        <f>IFERROR(Table1[[#This Row],[County (Utah.gov)]], SUBSTITUTE(Table1[[#This Row],[County (WPR)]], " County", ""))</f>
        <v>Grand</v>
      </c>
    </row>
    <row r="5927" spans="1:10">
      <c r="A5927" t="s">
        <v>140</v>
      </c>
      <c r="B5927" t="s">
        <v>322</v>
      </c>
      <c r="C5927">
        <v>2025</v>
      </c>
      <c r="D5927">
        <v>2</v>
      </c>
      <c r="E5927">
        <v>84532</v>
      </c>
      <c r="F5927" t="s">
        <v>291</v>
      </c>
      <c r="G5927">
        <v>2</v>
      </c>
      <c r="H5927" t="str">
        <f>_xlfn.XLOOKUP(Table1[[#This Row],[ZIPCODE]],Table2[Zip Code],Table2[County])</f>
        <v>Grand</v>
      </c>
      <c r="I5927" t="str">
        <f>_xlfn.XLOOKUP(Table1[[#This Row],[ZIPCODE]],Table3[zip],Table3[county])</f>
        <v>Grand County</v>
      </c>
      <c r="J5927" t="str">
        <f>IFERROR(Table1[[#This Row],[County (Utah.gov)]], SUBSTITUTE(Table1[[#This Row],[County (WPR)]], " County", ""))</f>
        <v>Grand</v>
      </c>
    </row>
    <row r="5928" spans="1:10">
      <c r="A5928" t="s">
        <v>140</v>
      </c>
      <c r="B5928" t="s">
        <v>322</v>
      </c>
      <c r="C5928">
        <v>2025</v>
      </c>
      <c r="D5928">
        <v>2</v>
      </c>
      <c r="E5928">
        <v>84534</v>
      </c>
      <c r="F5928" t="s">
        <v>291</v>
      </c>
      <c r="G5928">
        <v>1</v>
      </c>
      <c r="H5928" t="str">
        <f>_xlfn.XLOOKUP(Table1[[#This Row],[ZIPCODE]],Table2[Zip Code],Table2[County])</f>
        <v>San Juan</v>
      </c>
      <c r="I5928" t="str">
        <f>_xlfn.XLOOKUP(Table1[[#This Row],[ZIPCODE]],Table3[zip],Table3[county])</f>
        <v>San Juan County</v>
      </c>
      <c r="J5928" t="str">
        <f>IFERROR(Table1[[#This Row],[County (Utah.gov)]], SUBSTITUTE(Table1[[#This Row],[County (WPR)]], " County", ""))</f>
        <v>San Juan</v>
      </c>
    </row>
    <row r="5929" spans="1:10">
      <c r="A5929" t="s">
        <v>140</v>
      </c>
      <c r="B5929" t="s">
        <v>322</v>
      </c>
      <c r="C5929">
        <v>2025</v>
      </c>
      <c r="D5929">
        <v>2</v>
      </c>
      <c r="E5929">
        <v>84535</v>
      </c>
      <c r="F5929" t="s">
        <v>290</v>
      </c>
      <c r="G5929">
        <v>1</v>
      </c>
      <c r="H5929" t="str">
        <f>_xlfn.XLOOKUP(Table1[[#This Row],[ZIPCODE]],Table2[Zip Code],Table2[County])</f>
        <v>San Juan</v>
      </c>
      <c r="I5929" t="str">
        <f>_xlfn.XLOOKUP(Table1[[#This Row],[ZIPCODE]],Table3[zip],Table3[county])</f>
        <v>San Juan County</v>
      </c>
      <c r="J5929" t="str">
        <f>IFERROR(Table1[[#This Row],[County (Utah.gov)]], SUBSTITUTE(Table1[[#This Row],[County (WPR)]], " County", ""))</f>
        <v>San Juan</v>
      </c>
    </row>
    <row r="5930" spans="1:10">
      <c r="A5930" t="s">
        <v>140</v>
      </c>
      <c r="B5930" t="s">
        <v>322</v>
      </c>
      <c r="C5930">
        <v>2025</v>
      </c>
      <c r="D5930">
        <v>2</v>
      </c>
      <c r="E5930">
        <v>84536</v>
      </c>
      <c r="F5930" t="s">
        <v>290</v>
      </c>
      <c r="G5930">
        <v>1</v>
      </c>
      <c r="H5930" t="str">
        <f>_xlfn.XLOOKUP(Table1[[#This Row],[ZIPCODE]],Table2[Zip Code],Table2[County])</f>
        <v>San Juan</v>
      </c>
      <c r="I5930" t="str">
        <f>_xlfn.XLOOKUP(Table1[[#This Row],[ZIPCODE]],Table3[zip],Table3[county])</f>
        <v>San Juan County</v>
      </c>
      <c r="J5930" t="str">
        <f>IFERROR(Table1[[#This Row],[County (Utah.gov)]], SUBSTITUTE(Table1[[#This Row],[County (WPR)]], " County", ""))</f>
        <v>San Juan</v>
      </c>
    </row>
    <row r="5931" spans="1:10">
      <c r="A5931" t="s">
        <v>140</v>
      </c>
      <c r="B5931" t="s">
        <v>322</v>
      </c>
      <c r="C5931">
        <v>2025</v>
      </c>
      <c r="D5931">
        <v>2</v>
      </c>
      <c r="E5931">
        <v>84601</v>
      </c>
      <c r="F5931" t="s">
        <v>290</v>
      </c>
      <c r="G5931">
        <v>4</v>
      </c>
      <c r="H5931" t="str">
        <f>_xlfn.XLOOKUP(Table1[[#This Row],[ZIPCODE]],Table2[Zip Code],Table2[County])</f>
        <v>Utah</v>
      </c>
      <c r="I5931" t="str">
        <f>_xlfn.XLOOKUP(Table1[[#This Row],[ZIPCODE]],Table3[zip],Table3[county])</f>
        <v>Utah County</v>
      </c>
      <c r="J5931" t="str">
        <f>IFERROR(Table1[[#This Row],[County (Utah.gov)]], SUBSTITUTE(Table1[[#This Row],[County (WPR)]], " County", ""))</f>
        <v>Utah</v>
      </c>
    </row>
    <row r="5932" spans="1:10">
      <c r="A5932" t="s">
        <v>140</v>
      </c>
      <c r="B5932" t="s">
        <v>322</v>
      </c>
      <c r="C5932">
        <v>2025</v>
      </c>
      <c r="D5932">
        <v>2</v>
      </c>
      <c r="E5932">
        <v>84601</v>
      </c>
      <c r="F5932" t="s">
        <v>291</v>
      </c>
      <c r="G5932">
        <v>8</v>
      </c>
      <c r="H5932" t="str">
        <f>_xlfn.XLOOKUP(Table1[[#This Row],[ZIPCODE]],Table2[Zip Code],Table2[County])</f>
        <v>Utah</v>
      </c>
      <c r="I5932" t="str">
        <f>_xlfn.XLOOKUP(Table1[[#This Row],[ZIPCODE]],Table3[zip],Table3[county])</f>
        <v>Utah County</v>
      </c>
      <c r="J5932" t="str">
        <f>IFERROR(Table1[[#This Row],[County (Utah.gov)]], SUBSTITUTE(Table1[[#This Row],[County (WPR)]], " County", ""))</f>
        <v>Utah</v>
      </c>
    </row>
    <row r="5933" spans="1:10">
      <c r="A5933" t="s">
        <v>140</v>
      </c>
      <c r="B5933" t="s">
        <v>322</v>
      </c>
      <c r="C5933">
        <v>2025</v>
      </c>
      <c r="D5933">
        <v>2</v>
      </c>
      <c r="E5933">
        <v>84604</v>
      </c>
      <c r="F5933" t="s">
        <v>290</v>
      </c>
      <c r="G5933">
        <v>7</v>
      </c>
      <c r="H5933" t="str">
        <f>_xlfn.XLOOKUP(Table1[[#This Row],[ZIPCODE]],Table2[Zip Code],Table2[County])</f>
        <v>Utah</v>
      </c>
      <c r="I5933" t="str">
        <f>_xlfn.XLOOKUP(Table1[[#This Row],[ZIPCODE]],Table3[zip],Table3[county])</f>
        <v>Utah County</v>
      </c>
      <c r="J5933" t="str">
        <f>IFERROR(Table1[[#This Row],[County (Utah.gov)]], SUBSTITUTE(Table1[[#This Row],[County (WPR)]], " County", ""))</f>
        <v>Utah</v>
      </c>
    </row>
    <row r="5934" spans="1:10">
      <c r="A5934" t="s">
        <v>140</v>
      </c>
      <c r="B5934" t="s">
        <v>322</v>
      </c>
      <c r="C5934">
        <v>2025</v>
      </c>
      <c r="D5934">
        <v>2</v>
      </c>
      <c r="E5934">
        <v>84604</v>
      </c>
      <c r="F5934" t="s">
        <v>291</v>
      </c>
      <c r="G5934">
        <v>4</v>
      </c>
      <c r="H5934" t="str">
        <f>_xlfn.XLOOKUP(Table1[[#This Row],[ZIPCODE]],Table2[Zip Code],Table2[County])</f>
        <v>Utah</v>
      </c>
      <c r="I5934" t="str">
        <f>_xlfn.XLOOKUP(Table1[[#This Row],[ZIPCODE]],Table3[zip],Table3[county])</f>
        <v>Utah County</v>
      </c>
      <c r="J5934" t="str">
        <f>IFERROR(Table1[[#This Row],[County (Utah.gov)]], SUBSTITUTE(Table1[[#This Row],[County (WPR)]], " County", ""))</f>
        <v>Utah</v>
      </c>
    </row>
    <row r="5935" spans="1:10">
      <c r="A5935" t="s">
        <v>140</v>
      </c>
      <c r="B5935" t="s">
        <v>322</v>
      </c>
      <c r="C5935">
        <v>2025</v>
      </c>
      <c r="D5935">
        <v>2</v>
      </c>
      <c r="E5935">
        <v>84606</v>
      </c>
      <c r="F5935" t="s">
        <v>290</v>
      </c>
      <c r="G5935">
        <v>2</v>
      </c>
      <c r="H5935" t="str">
        <f>_xlfn.XLOOKUP(Table1[[#This Row],[ZIPCODE]],Table2[Zip Code],Table2[County])</f>
        <v>Utah</v>
      </c>
      <c r="I5935" t="str">
        <f>_xlfn.XLOOKUP(Table1[[#This Row],[ZIPCODE]],Table3[zip],Table3[county])</f>
        <v>Utah County</v>
      </c>
      <c r="J5935" t="str">
        <f>IFERROR(Table1[[#This Row],[County (Utah.gov)]], SUBSTITUTE(Table1[[#This Row],[County (WPR)]], " County", ""))</f>
        <v>Utah</v>
      </c>
    </row>
    <row r="5936" spans="1:10">
      <c r="A5936" t="s">
        <v>140</v>
      </c>
      <c r="B5936" t="s">
        <v>322</v>
      </c>
      <c r="C5936">
        <v>2025</v>
      </c>
      <c r="D5936">
        <v>2</v>
      </c>
      <c r="E5936">
        <v>84606</v>
      </c>
      <c r="F5936" t="s">
        <v>291</v>
      </c>
      <c r="G5936">
        <v>6</v>
      </c>
      <c r="H5936" t="str">
        <f>_xlfn.XLOOKUP(Table1[[#This Row],[ZIPCODE]],Table2[Zip Code],Table2[County])</f>
        <v>Utah</v>
      </c>
      <c r="I5936" t="str">
        <f>_xlfn.XLOOKUP(Table1[[#This Row],[ZIPCODE]],Table3[zip],Table3[county])</f>
        <v>Utah County</v>
      </c>
      <c r="J5936" t="str">
        <f>IFERROR(Table1[[#This Row],[County (Utah.gov)]], SUBSTITUTE(Table1[[#This Row],[County (WPR)]], " County", ""))</f>
        <v>Utah</v>
      </c>
    </row>
    <row r="5937" spans="1:10">
      <c r="A5937" t="s">
        <v>140</v>
      </c>
      <c r="B5937" t="s">
        <v>322</v>
      </c>
      <c r="C5937">
        <v>2025</v>
      </c>
      <c r="D5937">
        <v>2</v>
      </c>
      <c r="E5937">
        <v>84622</v>
      </c>
      <c r="F5937" t="s">
        <v>291</v>
      </c>
      <c r="G5937">
        <v>1</v>
      </c>
      <c r="H5937" t="str">
        <f>_xlfn.XLOOKUP(Table1[[#This Row],[ZIPCODE]],Table2[Zip Code],Table2[County])</f>
        <v>Sanpete</v>
      </c>
      <c r="I5937" t="str">
        <f>_xlfn.XLOOKUP(Table1[[#This Row],[ZIPCODE]],Table3[zip],Table3[county])</f>
        <v>Sanpete County</v>
      </c>
      <c r="J5937" t="str">
        <f>IFERROR(Table1[[#This Row],[County (Utah.gov)]], SUBSTITUTE(Table1[[#This Row],[County (WPR)]], " County", ""))</f>
        <v>Sanpete</v>
      </c>
    </row>
    <row r="5938" spans="1:10">
      <c r="A5938" t="s">
        <v>140</v>
      </c>
      <c r="B5938" t="s">
        <v>322</v>
      </c>
      <c r="C5938">
        <v>2025</v>
      </c>
      <c r="D5938">
        <v>2</v>
      </c>
      <c r="E5938">
        <v>84624</v>
      </c>
      <c r="F5938" t="s">
        <v>290</v>
      </c>
      <c r="G5938">
        <v>1</v>
      </c>
      <c r="H5938" t="str">
        <f>_xlfn.XLOOKUP(Table1[[#This Row],[ZIPCODE]],Table2[Zip Code],Table2[County])</f>
        <v>Millard</v>
      </c>
      <c r="I5938" t="str">
        <f>_xlfn.XLOOKUP(Table1[[#This Row],[ZIPCODE]],Table3[zip],Table3[county])</f>
        <v>Millard County</v>
      </c>
      <c r="J5938" t="str">
        <f>IFERROR(Table1[[#This Row],[County (Utah.gov)]], SUBSTITUTE(Table1[[#This Row],[County (WPR)]], " County", ""))</f>
        <v>Millard</v>
      </c>
    </row>
    <row r="5939" spans="1:10">
      <c r="A5939" t="s">
        <v>140</v>
      </c>
      <c r="B5939" t="s">
        <v>322</v>
      </c>
      <c r="C5939">
        <v>2025</v>
      </c>
      <c r="D5939">
        <v>2</v>
      </c>
      <c r="E5939">
        <v>84624</v>
      </c>
      <c r="F5939" t="s">
        <v>291</v>
      </c>
      <c r="G5939">
        <v>1</v>
      </c>
      <c r="H5939" t="str">
        <f>_xlfn.XLOOKUP(Table1[[#This Row],[ZIPCODE]],Table2[Zip Code],Table2[County])</f>
        <v>Millard</v>
      </c>
      <c r="I5939" t="str">
        <f>_xlfn.XLOOKUP(Table1[[#This Row],[ZIPCODE]],Table3[zip],Table3[county])</f>
        <v>Millard County</v>
      </c>
      <c r="J5939" t="str">
        <f>IFERROR(Table1[[#This Row],[County (Utah.gov)]], SUBSTITUTE(Table1[[#This Row],[County (WPR)]], " County", ""))</f>
        <v>Millard</v>
      </c>
    </row>
    <row r="5940" spans="1:10">
      <c r="A5940" t="s">
        <v>140</v>
      </c>
      <c r="B5940" t="s">
        <v>322</v>
      </c>
      <c r="C5940">
        <v>2025</v>
      </c>
      <c r="D5940">
        <v>2</v>
      </c>
      <c r="E5940">
        <v>84627</v>
      </c>
      <c r="F5940" t="s">
        <v>290</v>
      </c>
      <c r="G5940">
        <v>2</v>
      </c>
      <c r="H5940" t="str">
        <f>_xlfn.XLOOKUP(Table1[[#This Row],[ZIPCODE]],Table2[Zip Code],Table2[County])</f>
        <v>Sanpete</v>
      </c>
      <c r="I5940" t="str">
        <f>_xlfn.XLOOKUP(Table1[[#This Row],[ZIPCODE]],Table3[zip],Table3[county])</f>
        <v>Sanpete County</v>
      </c>
      <c r="J5940" t="str">
        <f>IFERROR(Table1[[#This Row],[County (Utah.gov)]], SUBSTITUTE(Table1[[#This Row],[County (WPR)]], " County", ""))</f>
        <v>Sanpete</v>
      </c>
    </row>
    <row r="5941" spans="1:10">
      <c r="A5941" t="s">
        <v>140</v>
      </c>
      <c r="B5941" t="s">
        <v>322</v>
      </c>
      <c r="C5941">
        <v>2025</v>
      </c>
      <c r="D5941">
        <v>2</v>
      </c>
      <c r="E5941">
        <v>84627</v>
      </c>
      <c r="F5941" t="s">
        <v>291</v>
      </c>
      <c r="G5941">
        <v>6</v>
      </c>
      <c r="H5941" t="str">
        <f>_xlfn.XLOOKUP(Table1[[#This Row],[ZIPCODE]],Table2[Zip Code],Table2[County])</f>
        <v>Sanpete</v>
      </c>
      <c r="I5941" t="str">
        <f>_xlfn.XLOOKUP(Table1[[#This Row],[ZIPCODE]],Table3[zip],Table3[county])</f>
        <v>Sanpete County</v>
      </c>
      <c r="J5941" t="str">
        <f>IFERROR(Table1[[#This Row],[County (Utah.gov)]], SUBSTITUTE(Table1[[#This Row],[County (WPR)]], " County", ""))</f>
        <v>Sanpete</v>
      </c>
    </row>
    <row r="5942" spans="1:10">
      <c r="A5942" t="s">
        <v>140</v>
      </c>
      <c r="B5942" t="s">
        <v>322</v>
      </c>
      <c r="C5942">
        <v>2025</v>
      </c>
      <c r="D5942">
        <v>2</v>
      </c>
      <c r="E5942">
        <v>84628</v>
      </c>
      <c r="F5942" t="s">
        <v>290</v>
      </c>
      <c r="G5942">
        <v>1</v>
      </c>
      <c r="H5942" t="str">
        <f>_xlfn.XLOOKUP(Table1[[#This Row],[ZIPCODE]],Table2[Zip Code],Table2[County])</f>
        <v>Juab</v>
      </c>
      <c r="I5942" t="str">
        <f>_xlfn.XLOOKUP(Table1[[#This Row],[ZIPCODE]],Table3[zip],Table3[county])</f>
        <v>Juab County</v>
      </c>
      <c r="J5942" t="str">
        <f>IFERROR(Table1[[#This Row],[County (Utah.gov)]], SUBSTITUTE(Table1[[#This Row],[County (WPR)]], " County", ""))</f>
        <v>Juab</v>
      </c>
    </row>
    <row r="5943" spans="1:10">
      <c r="A5943" t="s">
        <v>140</v>
      </c>
      <c r="B5943" t="s">
        <v>322</v>
      </c>
      <c r="C5943">
        <v>2025</v>
      </c>
      <c r="D5943">
        <v>2</v>
      </c>
      <c r="E5943">
        <v>84630</v>
      </c>
      <c r="F5943" t="s">
        <v>290</v>
      </c>
      <c r="G5943">
        <v>1</v>
      </c>
      <c r="H5943" t="str">
        <f>_xlfn.XLOOKUP(Table1[[#This Row],[ZIPCODE]],Table2[Zip Code],Table2[County])</f>
        <v>Sanpete</v>
      </c>
      <c r="I5943" t="str">
        <f>_xlfn.XLOOKUP(Table1[[#This Row],[ZIPCODE]],Table3[zip],Table3[county])</f>
        <v>Sanpete County</v>
      </c>
      <c r="J5943" t="str">
        <f>IFERROR(Table1[[#This Row],[County (Utah.gov)]], SUBSTITUTE(Table1[[#This Row],[County (WPR)]], " County", ""))</f>
        <v>Sanpete</v>
      </c>
    </row>
    <row r="5944" spans="1:10">
      <c r="A5944" t="s">
        <v>140</v>
      </c>
      <c r="B5944" t="s">
        <v>322</v>
      </c>
      <c r="C5944">
        <v>2025</v>
      </c>
      <c r="D5944">
        <v>2</v>
      </c>
      <c r="E5944">
        <v>84631</v>
      </c>
      <c r="F5944" t="s">
        <v>290</v>
      </c>
      <c r="G5944">
        <v>2</v>
      </c>
      <c r="H5944" t="str">
        <f>_xlfn.XLOOKUP(Table1[[#This Row],[ZIPCODE]],Table2[Zip Code],Table2[County])</f>
        <v>Millard</v>
      </c>
      <c r="I5944" t="str">
        <f>_xlfn.XLOOKUP(Table1[[#This Row],[ZIPCODE]],Table3[zip],Table3[county])</f>
        <v>Millard County</v>
      </c>
      <c r="J5944" t="str">
        <f>IFERROR(Table1[[#This Row],[County (Utah.gov)]], SUBSTITUTE(Table1[[#This Row],[County (WPR)]], " County", ""))</f>
        <v>Millard</v>
      </c>
    </row>
    <row r="5945" spans="1:10">
      <c r="A5945" t="s">
        <v>140</v>
      </c>
      <c r="B5945" t="s">
        <v>322</v>
      </c>
      <c r="C5945">
        <v>2025</v>
      </c>
      <c r="D5945">
        <v>2</v>
      </c>
      <c r="E5945">
        <v>84631</v>
      </c>
      <c r="F5945" t="s">
        <v>291</v>
      </c>
      <c r="G5945">
        <v>2</v>
      </c>
      <c r="H5945" t="str">
        <f>_xlfn.XLOOKUP(Table1[[#This Row],[ZIPCODE]],Table2[Zip Code],Table2[County])</f>
        <v>Millard</v>
      </c>
      <c r="I5945" t="str">
        <f>_xlfn.XLOOKUP(Table1[[#This Row],[ZIPCODE]],Table3[zip],Table3[county])</f>
        <v>Millard County</v>
      </c>
      <c r="J5945" t="str">
        <f>IFERROR(Table1[[#This Row],[County (Utah.gov)]], SUBSTITUTE(Table1[[#This Row],[County (WPR)]], " County", ""))</f>
        <v>Millard</v>
      </c>
    </row>
    <row r="5946" spans="1:10">
      <c r="A5946" t="s">
        <v>140</v>
      </c>
      <c r="B5946" t="s">
        <v>322</v>
      </c>
      <c r="C5946">
        <v>2025</v>
      </c>
      <c r="D5946">
        <v>2</v>
      </c>
      <c r="E5946">
        <v>84632</v>
      </c>
      <c r="F5946" t="s">
        <v>290</v>
      </c>
      <c r="G5946">
        <v>1</v>
      </c>
      <c r="H5946" t="str">
        <f>_xlfn.XLOOKUP(Table1[[#This Row],[ZIPCODE]],Table2[Zip Code],Table2[County])</f>
        <v>Sanpete</v>
      </c>
      <c r="I5946" t="str">
        <f>_xlfn.XLOOKUP(Table1[[#This Row],[ZIPCODE]],Table3[zip],Table3[county])</f>
        <v>Sanpete County</v>
      </c>
      <c r="J5946" t="str">
        <f>IFERROR(Table1[[#This Row],[County (Utah.gov)]], SUBSTITUTE(Table1[[#This Row],[County (WPR)]], " County", ""))</f>
        <v>Sanpete</v>
      </c>
    </row>
    <row r="5947" spans="1:10">
      <c r="A5947" t="s">
        <v>140</v>
      </c>
      <c r="B5947" t="s">
        <v>322</v>
      </c>
      <c r="C5947">
        <v>2025</v>
      </c>
      <c r="D5947">
        <v>2</v>
      </c>
      <c r="E5947">
        <v>84637</v>
      </c>
      <c r="F5947" t="s">
        <v>291</v>
      </c>
      <c r="G5947">
        <v>1</v>
      </c>
      <c r="H5947" t="str">
        <f>_xlfn.XLOOKUP(Table1[[#This Row],[ZIPCODE]],Table2[Zip Code],Table2[County])</f>
        <v>Millard</v>
      </c>
      <c r="I5947" t="str">
        <f>_xlfn.XLOOKUP(Table1[[#This Row],[ZIPCODE]],Table3[zip],Table3[county])</f>
        <v>Millard County</v>
      </c>
      <c r="J5947" t="str">
        <f>IFERROR(Table1[[#This Row],[County (Utah.gov)]], SUBSTITUTE(Table1[[#This Row],[County (WPR)]], " County", ""))</f>
        <v>Millard</v>
      </c>
    </row>
    <row r="5948" spans="1:10">
      <c r="A5948" t="s">
        <v>140</v>
      </c>
      <c r="B5948" t="s">
        <v>322</v>
      </c>
      <c r="C5948">
        <v>2025</v>
      </c>
      <c r="D5948">
        <v>2</v>
      </c>
      <c r="E5948">
        <v>84642</v>
      </c>
      <c r="F5948" t="s">
        <v>290</v>
      </c>
      <c r="G5948">
        <v>1</v>
      </c>
      <c r="H5948" t="str">
        <f>_xlfn.XLOOKUP(Table1[[#This Row],[ZIPCODE]],Table2[Zip Code],Table2[County])</f>
        <v>Sanpete</v>
      </c>
      <c r="I5948" t="str">
        <f>_xlfn.XLOOKUP(Table1[[#This Row],[ZIPCODE]],Table3[zip],Table3[county])</f>
        <v>Sanpete County</v>
      </c>
      <c r="J5948" t="str">
        <f>IFERROR(Table1[[#This Row],[County (Utah.gov)]], SUBSTITUTE(Table1[[#This Row],[County (WPR)]], " County", ""))</f>
        <v>Sanpete</v>
      </c>
    </row>
    <row r="5949" spans="1:10">
      <c r="A5949" t="s">
        <v>140</v>
      </c>
      <c r="B5949" t="s">
        <v>322</v>
      </c>
      <c r="C5949">
        <v>2025</v>
      </c>
      <c r="D5949">
        <v>2</v>
      </c>
      <c r="E5949">
        <v>84642</v>
      </c>
      <c r="F5949" t="s">
        <v>291</v>
      </c>
      <c r="G5949">
        <v>1</v>
      </c>
      <c r="H5949" t="str">
        <f>_xlfn.XLOOKUP(Table1[[#This Row],[ZIPCODE]],Table2[Zip Code],Table2[County])</f>
        <v>Sanpete</v>
      </c>
      <c r="I5949" t="str">
        <f>_xlfn.XLOOKUP(Table1[[#This Row],[ZIPCODE]],Table3[zip],Table3[county])</f>
        <v>Sanpete County</v>
      </c>
      <c r="J5949" t="str">
        <f>IFERROR(Table1[[#This Row],[County (Utah.gov)]], SUBSTITUTE(Table1[[#This Row],[County (WPR)]], " County", ""))</f>
        <v>Sanpete</v>
      </c>
    </row>
    <row r="5950" spans="1:10">
      <c r="A5950" t="s">
        <v>140</v>
      </c>
      <c r="B5950" t="s">
        <v>322</v>
      </c>
      <c r="C5950">
        <v>2025</v>
      </c>
      <c r="D5950">
        <v>2</v>
      </c>
      <c r="E5950">
        <v>84643</v>
      </c>
      <c r="F5950" t="s">
        <v>291</v>
      </c>
      <c r="G5950">
        <v>1</v>
      </c>
      <c r="H5950" t="str">
        <f>_xlfn.XLOOKUP(Table1[[#This Row],[ZIPCODE]],Table2[Zip Code],Table2[County])</f>
        <v>Sanpete</v>
      </c>
      <c r="I5950" t="str">
        <f>_xlfn.XLOOKUP(Table1[[#This Row],[ZIPCODE]],Table3[zip],Table3[county])</f>
        <v>Sanpete County</v>
      </c>
      <c r="J5950" t="str">
        <f>IFERROR(Table1[[#This Row],[County (Utah.gov)]], SUBSTITUTE(Table1[[#This Row],[County (WPR)]], " County", ""))</f>
        <v>Sanpete</v>
      </c>
    </row>
    <row r="5951" spans="1:10">
      <c r="A5951" t="s">
        <v>140</v>
      </c>
      <c r="B5951" t="s">
        <v>322</v>
      </c>
      <c r="C5951">
        <v>2025</v>
      </c>
      <c r="D5951">
        <v>2</v>
      </c>
      <c r="E5951">
        <v>84647</v>
      </c>
      <c r="F5951" t="s">
        <v>290</v>
      </c>
      <c r="G5951">
        <v>1</v>
      </c>
      <c r="H5951" t="str">
        <f>_xlfn.XLOOKUP(Table1[[#This Row],[ZIPCODE]],Table2[Zip Code],Table2[County])</f>
        <v>Sanpete</v>
      </c>
      <c r="I5951" t="str">
        <f>_xlfn.XLOOKUP(Table1[[#This Row],[ZIPCODE]],Table3[zip],Table3[county])</f>
        <v>Sanpete County</v>
      </c>
      <c r="J5951" t="str">
        <f>IFERROR(Table1[[#This Row],[County (Utah.gov)]], SUBSTITUTE(Table1[[#This Row],[County (WPR)]], " County", ""))</f>
        <v>Sanpete</v>
      </c>
    </row>
    <row r="5952" spans="1:10">
      <c r="A5952" t="s">
        <v>140</v>
      </c>
      <c r="B5952" t="s">
        <v>322</v>
      </c>
      <c r="C5952">
        <v>2025</v>
      </c>
      <c r="D5952">
        <v>2</v>
      </c>
      <c r="E5952">
        <v>84647</v>
      </c>
      <c r="F5952" t="s">
        <v>291</v>
      </c>
      <c r="G5952">
        <v>3</v>
      </c>
      <c r="H5952" t="str">
        <f>_xlfn.XLOOKUP(Table1[[#This Row],[ZIPCODE]],Table2[Zip Code],Table2[County])</f>
        <v>Sanpete</v>
      </c>
      <c r="I5952" t="str">
        <f>_xlfn.XLOOKUP(Table1[[#This Row],[ZIPCODE]],Table3[zip],Table3[county])</f>
        <v>Sanpete County</v>
      </c>
      <c r="J5952" t="str">
        <f>IFERROR(Table1[[#This Row],[County (Utah.gov)]], SUBSTITUTE(Table1[[#This Row],[County (WPR)]], " County", ""))</f>
        <v>Sanpete</v>
      </c>
    </row>
    <row r="5953" spans="1:10">
      <c r="A5953" t="s">
        <v>140</v>
      </c>
      <c r="B5953" t="s">
        <v>322</v>
      </c>
      <c r="C5953">
        <v>2025</v>
      </c>
      <c r="D5953">
        <v>2</v>
      </c>
      <c r="E5953">
        <v>84648</v>
      </c>
      <c r="F5953" t="s">
        <v>290</v>
      </c>
      <c r="G5953">
        <v>1</v>
      </c>
      <c r="H5953" t="str">
        <f>_xlfn.XLOOKUP(Table1[[#This Row],[ZIPCODE]],Table2[Zip Code],Table2[County])</f>
        <v>Juab</v>
      </c>
      <c r="I5953" t="str">
        <f>_xlfn.XLOOKUP(Table1[[#This Row],[ZIPCODE]],Table3[zip],Table3[county])</f>
        <v>Juab County</v>
      </c>
      <c r="J5953" t="str">
        <f>IFERROR(Table1[[#This Row],[County (Utah.gov)]], SUBSTITUTE(Table1[[#This Row],[County (WPR)]], " County", ""))</f>
        <v>Juab</v>
      </c>
    </row>
    <row r="5954" spans="1:10">
      <c r="A5954" t="s">
        <v>140</v>
      </c>
      <c r="B5954" t="s">
        <v>322</v>
      </c>
      <c r="C5954">
        <v>2025</v>
      </c>
      <c r="D5954">
        <v>2</v>
      </c>
      <c r="E5954">
        <v>84648</v>
      </c>
      <c r="F5954" t="s">
        <v>291</v>
      </c>
      <c r="G5954">
        <v>1</v>
      </c>
      <c r="H5954" t="str">
        <f>_xlfn.XLOOKUP(Table1[[#This Row],[ZIPCODE]],Table2[Zip Code],Table2[County])</f>
        <v>Juab</v>
      </c>
      <c r="I5954" t="str">
        <f>_xlfn.XLOOKUP(Table1[[#This Row],[ZIPCODE]],Table3[zip],Table3[county])</f>
        <v>Juab County</v>
      </c>
      <c r="J5954" t="str">
        <f>IFERROR(Table1[[#This Row],[County (Utah.gov)]], SUBSTITUTE(Table1[[#This Row],[County (WPR)]], " County", ""))</f>
        <v>Juab</v>
      </c>
    </row>
    <row r="5955" spans="1:10">
      <c r="A5955" t="s">
        <v>140</v>
      </c>
      <c r="B5955" t="s">
        <v>322</v>
      </c>
      <c r="C5955">
        <v>2025</v>
      </c>
      <c r="D5955">
        <v>2</v>
      </c>
      <c r="E5955">
        <v>84649</v>
      </c>
      <c r="F5955" t="s">
        <v>291</v>
      </c>
      <c r="G5955">
        <v>1</v>
      </c>
      <c r="H5955" t="str">
        <f>_xlfn.XLOOKUP(Table1[[#This Row],[ZIPCODE]],Table2[Zip Code],Table2[County])</f>
        <v>Millard</v>
      </c>
      <c r="I5955" t="str">
        <f>_xlfn.XLOOKUP(Table1[[#This Row],[ZIPCODE]],Table3[zip],Table3[county])</f>
        <v>Millard County</v>
      </c>
      <c r="J5955" t="str">
        <f>IFERROR(Table1[[#This Row],[County (Utah.gov)]], SUBSTITUTE(Table1[[#This Row],[County (WPR)]], " County", ""))</f>
        <v>Millard</v>
      </c>
    </row>
    <row r="5956" spans="1:10">
      <c r="A5956" t="s">
        <v>140</v>
      </c>
      <c r="B5956" t="s">
        <v>322</v>
      </c>
      <c r="C5956">
        <v>2025</v>
      </c>
      <c r="D5956">
        <v>2</v>
      </c>
      <c r="E5956">
        <v>84651</v>
      </c>
      <c r="F5956" t="s">
        <v>290</v>
      </c>
      <c r="G5956">
        <v>6</v>
      </c>
      <c r="H5956" t="str">
        <f>_xlfn.XLOOKUP(Table1[[#This Row],[ZIPCODE]],Table2[Zip Code],Table2[County])</f>
        <v>Utah</v>
      </c>
      <c r="I5956" t="str">
        <f>_xlfn.XLOOKUP(Table1[[#This Row],[ZIPCODE]],Table3[zip],Table3[county])</f>
        <v>Utah County</v>
      </c>
      <c r="J5956" t="str">
        <f>IFERROR(Table1[[#This Row],[County (Utah.gov)]], SUBSTITUTE(Table1[[#This Row],[County (WPR)]], " County", ""))</f>
        <v>Utah</v>
      </c>
    </row>
    <row r="5957" spans="1:10">
      <c r="A5957" t="s">
        <v>140</v>
      </c>
      <c r="B5957" t="s">
        <v>322</v>
      </c>
      <c r="C5957">
        <v>2025</v>
      </c>
      <c r="D5957">
        <v>2</v>
      </c>
      <c r="E5957">
        <v>84651</v>
      </c>
      <c r="F5957" t="s">
        <v>291</v>
      </c>
      <c r="G5957">
        <v>3</v>
      </c>
      <c r="H5957" t="str">
        <f>_xlfn.XLOOKUP(Table1[[#This Row],[ZIPCODE]],Table2[Zip Code],Table2[County])</f>
        <v>Utah</v>
      </c>
      <c r="I5957" t="str">
        <f>_xlfn.XLOOKUP(Table1[[#This Row],[ZIPCODE]],Table3[zip],Table3[county])</f>
        <v>Utah County</v>
      </c>
      <c r="J5957" t="str">
        <f>IFERROR(Table1[[#This Row],[County (Utah.gov)]], SUBSTITUTE(Table1[[#This Row],[County (WPR)]], " County", ""))</f>
        <v>Utah</v>
      </c>
    </row>
    <row r="5958" spans="1:10">
      <c r="A5958" t="s">
        <v>140</v>
      </c>
      <c r="B5958" t="s">
        <v>322</v>
      </c>
      <c r="C5958">
        <v>2025</v>
      </c>
      <c r="D5958">
        <v>2</v>
      </c>
      <c r="E5958">
        <v>84653</v>
      </c>
      <c r="F5958" t="s">
        <v>290</v>
      </c>
      <c r="G5958">
        <v>1</v>
      </c>
      <c r="H5958" t="str">
        <f>_xlfn.XLOOKUP(Table1[[#This Row],[ZIPCODE]],Table2[Zip Code],Table2[County])</f>
        <v>Utah</v>
      </c>
      <c r="I5958" t="str">
        <f>_xlfn.XLOOKUP(Table1[[#This Row],[ZIPCODE]],Table3[zip],Table3[county])</f>
        <v>Utah County</v>
      </c>
      <c r="J5958" t="str">
        <f>IFERROR(Table1[[#This Row],[County (Utah.gov)]], SUBSTITUTE(Table1[[#This Row],[County (WPR)]], " County", ""))</f>
        <v>Utah</v>
      </c>
    </row>
    <row r="5959" spans="1:10">
      <c r="A5959" t="s">
        <v>140</v>
      </c>
      <c r="B5959" t="s">
        <v>322</v>
      </c>
      <c r="C5959">
        <v>2025</v>
      </c>
      <c r="D5959">
        <v>2</v>
      </c>
      <c r="E5959">
        <v>84653</v>
      </c>
      <c r="F5959" t="s">
        <v>291</v>
      </c>
      <c r="G5959">
        <v>2</v>
      </c>
      <c r="H5959" t="str">
        <f>_xlfn.XLOOKUP(Table1[[#This Row],[ZIPCODE]],Table2[Zip Code],Table2[County])</f>
        <v>Utah</v>
      </c>
      <c r="I5959" t="str">
        <f>_xlfn.XLOOKUP(Table1[[#This Row],[ZIPCODE]],Table3[zip],Table3[county])</f>
        <v>Utah County</v>
      </c>
      <c r="J5959" t="str">
        <f>IFERROR(Table1[[#This Row],[County (Utah.gov)]], SUBSTITUTE(Table1[[#This Row],[County (WPR)]], " County", ""))</f>
        <v>Utah</v>
      </c>
    </row>
    <row r="5960" spans="1:10">
      <c r="A5960" t="s">
        <v>140</v>
      </c>
      <c r="B5960" t="s">
        <v>322</v>
      </c>
      <c r="C5960">
        <v>2025</v>
      </c>
      <c r="D5960">
        <v>2</v>
      </c>
      <c r="E5960">
        <v>84654</v>
      </c>
      <c r="F5960" t="s">
        <v>291</v>
      </c>
      <c r="G5960">
        <v>1</v>
      </c>
      <c r="H5960" t="str">
        <f>_xlfn.XLOOKUP(Table1[[#This Row],[ZIPCODE]],Table2[Zip Code],Table2[County])</f>
        <v>Sevier</v>
      </c>
      <c r="I5960" t="str">
        <f>_xlfn.XLOOKUP(Table1[[#This Row],[ZIPCODE]],Table3[zip],Table3[county])</f>
        <v>Sevier County</v>
      </c>
      <c r="J5960" t="str">
        <f>IFERROR(Table1[[#This Row],[County (Utah.gov)]], SUBSTITUTE(Table1[[#This Row],[County (WPR)]], " County", ""))</f>
        <v>Sevier</v>
      </c>
    </row>
    <row r="5961" spans="1:10">
      <c r="A5961" t="s">
        <v>140</v>
      </c>
      <c r="B5961" t="s">
        <v>322</v>
      </c>
      <c r="C5961">
        <v>2025</v>
      </c>
      <c r="D5961">
        <v>2</v>
      </c>
      <c r="E5961">
        <v>84655</v>
      </c>
      <c r="F5961" t="s">
        <v>290</v>
      </c>
      <c r="G5961">
        <v>3</v>
      </c>
      <c r="H5961" t="str">
        <f>_xlfn.XLOOKUP(Table1[[#This Row],[ZIPCODE]],Table2[Zip Code],Table2[County])</f>
        <v>Utah</v>
      </c>
      <c r="I5961" t="str">
        <f>_xlfn.XLOOKUP(Table1[[#This Row],[ZIPCODE]],Table3[zip],Table3[county])</f>
        <v>Utah County</v>
      </c>
      <c r="J5961" t="str">
        <f>IFERROR(Table1[[#This Row],[County (Utah.gov)]], SUBSTITUTE(Table1[[#This Row],[County (WPR)]], " County", ""))</f>
        <v>Utah</v>
      </c>
    </row>
    <row r="5962" spans="1:10">
      <c r="A5962" t="s">
        <v>140</v>
      </c>
      <c r="B5962" t="s">
        <v>322</v>
      </c>
      <c r="C5962">
        <v>2025</v>
      </c>
      <c r="D5962">
        <v>2</v>
      </c>
      <c r="E5962">
        <v>84655</v>
      </c>
      <c r="F5962" t="s">
        <v>291</v>
      </c>
      <c r="G5962">
        <v>2</v>
      </c>
      <c r="H5962" t="str">
        <f>_xlfn.XLOOKUP(Table1[[#This Row],[ZIPCODE]],Table2[Zip Code],Table2[County])</f>
        <v>Utah</v>
      </c>
      <c r="I5962" t="str">
        <f>_xlfn.XLOOKUP(Table1[[#This Row],[ZIPCODE]],Table3[zip],Table3[county])</f>
        <v>Utah County</v>
      </c>
      <c r="J5962" t="str">
        <f>IFERROR(Table1[[#This Row],[County (Utah.gov)]], SUBSTITUTE(Table1[[#This Row],[County (WPR)]], " County", ""))</f>
        <v>Utah</v>
      </c>
    </row>
    <row r="5963" spans="1:10">
      <c r="A5963" t="s">
        <v>140</v>
      </c>
      <c r="B5963" t="s">
        <v>322</v>
      </c>
      <c r="C5963">
        <v>2025</v>
      </c>
      <c r="D5963">
        <v>2</v>
      </c>
      <c r="E5963">
        <v>84657</v>
      </c>
      <c r="F5963" t="s">
        <v>290</v>
      </c>
      <c r="G5963">
        <v>1</v>
      </c>
      <c r="H5963" t="str">
        <f>_xlfn.XLOOKUP(Table1[[#This Row],[ZIPCODE]],Table2[Zip Code],Table2[County])</f>
        <v>Sevier</v>
      </c>
      <c r="I5963" t="str">
        <f>_xlfn.XLOOKUP(Table1[[#This Row],[ZIPCODE]],Table3[zip],Table3[county])</f>
        <v>Sevier County</v>
      </c>
      <c r="J5963" t="str">
        <f>IFERROR(Table1[[#This Row],[County (Utah.gov)]], SUBSTITUTE(Table1[[#This Row],[County (WPR)]], " County", ""))</f>
        <v>Sevier</v>
      </c>
    </row>
    <row r="5964" spans="1:10">
      <c r="A5964" t="s">
        <v>140</v>
      </c>
      <c r="B5964" t="s">
        <v>322</v>
      </c>
      <c r="C5964">
        <v>2025</v>
      </c>
      <c r="D5964">
        <v>2</v>
      </c>
      <c r="E5964">
        <v>84660</v>
      </c>
      <c r="F5964" t="s">
        <v>290</v>
      </c>
      <c r="G5964">
        <v>14</v>
      </c>
      <c r="H5964" t="str">
        <f>_xlfn.XLOOKUP(Table1[[#This Row],[ZIPCODE]],Table2[Zip Code],Table2[County])</f>
        <v>Utah</v>
      </c>
      <c r="I5964" t="str">
        <f>_xlfn.XLOOKUP(Table1[[#This Row],[ZIPCODE]],Table3[zip],Table3[county])</f>
        <v>Utah County</v>
      </c>
      <c r="J5964" t="str">
        <f>IFERROR(Table1[[#This Row],[County (Utah.gov)]], SUBSTITUTE(Table1[[#This Row],[County (WPR)]], " County", ""))</f>
        <v>Utah</v>
      </c>
    </row>
    <row r="5965" spans="1:10">
      <c r="A5965" t="s">
        <v>140</v>
      </c>
      <c r="B5965" t="s">
        <v>322</v>
      </c>
      <c r="C5965">
        <v>2025</v>
      </c>
      <c r="D5965">
        <v>2</v>
      </c>
      <c r="E5965">
        <v>84660</v>
      </c>
      <c r="F5965" t="s">
        <v>291</v>
      </c>
      <c r="G5965">
        <v>16</v>
      </c>
      <c r="H5965" t="str">
        <f>_xlfn.XLOOKUP(Table1[[#This Row],[ZIPCODE]],Table2[Zip Code],Table2[County])</f>
        <v>Utah</v>
      </c>
      <c r="I5965" t="str">
        <f>_xlfn.XLOOKUP(Table1[[#This Row],[ZIPCODE]],Table3[zip],Table3[county])</f>
        <v>Utah County</v>
      </c>
      <c r="J5965" t="str">
        <f>IFERROR(Table1[[#This Row],[County (Utah.gov)]], SUBSTITUTE(Table1[[#This Row],[County (WPR)]], " County", ""))</f>
        <v>Utah</v>
      </c>
    </row>
    <row r="5966" spans="1:10">
      <c r="A5966" t="s">
        <v>140</v>
      </c>
      <c r="B5966" t="s">
        <v>322</v>
      </c>
      <c r="C5966">
        <v>2025</v>
      </c>
      <c r="D5966">
        <v>2</v>
      </c>
      <c r="E5966">
        <v>84662</v>
      </c>
      <c r="F5966" t="s">
        <v>290</v>
      </c>
      <c r="G5966">
        <v>1</v>
      </c>
      <c r="H5966" t="str">
        <f>_xlfn.XLOOKUP(Table1[[#This Row],[ZIPCODE]],Table2[Zip Code],Table2[County])</f>
        <v>Sanpete</v>
      </c>
      <c r="I5966" t="str">
        <f>_xlfn.XLOOKUP(Table1[[#This Row],[ZIPCODE]],Table3[zip],Table3[county])</f>
        <v>Sanpete County</v>
      </c>
      <c r="J5966" t="str">
        <f>IFERROR(Table1[[#This Row],[County (Utah.gov)]], SUBSTITUTE(Table1[[#This Row],[County (WPR)]], " County", ""))</f>
        <v>Sanpete</v>
      </c>
    </row>
    <row r="5967" spans="1:10">
      <c r="A5967" t="s">
        <v>140</v>
      </c>
      <c r="B5967" t="s">
        <v>322</v>
      </c>
      <c r="C5967">
        <v>2025</v>
      </c>
      <c r="D5967">
        <v>2</v>
      </c>
      <c r="E5967">
        <v>84663</v>
      </c>
      <c r="F5967" t="s">
        <v>290</v>
      </c>
      <c r="G5967">
        <v>8</v>
      </c>
      <c r="H5967" t="str">
        <f>_xlfn.XLOOKUP(Table1[[#This Row],[ZIPCODE]],Table2[Zip Code],Table2[County])</f>
        <v>Utah</v>
      </c>
      <c r="I5967" t="str">
        <f>_xlfn.XLOOKUP(Table1[[#This Row],[ZIPCODE]],Table3[zip],Table3[county])</f>
        <v>Utah County</v>
      </c>
      <c r="J5967" t="str">
        <f>IFERROR(Table1[[#This Row],[County (Utah.gov)]], SUBSTITUTE(Table1[[#This Row],[County (WPR)]], " County", ""))</f>
        <v>Utah</v>
      </c>
    </row>
    <row r="5968" spans="1:10">
      <c r="A5968" t="s">
        <v>140</v>
      </c>
      <c r="B5968" t="s">
        <v>322</v>
      </c>
      <c r="C5968">
        <v>2025</v>
      </c>
      <c r="D5968">
        <v>2</v>
      </c>
      <c r="E5968">
        <v>84663</v>
      </c>
      <c r="F5968" t="s">
        <v>291</v>
      </c>
      <c r="G5968">
        <v>2</v>
      </c>
      <c r="H5968" t="str">
        <f>_xlfn.XLOOKUP(Table1[[#This Row],[ZIPCODE]],Table2[Zip Code],Table2[County])</f>
        <v>Utah</v>
      </c>
      <c r="I5968" t="str">
        <f>_xlfn.XLOOKUP(Table1[[#This Row],[ZIPCODE]],Table3[zip],Table3[county])</f>
        <v>Utah County</v>
      </c>
      <c r="J5968" t="str">
        <f>IFERROR(Table1[[#This Row],[County (Utah.gov)]], SUBSTITUTE(Table1[[#This Row],[County (WPR)]], " County", ""))</f>
        <v>Utah</v>
      </c>
    </row>
    <row r="5969" spans="1:10">
      <c r="A5969" t="s">
        <v>140</v>
      </c>
      <c r="B5969" t="s">
        <v>322</v>
      </c>
      <c r="C5969">
        <v>2025</v>
      </c>
      <c r="D5969">
        <v>2</v>
      </c>
      <c r="E5969">
        <v>84664</v>
      </c>
      <c r="F5969" t="s">
        <v>290</v>
      </c>
      <c r="G5969">
        <v>5</v>
      </c>
      <c r="H5969" t="str">
        <f>_xlfn.XLOOKUP(Table1[[#This Row],[ZIPCODE]],Table2[Zip Code],Table2[County])</f>
        <v>Utah</v>
      </c>
      <c r="I5969" t="str">
        <f>_xlfn.XLOOKUP(Table1[[#This Row],[ZIPCODE]],Table3[zip],Table3[county])</f>
        <v>Utah County</v>
      </c>
      <c r="J5969" t="str">
        <f>IFERROR(Table1[[#This Row],[County (Utah.gov)]], SUBSTITUTE(Table1[[#This Row],[County (WPR)]], " County", ""))</f>
        <v>Utah</v>
      </c>
    </row>
    <row r="5970" spans="1:10">
      <c r="A5970" t="s">
        <v>140</v>
      </c>
      <c r="B5970" t="s">
        <v>322</v>
      </c>
      <c r="C5970">
        <v>2025</v>
      </c>
      <c r="D5970">
        <v>2</v>
      </c>
      <c r="E5970">
        <v>84664</v>
      </c>
      <c r="F5970" t="s">
        <v>291</v>
      </c>
      <c r="G5970">
        <v>3</v>
      </c>
      <c r="H5970" t="str">
        <f>_xlfn.XLOOKUP(Table1[[#This Row],[ZIPCODE]],Table2[Zip Code],Table2[County])</f>
        <v>Utah</v>
      </c>
      <c r="I5970" t="str">
        <f>_xlfn.XLOOKUP(Table1[[#This Row],[ZIPCODE]],Table3[zip],Table3[county])</f>
        <v>Utah County</v>
      </c>
      <c r="J5970" t="str">
        <f>IFERROR(Table1[[#This Row],[County (Utah.gov)]], SUBSTITUTE(Table1[[#This Row],[County (WPR)]], " County", ""))</f>
        <v>Utah</v>
      </c>
    </row>
    <row r="5971" spans="1:10">
      <c r="A5971" t="s">
        <v>140</v>
      </c>
      <c r="B5971" t="s">
        <v>322</v>
      </c>
      <c r="C5971">
        <v>2025</v>
      </c>
      <c r="D5971">
        <v>2</v>
      </c>
      <c r="E5971">
        <v>84701</v>
      </c>
      <c r="F5971" t="s">
        <v>290</v>
      </c>
      <c r="G5971">
        <v>2</v>
      </c>
      <c r="H5971" t="str">
        <f>_xlfn.XLOOKUP(Table1[[#This Row],[ZIPCODE]],Table2[Zip Code],Table2[County])</f>
        <v>Sevier</v>
      </c>
      <c r="I5971" t="str">
        <f>_xlfn.XLOOKUP(Table1[[#This Row],[ZIPCODE]],Table3[zip],Table3[county])</f>
        <v>Sevier County</v>
      </c>
      <c r="J5971" t="str">
        <f>IFERROR(Table1[[#This Row],[County (Utah.gov)]], SUBSTITUTE(Table1[[#This Row],[County (WPR)]], " County", ""))</f>
        <v>Sevier</v>
      </c>
    </row>
    <row r="5972" spans="1:10">
      <c r="A5972" t="s">
        <v>140</v>
      </c>
      <c r="B5972" t="s">
        <v>322</v>
      </c>
      <c r="C5972">
        <v>2025</v>
      </c>
      <c r="D5972">
        <v>2</v>
      </c>
      <c r="E5972">
        <v>84701</v>
      </c>
      <c r="F5972" t="s">
        <v>291</v>
      </c>
      <c r="G5972">
        <v>2</v>
      </c>
      <c r="H5972" t="str">
        <f>_xlfn.XLOOKUP(Table1[[#This Row],[ZIPCODE]],Table2[Zip Code],Table2[County])</f>
        <v>Sevier</v>
      </c>
      <c r="I5972" t="str">
        <f>_xlfn.XLOOKUP(Table1[[#This Row],[ZIPCODE]],Table3[zip],Table3[county])</f>
        <v>Sevier County</v>
      </c>
      <c r="J5972" t="str">
        <f>IFERROR(Table1[[#This Row],[County (Utah.gov)]], SUBSTITUTE(Table1[[#This Row],[County (WPR)]], " County", ""))</f>
        <v>Sevier</v>
      </c>
    </row>
    <row r="5973" spans="1:10">
      <c r="A5973" t="s">
        <v>140</v>
      </c>
      <c r="B5973" t="s">
        <v>322</v>
      </c>
      <c r="C5973">
        <v>2025</v>
      </c>
      <c r="D5973">
        <v>2</v>
      </c>
      <c r="E5973">
        <v>84720</v>
      </c>
      <c r="F5973" t="s">
        <v>290</v>
      </c>
      <c r="G5973">
        <v>2</v>
      </c>
      <c r="H5973" t="str">
        <f>_xlfn.XLOOKUP(Table1[[#This Row],[ZIPCODE]],Table2[Zip Code],Table2[County])</f>
        <v>Iron</v>
      </c>
      <c r="I5973" t="str">
        <f>_xlfn.XLOOKUP(Table1[[#This Row],[ZIPCODE]],Table3[zip],Table3[county])</f>
        <v>Iron County</v>
      </c>
      <c r="J5973" t="str">
        <f>IFERROR(Table1[[#This Row],[County (Utah.gov)]], SUBSTITUTE(Table1[[#This Row],[County (WPR)]], " County", ""))</f>
        <v>Iron</v>
      </c>
    </row>
    <row r="5974" spans="1:10">
      <c r="A5974" t="s">
        <v>140</v>
      </c>
      <c r="B5974" t="s">
        <v>322</v>
      </c>
      <c r="C5974">
        <v>2025</v>
      </c>
      <c r="D5974">
        <v>2</v>
      </c>
      <c r="E5974">
        <v>84720</v>
      </c>
      <c r="F5974" t="s">
        <v>291</v>
      </c>
      <c r="G5974">
        <v>3</v>
      </c>
      <c r="H5974" t="str">
        <f>_xlfn.XLOOKUP(Table1[[#This Row],[ZIPCODE]],Table2[Zip Code],Table2[County])</f>
        <v>Iron</v>
      </c>
      <c r="I5974" t="str">
        <f>_xlfn.XLOOKUP(Table1[[#This Row],[ZIPCODE]],Table3[zip],Table3[county])</f>
        <v>Iron County</v>
      </c>
      <c r="J5974" t="str">
        <f>IFERROR(Table1[[#This Row],[County (Utah.gov)]], SUBSTITUTE(Table1[[#This Row],[County (WPR)]], " County", ""))</f>
        <v>Iron</v>
      </c>
    </row>
    <row r="5975" spans="1:10">
      <c r="A5975" t="s">
        <v>140</v>
      </c>
      <c r="B5975" t="s">
        <v>322</v>
      </c>
      <c r="C5975">
        <v>2025</v>
      </c>
      <c r="D5975">
        <v>2</v>
      </c>
      <c r="E5975">
        <v>84721</v>
      </c>
      <c r="F5975" t="s">
        <v>290</v>
      </c>
      <c r="G5975">
        <v>5</v>
      </c>
      <c r="H5975" t="str">
        <f>_xlfn.XLOOKUP(Table1[[#This Row],[ZIPCODE]],Table2[Zip Code],Table2[County])</f>
        <v>Iron</v>
      </c>
      <c r="I5975" t="str">
        <f>_xlfn.XLOOKUP(Table1[[#This Row],[ZIPCODE]],Table3[zip],Table3[county])</f>
        <v>Iron County</v>
      </c>
      <c r="J5975" t="str">
        <f>IFERROR(Table1[[#This Row],[County (Utah.gov)]], SUBSTITUTE(Table1[[#This Row],[County (WPR)]], " County", ""))</f>
        <v>Iron</v>
      </c>
    </row>
    <row r="5976" spans="1:10">
      <c r="A5976" t="s">
        <v>140</v>
      </c>
      <c r="B5976" t="s">
        <v>322</v>
      </c>
      <c r="C5976">
        <v>2025</v>
      </c>
      <c r="D5976">
        <v>2</v>
      </c>
      <c r="E5976">
        <v>84721</v>
      </c>
      <c r="F5976" t="s">
        <v>291</v>
      </c>
      <c r="G5976">
        <v>6</v>
      </c>
      <c r="H5976" t="str">
        <f>_xlfn.XLOOKUP(Table1[[#This Row],[ZIPCODE]],Table2[Zip Code],Table2[County])</f>
        <v>Iron</v>
      </c>
      <c r="I5976" t="str">
        <f>_xlfn.XLOOKUP(Table1[[#This Row],[ZIPCODE]],Table3[zip],Table3[county])</f>
        <v>Iron County</v>
      </c>
      <c r="J5976" t="str">
        <f>IFERROR(Table1[[#This Row],[County (Utah.gov)]], SUBSTITUTE(Table1[[#This Row],[County (WPR)]], " County", ""))</f>
        <v>Iron</v>
      </c>
    </row>
    <row r="5977" spans="1:10">
      <c r="A5977" t="s">
        <v>140</v>
      </c>
      <c r="B5977" t="s">
        <v>322</v>
      </c>
      <c r="C5977">
        <v>2025</v>
      </c>
      <c r="D5977">
        <v>2</v>
      </c>
      <c r="E5977">
        <v>84723</v>
      </c>
      <c r="F5977" t="s">
        <v>290</v>
      </c>
      <c r="G5977">
        <v>1</v>
      </c>
      <c r="H5977" t="str">
        <f>_xlfn.XLOOKUP(Table1[[#This Row],[ZIPCODE]],Table2[Zip Code],Table2[County])</f>
        <v>Piute</v>
      </c>
      <c r="I5977" t="str">
        <f>_xlfn.XLOOKUP(Table1[[#This Row],[ZIPCODE]],Table3[zip],Table3[county])</f>
        <v>Piute County</v>
      </c>
      <c r="J5977" t="str">
        <f>IFERROR(Table1[[#This Row],[County (Utah.gov)]], SUBSTITUTE(Table1[[#This Row],[County (WPR)]], " County", ""))</f>
        <v>Piute</v>
      </c>
    </row>
    <row r="5978" spans="1:10">
      <c r="A5978" t="s">
        <v>140</v>
      </c>
      <c r="B5978" t="s">
        <v>322</v>
      </c>
      <c r="C5978">
        <v>2025</v>
      </c>
      <c r="D5978">
        <v>2</v>
      </c>
      <c r="E5978">
        <v>84730</v>
      </c>
      <c r="F5978" t="s">
        <v>290</v>
      </c>
      <c r="G5978">
        <v>1</v>
      </c>
      <c r="H5978" t="str">
        <f>_xlfn.XLOOKUP(Table1[[#This Row],[ZIPCODE]],Table2[Zip Code],Table2[County])</f>
        <v>Sevier</v>
      </c>
      <c r="I5978" t="str">
        <f>_xlfn.XLOOKUP(Table1[[#This Row],[ZIPCODE]],Table3[zip],Table3[county])</f>
        <v>Sevier County</v>
      </c>
      <c r="J5978" t="str">
        <f>IFERROR(Table1[[#This Row],[County (Utah.gov)]], SUBSTITUTE(Table1[[#This Row],[County (WPR)]], " County", ""))</f>
        <v>Sevier</v>
      </c>
    </row>
    <row r="5979" spans="1:10">
      <c r="A5979" t="s">
        <v>140</v>
      </c>
      <c r="B5979" t="s">
        <v>322</v>
      </c>
      <c r="C5979">
        <v>2025</v>
      </c>
      <c r="D5979">
        <v>2</v>
      </c>
      <c r="E5979">
        <v>84737</v>
      </c>
      <c r="F5979" t="s">
        <v>290</v>
      </c>
      <c r="G5979">
        <v>2</v>
      </c>
      <c r="H5979" t="str">
        <f>_xlfn.XLOOKUP(Table1[[#This Row],[ZIPCODE]],Table2[Zip Code],Table2[County])</f>
        <v>Washington</v>
      </c>
      <c r="I5979" t="str">
        <f>_xlfn.XLOOKUP(Table1[[#This Row],[ZIPCODE]],Table3[zip],Table3[county])</f>
        <v>Washington County</v>
      </c>
      <c r="J5979" t="str">
        <f>IFERROR(Table1[[#This Row],[County (Utah.gov)]], SUBSTITUTE(Table1[[#This Row],[County (WPR)]], " County", ""))</f>
        <v>Washington</v>
      </c>
    </row>
    <row r="5980" spans="1:10">
      <c r="A5980" t="s">
        <v>140</v>
      </c>
      <c r="B5980" t="s">
        <v>322</v>
      </c>
      <c r="C5980">
        <v>2025</v>
      </c>
      <c r="D5980">
        <v>2</v>
      </c>
      <c r="E5980">
        <v>84737</v>
      </c>
      <c r="F5980" t="s">
        <v>291</v>
      </c>
      <c r="G5980">
        <v>7</v>
      </c>
      <c r="H5980" t="str">
        <f>_xlfn.XLOOKUP(Table1[[#This Row],[ZIPCODE]],Table2[Zip Code],Table2[County])</f>
        <v>Washington</v>
      </c>
      <c r="I5980" t="str">
        <f>_xlfn.XLOOKUP(Table1[[#This Row],[ZIPCODE]],Table3[zip],Table3[county])</f>
        <v>Washington County</v>
      </c>
      <c r="J5980" t="str">
        <f>IFERROR(Table1[[#This Row],[County (Utah.gov)]], SUBSTITUTE(Table1[[#This Row],[County (WPR)]], " County", ""))</f>
        <v>Washington</v>
      </c>
    </row>
    <row r="5981" spans="1:10">
      <c r="A5981" t="s">
        <v>140</v>
      </c>
      <c r="B5981" t="s">
        <v>322</v>
      </c>
      <c r="C5981">
        <v>2025</v>
      </c>
      <c r="D5981">
        <v>2</v>
      </c>
      <c r="E5981">
        <v>84739</v>
      </c>
      <c r="F5981" t="s">
        <v>290</v>
      </c>
      <c r="G5981">
        <v>1</v>
      </c>
      <c r="H5981" t="str">
        <f>_xlfn.XLOOKUP(Table1[[#This Row],[ZIPCODE]],Table2[Zip Code],Table2[County])</f>
        <v>Sevier</v>
      </c>
      <c r="I5981" t="str">
        <f>_xlfn.XLOOKUP(Table1[[#This Row],[ZIPCODE]],Table3[zip],Table3[county])</f>
        <v>Sevier County</v>
      </c>
      <c r="J5981" t="str">
        <f>IFERROR(Table1[[#This Row],[County (Utah.gov)]], SUBSTITUTE(Table1[[#This Row],[County (WPR)]], " County", ""))</f>
        <v>Sevier</v>
      </c>
    </row>
    <row r="5982" spans="1:10">
      <c r="A5982" t="s">
        <v>140</v>
      </c>
      <c r="B5982" t="s">
        <v>322</v>
      </c>
      <c r="C5982">
        <v>2025</v>
      </c>
      <c r="D5982">
        <v>2</v>
      </c>
      <c r="E5982">
        <v>84745</v>
      </c>
      <c r="F5982" t="s">
        <v>290</v>
      </c>
      <c r="G5982">
        <v>1</v>
      </c>
      <c r="H5982" t="str">
        <f>_xlfn.XLOOKUP(Table1[[#This Row],[ZIPCODE]],Table2[Zip Code],Table2[County])</f>
        <v>Washington</v>
      </c>
      <c r="I5982" t="str">
        <f>_xlfn.XLOOKUP(Table1[[#This Row],[ZIPCODE]],Table3[zip],Table3[county])</f>
        <v>Washington County</v>
      </c>
      <c r="J5982" t="str">
        <f>IFERROR(Table1[[#This Row],[County (Utah.gov)]], SUBSTITUTE(Table1[[#This Row],[County (WPR)]], " County", ""))</f>
        <v>Washington</v>
      </c>
    </row>
    <row r="5983" spans="1:10">
      <c r="A5983" t="s">
        <v>140</v>
      </c>
      <c r="B5983" t="s">
        <v>322</v>
      </c>
      <c r="C5983">
        <v>2025</v>
      </c>
      <c r="D5983">
        <v>2</v>
      </c>
      <c r="E5983">
        <v>84746</v>
      </c>
      <c r="F5983" t="s">
        <v>290</v>
      </c>
      <c r="G5983">
        <v>1</v>
      </c>
      <c r="H5983" t="str">
        <f>_xlfn.XLOOKUP(Table1[[#This Row],[ZIPCODE]],Table2[Zip Code],Table2[County])</f>
        <v>Washington</v>
      </c>
      <c r="I5983" t="str">
        <f>_xlfn.XLOOKUP(Table1[[#This Row],[ZIPCODE]],Table3[zip],Table3[county])</f>
        <v>Washington County</v>
      </c>
      <c r="J5983" t="str">
        <f>IFERROR(Table1[[#This Row],[County (Utah.gov)]], SUBSTITUTE(Table1[[#This Row],[County (WPR)]], " County", ""))</f>
        <v>Washington</v>
      </c>
    </row>
    <row r="5984" spans="1:10">
      <c r="A5984" t="s">
        <v>140</v>
      </c>
      <c r="B5984" t="s">
        <v>322</v>
      </c>
      <c r="C5984">
        <v>2025</v>
      </c>
      <c r="D5984">
        <v>2</v>
      </c>
      <c r="E5984">
        <v>84751</v>
      </c>
      <c r="F5984" t="s">
        <v>290</v>
      </c>
      <c r="G5984">
        <v>1</v>
      </c>
      <c r="H5984" t="str">
        <f>_xlfn.XLOOKUP(Table1[[#This Row],[ZIPCODE]],Table2[Zip Code],Table2[County])</f>
        <v>Beaver</v>
      </c>
      <c r="I5984" t="str">
        <f>_xlfn.XLOOKUP(Table1[[#This Row],[ZIPCODE]],Table3[zip],Table3[county])</f>
        <v>Beaver County</v>
      </c>
      <c r="J5984" t="str">
        <f>IFERROR(Table1[[#This Row],[County (Utah.gov)]], SUBSTITUTE(Table1[[#This Row],[County (WPR)]], " County", ""))</f>
        <v>Beaver</v>
      </c>
    </row>
    <row r="5985" spans="1:10">
      <c r="A5985" t="s">
        <v>140</v>
      </c>
      <c r="B5985" t="s">
        <v>322</v>
      </c>
      <c r="C5985">
        <v>2025</v>
      </c>
      <c r="D5985">
        <v>2</v>
      </c>
      <c r="E5985">
        <v>84752</v>
      </c>
      <c r="F5985" t="s">
        <v>290</v>
      </c>
      <c r="G5985">
        <v>1</v>
      </c>
      <c r="H5985" t="str">
        <f>_xlfn.XLOOKUP(Table1[[#This Row],[ZIPCODE]],Table2[Zip Code],Table2[County])</f>
        <v>Beaver</v>
      </c>
      <c r="I5985" t="str">
        <f>_xlfn.XLOOKUP(Table1[[#This Row],[ZIPCODE]],Table3[zip],Table3[county])</f>
        <v>Beaver County</v>
      </c>
      <c r="J5985" t="str">
        <f>IFERROR(Table1[[#This Row],[County (Utah.gov)]], SUBSTITUTE(Table1[[#This Row],[County (WPR)]], " County", ""))</f>
        <v>Beaver</v>
      </c>
    </row>
    <row r="5986" spans="1:10">
      <c r="A5986" t="s">
        <v>140</v>
      </c>
      <c r="B5986" t="s">
        <v>322</v>
      </c>
      <c r="C5986">
        <v>2025</v>
      </c>
      <c r="D5986">
        <v>2</v>
      </c>
      <c r="E5986">
        <v>84759</v>
      </c>
      <c r="F5986" t="s">
        <v>290</v>
      </c>
      <c r="G5986">
        <v>1</v>
      </c>
      <c r="H5986" t="str">
        <f>_xlfn.XLOOKUP(Table1[[#This Row],[ZIPCODE]],Table2[Zip Code],Table2[County])</f>
        <v>Garfield</v>
      </c>
      <c r="I5986" t="str">
        <f>_xlfn.XLOOKUP(Table1[[#This Row],[ZIPCODE]],Table3[zip],Table3[county])</f>
        <v>Garfield County</v>
      </c>
      <c r="J5986" t="str">
        <f>IFERROR(Table1[[#This Row],[County (Utah.gov)]], SUBSTITUTE(Table1[[#This Row],[County (WPR)]], " County", ""))</f>
        <v>Garfield</v>
      </c>
    </row>
    <row r="5987" spans="1:10">
      <c r="A5987" t="s">
        <v>140</v>
      </c>
      <c r="B5987" t="s">
        <v>322</v>
      </c>
      <c r="C5987">
        <v>2025</v>
      </c>
      <c r="D5987">
        <v>2</v>
      </c>
      <c r="E5987">
        <v>84765</v>
      </c>
      <c r="F5987" t="s">
        <v>291</v>
      </c>
      <c r="G5987">
        <v>3</v>
      </c>
      <c r="H5987" t="str">
        <f>_xlfn.XLOOKUP(Table1[[#This Row],[ZIPCODE]],Table2[Zip Code],Table2[County])</f>
        <v>Washington</v>
      </c>
      <c r="I5987" t="str">
        <f>_xlfn.XLOOKUP(Table1[[#This Row],[ZIPCODE]],Table3[zip],Table3[county])</f>
        <v>Washington County</v>
      </c>
      <c r="J5987" t="str">
        <f>IFERROR(Table1[[#This Row],[County (Utah.gov)]], SUBSTITUTE(Table1[[#This Row],[County (WPR)]], " County", ""))</f>
        <v>Washington</v>
      </c>
    </row>
    <row r="5988" spans="1:10">
      <c r="A5988" t="s">
        <v>140</v>
      </c>
      <c r="B5988" t="s">
        <v>322</v>
      </c>
      <c r="C5988">
        <v>2025</v>
      </c>
      <c r="D5988">
        <v>2</v>
      </c>
      <c r="E5988">
        <v>84770</v>
      </c>
      <c r="F5988" t="s">
        <v>290</v>
      </c>
      <c r="G5988">
        <v>7</v>
      </c>
      <c r="H5988" t="str">
        <f>_xlfn.XLOOKUP(Table1[[#This Row],[ZIPCODE]],Table2[Zip Code],Table2[County])</f>
        <v>Washington</v>
      </c>
      <c r="I5988" t="str">
        <f>_xlfn.XLOOKUP(Table1[[#This Row],[ZIPCODE]],Table3[zip],Table3[county])</f>
        <v>Washington County</v>
      </c>
      <c r="J5988" t="str">
        <f>IFERROR(Table1[[#This Row],[County (Utah.gov)]], SUBSTITUTE(Table1[[#This Row],[County (WPR)]], " County", ""))</f>
        <v>Washington</v>
      </c>
    </row>
    <row r="5989" spans="1:10">
      <c r="A5989" t="s">
        <v>140</v>
      </c>
      <c r="B5989" t="s">
        <v>322</v>
      </c>
      <c r="C5989">
        <v>2025</v>
      </c>
      <c r="D5989">
        <v>2</v>
      </c>
      <c r="E5989">
        <v>84770</v>
      </c>
      <c r="F5989" t="s">
        <v>291</v>
      </c>
      <c r="G5989">
        <v>6</v>
      </c>
      <c r="H5989" t="str">
        <f>_xlfn.XLOOKUP(Table1[[#This Row],[ZIPCODE]],Table2[Zip Code],Table2[County])</f>
        <v>Washington</v>
      </c>
      <c r="I5989" t="str">
        <f>_xlfn.XLOOKUP(Table1[[#This Row],[ZIPCODE]],Table3[zip],Table3[county])</f>
        <v>Washington County</v>
      </c>
      <c r="J5989" t="str">
        <f>IFERROR(Table1[[#This Row],[County (Utah.gov)]], SUBSTITUTE(Table1[[#This Row],[County (WPR)]], " County", ""))</f>
        <v>Washington</v>
      </c>
    </row>
    <row r="5990" spans="1:10">
      <c r="A5990" t="s">
        <v>140</v>
      </c>
      <c r="B5990" t="s">
        <v>322</v>
      </c>
      <c r="C5990">
        <v>2025</v>
      </c>
      <c r="D5990">
        <v>2</v>
      </c>
      <c r="E5990">
        <v>84780</v>
      </c>
      <c r="F5990" t="s">
        <v>290</v>
      </c>
      <c r="G5990">
        <v>5</v>
      </c>
      <c r="H5990" t="str">
        <f>_xlfn.XLOOKUP(Table1[[#This Row],[ZIPCODE]],Table2[Zip Code],Table2[County])</f>
        <v>Washington</v>
      </c>
      <c r="I5990" t="str">
        <f>_xlfn.XLOOKUP(Table1[[#This Row],[ZIPCODE]],Table3[zip],Table3[county])</f>
        <v>Washington County</v>
      </c>
      <c r="J5990" t="str">
        <f>IFERROR(Table1[[#This Row],[County (Utah.gov)]], SUBSTITUTE(Table1[[#This Row],[County (WPR)]], " County", ""))</f>
        <v>Washington</v>
      </c>
    </row>
    <row r="5991" spans="1:10">
      <c r="A5991" t="s">
        <v>140</v>
      </c>
      <c r="B5991" t="s">
        <v>322</v>
      </c>
      <c r="C5991">
        <v>2025</v>
      </c>
      <c r="D5991">
        <v>2</v>
      </c>
      <c r="E5991">
        <v>84780</v>
      </c>
      <c r="F5991" t="s">
        <v>291</v>
      </c>
      <c r="G5991">
        <v>3</v>
      </c>
      <c r="H5991" t="str">
        <f>_xlfn.XLOOKUP(Table1[[#This Row],[ZIPCODE]],Table2[Zip Code],Table2[County])</f>
        <v>Washington</v>
      </c>
      <c r="I5991" t="str">
        <f>_xlfn.XLOOKUP(Table1[[#This Row],[ZIPCODE]],Table3[zip],Table3[county])</f>
        <v>Washington County</v>
      </c>
      <c r="J5991" t="str">
        <f>IFERROR(Table1[[#This Row],[County (Utah.gov)]], SUBSTITUTE(Table1[[#This Row],[County (WPR)]], " County", ""))</f>
        <v>Washington</v>
      </c>
    </row>
    <row r="5992" spans="1:10">
      <c r="A5992" t="s">
        <v>140</v>
      </c>
      <c r="B5992" t="s">
        <v>322</v>
      </c>
      <c r="C5992">
        <v>2025</v>
      </c>
      <c r="D5992">
        <v>2</v>
      </c>
      <c r="E5992">
        <v>84790</v>
      </c>
      <c r="F5992" t="s">
        <v>290</v>
      </c>
      <c r="G5992">
        <v>11</v>
      </c>
      <c r="H5992" t="str">
        <f>_xlfn.XLOOKUP(Table1[[#This Row],[ZIPCODE]],Table2[Zip Code],Table2[County])</f>
        <v>Washington</v>
      </c>
      <c r="I5992" t="str">
        <f>_xlfn.XLOOKUP(Table1[[#This Row],[ZIPCODE]],Table3[zip],Table3[county])</f>
        <v>Washington County</v>
      </c>
      <c r="J5992" t="str">
        <f>IFERROR(Table1[[#This Row],[County (Utah.gov)]], SUBSTITUTE(Table1[[#This Row],[County (WPR)]], " County", ""))</f>
        <v>Washington</v>
      </c>
    </row>
    <row r="5993" spans="1:10">
      <c r="A5993" t="s">
        <v>140</v>
      </c>
      <c r="B5993" t="s">
        <v>322</v>
      </c>
      <c r="C5993">
        <v>2025</v>
      </c>
      <c r="D5993">
        <v>2</v>
      </c>
      <c r="E5993">
        <v>84790</v>
      </c>
      <c r="F5993" t="s">
        <v>291</v>
      </c>
      <c r="G5993">
        <v>2</v>
      </c>
      <c r="H5993" t="str">
        <f>_xlfn.XLOOKUP(Table1[[#This Row],[ZIPCODE]],Table2[Zip Code],Table2[County])</f>
        <v>Washington</v>
      </c>
      <c r="I5993" t="str">
        <f>_xlfn.XLOOKUP(Table1[[#This Row],[ZIPCODE]],Table3[zip],Table3[county])</f>
        <v>Washington County</v>
      </c>
      <c r="J5993" t="str">
        <f>IFERROR(Table1[[#This Row],[County (Utah.gov)]], SUBSTITUTE(Table1[[#This Row],[County (WPR)]], " County", ""))</f>
        <v>Washington</v>
      </c>
    </row>
    <row r="5994" spans="1:10">
      <c r="A5994" t="s">
        <v>140</v>
      </c>
      <c r="B5994" t="s">
        <v>330</v>
      </c>
      <c r="C5994">
        <v>2025</v>
      </c>
      <c r="D5994">
        <v>2</v>
      </c>
      <c r="E5994">
        <v>84003</v>
      </c>
      <c r="F5994" t="s">
        <v>290</v>
      </c>
      <c r="G5994">
        <v>1</v>
      </c>
      <c r="H5994" t="str">
        <f>_xlfn.XLOOKUP(Table1[[#This Row],[ZIPCODE]],Table2[Zip Code],Table2[County])</f>
        <v>Utah</v>
      </c>
      <c r="I5994" t="str">
        <f>_xlfn.XLOOKUP(Table1[[#This Row],[ZIPCODE]],Table3[zip],Table3[county])</f>
        <v>Utah County</v>
      </c>
      <c r="J5994" t="str">
        <f>IFERROR(Table1[[#This Row],[County (Utah.gov)]], SUBSTITUTE(Table1[[#This Row],[County (WPR)]], " County", ""))</f>
        <v>Utah</v>
      </c>
    </row>
    <row r="5995" spans="1:10">
      <c r="A5995" t="s">
        <v>140</v>
      </c>
      <c r="B5995" t="s">
        <v>330</v>
      </c>
      <c r="C5995">
        <v>2025</v>
      </c>
      <c r="D5995">
        <v>2</v>
      </c>
      <c r="E5995">
        <v>84005</v>
      </c>
      <c r="F5995" t="s">
        <v>290</v>
      </c>
      <c r="G5995">
        <v>1</v>
      </c>
      <c r="H5995" t="e">
        <f>_xlfn.XLOOKUP(Table1[[#This Row],[ZIPCODE]],Table2[Zip Code],Table2[County])</f>
        <v>#N/A</v>
      </c>
      <c r="I5995" t="str">
        <f>_xlfn.XLOOKUP(Table1[[#This Row],[ZIPCODE]],Table3[zip],Table3[county])</f>
        <v>Utah County</v>
      </c>
      <c r="J5995" t="str">
        <f>IFERROR(Table1[[#This Row],[County (Utah.gov)]], SUBSTITUTE(Table1[[#This Row],[County (WPR)]], " County", ""))</f>
        <v>Utah</v>
      </c>
    </row>
    <row r="5996" spans="1:10">
      <c r="A5996" t="s">
        <v>140</v>
      </c>
      <c r="B5996" t="s">
        <v>330</v>
      </c>
      <c r="C5996">
        <v>2025</v>
      </c>
      <c r="D5996">
        <v>2</v>
      </c>
      <c r="E5996">
        <v>84014</v>
      </c>
      <c r="F5996" t="s">
        <v>290</v>
      </c>
      <c r="G5996">
        <v>1</v>
      </c>
      <c r="H5996" t="str">
        <f>_xlfn.XLOOKUP(Table1[[#This Row],[ZIPCODE]],Table2[Zip Code],Table2[County])</f>
        <v>Davis</v>
      </c>
      <c r="I5996" t="str">
        <f>_xlfn.XLOOKUP(Table1[[#This Row],[ZIPCODE]],Table3[zip],Table3[county])</f>
        <v>Davis County</v>
      </c>
      <c r="J5996" t="str">
        <f>IFERROR(Table1[[#This Row],[County (Utah.gov)]], SUBSTITUTE(Table1[[#This Row],[County (WPR)]], " County", ""))</f>
        <v>Davis</v>
      </c>
    </row>
    <row r="5997" spans="1:10">
      <c r="A5997" t="s">
        <v>140</v>
      </c>
      <c r="B5997" t="s">
        <v>330</v>
      </c>
      <c r="C5997">
        <v>2025</v>
      </c>
      <c r="D5997">
        <v>2</v>
      </c>
      <c r="E5997">
        <v>84015</v>
      </c>
      <c r="F5997" t="s">
        <v>291</v>
      </c>
      <c r="G5997">
        <v>1</v>
      </c>
      <c r="H5997" t="str">
        <f>_xlfn.XLOOKUP(Table1[[#This Row],[ZIPCODE]],Table2[Zip Code],Table2[County])</f>
        <v>Davis</v>
      </c>
      <c r="I5997" t="str">
        <f>_xlfn.XLOOKUP(Table1[[#This Row],[ZIPCODE]],Table3[zip],Table3[county])</f>
        <v>Davis County</v>
      </c>
      <c r="J5997" t="str">
        <f>IFERROR(Table1[[#This Row],[County (Utah.gov)]], SUBSTITUTE(Table1[[#This Row],[County (WPR)]], " County", ""))</f>
        <v>Davis</v>
      </c>
    </row>
    <row r="5998" spans="1:10">
      <c r="A5998" t="s">
        <v>140</v>
      </c>
      <c r="B5998" t="s">
        <v>330</v>
      </c>
      <c r="C5998">
        <v>2025</v>
      </c>
      <c r="D5998">
        <v>2</v>
      </c>
      <c r="E5998">
        <v>84017</v>
      </c>
      <c r="F5998" t="s">
        <v>290</v>
      </c>
      <c r="G5998">
        <v>1</v>
      </c>
      <c r="H5998" t="str">
        <f>_xlfn.XLOOKUP(Table1[[#This Row],[ZIPCODE]],Table2[Zip Code],Table2[County])</f>
        <v>Summit</v>
      </c>
      <c r="I5998" t="str">
        <f>_xlfn.XLOOKUP(Table1[[#This Row],[ZIPCODE]],Table3[zip],Table3[county])</f>
        <v>Summit County</v>
      </c>
      <c r="J5998" t="str">
        <f>IFERROR(Table1[[#This Row],[County (Utah.gov)]], SUBSTITUTE(Table1[[#This Row],[County (WPR)]], " County", ""))</f>
        <v>Summit</v>
      </c>
    </row>
    <row r="5999" spans="1:10">
      <c r="A5999" t="s">
        <v>140</v>
      </c>
      <c r="B5999" t="s">
        <v>330</v>
      </c>
      <c r="C5999">
        <v>2025</v>
      </c>
      <c r="D5999">
        <v>2</v>
      </c>
      <c r="E5999">
        <v>84025</v>
      </c>
      <c r="F5999" t="s">
        <v>290</v>
      </c>
      <c r="G5999">
        <v>1</v>
      </c>
      <c r="H5999" t="str">
        <f>_xlfn.XLOOKUP(Table1[[#This Row],[ZIPCODE]],Table2[Zip Code],Table2[County])</f>
        <v>Davis</v>
      </c>
      <c r="I5999" t="str">
        <f>_xlfn.XLOOKUP(Table1[[#This Row],[ZIPCODE]],Table3[zip],Table3[county])</f>
        <v>Davis County</v>
      </c>
      <c r="J5999" t="str">
        <f>IFERROR(Table1[[#This Row],[County (Utah.gov)]], SUBSTITUTE(Table1[[#This Row],[County (WPR)]], " County", ""))</f>
        <v>Davis</v>
      </c>
    </row>
    <row r="6000" spans="1:10">
      <c r="A6000" t="s">
        <v>140</v>
      </c>
      <c r="B6000" t="s">
        <v>330</v>
      </c>
      <c r="C6000">
        <v>2025</v>
      </c>
      <c r="D6000">
        <v>2</v>
      </c>
      <c r="E6000">
        <v>84050</v>
      </c>
      <c r="F6000" t="s">
        <v>290</v>
      </c>
      <c r="G6000">
        <v>1</v>
      </c>
      <c r="H6000" t="str">
        <f>_xlfn.XLOOKUP(Table1[[#This Row],[ZIPCODE]],Table2[Zip Code],Table2[County])</f>
        <v>Morgan</v>
      </c>
      <c r="I6000" t="str">
        <f>_xlfn.XLOOKUP(Table1[[#This Row],[ZIPCODE]],Table3[zip],Table3[county])</f>
        <v>Morgan County</v>
      </c>
      <c r="J6000" t="str">
        <f>IFERROR(Table1[[#This Row],[County (Utah.gov)]], SUBSTITUTE(Table1[[#This Row],[County (WPR)]], " County", ""))</f>
        <v>Morgan</v>
      </c>
    </row>
    <row r="6001" spans="1:10">
      <c r="A6001" t="s">
        <v>140</v>
      </c>
      <c r="B6001" t="s">
        <v>330</v>
      </c>
      <c r="C6001">
        <v>2025</v>
      </c>
      <c r="D6001">
        <v>2</v>
      </c>
      <c r="E6001">
        <v>84058</v>
      </c>
      <c r="F6001" t="s">
        <v>290</v>
      </c>
      <c r="G6001">
        <v>1</v>
      </c>
      <c r="H6001" t="str">
        <f>_xlfn.XLOOKUP(Table1[[#This Row],[ZIPCODE]],Table2[Zip Code],Table2[County])</f>
        <v>Utah</v>
      </c>
      <c r="I6001" t="str">
        <f>_xlfn.XLOOKUP(Table1[[#This Row],[ZIPCODE]],Table3[zip],Table3[county])</f>
        <v>Utah County</v>
      </c>
      <c r="J6001" t="str">
        <f>IFERROR(Table1[[#This Row],[County (Utah.gov)]], SUBSTITUTE(Table1[[#This Row],[County (WPR)]], " County", ""))</f>
        <v>Utah</v>
      </c>
    </row>
    <row r="6002" spans="1:10">
      <c r="A6002" t="s">
        <v>140</v>
      </c>
      <c r="B6002" t="s">
        <v>330</v>
      </c>
      <c r="C6002">
        <v>2025</v>
      </c>
      <c r="D6002">
        <v>2</v>
      </c>
      <c r="E6002">
        <v>84062</v>
      </c>
      <c r="F6002" t="s">
        <v>290</v>
      </c>
      <c r="G6002">
        <v>1</v>
      </c>
      <c r="H6002" t="str">
        <f>_xlfn.XLOOKUP(Table1[[#This Row],[ZIPCODE]],Table2[Zip Code],Table2[County])</f>
        <v>Utah</v>
      </c>
      <c r="I6002" t="str">
        <f>_xlfn.XLOOKUP(Table1[[#This Row],[ZIPCODE]],Table3[zip],Table3[county])</f>
        <v>Utah County</v>
      </c>
      <c r="J6002" t="str">
        <f>IFERROR(Table1[[#This Row],[County (Utah.gov)]], SUBSTITUTE(Table1[[#This Row],[County (WPR)]], " County", ""))</f>
        <v>Utah</v>
      </c>
    </row>
    <row r="6003" spans="1:10">
      <c r="A6003" t="s">
        <v>140</v>
      </c>
      <c r="B6003" t="s">
        <v>330</v>
      </c>
      <c r="C6003">
        <v>2025</v>
      </c>
      <c r="D6003">
        <v>2</v>
      </c>
      <c r="E6003">
        <v>84075</v>
      </c>
      <c r="F6003" t="s">
        <v>290</v>
      </c>
      <c r="G6003">
        <v>2</v>
      </c>
      <c r="H6003" t="str">
        <f>_xlfn.XLOOKUP(Table1[[#This Row],[ZIPCODE]],Table2[Zip Code],Table2[County])</f>
        <v>Davis</v>
      </c>
      <c r="I6003" t="str">
        <f>_xlfn.XLOOKUP(Table1[[#This Row],[ZIPCODE]],Table3[zip],Table3[county])</f>
        <v>Davis County</v>
      </c>
      <c r="J6003" t="str">
        <f>IFERROR(Table1[[#This Row],[County (Utah.gov)]], SUBSTITUTE(Table1[[#This Row],[County (WPR)]], " County", ""))</f>
        <v>Davis</v>
      </c>
    </row>
    <row r="6004" spans="1:10">
      <c r="A6004" t="s">
        <v>140</v>
      </c>
      <c r="B6004" t="s">
        <v>330</v>
      </c>
      <c r="C6004">
        <v>2025</v>
      </c>
      <c r="D6004">
        <v>2</v>
      </c>
      <c r="E6004">
        <v>84081</v>
      </c>
      <c r="F6004" t="s">
        <v>290</v>
      </c>
      <c r="G6004">
        <v>1</v>
      </c>
      <c r="H6004" t="e">
        <f>_xlfn.XLOOKUP(Table1[[#This Row],[ZIPCODE]],Table2[Zip Code],Table2[County])</f>
        <v>#N/A</v>
      </c>
      <c r="I6004" t="str">
        <f>_xlfn.XLOOKUP(Table1[[#This Row],[ZIPCODE]],Table3[zip],Table3[county])</f>
        <v>Salt Lake County</v>
      </c>
      <c r="J6004" t="str">
        <f>IFERROR(Table1[[#This Row],[County (Utah.gov)]], SUBSTITUTE(Table1[[#This Row],[County (WPR)]], " County", ""))</f>
        <v>Salt Lake</v>
      </c>
    </row>
    <row r="6005" spans="1:10">
      <c r="A6005" t="s">
        <v>140</v>
      </c>
      <c r="B6005" t="s">
        <v>330</v>
      </c>
      <c r="C6005">
        <v>2025</v>
      </c>
      <c r="D6005">
        <v>2</v>
      </c>
      <c r="E6005">
        <v>84401</v>
      </c>
      <c r="F6005" t="s">
        <v>290</v>
      </c>
      <c r="G6005">
        <v>1</v>
      </c>
      <c r="H6005" t="str">
        <f>_xlfn.XLOOKUP(Table1[[#This Row],[ZIPCODE]],Table2[Zip Code],Table2[County])</f>
        <v>Weber</v>
      </c>
      <c r="I6005" t="str">
        <f>_xlfn.XLOOKUP(Table1[[#This Row],[ZIPCODE]],Table3[zip],Table3[county])</f>
        <v>Weber County</v>
      </c>
      <c r="J6005" t="str">
        <f>IFERROR(Table1[[#This Row],[County (Utah.gov)]], SUBSTITUTE(Table1[[#This Row],[County (WPR)]], " County", ""))</f>
        <v>Weber</v>
      </c>
    </row>
    <row r="6006" spans="1:10">
      <c r="A6006" t="s">
        <v>140</v>
      </c>
      <c r="B6006" t="s">
        <v>330</v>
      </c>
      <c r="C6006">
        <v>2025</v>
      </c>
      <c r="D6006">
        <v>2</v>
      </c>
      <c r="E6006">
        <v>84404</v>
      </c>
      <c r="F6006" t="s">
        <v>290</v>
      </c>
      <c r="G6006">
        <v>1</v>
      </c>
      <c r="H6006" t="str">
        <f>_xlfn.XLOOKUP(Table1[[#This Row],[ZIPCODE]],Table2[Zip Code],Table2[County])</f>
        <v>Weber</v>
      </c>
      <c r="I6006" t="str">
        <f>_xlfn.XLOOKUP(Table1[[#This Row],[ZIPCODE]],Table3[zip],Table3[county])</f>
        <v>Weber County</v>
      </c>
      <c r="J6006" t="str">
        <f>IFERROR(Table1[[#This Row],[County (Utah.gov)]], SUBSTITUTE(Table1[[#This Row],[County (WPR)]], " County", ""))</f>
        <v>Weber</v>
      </c>
    </row>
    <row r="6007" spans="1:10">
      <c r="A6007" t="s">
        <v>140</v>
      </c>
      <c r="B6007" t="s">
        <v>330</v>
      </c>
      <c r="C6007">
        <v>2025</v>
      </c>
      <c r="D6007">
        <v>2</v>
      </c>
      <c r="E6007">
        <v>84511</v>
      </c>
      <c r="F6007" t="s">
        <v>290</v>
      </c>
      <c r="G6007">
        <v>1</v>
      </c>
      <c r="H6007" t="str">
        <f>_xlfn.XLOOKUP(Table1[[#This Row],[ZIPCODE]],Table2[Zip Code],Table2[County])</f>
        <v>San Juan</v>
      </c>
      <c r="I6007" t="str">
        <f>_xlfn.XLOOKUP(Table1[[#This Row],[ZIPCODE]],Table3[zip],Table3[county])</f>
        <v>San Juan County</v>
      </c>
      <c r="J6007" t="str">
        <f>IFERROR(Table1[[#This Row],[County (Utah.gov)]], SUBSTITUTE(Table1[[#This Row],[County (WPR)]], " County", ""))</f>
        <v>San Juan</v>
      </c>
    </row>
    <row r="6008" spans="1:10">
      <c r="A6008" t="s">
        <v>140</v>
      </c>
      <c r="B6008" t="s">
        <v>330</v>
      </c>
      <c r="C6008">
        <v>2025</v>
      </c>
      <c r="D6008">
        <v>2</v>
      </c>
      <c r="E6008">
        <v>84534</v>
      </c>
      <c r="F6008" t="s">
        <v>290</v>
      </c>
      <c r="G6008">
        <v>1</v>
      </c>
      <c r="H6008" t="str">
        <f>_xlfn.XLOOKUP(Table1[[#This Row],[ZIPCODE]],Table2[Zip Code],Table2[County])</f>
        <v>San Juan</v>
      </c>
      <c r="I6008" t="str">
        <f>_xlfn.XLOOKUP(Table1[[#This Row],[ZIPCODE]],Table3[zip],Table3[county])</f>
        <v>San Juan County</v>
      </c>
      <c r="J6008" t="str">
        <f>IFERROR(Table1[[#This Row],[County (Utah.gov)]], SUBSTITUTE(Table1[[#This Row],[County (WPR)]], " County", ""))</f>
        <v>San Juan</v>
      </c>
    </row>
    <row r="6009" spans="1:10">
      <c r="A6009" t="s">
        <v>140</v>
      </c>
      <c r="B6009" t="s">
        <v>330</v>
      </c>
      <c r="C6009">
        <v>2025</v>
      </c>
      <c r="D6009">
        <v>2</v>
      </c>
      <c r="E6009">
        <v>84535</v>
      </c>
      <c r="F6009" t="s">
        <v>290</v>
      </c>
      <c r="G6009">
        <v>2</v>
      </c>
      <c r="H6009" t="str">
        <f>_xlfn.XLOOKUP(Table1[[#This Row],[ZIPCODE]],Table2[Zip Code],Table2[County])</f>
        <v>San Juan</v>
      </c>
      <c r="I6009" t="str">
        <f>_xlfn.XLOOKUP(Table1[[#This Row],[ZIPCODE]],Table3[zip],Table3[county])</f>
        <v>San Juan County</v>
      </c>
      <c r="J6009" t="str">
        <f>IFERROR(Table1[[#This Row],[County (Utah.gov)]], SUBSTITUTE(Table1[[#This Row],[County (WPR)]], " County", ""))</f>
        <v>San Juan</v>
      </c>
    </row>
    <row r="6010" spans="1:10">
      <c r="A6010" t="s">
        <v>140</v>
      </c>
      <c r="B6010" t="s">
        <v>330</v>
      </c>
      <c r="C6010">
        <v>2025</v>
      </c>
      <c r="D6010">
        <v>2</v>
      </c>
      <c r="E6010">
        <v>84606</v>
      </c>
      <c r="F6010" t="s">
        <v>290</v>
      </c>
      <c r="G6010">
        <v>1</v>
      </c>
      <c r="H6010" t="str">
        <f>_xlfn.XLOOKUP(Table1[[#This Row],[ZIPCODE]],Table2[Zip Code],Table2[County])</f>
        <v>Utah</v>
      </c>
      <c r="I6010" t="str">
        <f>_xlfn.XLOOKUP(Table1[[#This Row],[ZIPCODE]],Table3[zip],Table3[county])</f>
        <v>Utah County</v>
      </c>
      <c r="J6010" t="str">
        <f>IFERROR(Table1[[#This Row],[County (Utah.gov)]], SUBSTITUTE(Table1[[#This Row],[County (WPR)]], " County", ""))</f>
        <v>Utah</v>
      </c>
    </row>
    <row r="6011" spans="1:10">
      <c r="A6011" t="s">
        <v>140</v>
      </c>
      <c r="B6011" t="s">
        <v>330</v>
      </c>
      <c r="C6011">
        <v>2025</v>
      </c>
      <c r="D6011">
        <v>2</v>
      </c>
      <c r="E6011">
        <v>84653</v>
      </c>
      <c r="F6011" t="s">
        <v>290</v>
      </c>
      <c r="G6011">
        <v>1</v>
      </c>
      <c r="H6011" t="str">
        <f>_xlfn.XLOOKUP(Table1[[#This Row],[ZIPCODE]],Table2[Zip Code],Table2[County])</f>
        <v>Utah</v>
      </c>
      <c r="I6011" t="str">
        <f>_xlfn.XLOOKUP(Table1[[#This Row],[ZIPCODE]],Table3[zip],Table3[county])</f>
        <v>Utah County</v>
      </c>
      <c r="J6011" t="str">
        <f>IFERROR(Table1[[#This Row],[County (Utah.gov)]], SUBSTITUTE(Table1[[#This Row],[County (WPR)]], " County", ""))</f>
        <v>Utah</v>
      </c>
    </row>
    <row r="6012" spans="1:10">
      <c r="A6012" t="s">
        <v>140</v>
      </c>
      <c r="B6012" t="s">
        <v>330</v>
      </c>
      <c r="C6012">
        <v>2025</v>
      </c>
      <c r="D6012">
        <v>2</v>
      </c>
      <c r="E6012">
        <v>84660</v>
      </c>
      <c r="F6012" t="s">
        <v>290</v>
      </c>
      <c r="G6012">
        <v>1</v>
      </c>
      <c r="H6012" t="str">
        <f>_xlfn.XLOOKUP(Table1[[#This Row],[ZIPCODE]],Table2[Zip Code],Table2[County])</f>
        <v>Utah</v>
      </c>
      <c r="I6012" t="str">
        <f>_xlfn.XLOOKUP(Table1[[#This Row],[ZIPCODE]],Table3[zip],Table3[county])</f>
        <v>Utah County</v>
      </c>
      <c r="J6012" t="str">
        <f>IFERROR(Table1[[#This Row],[County (Utah.gov)]], SUBSTITUTE(Table1[[#This Row],[County (WPR)]], " County", ""))</f>
        <v>Utah</v>
      </c>
    </row>
    <row r="6013" spans="1:10">
      <c r="A6013" t="s">
        <v>140</v>
      </c>
      <c r="B6013" t="s">
        <v>330</v>
      </c>
      <c r="C6013">
        <v>2025</v>
      </c>
      <c r="D6013">
        <v>2</v>
      </c>
      <c r="E6013">
        <v>84667</v>
      </c>
      <c r="F6013" t="s">
        <v>290</v>
      </c>
      <c r="G6013">
        <v>1</v>
      </c>
      <c r="H6013" t="str">
        <f>_xlfn.XLOOKUP(Table1[[#This Row],[ZIPCODE]],Table2[Zip Code],Table2[County])</f>
        <v>Sanpete</v>
      </c>
      <c r="I6013" t="str">
        <f>_xlfn.XLOOKUP(Table1[[#This Row],[ZIPCODE]],Table3[zip],Table3[county])</f>
        <v>Sanpete County</v>
      </c>
      <c r="J6013" t="str">
        <f>IFERROR(Table1[[#This Row],[County (Utah.gov)]], SUBSTITUTE(Table1[[#This Row],[County (WPR)]], " County", ""))</f>
        <v>Sanpete</v>
      </c>
    </row>
    <row r="6014" spans="1:10">
      <c r="A6014" t="s">
        <v>140</v>
      </c>
      <c r="B6014" t="s">
        <v>330</v>
      </c>
      <c r="C6014">
        <v>2025</v>
      </c>
      <c r="D6014">
        <v>2</v>
      </c>
      <c r="E6014">
        <v>84713</v>
      </c>
      <c r="F6014" t="s">
        <v>290</v>
      </c>
      <c r="G6014">
        <v>1</v>
      </c>
      <c r="H6014" t="str">
        <f>_xlfn.XLOOKUP(Table1[[#This Row],[ZIPCODE]],Table2[Zip Code],Table2[County])</f>
        <v>Beaver</v>
      </c>
      <c r="I6014" t="str">
        <f>_xlfn.XLOOKUP(Table1[[#This Row],[ZIPCODE]],Table3[zip],Table3[county])</f>
        <v>Beaver County</v>
      </c>
      <c r="J6014" t="str">
        <f>IFERROR(Table1[[#This Row],[County (Utah.gov)]], SUBSTITUTE(Table1[[#This Row],[County (WPR)]], " County", ""))</f>
        <v>Beaver</v>
      </c>
    </row>
    <row r="6015" spans="1:10">
      <c r="A6015" t="s">
        <v>140</v>
      </c>
      <c r="B6015" t="s">
        <v>330</v>
      </c>
      <c r="C6015">
        <v>2025</v>
      </c>
      <c r="D6015">
        <v>2</v>
      </c>
      <c r="E6015">
        <v>84737</v>
      </c>
      <c r="F6015" t="s">
        <v>290</v>
      </c>
      <c r="G6015">
        <v>1</v>
      </c>
      <c r="H6015" t="str">
        <f>_xlfn.XLOOKUP(Table1[[#This Row],[ZIPCODE]],Table2[Zip Code],Table2[County])</f>
        <v>Washington</v>
      </c>
      <c r="I6015" t="str">
        <f>_xlfn.XLOOKUP(Table1[[#This Row],[ZIPCODE]],Table3[zip],Table3[county])</f>
        <v>Washington County</v>
      </c>
      <c r="J6015" t="str">
        <f>IFERROR(Table1[[#This Row],[County (Utah.gov)]], SUBSTITUTE(Table1[[#This Row],[County (WPR)]], " County", ""))</f>
        <v>Washington</v>
      </c>
    </row>
    <row r="6016" spans="1:10">
      <c r="A6016" t="s">
        <v>140</v>
      </c>
      <c r="B6016" t="s">
        <v>330</v>
      </c>
      <c r="C6016">
        <v>2025</v>
      </c>
      <c r="D6016">
        <v>2</v>
      </c>
      <c r="E6016">
        <v>84790</v>
      </c>
      <c r="F6016" t="s">
        <v>290</v>
      </c>
      <c r="G6016">
        <v>1</v>
      </c>
      <c r="H6016" t="str">
        <f>_xlfn.XLOOKUP(Table1[[#This Row],[ZIPCODE]],Table2[Zip Code],Table2[County])</f>
        <v>Washington</v>
      </c>
      <c r="I6016" t="str">
        <f>_xlfn.XLOOKUP(Table1[[#This Row],[ZIPCODE]],Table3[zip],Table3[county])</f>
        <v>Washington County</v>
      </c>
      <c r="J6016" t="str">
        <f>IFERROR(Table1[[#This Row],[County (Utah.gov)]], SUBSTITUTE(Table1[[#This Row],[County (WPR)]], " County", ""))</f>
        <v>Washington</v>
      </c>
    </row>
  </sheetData>
  <pageMargins left="0.7" right="0.7" top="0.75" bottom="0.75" header="0.3" footer="0.3"/>
  <tableParts count="3">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L25"/>
  <sheetViews>
    <sheetView zoomScale="98" zoomScaleNormal="98" workbookViewId="0">
      <selection activeCell="B22" sqref="B22"/>
    </sheetView>
  </sheetViews>
  <sheetFormatPr defaultColWidth="9" defaultRowHeight="15"/>
  <cols>
    <col min="1" max="1" width="12.140625" style="2" bestFit="1" customWidth="1"/>
    <col min="2" max="2" width="9.85546875" style="2" bestFit="1" customWidth="1"/>
    <col min="3" max="3" width="10.28515625" style="2" customWidth="1"/>
    <col min="4" max="16384" width="9" style="2"/>
  </cols>
  <sheetData>
    <row r="1" spans="1:38">
      <c r="A1" s="54" t="s">
        <v>48</v>
      </c>
      <c r="B1" s="55" t="s">
        <v>168</v>
      </c>
      <c r="C1" s="103" t="s">
        <v>200</v>
      </c>
      <c r="D1" s="5" t="s">
        <v>124</v>
      </c>
      <c r="E1" s="5"/>
      <c r="F1" s="5"/>
      <c r="M1" s="5" t="s">
        <v>198</v>
      </c>
      <c r="N1" s="5"/>
      <c r="O1" s="5"/>
      <c r="V1" s="5" t="s">
        <v>197</v>
      </c>
      <c r="W1" s="5"/>
      <c r="X1" s="5"/>
    </row>
    <row r="2" spans="1:38">
      <c r="A2" s="17" t="s">
        <v>15</v>
      </c>
      <c r="B2" s="47">
        <f>AVERAGE($E$9:$E$23)</f>
        <v>1.1631452329815202</v>
      </c>
      <c r="C2" s="103">
        <v>1.0249999999999999</v>
      </c>
      <c r="D2" s="3" t="s">
        <v>5</v>
      </c>
      <c r="E2" s="3" t="s">
        <v>15</v>
      </c>
      <c r="F2" s="3" t="s">
        <v>16</v>
      </c>
      <c r="G2" s="3" t="s">
        <v>4</v>
      </c>
      <c r="H2" s="3" t="s">
        <v>1</v>
      </c>
      <c r="I2" s="3" t="s">
        <v>3</v>
      </c>
      <c r="J2" s="3" t="s">
        <v>2</v>
      </c>
      <c r="K2" s="3" t="s">
        <v>17</v>
      </c>
      <c r="M2" s="3" t="s">
        <v>5</v>
      </c>
      <c r="N2" s="3" t="s">
        <v>15</v>
      </c>
      <c r="O2" s="3" t="s">
        <v>16</v>
      </c>
      <c r="P2" s="3" t="s">
        <v>4</v>
      </c>
      <c r="Q2" s="3" t="s">
        <v>1</v>
      </c>
      <c r="R2" s="3" t="s">
        <v>3</v>
      </c>
      <c r="S2" s="3" t="s">
        <v>2</v>
      </c>
      <c r="T2" s="3" t="s">
        <v>17</v>
      </c>
      <c r="V2" s="3" t="s">
        <v>5</v>
      </c>
      <c r="W2" s="3" t="s">
        <v>15</v>
      </c>
      <c r="X2" s="3" t="s">
        <v>16</v>
      </c>
      <c r="Y2" s="3" t="s">
        <v>4</v>
      </c>
      <c r="Z2" s="3" t="s">
        <v>1</v>
      </c>
      <c r="AA2" s="3" t="s">
        <v>3</v>
      </c>
      <c r="AB2" s="3" t="s">
        <v>2</v>
      </c>
      <c r="AC2" s="3" t="s">
        <v>17</v>
      </c>
      <c r="AF2" s="102" t="s">
        <v>15</v>
      </c>
      <c r="AG2" s="102" t="s">
        <v>16</v>
      </c>
      <c r="AH2" s="102" t="s">
        <v>4</v>
      </c>
      <c r="AI2" s="102" t="s">
        <v>190</v>
      </c>
      <c r="AJ2" s="102" t="s">
        <v>3</v>
      </c>
      <c r="AK2" s="102" t="s">
        <v>2</v>
      </c>
      <c r="AL2" s="102" t="s">
        <v>17</v>
      </c>
    </row>
    <row r="3" spans="1:38">
      <c r="A3" s="17" t="s">
        <v>16</v>
      </c>
      <c r="B3" s="47">
        <f>AVERAGE($F$9:$F$23)</f>
        <v>1.4528829469810678</v>
      </c>
      <c r="C3" s="103">
        <v>1.179</v>
      </c>
      <c r="D3" s="3">
        <f t="shared" ref="D3:D23" si="0">V3</f>
        <v>2002</v>
      </c>
      <c r="E3" s="3"/>
      <c r="F3" s="3"/>
      <c r="G3" s="3"/>
      <c r="H3" s="3"/>
      <c r="I3" s="3"/>
      <c r="J3" s="3"/>
      <c r="K3" s="3"/>
      <c r="M3" s="3">
        <v>2002</v>
      </c>
      <c r="N3">
        <v>18280</v>
      </c>
      <c r="O3">
        <v>939</v>
      </c>
      <c r="P3">
        <v>15324</v>
      </c>
      <c r="Q3">
        <v>23687</v>
      </c>
      <c r="R3">
        <v>16755</v>
      </c>
      <c r="S3">
        <v>14003</v>
      </c>
      <c r="T3">
        <v>965</v>
      </c>
      <c r="V3" s="3">
        <v>2002</v>
      </c>
      <c r="W3" s="3"/>
      <c r="X3" s="3"/>
      <c r="Y3" s="3"/>
      <c r="Z3" s="3"/>
      <c r="AA3" s="3"/>
      <c r="AB3" s="3"/>
      <c r="AC3" s="3"/>
    </row>
    <row r="4" spans="1:38">
      <c r="A4" s="17" t="s">
        <v>52</v>
      </c>
      <c r="B4" s="47">
        <f>AVERAGE($G$9:$G$23)</f>
        <v>2.4944485097171891</v>
      </c>
      <c r="C4" s="103">
        <v>1.208</v>
      </c>
      <c r="D4" s="3">
        <f t="shared" si="0"/>
        <v>2003</v>
      </c>
      <c r="E4" s="3"/>
      <c r="F4" s="3"/>
      <c r="G4" s="3"/>
      <c r="H4" s="3"/>
      <c r="I4" s="3"/>
      <c r="J4" s="3"/>
      <c r="K4" s="3"/>
      <c r="M4" s="3">
        <v>2003</v>
      </c>
      <c r="N4">
        <v>33220</v>
      </c>
      <c r="O4">
        <v>1078</v>
      </c>
      <c r="P4">
        <v>16219</v>
      </c>
      <c r="Q4">
        <v>23549</v>
      </c>
      <c r="R4">
        <v>17986</v>
      </c>
      <c r="S4">
        <v>15369</v>
      </c>
      <c r="T4">
        <v>2087</v>
      </c>
      <c r="V4" s="3">
        <v>2003</v>
      </c>
      <c r="W4" s="3"/>
      <c r="X4" s="3"/>
      <c r="Y4" s="3"/>
      <c r="Z4" s="3"/>
      <c r="AA4" s="3"/>
      <c r="AB4" s="3"/>
      <c r="AC4" s="3"/>
    </row>
    <row r="5" spans="1:38">
      <c r="A5" s="17" t="s">
        <v>53</v>
      </c>
      <c r="B5" s="47">
        <f t="shared" ref="B5:B7" si="1">AVERAGE($G$9:$G$23)</f>
        <v>2.4944485097171891</v>
      </c>
      <c r="C5" s="103">
        <v>1.208</v>
      </c>
      <c r="D5" s="3">
        <f t="shared" si="0"/>
        <v>2004</v>
      </c>
      <c r="E5" s="3"/>
      <c r="F5" s="3"/>
      <c r="G5" s="3"/>
      <c r="H5" s="3"/>
      <c r="I5" s="3"/>
      <c r="J5" s="3"/>
      <c r="K5" s="3"/>
      <c r="M5" s="3">
        <v>2004</v>
      </c>
      <c r="N5">
        <v>33495</v>
      </c>
      <c r="O5">
        <v>1141</v>
      </c>
      <c r="P5">
        <v>16571</v>
      </c>
      <c r="Q5">
        <v>25736</v>
      </c>
      <c r="R5">
        <v>17713</v>
      </c>
      <c r="S5">
        <v>15886</v>
      </c>
      <c r="T5">
        <v>2223</v>
      </c>
      <c r="V5" s="3">
        <v>2004</v>
      </c>
      <c r="W5" s="3"/>
      <c r="X5" s="3"/>
      <c r="Y5" s="3"/>
      <c r="Z5" s="3"/>
      <c r="AA5" s="3"/>
      <c r="AB5" s="3"/>
      <c r="AC5" s="3"/>
    </row>
    <row r="6" spans="1:38">
      <c r="A6" s="17" t="s">
        <v>54</v>
      </c>
      <c r="B6" s="47">
        <f t="shared" si="1"/>
        <v>2.4944485097171891</v>
      </c>
      <c r="C6" s="103">
        <v>1.208</v>
      </c>
      <c r="D6" s="3">
        <f t="shared" si="0"/>
        <v>2005</v>
      </c>
      <c r="E6" s="3"/>
      <c r="F6" s="3"/>
      <c r="G6" s="3"/>
      <c r="H6" s="3"/>
      <c r="I6" s="3"/>
      <c r="J6" s="3"/>
      <c r="K6" s="3"/>
      <c r="M6" s="3">
        <v>2005</v>
      </c>
      <c r="N6">
        <v>36473</v>
      </c>
      <c r="O6">
        <v>1158</v>
      </c>
      <c r="P6">
        <v>16701</v>
      </c>
      <c r="Q6">
        <v>25801</v>
      </c>
      <c r="R6">
        <v>17112</v>
      </c>
      <c r="S6">
        <v>15562</v>
      </c>
      <c r="T6">
        <v>2167</v>
      </c>
      <c r="V6" s="3">
        <v>2005</v>
      </c>
      <c r="W6" s="3"/>
      <c r="X6" s="3"/>
      <c r="Y6" s="3"/>
      <c r="Z6" s="3"/>
      <c r="AA6" s="3"/>
      <c r="AB6" s="3"/>
      <c r="AC6" s="3"/>
    </row>
    <row r="7" spans="1:38">
      <c r="A7" s="17" t="s">
        <v>55</v>
      </c>
      <c r="B7" s="47">
        <f t="shared" si="1"/>
        <v>2.4944485097171891</v>
      </c>
      <c r="C7" s="103">
        <v>1.208</v>
      </c>
      <c r="D7" s="3">
        <f t="shared" si="0"/>
        <v>2006</v>
      </c>
      <c r="E7" s="3"/>
      <c r="F7" s="3"/>
      <c r="G7" s="3"/>
      <c r="H7" s="3"/>
      <c r="I7" s="3"/>
      <c r="J7" s="3"/>
      <c r="K7" s="3"/>
      <c r="M7" s="3">
        <v>2006</v>
      </c>
      <c r="N7">
        <v>32725</v>
      </c>
      <c r="O7">
        <v>1153</v>
      </c>
      <c r="P7">
        <v>15819</v>
      </c>
      <c r="Q7">
        <v>25968</v>
      </c>
      <c r="R7">
        <v>16508</v>
      </c>
      <c r="S7">
        <v>14318</v>
      </c>
      <c r="T7">
        <v>2111</v>
      </c>
      <c r="V7" s="3">
        <v>2006</v>
      </c>
      <c r="W7" s="3"/>
      <c r="X7" s="3"/>
      <c r="Y7" s="3"/>
      <c r="Z7" s="3"/>
      <c r="AA7" s="3"/>
      <c r="AB7" s="3"/>
      <c r="AC7" s="3"/>
    </row>
    <row r="8" spans="1:38">
      <c r="A8" s="17" t="s">
        <v>99</v>
      </c>
      <c r="B8" s="47">
        <f>AVERAGE($H$9:$H$23)</f>
        <v>1.3199787491847266</v>
      </c>
      <c r="C8" s="103">
        <v>1.0249999999999999</v>
      </c>
      <c r="D8" s="3">
        <f t="shared" si="0"/>
        <v>2007</v>
      </c>
      <c r="E8" s="3"/>
      <c r="F8" s="3"/>
      <c r="G8" s="3"/>
      <c r="H8" s="3"/>
      <c r="I8" s="3"/>
      <c r="J8" s="3"/>
      <c r="K8" s="3"/>
      <c r="M8" s="3">
        <v>2007</v>
      </c>
      <c r="N8">
        <v>32811</v>
      </c>
      <c r="O8">
        <v>1307</v>
      </c>
      <c r="P8">
        <v>15830</v>
      </c>
      <c r="Q8">
        <v>25784</v>
      </c>
      <c r="R8">
        <v>16572</v>
      </c>
      <c r="S8">
        <v>18972</v>
      </c>
      <c r="T8">
        <v>2223</v>
      </c>
      <c r="V8" s="3">
        <v>2007</v>
      </c>
      <c r="W8" s="3"/>
      <c r="X8" s="3"/>
      <c r="Y8" s="3"/>
      <c r="Z8" s="3"/>
      <c r="AA8" s="3"/>
      <c r="AB8" s="3"/>
      <c r="AC8" s="3"/>
    </row>
    <row r="9" spans="1:38">
      <c r="A9" s="17" t="s">
        <v>100</v>
      </c>
      <c r="B9" s="47">
        <f>AVERAGE($I$9:$I$23)</f>
        <v>1.6817348527651581</v>
      </c>
      <c r="C9" s="103">
        <v>1.097</v>
      </c>
      <c r="D9" s="3">
        <f t="shared" si="0"/>
        <v>2008</v>
      </c>
      <c r="E9" s="43">
        <f>W9/N9</f>
        <v>1.1376363270121723</v>
      </c>
      <c r="F9" s="43">
        <f t="shared" ref="F9:K9" si="2">X9/O9</f>
        <v>1.3876755070202809</v>
      </c>
      <c r="G9" s="43">
        <f t="shared" si="2"/>
        <v>2.9850249584026622</v>
      </c>
      <c r="H9" s="43">
        <f t="shared" si="2"/>
        <v>1.384923495954498</v>
      </c>
      <c r="I9" s="43">
        <f t="shared" si="2"/>
        <v>1.7918011992619927</v>
      </c>
      <c r="J9" s="43">
        <f t="shared" si="2"/>
        <v>1.4993340343498072</v>
      </c>
      <c r="K9" s="43">
        <f t="shared" si="2"/>
        <v>1.24947501049979</v>
      </c>
      <c r="M9" s="3">
        <v>2008</v>
      </c>
      <c r="N9">
        <v>34751</v>
      </c>
      <c r="O9">
        <v>1282</v>
      </c>
      <c r="P9">
        <v>15626</v>
      </c>
      <c r="Q9">
        <v>24966</v>
      </c>
      <c r="R9">
        <v>17344</v>
      </c>
      <c r="S9">
        <v>14265</v>
      </c>
      <c r="T9">
        <v>2381</v>
      </c>
      <c r="V9" s="3">
        <v>2008</v>
      </c>
      <c r="W9">
        <v>39534</v>
      </c>
      <c r="X9">
        <v>1779</v>
      </c>
      <c r="Y9">
        <v>46644</v>
      </c>
      <c r="Z9">
        <v>34576</v>
      </c>
      <c r="AA9">
        <v>31077</v>
      </c>
      <c r="AB9">
        <v>21388</v>
      </c>
      <c r="AC9">
        <v>2975</v>
      </c>
    </row>
    <row r="10" spans="1:38">
      <c r="A10" s="17" t="s">
        <v>119</v>
      </c>
      <c r="B10" s="47">
        <f t="shared" ref="B10:B12" si="3">AVERAGE($I$9:$I$23)</f>
        <v>1.6817348527651581</v>
      </c>
      <c r="C10" s="103">
        <v>1.097</v>
      </c>
      <c r="D10" s="3">
        <f t="shared" si="0"/>
        <v>2009</v>
      </c>
      <c r="E10" s="43">
        <f t="shared" ref="E10:E22" si="4">W10/N10</f>
        <v>1.2265873129417151</v>
      </c>
      <c r="F10" s="43">
        <f t="shared" ref="F10:F23" si="5">X10/O10</f>
        <v>1.2588797814207651</v>
      </c>
      <c r="G10" s="43">
        <f t="shared" ref="G10:G23" si="6">Y10/P10</f>
        <v>2.8967671498756595</v>
      </c>
      <c r="H10" s="43">
        <f t="shared" ref="H10:H23" si="7">Z10/Q10</f>
        <v>1.3564526855220436</v>
      </c>
      <c r="I10" s="43">
        <f t="shared" ref="I10:I23" si="8">AA10/R10</f>
        <v>1.7775990034774485</v>
      </c>
      <c r="J10" s="43">
        <f t="shared" ref="J10:J23" si="9">AB10/S10</f>
        <v>1.9136675964351317</v>
      </c>
      <c r="K10" s="43">
        <f t="shared" ref="K10:K23" si="10">AC10/T10</f>
        <v>1.2381329113924051</v>
      </c>
      <c r="M10" s="3">
        <v>2009</v>
      </c>
      <c r="N10">
        <v>34949</v>
      </c>
      <c r="O10">
        <v>1464</v>
      </c>
      <c r="P10">
        <v>16487</v>
      </c>
      <c r="Q10">
        <v>25563</v>
      </c>
      <c r="R10">
        <v>19267</v>
      </c>
      <c r="S10">
        <v>14699</v>
      </c>
      <c r="T10">
        <v>2528</v>
      </c>
      <c r="V10" s="3">
        <v>2009</v>
      </c>
      <c r="W10">
        <v>42868</v>
      </c>
      <c r="X10">
        <v>1843</v>
      </c>
      <c r="Y10">
        <v>47759</v>
      </c>
      <c r="Z10">
        <v>34675</v>
      </c>
      <c r="AA10">
        <v>34249</v>
      </c>
      <c r="AB10">
        <v>28129</v>
      </c>
      <c r="AC10">
        <v>3130</v>
      </c>
    </row>
    <row r="11" spans="1:38">
      <c r="A11" s="17" t="s">
        <v>120</v>
      </c>
      <c r="B11" s="47">
        <f t="shared" si="3"/>
        <v>1.6817348527651581</v>
      </c>
      <c r="C11" s="103">
        <v>1.097</v>
      </c>
      <c r="D11" s="3">
        <f t="shared" si="0"/>
        <v>2010</v>
      </c>
      <c r="E11" s="43">
        <f t="shared" si="4"/>
        <v>1.1242677943823756</v>
      </c>
      <c r="F11" s="43">
        <f t="shared" si="5"/>
        <v>1.3232077764277035</v>
      </c>
      <c r="G11" s="43">
        <f t="shared" si="6"/>
        <v>2.657093653446791</v>
      </c>
      <c r="H11" s="43">
        <f t="shared" si="7"/>
        <v>1.3293523025084237</v>
      </c>
      <c r="I11" s="43">
        <f t="shared" si="8"/>
        <v>1.7051044083526683</v>
      </c>
      <c r="J11" s="43">
        <f t="shared" si="9"/>
        <v>1.9291648447748142</v>
      </c>
      <c r="K11" s="43">
        <f t="shared" si="10"/>
        <v>1.3535727508330249</v>
      </c>
      <c r="M11" s="3">
        <v>2010</v>
      </c>
      <c r="N11">
        <v>34997</v>
      </c>
      <c r="O11">
        <v>1646</v>
      </c>
      <c r="P11">
        <v>19743</v>
      </c>
      <c r="Q11">
        <v>26710</v>
      </c>
      <c r="R11">
        <v>21550</v>
      </c>
      <c r="S11">
        <v>16009</v>
      </c>
      <c r="T11">
        <v>2701</v>
      </c>
      <c r="V11" s="3">
        <v>2010</v>
      </c>
      <c r="W11">
        <v>39346</v>
      </c>
      <c r="X11">
        <v>2178</v>
      </c>
      <c r="Y11">
        <v>52459</v>
      </c>
      <c r="Z11">
        <v>35507</v>
      </c>
      <c r="AA11">
        <v>36745</v>
      </c>
      <c r="AB11">
        <v>30884</v>
      </c>
      <c r="AC11">
        <v>3656</v>
      </c>
    </row>
    <row r="12" spans="1:38">
      <c r="A12" s="17" t="s">
        <v>121</v>
      </c>
      <c r="B12" s="47">
        <f t="shared" si="3"/>
        <v>1.6817348527651581</v>
      </c>
      <c r="C12" s="103">
        <v>1.097</v>
      </c>
      <c r="D12" s="3">
        <f t="shared" si="0"/>
        <v>2011</v>
      </c>
      <c r="E12" s="43">
        <f t="shared" si="4"/>
        <v>1.1498069498069499</v>
      </c>
      <c r="F12" s="43">
        <f t="shared" si="5"/>
        <v>1.3630326508024351</v>
      </c>
      <c r="G12" s="43">
        <f t="shared" si="6"/>
        <v>2.2779327096077724</v>
      </c>
      <c r="H12" s="43">
        <f t="shared" si="7"/>
        <v>1.3121524457195481</v>
      </c>
      <c r="I12" s="43">
        <f t="shared" si="8"/>
        <v>1.7044436068182771</v>
      </c>
      <c r="J12" s="43">
        <f t="shared" si="9"/>
        <v>1.8614504042013336</v>
      </c>
      <c r="K12" s="43">
        <f t="shared" si="10"/>
        <v>1.3406862745098038</v>
      </c>
      <c r="M12" s="3">
        <v>2011</v>
      </c>
      <c r="N12">
        <v>34965</v>
      </c>
      <c r="O12">
        <v>1807</v>
      </c>
      <c r="P12">
        <v>22232</v>
      </c>
      <c r="Q12">
        <v>28233</v>
      </c>
      <c r="R12">
        <v>23877</v>
      </c>
      <c r="S12">
        <v>16947</v>
      </c>
      <c r="T12">
        <v>2856</v>
      </c>
      <c r="V12" s="3">
        <v>2011</v>
      </c>
      <c r="W12">
        <v>40203</v>
      </c>
      <c r="X12">
        <v>2463</v>
      </c>
      <c r="Y12">
        <v>50643</v>
      </c>
      <c r="Z12">
        <v>37046</v>
      </c>
      <c r="AA12">
        <v>40697</v>
      </c>
      <c r="AB12">
        <v>31546</v>
      </c>
      <c r="AC12">
        <v>3829</v>
      </c>
    </row>
    <row r="13" spans="1:38">
      <c r="A13" s="17" t="s">
        <v>105</v>
      </c>
      <c r="B13" s="47">
        <f>AVERAGE($J$9:$J$23)</f>
        <v>1.9089033842911585</v>
      </c>
      <c r="C13" s="103">
        <v>1.038</v>
      </c>
      <c r="D13" s="3">
        <f t="shared" si="0"/>
        <v>2012</v>
      </c>
      <c r="E13" s="43">
        <f t="shared" si="4"/>
        <v>1.1541191747222623</v>
      </c>
      <c r="F13" s="43">
        <f t="shared" si="5"/>
        <v>1.3779443254817987</v>
      </c>
      <c r="G13" s="43">
        <f t="shared" si="6"/>
        <v>2.259221595636498</v>
      </c>
      <c r="H13" s="43">
        <f t="shared" si="7"/>
        <v>1.4064457747459278</v>
      </c>
      <c r="I13" s="43">
        <f t="shared" si="8"/>
        <v>1.701041028781384</v>
      </c>
      <c r="J13" s="43">
        <f t="shared" si="9"/>
        <v>1.8549458033028772</v>
      </c>
      <c r="K13" s="43">
        <f t="shared" si="10"/>
        <v>1.37029501525941</v>
      </c>
      <c r="M13" s="3">
        <v>2012</v>
      </c>
      <c r="N13">
        <v>34655</v>
      </c>
      <c r="O13">
        <v>1868</v>
      </c>
      <c r="P13">
        <v>21634</v>
      </c>
      <c r="Q13">
        <v>28732</v>
      </c>
      <c r="R13">
        <v>24495</v>
      </c>
      <c r="S13">
        <v>17621</v>
      </c>
      <c r="T13">
        <v>2949</v>
      </c>
      <c r="V13" s="3">
        <v>2012</v>
      </c>
      <c r="W13">
        <v>39996</v>
      </c>
      <c r="X13">
        <v>2574</v>
      </c>
      <c r="Y13">
        <v>48876</v>
      </c>
      <c r="Z13">
        <v>40410</v>
      </c>
      <c r="AA13">
        <v>41667</v>
      </c>
      <c r="AB13">
        <v>32686</v>
      </c>
      <c r="AC13">
        <v>4041</v>
      </c>
    </row>
    <row r="14" spans="1:38">
      <c r="A14" s="17" t="s">
        <v>104</v>
      </c>
      <c r="B14" s="47">
        <f>AVERAGE($J$9:$J$23)</f>
        <v>1.9089033842911585</v>
      </c>
      <c r="C14" s="103">
        <v>1.038</v>
      </c>
      <c r="D14" s="3">
        <f t="shared" si="0"/>
        <v>2014</v>
      </c>
      <c r="E14" s="43">
        <f t="shared" si="4"/>
        <v>1.2232998295421149</v>
      </c>
      <c r="F14" s="43">
        <f t="shared" si="5"/>
        <v>1.4089363768819816</v>
      </c>
      <c r="G14" s="43">
        <f t="shared" si="6"/>
        <v>2.2887435687839592</v>
      </c>
      <c r="H14" s="43">
        <f t="shared" si="7"/>
        <v>1.3151234777876046</v>
      </c>
      <c r="I14" s="43">
        <f t="shared" si="8"/>
        <v>1.6703787103377687</v>
      </c>
      <c r="J14" s="43">
        <f t="shared" si="9"/>
        <v>1.9287242427654543</v>
      </c>
      <c r="K14" s="43">
        <f t="shared" si="10"/>
        <v>1.3306620209059234</v>
      </c>
      <c r="M14" s="3">
        <v>2014</v>
      </c>
      <c r="N14">
        <v>34026</v>
      </c>
      <c r="O14">
        <v>2059</v>
      </c>
      <c r="P14">
        <v>20797</v>
      </c>
      <c r="Q14">
        <v>29398</v>
      </c>
      <c r="R14">
        <v>24425</v>
      </c>
      <c r="S14">
        <v>17762</v>
      </c>
      <c r="T14">
        <v>2870</v>
      </c>
      <c r="V14" s="3">
        <v>2014</v>
      </c>
      <c r="W14">
        <v>41624</v>
      </c>
      <c r="X14">
        <v>2901</v>
      </c>
      <c r="Y14">
        <v>47599</v>
      </c>
      <c r="Z14">
        <v>38662</v>
      </c>
      <c r="AA14">
        <v>40799</v>
      </c>
      <c r="AB14">
        <v>34258</v>
      </c>
      <c r="AC14">
        <v>3819</v>
      </c>
    </row>
    <row r="15" spans="1:38">
      <c r="A15" s="17" t="s">
        <v>17</v>
      </c>
      <c r="B15" s="47">
        <f>AVERAGE($K$9:$K$23)</f>
        <v>1.2591684358269457</v>
      </c>
      <c r="C15" s="103">
        <v>1.0980000000000001</v>
      </c>
      <c r="D15" s="3">
        <f t="shared" si="0"/>
        <v>2015</v>
      </c>
      <c r="E15" s="43">
        <f t="shared" si="4"/>
        <v>1.1808754643837829</v>
      </c>
      <c r="F15" s="43">
        <f t="shared" si="5"/>
        <v>1.4359110169491525</v>
      </c>
      <c r="G15" s="43">
        <f t="shared" si="6"/>
        <v>2.3420302893987106</v>
      </c>
      <c r="H15" s="43">
        <f t="shared" si="7"/>
        <v>1.3020822506322973</v>
      </c>
      <c r="I15" s="43">
        <f t="shared" si="8"/>
        <v>1.6799642750818695</v>
      </c>
      <c r="J15" s="43">
        <f t="shared" si="9"/>
        <v>1.9344583754233764</v>
      </c>
      <c r="K15" s="43">
        <f t="shared" si="10"/>
        <v>1.2941176470588236</v>
      </c>
      <c r="M15" s="3">
        <v>2015</v>
      </c>
      <c r="N15">
        <v>30955</v>
      </c>
      <c r="O15">
        <v>1888</v>
      </c>
      <c r="P15">
        <v>20007</v>
      </c>
      <c r="Q15">
        <v>28863</v>
      </c>
      <c r="R15">
        <v>23513</v>
      </c>
      <c r="S15">
        <v>16829</v>
      </c>
      <c r="T15">
        <v>2754</v>
      </c>
      <c r="V15" s="3">
        <v>2015</v>
      </c>
      <c r="W15">
        <v>36554</v>
      </c>
      <c r="X15">
        <v>2711</v>
      </c>
      <c r="Y15">
        <v>46857</v>
      </c>
      <c r="Z15">
        <v>37582</v>
      </c>
      <c r="AA15">
        <v>39501</v>
      </c>
      <c r="AB15">
        <v>32555</v>
      </c>
      <c r="AC15">
        <v>3564</v>
      </c>
    </row>
    <row r="16" spans="1:38">
      <c r="D16" s="3">
        <f t="shared" si="0"/>
        <v>2016</v>
      </c>
      <c r="E16" s="43">
        <f t="shared" si="4"/>
        <v>1.2050937049495436</v>
      </c>
      <c r="F16" s="43">
        <f t="shared" si="5"/>
        <v>1.4893062076160668</v>
      </c>
      <c r="G16" s="43">
        <f t="shared" si="6"/>
        <v>2.4036828698790065</v>
      </c>
      <c r="H16" s="43">
        <f t="shared" si="7"/>
        <v>1.2783430732210381</v>
      </c>
      <c r="I16" s="43">
        <f t="shared" si="8"/>
        <v>1.589301692277767</v>
      </c>
      <c r="J16" s="43">
        <f t="shared" si="9"/>
        <v>1.967741935483871</v>
      </c>
      <c r="K16" s="43">
        <f t="shared" si="10"/>
        <v>1.3047404063205417</v>
      </c>
      <c r="M16" s="3">
        <v>2016</v>
      </c>
      <c r="N16">
        <v>31215</v>
      </c>
      <c r="O16">
        <v>1917</v>
      </c>
      <c r="P16">
        <v>18844</v>
      </c>
      <c r="Q16">
        <v>29090</v>
      </c>
      <c r="R16">
        <v>25705</v>
      </c>
      <c r="S16">
        <v>16988</v>
      </c>
      <c r="T16">
        <v>2658</v>
      </c>
      <c r="V16" s="3">
        <v>2016</v>
      </c>
      <c r="W16">
        <v>37617</v>
      </c>
      <c r="X16">
        <v>2855</v>
      </c>
      <c r="Y16">
        <v>45295</v>
      </c>
      <c r="Z16">
        <v>37187</v>
      </c>
      <c r="AA16">
        <v>40853</v>
      </c>
      <c r="AB16">
        <v>33428</v>
      </c>
      <c r="AC16">
        <v>3468</v>
      </c>
    </row>
    <row r="17" spans="4:29">
      <c r="D17" s="3">
        <f t="shared" si="0"/>
        <v>2017</v>
      </c>
      <c r="E17" s="43">
        <f t="shared" si="4"/>
        <v>1.1748100213725956</v>
      </c>
      <c r="F17" s="43">
        <f t="shared" si="5"/>
        <v>1.4544568923526546</v>
      </c>
      <c r="G17" s="43">
        <f t="shared" si="6"/>
        <v>2.4315789473684211</v>
      </c>
      <c r="H17" s="43">
        <f t="shared" si="7"/>
        <v>1.3045120745657393</v>
      </c>
      <c r="I17" s="43">
        <f t="shared" si="8"/>
        <v>1.6871351856175578</v>
      </c>
      <c r="J17" s="43">
        <f t="shared" si="9"/>
        <v>1.9193812983360674</v>
      </c>
      <c r="K17" s="43">
        <f t="shared" si="10"/>
        <v>1.2417168674698795</v>
      </c>
      <c r="M17" s="3">
        <v>2017</v>
      </c>
      <c r="N17">
        <v>33688</v>
      </c>
      <c r="O17">
        <v>2053</v>
      </c>
      <c r="P17">
        <v>17765</v>
      </c>
      <c r="Q17">
        <v>28324</v>
      </c>
      <c r="R17">
        <v>25698</v>
      </c>
      <c r="S17">
        <v>17068</v>
      </c>
      <c r="T17">
        <v>2656</v>
      </c>
      <c r="V17" s="3">
        <f t="shared" ref="V17:V24" si="11">M17</f>
        <v>2017</v>
      </c>
      <c r="W17">
        <v>39577</v>
      </c>
      <c r="X17">
        <v>2986</v>
      </c>
      <c r="Y17">
        <v>43197</v>
      </c>
      <c r="Z17">
        <v>36949</v>
      </c>
      <c r="AA17">
        <v>43356</v>
      </c>
      <c r="AB17">
        <v>32760</v>
      </c>
      <c r="AC17">
        <v>3298</v>
      </c>
    </row>
    <row r="18" spans="4:29">
      <c r="D18" s="3">
        <f t="shared" si="0"/>
        <v>2018</v>
      </c>
      <c r="E18" s="43">
        <f t="shared" si="4"/>
        <v>1.1425684842536732</v>
      </c>
      <c r="F18" s="43">
        <f t="shared" si="5"/>
        <v>1.4874569601574028</v>
      </c>
      <c r="G18" s="43">
        <f t="shared" si="6"/>
        <v>2.463401821153397</v>
      </c>
      <c r="H18" s="43">
        <f t="shared" si="7"/>
        <v>1.3176623194502874</v>
      </c>
      <c r="I18" s="43">
        <f t="shared" si="8"/>
        <v>1.6994498708880657</v>
      </c>
      <c r="J18" s="43">
        <f t="shared" si="9"/>
        <v>1.9365125464684014</v>
      </c>
      <c r="K18" s="43">
        <f t="shared" si="10"/>
        <v>1.2380576391630478</v>
      </c>
      <c r="M18" s="3">
        <v>2018</v>
      </c>
      <c r="N18">
        <v>34643</v>
      </c>
      <c r="O18">
        <v>2033</v>
      </c>
      <c r="P18">
        <v>17132</v>
      </c>
      <c r="Q18">
        <v>28524</v>
      </c>
      <c r="R18">
        <v>26721</v>
      </c>
      <c r="S18">
        <v>17216</v>
      </c>
      <c r="T18">
        <v>2533</v>
      </c>
      <c r="V18" s="3">
        <f t="shared" si="11"/>
        <v>2018</v>
      </c>
      <c r="W18">
        <v>39582</v>
      </c>
      <c r="X18">
        <v>3024</v>
      </c>
      <c r="Y18">
        <v>42203</v>
      </c>
      <c r="Z18">
        <v>37585</v>
      </c>
      <c r="AA18">
        <v>45411</v>
      </c>
      <c r="AB18">
        <v>33339</v>
      </c>
      <c r="AC18">
        <v>3136</v>
      </c>
    </row>
    <row r="19" spans="4:29">
      <c r="D19" s="3">
        <f t="shared" si="0"/>
        <v>2019</v>
      </c>
      <c r="E19" s="43">
        <f t="shared" si="4"/>
        <v>1.159103575723798</v>
      </c>
      <c r="F19" s="43">
        <f t="shared" si="5"/>
        <v>1.4476334340382679</v>
      </c>
      <c r="G19" s="43">
        <f t="shared" si="6"/>
        <v>2.4449628477622256</v>
      </c>
      <c r="H19" s="43">
        <f t="shared" si="7"/>
        <v>1.3190601062728591</v>
      </c>
      <c r="I19" s="43">
        <f t="shared" si="8"/>
        <v>1.7257189173949816</v>
      </c>
      <c r="J19" s="43">
        <f t="shared" si="9"/>
        <v>1.983936866849499</v>
      </c>
      <c r="K19" s="43">
        <f t="shared" si="10"/>
        <v>1.1908027430415491</v>
      </c>
      <c r="M19" s="3">
        <v>2019</v>
      </c>
      <c r="N19">
        <v>34091</v>
      </c>
      <c r="O19">
        <v>1986</v>
      </c>
      <c r="P19">
        <v>17361</v>
      </c>
      <c r="Q19">
        <v>28982</v>
      </c>
      <c r="R19">
        <v>28376</v>
      </c>
      <c r="S19">
        <v>17867</v>
      </c>
      <c r="T19">
        <v>2479</v>
      </c>
      <c r="V19" s="3">
        <f t="shared" si="11"/>
        <v>2019</v>
      </c>
      <c r="W19">
        <v>39515</v>
      </c>
      <c r="X19">
        <v>2875</v>
      </c>
      <c r="Y19">
        <v>42447</v>
      </c>
      <c r="Z19">
        <v>38229</v>
      </c>
      <c r="AA19">
        <v>48969</v>
      </c>
      <c r="AB19">
        <v>35447</v>
      </c>
      <c r="AC19">
        <v>2952</v>
      </c>
    </row>
    <row r="20" spans="4:29">
      <c r="D20" s="3">
        <f t="shared" si="0"/>
        <v>2020</v>
      </c>
      <c r="E20" s="43">
        <f t="shared" si="4"/>
        <v>1.1570425858204554</v>
      </c>
      <c r="F20" s="43">
        <f t="shared" si="5"/>
        <v>1.4526315789473685</v>
      </c>
      <c r="G20" s="43">
        <f t="shared" si="6"/>
        <v>2.4458427770487892</v>
      </c>
      <c r="H20" s="43">
        <f t="shared" si="7"/>
        <v>1.3113930922168691</v>
      </c>
      <c r="I20" s="43">
        <f t="shared" si="8"/>
        <v>1.5093581544848831</v>
      </c>
      <c r="J20" s="43">
        <f t="shared" si="9"/>
        <v>1.9747424939732632</v>
      </c>
      <c r="K20" s="43">
        <f t="shared" si="10"/>
        <v>1.1743892165122156</v>
      </c>
      <c r="M20" s="3">
        <v>2020</v>
      </c>
      <c r="N20">
        <v>33908</v>
      </c>
      <c r="O20">
        <v>1900</v>
      </c>
      <c r="P20">
        <v>16766</v>
      </c>
      <c r="Q20">
        <v>29474</v>
      </c>
      <c r="R20">
        <v>29867</v>
      </c>
      <c r="S20">
        <v>18252</v>
      </c>
      <c r="T20">
        <v>2374</v>
      </c>
      <c r="V20" s="3">
        <f t="shared" si="11"/>
        <v>2020</v>
      </c>
      <c r="W20">
        <v>39233</v>
      </c>
      <c r="X20">
        <v>2760</v>
      </c>
      <c r="Y20">
        <v>41007</v>
      </c>
      <c r="Z20">
        <v>38652</v>
      </c>
      <c r="AA20">
        <v>45080</v>
      </c>
      <c r="AB20">
        <v>36043</v>
      </c>
      <c r="AC20">
        <v>2788</v>
      </c>
    </row>
    <row r="21" spans="4:29">
      <c r="D21" s="3">
        <f t="shared" si="0"/>
        <v>2021</v>
      </c>
      <c r="E21" s="43">
        <f t="shared" si="4"/>
        <v>1.1181485295800435</v>
      </c>
      <c r="F21" s="43">
        <f t="shared" si="5"/>
        <v>1.4377142857142857</v>
      </c>
      <c r="G21" s="43">
        <f t="shared" si="6"/>
        <v>2.4956873475700436</v>
      </c>
      <c r="H21" s="43">
        <f t="shared" si="7"/>
        <v>1.2787284432436039</v>
      </c>
      <c r="I21" s="43">
        <f t="shared" si="8"/>
        <v>1.5841580695925861</v>
      </c>
      <c r="J21" s="43">
        <f t="shared" si="9"/>
        <v>1.9782058871011139</v>
      </c>
      <c r="K21" s="43">
        <f t="shared" si="10"/>
        <v>1.133552014995314</v>
      </c>
      <c r="M21" s="3">
        <v>2021</v>
      </c>
      <c r="N21">
        <v>34956</v>
      </c>
      <c r="O21">
        <v>1750</v>
      </c>
      <c r="P21">
        <v>16811</v>
      </c>
      <c r="Q21">
        <v>29979</v>
      </c>
      <c r="R21">
        <v>28595</v>
      </c>
      <c r="S21">
        <v>18583</v>
      </c>
      <c r="T21">
        <v>2134</v>
      </c>
      <c r="V21" s="3">
        <f t="shared" si="11"/>
        <v>2021</v>
      </c>
      <c r="W21">
        <v>39086</v>
      </c>
      <c r="X21">
        <v>2516</v>
      </c>
      <c r="Y21">
        <v>41955</v>
      </c>
      <c r="Z21">
        <v>38335</v>
      </c>
      <c r="AA21">
        <v>45299</v>
      </c>
      <c r="AB21">
        <v>36761</v>
      </c>
      <c r="AC21">
        <v>2419</v>
      </c>
    </row>
    <row r="22" spans="4:29">
      <c r="D22" s="3">
        <f t="shared" si="0"/>
        <v>2022</v>
      </c>
      <c r="E22" s="43">
        <f t="shared" si="4"/>
        <v>1.1385080306676367</v>
      </c>
      <c r="F22" s="43">
        <f t="shared" si="5"/>
        <v>1.4944512946979038</v>
      </c>
      <c r="G22" s="43">
        <f t="shared" si="6"/>
        <v>2.4698267775623788</v>
      </c>
      <c r="H22" s="43">
        <f t="shared" si="7"/>
        <v>1.299531145344943</v>
      </c>
      <c r="I22" s="43">
        <f t="shared" si="8"/>
        <v>1.5820706614110585</v>
      </c>
      <c r="J22" s="43">
        <f t="shared" si="9"/>
        <v>1.9558494187906581</v>
      </c>
      <c r="K22" s="43">
        <f t="shared" si="10"/>
        <v>1.2335115864527628</v>
      </c>
      <c r="M22" s="3">
        <v>2022</v>
      </c>
      <c r="N22">
        <v>35738</v>
      </c>
      <c r="O22">
        <v>1622</v>
      </c>
      <c r="P22">
        <v>15991</v>
      </c>
      <c r="Q22">
        <v>29860</v>
      </c>
      <c r="R22">
        <v>27653</v>
      </c>
      <c r="S22">
        <v>18754</v>
      </c>
      <c r="T22">
        <v>1683</v>
      </c>
      <c r="V22" s="3">
        <f t="shared" si="11"/>
        <v>2022</v>
      </c>
      <c r="W22">
        <v>40688</v>
      </c>
      <c r="X22">
        <v>2424</v>
      </c>
      <c r="Y22">
        <v>39495</v>
      </c>
      <c r="Z22">
        <v>38804</v>
      </c>
      <c r="AA22">
        <v>43749</v>
      </c>
      <c r="AB22">
        <v>36680</v>
      </c>
      <c r="AC22">
        <v>2076</v>
      </c>
    </row>
    <row r="23" spans="4:29">
      <c r="D23" s="3">
        <f t="shared" si="0"/>
        <v>2023</v>
      </c>
      <c r="E23" s="56">
        <f>W23/N23</f>
        <v>1.1553107095636845</v>
      </c>
      <c r="F23" s="56">
        <f t="shared" si="5"/>
        <v>1.974006116207951</v>
      </c>
      <c r="G23" s="56">
        <f t="shared" si="6"/>
        <v>2.554930332261522</v>
      </c>
      <c r="H23" s="56">
        <f t="shared" si="7"/>
        <v>1.2839185505852173</v>
      </c>
      <c r="I23" s="56">
        <f t="shared" si="8"/>
        <v>1.8184980076990613</v>
      </c>
      <c r="J23" s="56">
        <f t="shared" si="9"/>
        <v>1.9954350161117078</v>
      </c>
      <c r="K23" s="56">
        <f t="shared" si="10"/>
        <v>1.1938144329896907</v>
      </c>
      <c r="M23" s="3">
        <v>2023</v>
      </c>
      <c r="N23">
        <v>34035</v>
      </c>
      <c r="O23">
        <v>2616</v>
      </c>
      <c r="P23">
        <v>14928</v>
      </c>
      <c r="Q23">
        <v>31185</v>
      </c>
      <c r="R23">
        <v>29614</v>
      </c>
      <c r="S23">
        <v>18620</v>
      </c>
      <c r="T23">
        <v>1455</v>
      </c>
      <c r="V23" s="3">
        <f t="shared" si="11"/>
        <v>2023</v>
      </c>
      <c r="W23">
        <v>39321</v>
      </c>
      <c r="X23">
        <v>5164</v>
      </c>
      <c r="Y23">
        <v>38140</v>
      </c>
      <c r="Z23">
        <v>40039</v>
      </c>
      <c r="AA23">
        <v>53853</v>
      </c>
      <c r="AB23">
        <v>37155</v>
      </c>
      <c r="AC23">
        <v>1737</v>
      </c>
    </row>
    <row r="24" spans="4:29">
      <c r="D24" s="3">
        <f t="shared" ref="D24" si="12">V24</f>
        <v>2024</v>
      </c>
      <c r="E24" s="3"/>
      <c r="F24" s="3"/>
      <c r="G24" s="3"/>
      <c r="H24" s="3"/>
      <c r="I24" s="3"/>
      <c r="J24" s="3"/>
      <c r="K24" s="3"/>
      <c r="M24" s="3">
        <v>2024</v>
      </c>
      <c r="N24" s="3"/>
      <c r="O24" s="3"/>
      <c r="P24" s="3"/>
      <c r="Q24" s="3"/>
      <c r="R24" s="3"/>
      <c r="S24" s="3"/>
      <c r="T24" s="3"/>
      <c r="V24" s="3">
        <f t="shared" si="11"/>
        <v>2024</v>
      </c>
      <c r="W24" s="3"/>
      <c r="X24" s="3"/>
      <c r="Y24" s="3"/>
      <c r="Z24" s="3"/>
      <c r="AA24" s="3"/>
      <c r="AB24" s="3"/>
      <c r="AC24" s="3"/>
    </row>
    <row r="25" spans="4:29">
      <c r="Q25" s="40"/>
      <c r="Z25" s="40"/>
    </row>
  </sheetData>
  <pageMargins left="0.7" right="0.7" top="0.75" bottom="0.75" header="0.3" footer="0.3"/>
  <pageSetup orientation="portrait"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0" tint="-0.499984740745262"/>
  </sheetPr>
  <dimension ref="A1:AC15"/>
  <sheetViews>
    <sheetView workbookViewId="0">
      <selection activeCell="G23" sqref="G23"/>
    </sheetView>
  </sheetViews>
  <sheetFormatPr defaultColWidth="9" defaultRowHeight="15"/>
  <cols>
    <col min="1" max="1" width="12.140625" style="2" bestFit="1" customWidth="1"/>
    <col min="2" max="2" width="10.28515625" style="2" customWidth="1"/>
    <col min="3" max="3" width="9" style="2"/>
    <col min="4" max="4" width="20.7109375" style="2" bestFit="1" customWidth="1"/>
    <col min="5" max="5" width="6.5703125" style="2" bestFit="1" customWidth="1"/>
    <col min="6" max="6" width="6.42578125" style="2" bestFit="1" customWidth="1"/>
    <col min="7" max="7" width="9" style="2"/>
    <col min="8" max="8" width="10.85546875" style="2" bestFit="1" customWidth="1"/>
    <col min="9" max="9" width="10.42578125" style="2" bestFit="1" customWidth="1"/>
    <col min="10" max="10" width="12" style="2" bestFit="1" customWidth="1"/>
    <col min="11" max="11" width="10.85546875" style="2" bestFit="1" customWidth="1"/>
    <col min="12" max="12" width="10.7109375" style="2" bestFit="1" customWidth="1"/>
    <col min="13" max="13" width="9.42578125" style="2" customWidth="1"/>
    <col min="14" max="14" width="8.28515625" style="2" bestFit="1" customWidth="1"/>
    <col min="15" max="15" width="8.140625" style="2" bestFit="1" customWidth="1"/>
    <col min="16" max="16" width="11.140625" style="2" bestFit="1" customWidth="1"/>
    <col min="17" max="17" width="8.7109375" style="2" bestFit="1" customWidth="1"/>
    <col min="18" max="18" width="8.140625" style="2" bestFit="1" customWidth="1"/>
    <col min="19" max="19" width="8.28515625" style="2" bestFit="1" customWidth="1"/>
    <col min="20" max="20" width="9.85546875" style="2" bestFit="1" customWidth="1"/>
    <col min="21" max="21" width="10.7109375" style="2" bestFit="1" customWidth="1"/>
    <col min="22" max="22" width="9.140625" style="2" bestFit="1" customWidth="1"/>
    <col min="23" max="23" width="5.5703125" style="2" bestFit="1" customWidth="1"/>
    <col min="24" max="24" width="10.28515625" style="2" bestFit="1" customWidth="1"/>
    <col min="25" max="25" width="12.5703125" style="2" bestFit="1" customWidth="1"/>
    <col min="26" max="26" width="12.28515625" style="2" bestFit="1" customWidth="1"/>
    <col min="27" max="27" width="10.140625" style="2" bestFit="1" customWidth="1"/>
    <col min="28" max="28" width="13.28515625" style="2" bestFit="1" customWidth="1"/>
    <col min="29" max="29" width="10.28515625" style="2" bestFit="1" customWidth="1"/>
    <col min="30" max="16384" width="9" style="2"/>
  </cols>
  <sheetData>
    <row r="1" spans="1:29">
      <c r="A1" s="54" t="s">
        <v>48</v>
      </c>
      <c r="B1" s="55" t="s">
        <v>171</v>
      </c>
      <c r="D1" s="37"/>
      <c r="E1" s="37" t="s">
        <v>146</v>
      </c>
      <c r="F1" s="74" t="s">
        <v>147</v>
      </c>
      <c r="G1" s="74" t="s">
        <v>148</v>
      </c>
      <c r="H1" s="74" t="s">
        <v>149</v>
      </c>
      <c r="I1" s="37" t="s">
        <v>150</v>
      </c>
      <c r="J1" s="74" t="s">
        <v>106</v>
      </c>
      <c r="K1" s="37" t="s">
        <v>104</v>
      </c>
      <c r="L1" s="37" t="s">
        <v>151</v>
      </c>
      <c r="M1" s="74" t="s">
        <v>152</v>
      </c>
      <c r="N1" s="37" t="s">
        <v>55</v>
      </c>
      <c r="O1" s="37" t="s">
        <v>53</v>
      </c>
      <c r="P1" s="37" t="s">
        <v>153</v>
      </c>
      <c r="Q1" s="37" t="s">
        <v>54</v>
      </c>
      <c r="R1" s="37" t="s">
        <v>154</v>
      </c>
      <c r="S1" s="37" t="s">
        <v>155</v>
      </c>
      <c r="T1" s="37" t="s">
        <v>156</v>
      </c>
      <c r="U1" s="37" t="s">
        <v>157</v>
      </c>
      <c r="V1" s="37" t="s">
        <v>158</v>
      </c>
      <c r="W1" s="74" t="s">
        <v>15</v>
      </c>
      <c r="X1" s="74" t="s">
        <v>159</v>
      </c>
      <c r="Y1" s="37" t="s">
        <v>160</v>
      </c>
      <c r="Z1" s="37" t="s">
        <v>161</v>
      </c>
      <c r="AA1" s="37" t="s">
        <v>162</v>
      </c>
      <c r="AB1" s="37" t="s">
        <v>163</v>
      </c>
      <c r="AC1" s="37" t="s">
        <v>164</v>
      </c>
    </row>
    <row r="2" spans="1:29">
      <c r="A2" s="17" t="s">
        <v>15</v>
      </c>
      <c r="B2" s="47">
        <f>_xlfn.XLOOKUP($A2,$D$1:$AC$1,$D$2:$AC$2)</f>
        <v>0.93010000000000004</v>
      </c>
      <c r="D2" s="75" t="s">
        <v>167</v>
      </c>
      <c r="E2" s="37">
        <v>3</v>
      </c>
      <c r="F2" s="49">
        <v>0.93010000000000004</v>
      </c>
      <c r="G2" s="49">
        <v>0.93010000000000004</v>
      </c>
      <c r="H2" s="49">
        <v>0.93010000000000004</v>
      </c>
      <c r="I2" s="50">
        <f>$H2</f>
        <v>0.93010000000000004</v>
      </c>
      <c r="J2" s="49">
        <v>0.83</v>
      </c>
      <c r="K2" s="50">
        <v>0.67700000000000005</v>
      </c>
      <c r="L2" s="50">
        <f>K2</f>
        <v>0.67700000000000005</v>
      </c>
      <c r="M2" s="49">
        <v>0.62190000000000001</v>
      </c>
      <c r="N2" s="50">
        <v>0.64219999999999999</v>
      </c>
      <c r="O2" s="50">
        <v>0.56869999999999998</v>
      </c>
      <c r="P2" s="50">
        <f>O2</f>
        <v>0.56869999999999998</v>
      </c>
      <c r="Q2" s="50">
        <v>0.61580000000000001</v>
      </c>
      <c r="R2" s="50">
        <f>Q2</f>
        <v>0.61580000000000001</v>
      </c>
      <c r="S2" s="50">
        <f t="shared" ref="S2:U2" si="0">R2</f>
        <v>0.61580000000000001</v>
      </c>
      <c r="T2" s="50">
        <f t="shared" si="0"/>
        <v>0.61580000000000001</v>
      </c>
      <c r="U2" s="50">
        <f t="shared" si="0"/>
        <v>0.61580000000000001</v>
      </c>
      <c r="V2" s="50">
        <f>U2</f>
        <v>0.61580000000000001</v>
      </c>
      <c r="W2" s="49">
        <v>0.93010000000000004</v>
      </c>
      <c r="X2" s="49">
        <v>0.94520000000000004</v>
      </c>
      <c r="Y2" s="50">
        <f>$X2</f>
        <v>0.94520000000000004</v>
      </c>
      <c r="Z2" s="50">
        <f>$X2</f>
        <v>0.94520000000000004</v>
      </c>
      <c r="AA2" s="50">
        <f>$X2</f>
        <v>0.94520000000000004</v>
      </c>
      <c r="AB2" s="50">
        <f>$X2</f>
        <v>0.94520000000000004</v>
      </c>
      <c r="AC2" s="21" t="s">
        <v>167</v>
      </c>
    </row>
    <row r="3" spans="1:29">
      <c r="A3" s="17" t="s">
        <v>16</v>
      </c>
      <c r="B3" s="47">
        <f>$F$2</f>
        <v>0.93010000000000004</v>
      </c>
      <c r="D3" s="5" t="s">
        <v>145</v>
      </c>
    </row>
    <row r="4" spans="1:29">
      <c r="A4" s="17" t="s">
        <v>52</v>
      </c>
      <c r="B4" s="47">
        <f>$M$2</f>
        <v>0.62190000000000001</v>
      </c>
      <c r="D4" s="100" t="s">
        <v>188</v>
      </c>
    </row>
    <row r="5" spans="1:29">
      <c r="A5" s="17" t="s">
        <v>53</v>
      </c>
      <c r="B5" s="47">
        <f>$O$2</f>
        <v>0.56869999999999998</v>
      </c>
    </row>
    <row r="6" spans="1:29">
      <c r="A6" s="17" t="s">
        <v>54</v>
      </c>
      <c r="B6" s="47">
        <f>$Q$2</f>
        <v>0.61580000000000001</v>
      </c>
    </row>
    <row r="7" spans="1:29">
      <c r="A7" s="17" t="s">
        <v>55</v>
      </c>
      <c r="B7" s="47">
        <f>$N$2</f>
        <v>0.64219999999999999</v>
      </c>
    </row>
    <row r="8" spans="1:29">
      <c r="A8" s="17" t="s">
        <v>99</v>
      </c>
      <c r="B8" s="47">
        <f>$H$2</f>
        <v>0.93010000000000004</v>
      </c>
    </row>
    <row r="9" spans="1:29">
      <c r="A9" s="17" t="s">
        <v>100</v>
      </c>
      <c r="B9" s="47">
        <f>$X$2</f>
        <v>0.94520000000000004</v>
      </c>
    </row>
    <row r="10" spans="1:29">
      <c r="A10" s="17" t="s">
        <v>119</v>
      </c>
      <c r="B10" s="47">
        <f>$Z$2</f>
        <v>0.94520000000000004</v>
      </c>
    </row>
    <row r="11" spans="1:29">
      <c r="A11" s="17" t="s">
        <v>120</v>
      </c>
      <c r="B11" s="47">
        <f>$AB$2</f>
        <v>0.94520000000000004</v>
      </c>
    </row>
    <row r="12" spans="1:29">
      <c r="A12" s="17" t="s">
        <v>121</v>
      </c>
      <c r="B12" s="47">
        <f>$AA$2</f>
        <v>0.94520000000000004</v>
      </c>
    </row>
    <row r="13" spans="1:29">
      <c r="A13" s="17" t="s">
        <v>105</v>
      </c>
      <c r="B13" s="47">
        <f>$J$2</f>
        <v>0.83</v>
      </c>
    </row>
    <row r="14" spans="1:29">
      <c r="A14" s="17" t="s">
        <v>104</v>
      </c>
      <c r="B14" s="47">
        <f>$K$2</f>
        <v>0.67700000000000005</v>
      </c>
    </row>
    <row r="15" spans="1:29">
      <c r="A15" s="17" t="s">
        <v>17</v>
      </c>
      <c r="B15" s="47">
        <f>$G$2</f>
        <v>0.93010000000000004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0" tint="-0.499984740745262"/>
  </sheetPr>
  <dimension ref="A1:G8"/>
  <sheetViews>
    <sheetView workbookViewId="0">
      <selection activeCell="J16" sqref="J16"/>
    </sheetView>
  </sheetViews>
  <sheetFormatPr defaultColWidth="9" defaultRowHeight="15"/>
  <cols>
    <col min="1" max="1" width="9" style="2"/>
    <col min="2" max="2" width="10.7109375" style="2" customWidth="1"/>
    <col min="3" max="5" width="9" style="2"/>
    <col min="6" max="6" width="10.42578125" style="7" customWidth="1"/>
    <col min="7" max="7" width="9" style="2"/>
    <col min="8" max="8" width="9.85546875" style="2" bestFit="1" customWidth="1"/>
    <col min="9" max="16" width="9" style="2"/>
    <col min="17" max="17" width="9.85546875" style="2" bestFit="1" customWidth="1"/>
    <col min="18" max="16384" width="9" style="2"/>
  </cols>
  <sheetData>
    <row r="1" spans="1:7" ht="16.5">
      <c r="A1" s="59" t="s">
        <v>16</v>
      </c>
      <c r="B1" s="60"/>
      <c r="C1" s="60"/>
      <c r="D1" s="60"/>
      <c r="E1" s="60"/>
      <c r="F1" s="61"/>
      <c r="G1" s="5" t="s">
        <v>199</v>
      </c>
    </row>
    <row r="2" spans="1:7" ht="30.75">
      <c r="A2" s="62" t="s">
        <v>5</v>
      </c>
      <c r="B2" s="63" t="s">
        <v>50</v>
      </c>
      <c r="C2" s="63" t="s">
        <v>123</v>
      </c>
      <c r="D2" s="64" t="s">
        <v>169</v>
      </c>
      <c r="E2" s="64" t="s">
        <v>170</v>
      </c>
      <c r="F2" s="65" t="s">
        <v>124</v>
      </c>
      <c r="G2" s="40"/>
    </row>
    <row r="3" spans="1:7" ht="15.75" thickBot="1">
      <c r="A3" s="66">
        <v>2008</v>
      </c>
      <c r="B3" s="67">
        <v>1383</v>
      </c>
      <c r="C3" s="67">
        <v>1173</v>
      </c>
      <c r="D3" s="68">
        <v>3895.7674418325337</v>
      </c>
      <c r="E3" s="69">
        <v>1173</v>
      </c>
      <c r="F3" s="70">
        <f>B3/C3</f>
        <v>1.1790281329923273</v>
      </c>
    </row>
    <row r="4" spans="1:7" ht="16.5">
      <c r="A4" s="60"/>
      <c r="B4" s="60"/>
      <c r="C4" s="60"/>
      <c r="D4" s="60"/>
      <c r="E4" s="60"/>
      <c r="F4" s="61"/>
    </row>
    <row r="5" spans="1:7" ht="16.5">
      <c r="A5" s="59" t="s">
        <v>17</v>
      </c>
      <c r="B5" s="60"/>
      <c r="C5" s="60"/>
      <c r="D5" s="60"/>
      <c r="E5" s="60"/>
      <c r="F5" s="61"/>
    </row>
    <row r="6" spans="1:7" ht="30.75">
      <c r="A6" s="62" t="s">
        <v>5</v>
      </c>
      <c r="B6" s="63" t="s">
        <v>50</v>
      </c>
      <c r="C6" s="63" t="s">
        <v>123</v>
      </c>
      <c r="D6" s="64" t="s">
        <v>169</v>
      </c>
      <c r="E6" s="64" t="s">
        <v>170</v>
      </c>
      <c r="F6" s="61"/>
    </row>
    <row r="7" spans="1:7">
      <c r="A7" s="71">
        <v>2008</v>
      </c>
      <c r="B7" s="72">
        <v>2857</v>
      </c>
      <c r="C7" s="72">
        <v>2601</v>
      </c>
      <c r="D7" s="69">
        <v>2654.0817854944244</v>
      </c>
      <c r="E7" s="73">
        <v>2601</v>
      </c>
      <c r="F7" s="70">
        <f>B7/C7</f>
        <v>1.0984236831987697</v>
      </c>
    </row>
    <row r="8" spans="1:7">
      <c r="A8" s="57"/>
      <c r="B8" s="57"/>
      <c r="C8" s="57"/>
      <c r="D8" s="57"/>
      <c r="E8" s="57"/>
      <c r="F8" s="5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0" tint="-0.499984740745262"/>
  </sheetPr>
  <dimension ref="A1:J15"/>
  <sheetViews>
    <sheetView workbookViewId="0">
      <selection activeCell="F20" sqref="F20"/>
    </sheetView>
  </sheetViews>
  <sheetFormatPr defaultColWidth="9" defaultRowHeight="15"/>
  <cols>
    <col min="1" max="1" width="13.85546875" style="11" customWidth="1"/>
    <col min="2" max="2" width="13.85546875" style="7" customWidth="1"/>
    <col min="3" max="4" width="9" style="2"/>
    <col min="5" max="5" width="21.85546875" style="2" bestFit="1" customWidth="1"/>
    <col min="6" max="6" width="10.140625" style="2" bestFit="1" customWidth="1"/>
    <col min="7" max="7" width="12" style="2" bestFit="1" customWidth="1"/>
    <col min="8" max="8" width="10.5703125" style="2" bestFit="1" customWidth="1"/>
    <col min="9" max="16384" width="9" style="2"/>
  </cols>
  <sheetData>
    <row r="1" spans="1:10">
      <c r="A1" s="54" t="s">
        <v>48</v>
      </c>
      <c r="B1" s="55" t="s">
        <v>168</v>
      </c>
      <c r="D1" s="21"/>
      <c r="E1" s="21"/>
      <c r="F1" s="21"/>
      <c r="G1" s="21" t="s">
        <v>125</v>
      </c>
      <c r="H1" s="21"/>
      <c r="I1" s="21"/>
      <c r="J1" s="5" t="s">
        <v>145</v>
      </c>
    </row>
    <row r="2" spans="1:10">
      <c r="A2" s="17" t="s">
        <v>15</v>
      </c>
      <c r="B2" s="48">
        <f>$I$9</f>
        <v>2.6040514489776623E-2</v>
      </c>
      <c r="D2" s="21" t="s">
        <v>20</v>
      </c>
      <c r="E2" s="21"/>
      <c r="F2" s="21"/>
      <c r="G2" s="21" t="s">
        <v>103</v>
      </c>
      <c r="H2" s="21"/>
      <c r="I2" s="21"/>
    </row>
    <row r="3" spans="1:10">
      <c r="A3" s="17" t="s">
        <v>16</v>
      </c>
      <c r="B3" s="47">
        <f>$I$5</f>
        <v>0.10050000000000003</v>
      </c>
      <c r="D3" s="21" t="s">
        <v>126</v>
      </c>
      <c r="E3" s="21" t="s">
        <v>127</v>
      </c>
      <c r="F3" s="21" t="s">
        <v>48</v>
      </c>
      <c r="G3" s="21" t="s">
        <v>128</v>
      </c>
      <c r="H3" s="21" t="s">
        <v>129</v>
      </c>
      <c r="I3" s="21"/>
    </row>
    <row r="4" spans="1:10">
      <c r="A4" s="17" t="s">
        <v>52</v>
      </c>
      <c r="B4" s="47">
        <f>$I$6</f>
        <v>0.34092450566077115</v>
      </c>
      <c r="D4" s="21">
        <v>2.0099999999999998</v>
      </c>
      <c r="E4" s="21" t="s">
        <v>130</v>
      </c>
      <c r="F4" s="21" t="s">
        <v>131</v>
      </c>
      <c r="G4" s="22">
        <v>8082</v>
      </c>
      <c r="H4" s="21"/>
      <c r="I4" s="21"/>
    </row>
    <row r="5" spans="1:10">
      <c r="A5" s="17" t="s">
        <v>53</v>
      </c>
      <c r="B5" s="47">
        <f>$I$6</f>
        <v>0.34092450566077115</v>
      </c>
      <c r="D5" s="21">
        <v>3</v>
      </c>
      <c r="E5" s="21" t="s">
        <v>132</v>
      </c>
      <c r="F5" s="21"/>
      <c r="G5" s="22">
        <v>1799</v>
      </c>
      <c r="H5" s="44">
        <v>2000</v>
      </c>
      <c r="I5" s="45">
        <f>1-G5/H5</f>
        <v>0.10050000000000003</v>
      </c>
    </row>
    <row r="6" spans="1:10">
      <c r="A6" s="17" t="s">
        <v>54</v>
      </c>
      <c r="B6" s="47">
        <f>$I$6</f>
        <v>0.34092450566077115</v>
      </c>
      <c r="D6" s="21"/>
      <c r="E6" s="21" t="s">
        <v>133</v>
      </c>
      <c r="F6" s="21" t="s">
        <v>134</v>
      </c>
      <c r="G6" s="22">
        <v>25265</v>
      </c>
      <c r="H6" s="44">
        <v>38334</v>
      </c>
      <c r="I6" s="45">
        <f>1-G6/H6</f>
        <v>0.34092450566077115</v>
      </c>
    </row>
    <row r="7" spans="1:10">
      <c r="A7" s="17" t="s">
        <v>55</v>
      </c>
      <c r="B7" s="47">
        <f>$I$6</f>
        <v>0.34092450566077115</v>
      </c>
      <c r="D7" s="21">
        <v>6.01</v>
      </c>
      <c r="E7" s="21" t="s">
        <v>135</v>
      </c>
      <c r="F7" s="21" t="s">
        <v>136</v>
      </c>
      <c r="G7" s="22">
        <v>16472</v>
      </c>
      <c r="H7" s="44"/>
      <c r="I7" s="21"/>
    </row>
    <row r="8" spans="1:10">
      <c r="A8" s="17" t="s">
        <v>99</v>
      </c>
      <c r="B8" s="47">
        <f>$I$9</f>
        <v>2.6040514489776623E-2</v>
      </c>
      <c r="D8" s="21">
        <v>7.01</v>
      </c>
      <c r="E8" s="21" t="s">
        <v>137</v>
      </c>
      <c r="F8" s="21" t="s">
        <v>138</v>
      </c>
      <c r="G8" s="22">
        <v>23172</v>
      </c>
      <c r="H8" s="44">
        <v>31739</v>
      </c>
      <c r="I8" s="45">
        <f>1-G8/H8</f>
        <v>0.26992028734364659</v>
      </c>
    </row>
    <row r="9" spans="1:10">
      <c r="A9" s="17" t="s">
        <v>100</v>
      </c>
      <c r="B9" s="47">
        <f>$I$8</f>
        <v>0.26992028734364659</v>
      </c>
      <c r="D9" s="21">
        <v>8</v>
      </c>
      <c r="E9" s="21" t="s">
        <v>139</v>
      </c>
      <c r="F9" s="21"/>
      <c r="G9" s="22">
        <v>30819</v>
      </c>
      <c r="H9" s="44">
        <v>31643</v>
      </c>
      <c r="I9" s="46">
        <f>1-G9/H9</f>
        <v>2.6040514489776623E-2</v>
      </c>
    </row>
    <row r="10" spans="1:10">
      <c r="A10" s="17" t="s">
        <v>119</v>
      </c>
      <c r="B10" s="47">
        <f>$I$8</f>
        <v>0.26992028734364659</v>
      </c>
      <c r="D10" s="21">
        <v>9.01</v>
      </c>
      <c r="E10" s="21" t="s">
        <v>140</v>
      </c>
      <c r="F10" s="21" t="s">
        <v>141</v>
      </c>
      <c r="G10" s="22">
        <v>15191</v>
      </c>
      <c r="H10" s="44">
        <v>19352</v>
      </c>
      <c r="I10" s="45">
        <f>1-G10/H10</f>
        <v>0.21501653575857793</v>
      </c>
    </row>
    <row r="11" spans="1:10">
      <c r="A11" s="17" t="s">
        <v>120</v>
      </c>
      <c r="B11" s="47">
        <f>$I$8</f>
        <v>0.26992028734364659</v>
      </c>
      <c r="D11" s="21">
        <v>9.02</v>
      </c>
      <c r="E11" s="21" t="s">
        <v>140</v>
      </c>
      <c r="F11" s="21" t="s">
        <v>142</v>
      </c>
      <c r="G11" s="22">
        <v>3557</v>
      </c>
      <c r="H11" s="44">
        <v>5144</v>
      </c>
      <c r="I11" s="45">
        <f>1-G11/H11</f>
        <v>0.30851477449455678</v>
      </c>
    </row>
    <row r="12" spans="1:10">
      <c r="A12" s="17" t="s">
        <v>121</v>
      </c>
      <c r="B12" s="47">
        <f>$I$8</f>
        <v>0.26992028734364659</v>
      </c>
      <c r="D12" s="21">
        <v>10</v>
      </c>
      <c r="E12" s="21" t="s">
        <v>143</v>
      </c>
      <c r="F12" s="21"/>
      <c r="G12" s="22">
        <v>3163</v>
      </c>
      <c r="H12" s="44">
        <v>3200</v>
      </c>
      <c r="I12" s="46">
        <f>1-G12/H12</f>
        <v>1.1562500000000031E-2</v>
      </c>
    </row>
    <row r="13" spans="1:10">
      <c r="A13" s="17" t="s">
        <v>105</v>
      </c>
      <c r="B13" s="47">
        <f>$I$10</f>
        <v>0.21501653575857793</v>
      </c>
      <c r="D13" s="21" t="s">
        <v>144</v>
      </c>
      <c r="E13" s="21"/>
      <c r="F13" s="21"/>
      <c r="G13" s="21"/>
      <c r="H13" s="21"/>
      <c r="I13" s="21"/>
    </row>
    <row r="14" spans="1:10">
      <c r="A14" s="17" t="s">
        <v>104</v>
      </c>
      <c r="B14" s="47">
        <f>$I$11</f>
        <v>0.30851477449455678</v>
      </c>
    </row>
    <row r="15" spans="1:10">
      <c r="A15" s="17" t="s">
        <v>17</v>
      </c>
      <c r="B15" s="47">
        <f>$I$12</f>
        <v>1.1562500000000031E-2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0" tint="-0.499984740745262"/>
  </sheetPr>
  <dimension ref="A1:M14"/>
  <sheetViews>
    <sheetView workbookViewId="0">
      <selection activeCell="U14" sqref="U14"/>
    </sheetView>
  </sheetViews>
  <sheetFormatPr defaultColWidth="9.140625" defaultRowHeight="15"/>
  <cols>
    <col min="1" max="1" width="10.7109375" style="2" bestFit="1" customWidth="1"/>
    <col min="2" max="16384" width="9.140625" style="2"/>
  </cols>
  <sheetData>
    <row r="1" spans="1:13">
      <c r="A1" s="3" t="s">
        <v>5</v>
      </c>
      <c r="B1" s="3" t="s">
        <v>1</v>
      </c>
      <c r="C1" s="3" t="s">
        <v>2</v>
      </c>
      <c r="D1" s="3" t="s">
        <v>3</v>
      </c>
      <c r="E1" s="3" t="s">
        <v>4</v>
      </c>
      <c r="G1" s="5" t="s">
        <v>93</v>
      </c>
      <c r="J1" s="1" t="s">
        <v>58</v>
      </c>
      <c r="M1" s="1" t="s">
        <v>94</v>
      </c>
    </row>
    <row r="2" spans="1:13">
      <c r="A2" s="3">
        <v>2019</v>
      </c>
      <c r="B2" s="4">
        <v>33750</v>
      </c>
      <c r="C2" s="4">
        <v>28999</v>
      </c>
      <c r="D2" s="4">
        <v>42678</v>
      </c>
      <c r="E2" s="4">
        <v>31527</v>
      </c>
    </row>
    <row r="3" spans="1:13">
      <c r="A3" s="3">
        <v>2020</v>
      </c>
      <c r="B3" s="4">
        <v>34342</v>
      </c>
      <c r="C3" s="4">
        <v>29674</v>
      </c>
      <c r="D3" s="4">
        <v>44152</v>
      </c>
      <c r="E3" s="4">
        <v>31419</v>
      </c>
    </row>
    <row r="4" spans="1:13">
      <c r="A4" s="3">
        <v>2021</v>
      </c>
      <c r="B4" s="4">
        <v>34997</v>
      </c>
      <c r="C4" s="4">
        <v>30333</v>
      </c>
      <c r="D4" s="4">
        <v>45682</v>
      </c>
      <c r="E4" s="4">
        <v>31469</v>
      </c>
    </row>
    <row r="5" spans="1:13">
      <c r="A5" s="3">
        <v>2022</v>
      </c>
      <c r="B5" s="4">
        <v>35610</v>
      </c>
      <c r="C5" s="4">
        <v>31003</v>
      </c>
      <c r="D5" s="4">
        <v>47270</v>
      </c>
      <c r="E5" s="4">
        <v>31832</v>
      </c>
    </row>
    <row r="6" spans="1:13">
      <c r="A6" s="3">
        <v>2023</v>
      </c>
      <c r="B6" s="4">
        <v>36050</v>
      </c>
      <c r="C6" s="4">
        <v>31443</v>
      </c>
      <c r="D6" s="4">
        <v>48920</v>
      </c>
      <c r="E6" s="4">
        <v>32462</v>
      </c>
    </row>
    <row r="7" spans="1:13">
      <c r="A7" s="3">
        <v>2024</v>
      </c>
      <c r="B7" s="4">
        <v>36571</v>
      </c>
      <c r="C7" s="4">
        <v>31784</v>
      </c>
      <c r="D7" s="4">
        <v>50583</v>
      </c>
      <c r="E7" s="4">
        <v>32552</v>
      </c>
    </row>
    <row r="8" spans="1:13">
      <c r="A8" s="3">
        <v>2025</v>
      </c>
      <c r="B8" s="4">
        <v>36873</v>
      </c>
      <c r="C8" s="4">
        <v>32055</v>
      </c>
      <c r="D8" s="4">
        <v>52332</v>
      </c>
      <c r="E8" s="4">
        <v>32557</v>
      </c>
    </row>
    <row r="9" spans="1:13">
      <c r="A9" s="3">
        <v>2026</v>
      </c>
      <c r="B9" s="4">
        <v>37086</v>
      </c>
      <c r="C9" s="4">
        <v>32380</v>
      </c>
      <c r="D9" s="4">
        <v>53733</v>
      </c>
      <c r="E9" s="4">
        <v>32490</v>
      </c>
    </row>
    <row r="10" spans="1:13">
      <c r="A10" s="3">
        <v>2027</v>
      </c>
      <c r="B10" s="4">
        <v>37266</v>
      </c>
      <c r="C10" s="4">
        <v>32709</v>
      </c>
      <c r="D10" s="4">
        <v>54849</v>
      </c>
      <c r="E10" s="4">
        <v>32395</v>
      </c>
    </row>
    <row r="11" spans="1:13">
      <c r="A11" s="3">
        <v>2028</v>
      </c>
      <c r="B11" s="4">
        <v>37324</v>
      </c>
      <c r="C11" s="4">
        <v>33073</v>
      </c>
      <c r="D11" s="4">
        <v>55836</v>
      </c>
      <c r="E11" s="4">
        <v>32219</v>
      </c>
    </row>
    <row r="13" spans="1:13">
      <c r="A13" s="98">
        <v>46006</v>
      </c>
    </row>
    <row r="14" spans="1:13">
      <c r="A14" s="2" t="s">
        <v>187</v>
      </c>
    </row>
  </sheetData>
  <hyperlinks>
    <hyperlink ref="J1" r:id="rId1" xr:uid="{00000000-0004-0000-0800-000000000000}"/>
    <hyperlink ref="M1" r:id="rId2" xr:uid="{00000000-0004-0000-0800-000001000000}"/>
  </hyperlinks>
  <pageMargins left="0.7" right="0.7" top="0.75" bottom="0.75" header="0.3" footer="0.3"/>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0" tint="-0.499984740745262"/>
  </sheetPr>
  <dimension ref="A1:AF19"/>
  <sheetViews>
    <sheetView zoomScaleNormal="100" workbookViewId="0">
      <selection activeCell="S31" sqref="S31"/>
    </sheetView>
  </sheetViews>
  <sheetFormatPr defaultColWidth="9" defaultRowHeight="15"/>
  <cols>
    <col min="1" max="26" width="9" style="2"/>
    <col min="27" max="27" width="9" style="2" customWidth="1"/>
    <col min="28" max="16384" width="9" style="2"/>
  </cols>
  <sheetData>
    <row r="1" spans="1:32">
      <c r="A1" s="5" t="s">
        <v>7</v>
      </c>
      <c r="J1" s="5" t="s">
        <v>123</v>
      </c>
      <c r="P1" s="5" t="s">
        <v>122</v>
      </c>
    </row>
    <row r="2" spans="1:32">
      <c r="A2" s="5"/>
      <c r="J2" s="5"/>
      <c r="Q2" s="175" t="s">
        <v>1</v>
      </c>
      <c r="R2" s="176"/>
      <c r="S2" s="176"/>
      <c r="T2" s="176"/>
      <c r="U2" s="175" t="s">
        <v>2</v>
      </c>
      <c r="V2" s="176"/>
      <c r="W2" s="176"/>
      <c r="X2" s="176"/>
      <c r="Y2" s="175" t="s">
        <v>3</v>
      </c>
      <c r="Z2" s="176"/>
      <c r="AA2" s="176"/>
      <c r="AB2" s="176"/>
      <c r="AC2" s="175" t="s">
        <v>4</v>
      </c>
      <c r="AD2" s="176"/>
      <c r="AE2" s="176"/>
      <c r="AF2" s="176"/>
    </row>
    <row r="3" spans="1:32" ht="60">
      <c r="A3" s="3" t="s">
        <v>5</v>
      </c>
      <c r="B3" s="3" t="s">
        <v>1</v>
      </c>
      <c r="C3" s="3" t="s">
        <v>2</v>
      </c>
      <c r="D3" s="3" t="s">
        <v>3</v>
      </c>
      <c r="E3" s="3" t="s">
        <v>4</v>
      </c>
      <c r="F3" s="6" t="s">
        <v>10</v>
      </c>
      <c r="G3" s="6" t="s">
        <v>8</v>
      </c>
      <c r="H3" s="6" t="s">
        <v>9</v>
      </c>
      <c r="J3" s="3" t="s">
        <v>5</v>
      </c>
      <c r="K3" s="3" t="s">
        <v>1</v>
      </c>
      <c r="L3" s="3" t="s">
        <v>2</v>
      </c>
      <c r="M3" s="3" t="s">
        <v>3</v>
      </c>
      <c r="N3" s="3" t="s">
        <v>4</v>
      </c>
      <c r="P3" s="3" t="s">
        <v>5</v>
      </c>
      <c r="Q3" s="8" t="s">
        <v>11</v>
      </c>
      <c r="R3" s="6" t="s">
        <v>12</v>
      </c>
      <c r="S3" s="6" t="s">
        <v>13</v>
      </c>
      <c r="T3" s="6" t="s">
        <v>14</v>
      </c>
      <c r="U3" s="8" t="s">
        <v>11</v>
      </c>
      <c r="V3" s="6" t="s">
        <v>12</v>
      </c>
      <c r="W3" s="6" t="s">
        <v>13</v>
      </c>
      <c r="X3" s="6" t="s">
        <v>14</v>
      </c>
      <c r="Y3" s="8" t="s">
        <v>11</v>
      </c>
      <c r="Z3" s="6" t="s">
        <v>12</v>
      </c>
      <c r="AA3" s="6" t="s">
        <v>13</v>
      </c>
      <c r="AB3" s="6" t="s">
        <v>14</v>
      </c>
      <c r="AC3" s="8" t="s">
        <v>11</v>
      </c>
      <c r="AD3" s="6" t="s">
        <v>12</v>
      </c>
      <c r="AE3" s="6" t="s">
        <v>13</v>
      </c>
      <c r="AF3" s="6" t="s">
        <v>14</v>
      </c>
    </row>
    <row r="4" spans="1:32">
      <c r="A4" s="3">
        <v>2016</v>
      </c>
      <c r="B4" s="40"/>
      <c r="C4" s="40"/>
      <c r="D4" s="40"/>
      <c r="E4" s="40"/>
      <c r="F4" s="18">
        <v>5500</v>
      </c>
      <c r="G4" s="18">
        <v>6039</v>
      </c>
      <c r="H4" s="18">
        <v>4293</v>
      </c>
      <c r="J4" s="3">
        <v>2016</v>
      </c>
      <c r="K4" s="40"/>
      <c r="L4" s="40"/>
      <c r="M4" s="40"/>
      <c r="N4" s="40"/>
      <c r="P4" s="3"/>
      <c r="Q4" s="10"/>
      <c r="R4" s="9"/>
      <c r="S4" s="9"/>
      <c r="T4" s="9"/>
      <c r="U4" s="10"/>
      <c r="V4" s="9"/>
      <c r="W4" s="9"/>
      <c r="X4" s="9"/>
      <c r="Y4" s="10"/>
      <c r="Z4" s="9"/>
      <c r="AA4" s="9"/>
      <c r="AB4" s="9"/>
      <c r="AC4" s="10"/>
      <c r="AD4" s="9"/>
      <c r="AE4" s="9"/>
      <c r="AF4" s="9"/>
    </row>
    <row r="5" spans="1:32">
      <c r="A5" s="3">
        <v>2017</v>
      </c>
      <c r="B5" s="18">
        <v>32800</v>
      </c>
      <c r="C5" s="18">
        <v>27949</v>
      </c>
      <c r="D5" s="18">
        <v>37282</v>
      </c>
      <c r="E5" s="18">
        <v>29620</v>
      </c>
      <c r="F5" s="18">
        <v>5641</v>
      </c>
      <c r="G5" s="18">
        <v>5841</v>
      </c>
      <c r="H5" s="18">
        <v>4420</v>
      </c>
      <c r="J5" s="3">
        <v>2017</v>
      </c>
      <c r="K5" s="26">
        <f>SUM($Q5:$T5)</f>
        <v>22269.399999999998</v>
      </c>
      <c r="L5" s="26">
        <f>SUM($U5:$X5)</f>
        <v>8771.5999999999985</v>
      </c>
      <c r="M5" s="26">
        <f>SUM($Y5:$AB5)</f>
        <v>14861.2</v>
      </c>
      <c r="N5" s="26">
        <f>SUM($AC5:$AF5)</f>
        <v>7991</v>
      </c>
      <c r="P5" s="3">
        <v>2017</v>
      </c>
      <c r="Q5" s="41">
        <v>8360.7999999999993</v>
      </c>
      <c r="R5" s="42">
        <v>8716</v>
      </c>
      <c r="S5" s="42">
        <v>3206.5</v>
      </c>
      <c r="T5" s="42">
        <v>1986.1</v>
      </c>
      <c r="U5" s="41">
        <v>5426.7</v>
      </c>
      <c r="V5" s="42">
        <v>2876.1</v>
      </c>
      <c r="W5" s="42">
        <v>468.8</v>
      </c>
      <c r="X5" s="42"/>
      <c r="Y5" s="41">
        <v>9927.2000000000007</v>
      </c>
      <c r="Z5" s="42">
        <v>4650</v>
      </c>
      <c r="AA5" s="42">
        <v>284</v>
      </c>
      <c r="AB5" s="42"/>
      <c r="AC5" s="41">
        <v>7991</v>
      </c>
      <c r="AD5" s="42"/>
      <c r="AE5" s="42"/>
      <c r="AF5" s="42"/>
    </row>
    <row r="6" spans="1:32">
      <c r="A6" s="3">
        <v>2018</v>
      </c>
      <c r="B6" s="18">
        <v>33023</v>
      </c>
      <c r="C6" s="18">
        <v>28247</v>
      </c>
      <c r="D6" s="18">
        <v>39931</v>
      </c>
      <c r="E6" s="18">
        <v>29156</v>
      </c>
      <c r="F6" s="18">
        <v>6015</v>
      </c>
      <c r="G6" s="18">
        <v>6011</v>
      </c>
      <c r="H6" s="18">
        <v>5033</v>
      </c>
      <c r="J6" s="3">
        <v>2018</v>
      </c>
      <c r="K6" s="26">
        <f t="shared" ref="K6:K12" si="0">SUM($Q6:$T6)</f>
        <v>22358.9</v>
      </c>
      <c r="L6" s="26">
        <f t="shared" ref="L6:L12" si="1">SUM($U6:$X6)</f>
        <v>8996.6</v>
      </c>
      <c r="M6" s="26">
        <f t="shared" ref="M6:M12" si="2">SUM($Y6:$AB6)</f>
        <v>15419.3</v>
      </c>
      <c r="N6" s="26">
        <f t="shared" ref="N6:N12" si="3">SUM($AC6:$AF6)</f>
        <v>7785</v>
      </c>
      <c r="P6" s="3">
        <v>2018</v>
      </c>
      <c r="Q6" s="41">
        <v>8348.1</v>
      </c>
      <c r="R6" s="42">
        <v>8700.2000000000007</v>
      </c>
      <c r="S6" s="42">
        <v>3274.6</v>
      </c>
      <c r="T6" s="42">
        <v>2036</v>
      </c>
      <c r="U6" s="41">
        <v>5505.9</v>
      </c>
      <c r="V6" s="42">
        <v>3026</v>
      </c>
      <c r="W6" s="42">
        <v>464.7</v>
      </c>
      <c r="X6" s="42"/>
      <c r="Y6" s="41">
        <v>9906.7999999999993</v>
      </c>
      <c r="Z6" s="42">
        <v>5116</v>
      </c>
      <c r="AA6" s="42">
        <v>396.5</v>
      </c>
      <c r="AB6" s="42"/>
      <c r="AC6" s="41">
        <v>7785</v>
      </c>
      <c r="AD6" s="42"/>
      <c r="AE6" s="42"/>
      <c r="AF6" s="42"/>
    </row>
    <row r="7" spans="1:32">
      <c r="A7" s="3">
        <v>2019</v>
      </c>
      <c r="B7" s="18">
        <v>32852</v>
      </c>
      <c r="C7" s="18">
        <v>29644</v>
      </c>
      <c r="D7" s="18">
        <v>41728</v>
      </c>
      <c r="E7" s="18">
        <v>29517</v>
      </c>
      <c r="F7" s="18">
        <v>5883</v>
      </c>
      <c r="G7" s="18">
        <v>6450</v>
      </c>
      <c r="H7" s="18">
        <v>5163</v>
      </c>
      <c r="J7" s="3">
        <v>2019</v>
      </c>
      <c r="K7" s="26">
        <f t="shared" si="0"/>
        <v>22130.05</v>
      </c>
      <c r="L7" s="26">
        <f t="shared" si="1"/>
        <v>8956.1999999999989</v>
      </c>
      <c r="M7" s="26">
        <f t="shared" si="2"/>
        <v>15739.3</v>
      </c>
      <c r="N7" s="26">
        <f t="shared" si="3"/>
        <v>7795</v>
      </c>
      <c r="P7" s="3">
        <v>2019</v>
      </c>
      <c r="Q7" s="41">
        <v>8079.2</v>
      </c>
      <c r="R7" s="42">
        <v>8638</v>
      </c>
      <c r="S7" s="42">
        <v>3365.1</v>
      </c>
      <c r="T7" s="42">
        <v>2047.75</v>
      </c>
      <c r="U7" s="41">
        <v>5376.6</v>
      </c>
      <c r="V7" s="42">
        <v>3098.9</v>
      </c>
      <c r="W7" s="42">
        <v>462.3</v>
      </c>
      <c r="X7" s="42">
        <v>18.399999999999999</v>
      </c>
      <c r="Y7" s="41">
        <v>9882.5</v>
      </c>
      <c r="Z7" s="42">
        <v>5459</v>
      </c>
      <c r="AA7" s="42">
        <v>397.8</v>
      </c>
      <c r="AB7" s="42"/>
      <c r="AC7" s="41">
        <v>7795</v>
      </c>
      <c r="AD7" s="42"/>
      <c r="AE7" s="42"/>
      <c r="AF7" s="42"/>
    </row>
    <row r="8" spans="1:32">
      <c r="A8" s="3">
        <v>2020</v>
      </c>
      <c r="B8" s="18">
        <v>33080</v>
      </c>
      <c r="C8" s="18">
        <v>29596</v>
      </c>
      <c r="D8" s="18">
        <v>40936</v>
      </c>
      <c r="E8" s="18">
        <v>27293</v>
      </c>
      <c r="F8" s="18">
        <v>5993</v>
      </c>
      <c r="G8" s="18">
        <v>6709</v>
      </c>
      <c r="H8" s="18">
        <v>5562</v>
      </c>
      <c r="J8" s="3">
        <v>2020</v>
      </c>
      <c r="K8" s="26">
        <f t="shared" si="0"/>
        <v>22041.05</v>
      </c>
      <c r="L8" s="26">
        <f t="shared" si="1"/>
        <v>8760.1999999999989</v>
      </c>
      <c r="M8" s="26">
        <f t="shared" si="2"/>
        <v>15960.7</v>
      </c>
      <c r="N8" s="26">
        <f t="shared" si="3"/>
        <v>7086</v>
      </c>
      <c r="P8" s="3">
        <v>2020</v>
      </c>
      <c r="Q8" s="41">
        <v>7785.4</v>
      </c>
      <c r="R8" s="42">
        <v>8750.1</v>
      </c>
      <c r="S8" s="42">
        <v>3478.7</v>
      </c>
      <c r="T8" s="42">
        <v>2026.85</v>
      </c>
      <c r="U8" s="41">
        <v>5144.5</v>
      </c>
      <c r="V8" s="42">
        <v>3075.3</v>
      </c>
      <c r="W8" s="42">
        <v>501.4</v>
      </c>
      <c r="X8" s="42">
        <v>39</v>
      </c>
      <c r="Y8" s="41">
        <v>9783</v>
      </c>
      <c r="Z8" s="42">
        <v>5688</v>
      </c>
      <c r="AA8" s="42">
        <v>489.7</v>
      </c>
      <c r="AB8" s="42"/>
      <c r="AC8" s="41">
        <v>7086</v>
      </c>
      <c r="AD8" s="42"/>
      <c r="AE8" s="42"/>
      <c r="AF8" s="42"/>
    </row>
    <row r="9" spans="1:32">
      <c r="A9" s="3">
        <v>2021</v>
      </c>
      <c r="B9" s="18">
        <v>34462</v>
      </c>
      <c r="C9" s="18">
        <v>29774</v>
      </c>
      <c r="D9" s="18">
        <v>41262</v>
      </c>
      <c r="E9" s="18">
        <v>27225</v>
      </c>
      <c r="F9" s="18">
        <v>6287</v>
      </c>
      <c r="G9" s="18">
        <v>6169</v>
      </c>
      <c r="H9" s="18">
        <v>5725</v>
      </c>
      <c r="J9" s="3">
        <v>2021</v>
      </c>
      <c r="K9" s="26">
        <f t="shared" si="0"/>
        <v>21849.75</v>
      </c>
      <c r="L9" s="26">
        <f t="shared" si="1"/>
        <v>8356.5</v>
      </c>
      <c r="M9" s="26">
        <f t="shared" si="2"/>
        <v>15352</v>
      </c>
      <c r="N9" s="26">
        <f t="shared" si="3"/>
        <v>6432</v>
      </c>
      <c r="P9" s="3">
        <v>2021</v>
      </c>
      <c r="Q9" s="41">
        <v>7957.8</v>
      </c>
      <c r="R9" s="42">
        <v>8469.7999999999993</v>
      </c>
      <c r="S9" s="42">
        <v>3441.5</v>
      </c>
      <c r="T9" s="42">
        <v>1980.65</v>
      </c>
      <c r="U9" s="41">
        <v>4802.3</v>
      </c>
      <c r="V9" s="42">
        <v>2964.2</v>
      </c>
      <c r="W9" s="42">
        <v>533.79999999999995</v>
      </c>
      <c r="X9" s="42">
        <v>56.2</v>
      </c>
      <c r="Y9" s="41">
        <v>9364.1</v>
      </c>
      <c r="Z9" s="42">
        <v>5437</v>
      </c>
      <c r="AA9" s="42">
        <v>550.9</v>
      </c>
      <c r="AB9" s="42"/>
      <c r="AC9" s="41">
        <v>6432</v>
      </c>
      <c r="AD9" s="42"/>
      <c r="AE9" s="42"/>
      <c r="AF9" s="42"/>
    </row>
    <row r="10" spans="1:32">
      <c r="A10" s="3">
        <v>2022</v>
      </c>
      <c r="B10" s="18">
        <v>34734</v>
      </c>
      <c r="C10" s="18">
        <v>29914</v>
      </c>
      <c r="D10" s="18">
        <v>43099</v>
      </c>
      <c r="E10" s="18">
        <v>26348</v>
      </c>
      <c r="F10" s="18">
        <v>6158</v>
      </c>
      <c r="G10" s="18">
        <v>6645</v>
      </c>
      <c r="H10" s="18">
        <v>6240</v>
      </c>
      <c r="J10" s="3">
        <v>2022</v>
      </c>
      <c r="K10" s="26">
        <f t="shared" si="0"/>
        <v>21041.149999999998</v>
      </c>
      <c r="L10" s="26">
        <f t="shared" si="1"/>
        <v>8111.9</v>
      </c>
      <c r="M10" s="26">
        <f t="shared" si="2"/>
        <v>15561.000000000002</v>
      </c>
      <c r="N10" s="26">
        <f t="shared" si="3"/>
        <v>5812</v>
      </c>
      <c r="P10" s="3">
        <v>2022</v>
      </c>
      <c r="Q10" s="41">
        <v>7934.3</v>
      </c>
      <c r="R10" s="42">
        <v>7952</v>
      </c>
      <c r="S10" s="42">
        <v>3163.1</v>
      </c>
      <c r="T10" s="42">
        <v>1991.75</v>
      </c>
      <c r="U10" s="41">
        <v>4588.5</v>
      </c>
      <c r="V10" s="42">
        <v>2865.3</v>
      </c>
      <c r="W10" s="42">
        <v>602.9</v>
      </c>
      <c r="X10" s="42">
        <v>55.2</v>
      </c>
      <c r="Y10" s="41">
        <v>9350.7000000000007</v>
      </c>
      <c r="Z10" s="42">
        <v>5527.6</v>
      </c>
      <c r="AA10" s="42">
        <v>682.7</v>
      </c>
      <c r="AB10" s="42"/>
      <c r="AC10" s="41">
        <v>5812</v>
      </c>
      <c r="AD10" s="42"/>
      <c r="AE10" s="42"/>
      <c r="AF10" s="42"/>
    </row>
    <row r="11" spans="1:32">
      <c r="A11" s="3">
        <v>2023</v>
      </c>
      <c r="B11" s="18">
        <v>35310</v>
      </c>
      <c r="C11" s="18">
        <v>30536</v>
      </c>
      <c r="D11" s="18">
        <v>44653</v>
      </c>
      <c r="E11" s="18">
        <v>26764</v>
      </c>
      <c r="F11" s="18">
        <v>6646</v>
      </c>
      <c r="G11" s="18">
        <v>7268</v>
      </c>
      <c r="H11" s="18">
        <v>6369</v>
      </c>
      <c r="J11" s="3">
        <v>2023</v>
      </c>
      <c r="K11" s="26">
        <f t="shared" si="0"/>
        <v>21107.15</v>
      </c>
      <c r="L11" s="26">
        <f t="shared" si="1"/>
        <v>8074.9</v>
      </c>
      <c r="M11" s="26">
        <f t="shared" si="2"/>
        <v>16495.099999999999</v>
      </c>
      <c r="N11" s="26">
        <f t="shared" si="3"/>
        <v>5949</v>
      </c>
      <c r="P11" s="97">
        <v>2023</v>
      </c>
      <c r="Q11" s="41">
        <v>8150.6</v>
      </c>
      <c r="R11" s="42">
        <v>7899</v>
      </c>
      <c r="S11" s="42">
        <v>3063.4</v>
      </c>
      <c r="T11" s="42">
        <v>1994.15</v>
      </c>
      <c r="U11" s="41">
        <v>4581.1000000000004</v>
      </c>
      <c r="V11" s="42">
        <v>2825.9</v>
      </c>
      <c r="W11" s="42">
        <v>620.5</v>
      </c>
      <c r="X11" s="42">
        <v>47.4</v>
      </c>
      <c r="Y11" s="41">
        <v>9925.2000000000007</v>
      </c>
      <c r="Z11" s="42">
        <v>5835.4</v>
      </c>
      <c r="AA11" s="42">
        <v>734.5</v>
      </c>
      <c r="AB11" s="42"/>
      <c r="AC11" s="41">
        <v>5949</v>
      </c>
      <c r="AD11" s="42"/>
      <c r="AE11" s="42"/>
      <c r="AF11" s="42"/>
    </row>
    <row r="12" spans="1:32">
      <c r="A12" s="3">
        <v>2024</v>
      </c>
      <c r="B12" s="18">
        <v>36970</v>
      </c>
      <c r="C12" s="18">
        <v>32701</v>
      </c>
      <c r="D12" s="18">
        <v>46809</v>
      </c>
      <c r="E12" s="18">
        <v>27437</v>
      </c>
      <c r="F12" s="18">
        <v>7558</v>
      </c>
      <c r="G12" s="18">
        <v>7770</v>
      </c>
      <c r="H12" s="18">
        <v>6735</v>
      </c>
      <c r="J12" s="3">
        <v>2024</v>
      </c>
      <c r="K12" s="26">
        <f t="shared" si="0"/>
        <v>21974.45</v>
      </c>
      <c r="L12" s="26">
        <f t="shared" si="1"/>
        <v>8323</v>
      </c>
      <c r="M12" s="26">
        <f t="shared" si="2"/>
        <v>17135.5</v>
      </c>
      <c r="N12" s="26">
        <f t="shared" si="3"/>
        <v>6142</v>
      </c>
      <c r="P12" s="97">
        <v>2024</v>
      </c>
      <c r="Q12" s="41">
        <v>8608.7000000000007</v>
      </c>
      <c r="R12" s="42">
        <v>7989.1</v>
      </c>
      <c r="S12" s="42">
        <v>3362.3</v>
      </c>
      <c r="T12" s="42">
        <v>2014.35</v>
      </c>
      <c r="U12" s="41">
        <v>4698.8999999999996</v>
      </c>
      <c r="V12" s="42">
        <v>2899.4</v>
      </c>
      <c r="W12" s="42">
        <v>675.1</v>
      </c>
      <c r="X12" s="42">
        <v>49.6</v>
      </c>
      <c r="Y12" s="41">
        <v>10212</v>
      </c>
      <c r="Z12" s="42">
        <v>6093.8</v>
      </c>
      <c r="AA12" s="42">
        <v>829.7</v>
      </c>
      <c r="AB12" s="42"/>
      <c r="AC12" s="41">
        <v>6142</v>
      </c>
      <c r="AD12" s="42"/>
      <c r="AE12" s="42"/>
      <c r="AF12" s="42"/>
    </row>
    <row r="13" spans="1:32">
      <c r="A13" s="3">
        <v>2025</v>
      </c>
      <c r="B13" s="18">
        <v>38257</v>
      </c>
      <c r="C13" s="18">
        <v>33293</v>
      </c>
      <c r="D13" s="18">
        <v>48670</v>
      </c>
      <c r="E13" s="18">
        <v>31473</v>
      </c>
    </row>
    <row r="14" spans="1:32">
      <c r="A14" s="2" t="s">
        <v>196</v>
      </c>
    </row>
    <row r="16" spans="1:32">
      <c r="B16" s="1" t="s">
        <v>59</v>
      </c>
      <c r="K16" s="1"/>
    </row>
    <row r="17" spans="1:16">
      <c r="B17" s="1" t="s">
        <v>58</v>
      </c>
      <c r="K17" s="1"/>
    </row>
    <row r="18" spans="1:16">
      <c r="B18" s="1" t="s">
        <v>56</v>
      </c>
      <c r="K18" s="1"/>
    </row>
    <row r="19" spans="1:16">
      <c r="A19" s="2" t="s">
        <v>6</v>
      </c>
      <c r="B19" s="1" t="s">
        <v>0</v>
      </c>
      <c r="K19" s="1"/>
      <c r="P19" s="1" t="s">
        <v>57</v>
      </c>
    </row>
  </sheetData>
  <mergeCells count="4">
    <mergeCell ref="Q2:T2"/>
    <mergeCell ref="U2:X2"/>
    <mergeCell ref="Y2:AB2"/>
    <mergeCell ref="AC2:AF2"/>
  </mergeCells>
  <hyperlinks>
    <hyperlink ref="B19" r:id="rId1" xr:uid="{00000000-0004-0000-0900-000000000000}"/>
    <hyperlink ref="B18" r:id="rId2" xr:uid="{00000000-0004-0000-0900-000001000000}"/>
    <hyperlink ref="P19" r:id="rId3" xr:uid="{00000000-0004-0000-0900-000002000000}"/>
    <hyperlink ref="B17" r:id="rId4" xr:uid="{00000000-0004-0000-0900-000003000000}"/>
    <hyperlink ref="B16" r:id="rId5" xr:uid="{00000000-0004-0000-0900-000004000000}"/>
  </hyperlinks>
  <pageMargins left="0.7" right="0.7" top="0.75" bottom="0.75" header="0.3" footer="0.3"/>
  <pageSetup orientation="portrait" verticalDpi="0" r:id="rId6"/>
  <drawing r:id="rId7"/>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0" tint="-0.499984740745262"/>
  </sheetPr>
  <dimension ref="A1:AL8"/>
  <sheetViews>
    <sheetView topLeftCell="J1" zoomScale="160" zoomScaleNormal="160" workbookViewId="0">
      <selection activeCell="N5" sqref="N5"/>
    </sheetView>
  </sheetViews>
  <sheetFormatPr defaultColWidth="9.140625" defaultRowHeight="15"/>
  <cols>
    <col min="1" max="1" width="19.28515625" style="2" bestFit="1" customWidth="1"/>
    <col min="2" max="11" width="16.85546875" style="2" bestFit="1" customWidth="1"/>
    <col min="12" max="14" width="16.85546875" style="2" customWidth="1"/>
    <col min="15" max="23" width="18.42578125" style="2" bestFit="1" customWidth="1"/>
    <col min="24" max="26" width="18.42578125" style="2" customWidth="1"/>
    <col min="27" max="38" width="30.140625" style="2" bestFit="1" customWidth="1"/>
    <col min="39" max="16384" width="9.140625" style="2"/>
  </cols>
  <sheetData>
    <row r="1" spans="1:38">
      <c r="A1" s="16" t="s">
        <v>91</v>
      </c>
      <c r="B1" s="16" t="s">
        <v>90</v>
      </c>
      <c r="C1" s="16" t="s">
        <v>89</v>
      </c>
      <c r="D1" s="16" t="s">
        <v>88</v>
      </c>
      <c r="E1" s="16" t="s">
        <v>87</v>
      </c>
      <c r="F1" s="16" t="s">
        <v>86</v>
      </c>
      <c r="G1" s="16" t="s">
        <v>85</v>
      </c>
      <c r="H1" s="16" t="s">
        <v>84</v>
      </c>
      <c r="I1" s="16" t="s">
        <v>83</v>
      </c>
      <c r="J1" s="16" t="s">
        <v>82</v>
      </c>
      <c r="K1" s="16" t="s">
        <v>81</v>
      </c>
      <c r="L1" s="16" t="s">
        <v>176</v>
      </c>
      <c r="M1" s="16" t="s">
        <v>177</v>
      </c>
      <c r="N1" s="16" t="s">
        <v>178</v>
      </c>
      <c r="O1" s="16" t="s">
        <v>80</v>
      </c>
      <c r="P1" s="16" t="s">
        <v>79</v>
      </c>
      <c r="Q1" s="16" t="s">
        <v>78</v>
      </c>
      <c r="R1" s="16" t="s">
        <v>77</v>
      </c>
      <c r="S1" s="16" t="s">
        <v>76</v>
      </c>
      <c r="T1" s="16" t="s">
        <v>75</v>
      </c>
      <c r="U1" s="16" t="s">
        <v>74</v>
      </c>
      <c r="V1" s="16" t="s">
        <v>73</v>
      </c>
      <c r="W1" s="16" t="s">
        <v>72</v>
      </c>
      <c r="X1" s="16" t="s">
        <v>181</v>
      </c>
      <c r="Y1" s="16" t="s">
        <v>182</v>
      </c>
      <c r="Z1" s="16" t="s">
        <v>183</v>
      </c>
      <c r="AA1" s="16" t="s">
        <v>71</v>
      </c>
      <c r="AB1" s="16" t="s">
        <v>70</v>
      </c>
      <c r="AC1" s="16" t="s">
        <v>69</v>
      </c>
      <c r="AD1" s="16" t="s">
        <v>68</v>
      </c>
      <c r="AE1" s="16" t="s">
        <v>67</v>
      </c>
      <c r="AF1" s="16" t="s">
        <v>66</v>
      </c>
      <c r="AG1" s="16" t="s">
        <v>65</v>
      </c>
      <c r="AH1" s="16" t="s">
        <v>64</v>
      </c>
      <c r="AI1" s="16" t="s">
        <v>63</v>
      </c>
      <c r="AJ1" s="16" t="s">
        <v>184</v>
      </c>
      <c r="AK1" s="16" t="s">
        <v>185</v>
      </c>
      <c r="AL1" s="16" t="s">
        <v>186</v>
      </c>
    </row>
    <row r="2" spans="1:38">
      <c r="A2" s="21">
        <v>1</v>
      </c>
      <c r="B2" s="21" t="s">
        <v>62</v>
      </c>
      <c r="C2" s="22">
        <v>30364</v>
      </c>
      <c r="D2" s="22">
        <v>27114</v>
      </c>
      <c r="E2" s="22">
        <v>26476</v>
      </c>
      <c r="F2" s="22">
        <v>29342</v>
      </c>
      <c r="G2" s="22">
        <v>30035</v>
      </c>
      <c r="H2" s="22">
        <v>30037</v>
      </c>
      <c r="I2" s="22">
        <v>30162</v>
      </c>
      <c r="J2" s="22">
        <v>30119</v>
      </c>
      <c r="K2" s="22">
        <v>31926</v>
      </c>
      <c r="L2" s="22">
        <v>30307</v>
      </c>
      <c r="M2" s="22">
        <v>30147</v>
      </c>
      <c r="N2" s="22">
        <v>31055</v>
      </c>
      <c r="O2" s="21">
        <v>230038</v>
      </c>
      <c r="P2" s="21">
        <v>230038</v>
      </c>
      <c r="Q2" s="21">
        <v>230038</v>
      </c>
      <c r="R2" s="21">
        <v>230038</v>
      </c>
      <c r="S2" s="21">
        <v>230038</v>
      </c>
      <c r="T2" s="21">
        <v>230038</v>
      </c>
      <c r="U2" s="21">
        <v>230038</v>
      </c>
      <c r="V2" s="21">
        <v>230038</v>
      </c>
      <c r="W2" s="21">
        <v>230038</v>
      </c>
      <c r="X2" s="21">
        <v>230038</v>
      </c>
      <c r="Y2" s="21">
        <v>230038</v>
      </c>
      <c r="Z2" s="21">
        <v>230038</v>
      </c>
      <c r="AA2" s="21" t="s">
        <v>60</v>
      </c>
      <c r="AB2" s="21" t="s">
        <v>60</v>
      </c>
      <c r="AC2" s="21" t="s">
        <v>60</v>
      </c>
      <c r="AD2" s="21" t="s">
        <v>60</v>
      </c>
      <c r="AE2" s="21" t="s">
        <v>60</v>
      </c>
      <c r="AF2" s="21" t="s">
        <v>60</v>
      </c>
      <c r="AG2" s="21" t="s">
        <v>60</v>
      </c>
      <c r="AH2" s="21" t="s">
        <v>60</v>
      </c>
      <c r="AI2" s="21" t="s">
        <v>60</v>
      </c>
      <c r="AJ2" s="21" t="s">
        <v>60</v>
      </c>
      <c r="AK2" s="21" t="s">
        <v>60</v>
      </c>
      <c r="AL2" s="21" t="s">
        <v>60</v>
      </c>
    </row>
    <row r="3" spans="1:38">
      <c r="A3" s="21">
        <v>2</v>
      </c>
      <c r="B3" s="21" t="s">
        <v>61</v>
      </c>
      <c r="C3" s="22">
        <v>4045</v>
      </c>
      <c r="D3" s="22">
        <v>4009</v>
      </c>
      <c r="E3" s="22">
        <v>4008</v>
      </c>
      <c r="F3" s="22">
        <v>4127</v>
      </c>
      <c r="G3" s="22">
        <v>4205</v>
      </c>
      <c r="H3" s="22">
        <v>4297</v>
      </c>
      <c r="I3" s="22">
        <v>4337</v>
      </c>
      <c r="J3" s="22">
        <v>4199</v>
      </c>
      <c r="K3" s="22">
        <v>4535</v>
      </c>
      <c r="L3" s="22">
        <v>4504</v>
      </c>
      <c r="M3" s="22">
        <v>4317</v>
      </c>
      <c r="N3" s="22">
        <v>4019</v>
      </c>
      <c r="O3" s="21">
        <v>230038</v>
      </c>
      <c r="P3" s="21">
        <v>230038</v>
      </c>
      <c r="Q3" s="21">
        <v>230038</v>
      </c>
      <c r="R3" s="21">
        <v>230038</v>
      </c>
      <c r="S3" s="21">
        <v>230038</v>
      </c>
      <c r="T3" s="21">
        <v>230038</v>
      </c>
      <c r="U3" s="21">
        <v>230038</v>
      </c>
      <c r="V3" s="21">
        <v>230038</v>
      </c>
      <c r="W3" s="21">
        <v>230038</v>
      </c>
      <c r="X3" s="21">
        <v>230038</v>
      </c>
      <c r="Y3" s="21">
        <v>230038</v>
      </c>
      <c r="Z3" s="21">
        <v>230038</v>
      </c>
      <c r="AA3" s="21" t="s">
        <v>60</v>
      </c>
      <c r="AB3" s="21" t="s">
        <v>60</v>
      </c>
      <c r="AC3" s="21" t="s">
        <v>60</v>
      </c>
      <c r="AD3" s="21" t="s">
        <v>60</v>
      </c>
      <c r="AE3" s="21" t="s">
        <v>60</v>
      </c>
      <c r="AF3" s="21" t="s">
        <v>60</v>
      </c>
      <c r="AG3" s="21" t="s">
        <v>60</v>
      </c>
      <c r="AH3" s="21" t="s">
        <v>60</v>
      </c>
      <c r="AI3" s="21" t="s">
        <v>60</v>
      </c>
      <c r="AJ3" s="21" t="s">
        <v>60</v>
      </c>
      <c r="AK3" s="21" t="s">
        <v>60</v>
      </c>
      <c r="AL3" s="21" t="s">
        <v>60</v>
      </c>
    </row>
    <row r="4" spans="1:38">
      <c r="B4" s="16" t="s">
        <v>5</v>
      </c>
      <c r="C4" s="24">
        <f t="shared" ref="C4:K4" si="0">INT(MID(C1,13,4))</f>
        <v>2012</v>
      </c>
      <c r="D4" s="24">
        <f t="shared" si="0"/>
        <v>2013</v>
      </c>
      <c r="E4" s="24">
        <f t="shared" si="0"/>
        <v>2014</v>
      </c>
      <c r="F4" s="24">
        <f t="shared" si="0"/>
        <v>2015</v>
      </c>
      <c r="G4" s="24">
        <f t="shared" si="0"/>
        <v>2016</v>
      </c>
      <c r="H4" s="24">
        <f t="shared" si="0"/>
        <v>2017</v>
      </c>
      <c r="I4" s="24">
        <f t="shared" si="0"/>
        <v>2018</v>
      </c>
      <c r="J4" s="24">
        <f t="shared" si="0"/>
        <v>2019</v>
      </c>
      <c r="K4" s="24">
        <f t="shared" si="0"/>
        <v>2020</v>
      </c>
      <c r="L4" s="24">
        <v>2021</v>
      </c>
      <c r="M4" s="24">
        <v>2022</v>
      </c>
      <c r="N4" s="24">
        <v>2023</v>
      </c>
    </row>
    <row r="5" spans="1:38">
      <c r="B5" s="16" t="s">
        <v>92</v>
      </c>
      <c r="C5" s="23">
        <f t="shared" ref="C5:N5" si="1">SUM(C2:C3)</f>
        <v>34409</v>
      </c>
      <c r="D5" s="23">
        <f t="shared" si="1"/>
        <v>31123</v>
      </c>
      <c r="E5" s="23">
        <f t="shared" si="1"/>
        <v>30484</v>
      </c>
      <c r="F5" s="23">
        <f t="shared" si="1"/>
        <v>33469</v>
      </c>
      <c r="G5" s="23">
        <f t="shared" si="1"/>
        <v>34240</v>
      </c>
      <c r="H5" s="23">
        <f t="shared" si="1"/>
        <v>34334</v>
      </c>
      <c r="I5" s="23">
        <f t="shared" si="1"/>
        <v>34499</v>
      </c>
      <c r="J5" s="23">
        <f t="shared" si="1"/>
        <v>34318</v>
      </c>
      <c r="K5" s="23">
        <f t="shared" si="1"/>
        <v>36461</v>
      </c>
      <c r="L5" s="23">
        <f t="shared" si="1"/>
        <v>34811</v>
      </c>
      <c r="M5" s="23">
        <f t="shared" si="1"/>
        <v>34464</v>
      </c>
      <c r="N5" s="23">
        <f t="shared" si="1"/>
        <v>35074</v>
      </c>
    </row>
    <row r="8" spans="1:38">
      <c r="A8" s="2" t="s">
        <v>179</v>
      </c>
      <c r="B8" s="1" t="s">
        <v>180</v>
      </c>
    </row>
  </sheetData>
  <hyperlinks>
    <hyperlink ref="B8" r:id="rId1" location="enrollment" xr:uid="{00000000-0004-0000-0A00-000000000000}"/>
  </hyperlinks>
  <pageMargins left="0.7" right="0.7" top="0.75" bottom="0.75" header="0.3" footer="0.3"/>
  <pageSetup orientation="portrait" verticalDpi="0"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499984740745262"/>
  </sheetPr>
  <dimension ref="A1:V20"/>
  <sheetViews>
    <sheetView zoomScaleNormal="100" workbookViewId="0">
      <selection activeCell="E35" sqref="E35"/>
    </sheetView>
  </sheetViews>
  <sheetFormatPr defaultColWidth="9.140625" defaultRowHeight="15"/>
  <cols>
    <col min="1" max="21" width="9.140625" style="2"/>
    <col min="22" max="22" width="9.7109375" style="2" bestFit="1" customWidth="1"/>
    <col min="23" max="16384" width="9.140625" style="2"/>
  </cols>
  <sheetData>
    <row r="1" spans="1:22">
      <c r="A1" s="3" t="s">
        <v>5</v>
      </c>
      <c r="B1" s="3" t="s">
        <v>98</v>
      </c>
      <c r="C1" s="3" t="s">
        <v>97</v>
      </c>
      <c r="D1" s="3" t="s">
        <v>92</v>
      </c>
    </row>
    <row r="2" spans="1:22">
      <c r="A2" s="3">
        <v>2006</v>
      </c>
      <c r="B2" s="31">
        <f>712+1014+131+92</f>
        <v>1949</v>
      </c>
      <c r="C2" s="31">
        <f>120+113+165+132</f>
        <v>530</v>
      </c>
      <c r="D2" s="31">
        <f t="shared" ref="D2:D17" si="0">B2+C2</f>
        <v>2479</v>
      </c>
      <c r="E2" s="1" t="s">
        <v>96</v>
      </c>
    </row>
    <row r="3" spans="1:22">
      <c r="A3" s="3">
        <v>2007</v>
      </c>
      <c r="B3" s="31">
        <f>756+1063+163+125</f>
        <v>2107</v>
      </c>
      <c r="C3" s="31">
        <f>111+118+186+139</f>
        <v>554</v>
      </c>
      <c r="D3" s="31">
        <f t="shared" si="0"/>
        <v>2661</v>
      </c>
      <c r="N3" s="1" t="s">
        <v>18</v>
      </c>
      <c r="V3" s="96">
        <v>45702</v>
      </c>
    </row>
    <row r="4" spans="1:22">
      <c r="A4" s="3">
        <v>2008</v>
      </c>
      <c r="B4" s="31">
        <f>848+1093+191+164</f>
        <v>2296</v>
      </c>
      <c r="C4" s="31">
        <f>98+92+226+147</f>
        <v>563</v>
      </c>
      <c r="D4" s="31">
        <f t="shared" si="0"/>
        <v>2859</v>
      </c>
    </row>
    <row r="5" spans="1:22">
      <c r="A5" s="3">
        <v>2009</v>
      </c>
      <c r="B5" s="31">
        <f>900+1135+218+198</f>
        <v>2451</v>
      </c>
      <c r="C5" s="31">
        <f>68+69+272+177</f>
        <v>586</v>
      </c>
      <c r="D5" s="31">
        <f t="shared" si="0"/>
        <v>3037</v>
      </c>
    </row>
    <row r="6" spans="1:22">
      <c r="A6" s="3">
        <v>2010</v>
      </c>
      <c r="B6" s="31">
        <f>928+1265+206+215</f>
        <v>2614</v>
      </c>
      <c r="C6" s="31">
        <f>84+66+217+182</f>
        <v>549</v>
      </c>
      <c r="D6" s="31">
        <f t="shared" si="0"/>
        <v>3163</v>
      </c>
    </row>
    <row r="7" spans="1:22">
      <c r="A7" s="3">
        <v>2011</v>
      </c>
      <c r="B7" s="31">
        <f>1020+1276+216+216</f>
        <v>2728</v>
      </c>
      <c r="C7" s="31">
        <f>138+115+197+180</f>
        <v>630</v>
      </c>
      <c r="D7" s="31">
        <f t="shared" si="0"/>
        <v>3358</v>
      </c>
    </row>
    <row r="8" spans="1:22">
      <c r="A8" s="3">
        <v>2012</v>
      </c>
      <c r="B8" s="31">
        <f>1015+1245+207+224</f>
        <v>2691</v>
      </c>
      <c r="C8" s="31">
        <f>154+112+176+168</f>
        <v>610</v>
      </c>
      <c r="D8" s="31">
        <f t="shared" si="0"/>
        <v>3301</v>
      </c>
    </row>
    <row r="9" spans="1:22">
      <c r="A9" s="3">
        <v>2013</v>
      </c>
      <c r="B9" s="31">
        <f>953+1187+255+285</f>
        <v>2680</v>
      </c>
      <c r="C9" s="31">
        <f>57+98+127+146</f>
        <v>428</v>
      </c>
      <c r="D9" s="31">
        <f t="shared" si="0"/>
        <v>3108</v>
      </c>
    </row>
    <row r="10" spans="1:22">
      <c r="A10" s="3">
        <v>2014</v>
      </c>
      <c r="B10" s="31">
        <f>932+1143+227+275</f>
        <v>2577</v>
      </c>
      <c r="C10" s="31">
        <f>87+71+116+140</f>
        <v>414</v>
      </c>
      <c r="D10" s="31">
        <f t="shared" si="0"/>
        <v>2991</v>
      </c>
    </row>
    <row r="11" spans="1:22">
      <c r="A11" s="3">
        <v>2015</v>
      </c>
      <c r="B11" s="31">
        <f>896+1141+191+237</f>
        <v>2465</v>
      </c>
      <c r="C11" s="31">
        <f>62+60+113+121</f>
        <v>356</v>
      </c>
      <c r="D11" s="31">
        <f t="shared" si="0"/>
        <v>2821</v>
      </c>
    </row>
    <row r="12" spans="1:22">
      <c r="A12" s="3">
        <v>2016</v>
      </c>
      <c r="B12" s="31">
        <f>872+1141+146+206</f>
        <v>2365</v>
      </c>
      <c r="C12" s="31">
        <f>58+56+101+112</f>
        <v>327</v>
      </c>
      <c r="D12" s="31">
        <f t="shared" si="0"/>
        <v>2692</v>
      </c>
    </row>
    <row r="13" spans="1:22">
      <c r="A13" s="3">
        <v>2017</v>
      </c>
      <c r="B13" s="31">
        <f>773+1133+134+197</f>
        <v>2237</v>
      </c>
      <c r="C13" s="31">
        <f>61+63+96+113</f>
        <v>333</v>
      </c>
      <c r="D13" s="31">
        <f t="shared" si="0"/>
        <v>2570</v>
      </c>
    </row>
    <row r="14" spans="1:22">
      <c r="A14" s="3">
        <v>2018</v>
      </c>
      <c r="B14" s="31">
        <f>749+1116+143+191</f>
        <v>2199</v>
      </c>
      <c r="C14" s="31">
        <f>43+60+68+107</f>
        <v>278</v>
      </c>
      <c r="D14" s="31">
        <f t="shared" si="0"/>
        <v>2477</v>
      </c>
    </row>
    <row r="15" spans="1:22">
      <c r="A15" s="3">
        <v>2019</v>
      </c>
      <c r="B15" s="31">
        <f>639+1010+91+224</f>
        <v>1964</v>
      </c>
      <c r="C15" s="31">
        <f>36+55+66+94</f>
        <v>251</v>
      </c>
      <c r="D15" s="31">
        <f t="shared" si="0"/>
        <v>2215</v>
      </c>
    </row>
    <row r="16" spans="1:22">
      <c r="A16" s="3">
        <v>2020</v>
      </c>
      <c r="B16" s="31">
        <f>511+834+91+211</f>
        <v>1647</v>
      </c>
      <c r="C16" s="31">
        <f>44+38+42+79</f>
        <v>203</v>
      </c>
      <c r="D16" s="31">
        <f t="shared" si="0"/>
        <v>1850</v>
      </c>
    </row>
    <row r="17" spans="1:4">
      <c r="A17" s="3">
        <v>2021</v>
      </c>
      <c r="B17" s="31">
        <f>402+728+44+104</f>
        <v>1278</v>
      </c>
      <c r="C17" s="31">
        <f>19+17+81+140</f>
        <v>257</v>
      </c>
      <c r="D17" s="31">
        <f t="shared" si="0"/>
        <v>1535</v>
      </c>
    </row>
    <row r="18" spans="1:4">
      <c r="A18" s="3">
        <v>2022</v>
      </c>
      <c r="B18" s="31">
        <v>1045</v>
      </c>
      <c r="C18" s="31">
        <v>242</v>
      </c>
      <c r="D18" s="31">
        <v>1287</v>
      </c>
    </row>
    <row r="19" spans="1:4">
      <c r="A19" s="3">
        <v>2023</v>
      </c>
      <c r="B19" s="31">
        <v>1109</v>
      </c>
      <c r="C19" s="31">
        <v>105</v>
      </c>
      <c r="D19" s="31">
        <v>1214</v>
      </c>
    </row>
    <row r="20" spans="1:4">
      <c r="A20" s="3">
        <v>2024</v>
      </c>
      <c r="B20" s="31">
        <v>1050</v>
      </c>
      <c r="C20" s="31">
        <v>105</v>
      </c>
      <c r="D20" s="31">
        <v>1155</v>
      </c>
    </row>
  </sheetData>
  <hyperlinks>
    <hyperlink ref="E2" r:id="rId1" xr:uid="{00000000-0004-0000-0B00-000000000000}"/>
    <hyperlink ref="N3" r:id="rId2" xr:uid="{00000000-0004-0000-0B00-000001000000}"/>
  </hyperlinks>
  <pageMargins left="0.7" right="0.7" top="0.75" bottom="0.75" header="0.3" footer="0.3"/>
  <pageSetup orientation="portrait" r:id="rId3"/>
  <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499984740745262"/>
  </sheetPr>
  <dimension ref="A1:D12"/>
  <sheetViews>
    <sheetView workbookViewId="0">
      <selection activeCell="B12" sqref="B12"/>
    </sheetView>
  </sheetViews>
  <sheetFormatPr defaultColWidth="9.140625" defaultRowHeight="15"/>
  <cols>
    <col min="1" max="1" width="9.140625" style="2"/>
    <col min="2" max="2" width="10.85546875" style="2" bestFit="1" customWidth="1"/>
    <col min="3" max="16384" width="9.140625" style="2"/>
  </cols>
  <sheetData>
    <row r="1" spans="1:4">
      <c r="A1" s="3" t="s">
        <v>5</v>
      </c>
      <c r="B1" s="3" t="s">
        <v>103</v>
      </c>
      <c r="D1" s="1" t="s">
        <v>102</v>
      </c>
    </row>
    <row r="2" spans="1:4">
      <c r="A2" s="39">
        <v>2014</v>
      </c>
      <c r="B2" s="26">
        <v>2006</v>
      </c>
    </row>
    <row r="3" spans="1:4">
      <c r="A3" s="39">
        <v>2015</v>
      </c>
      <c r="B3" s="26">
        <v>2153</v>
      </c>
    </row>
    <row r="4" spans="1:4">
      <c r="A4" s="39">
        <v>2016</v>
      </c>
      <c r="B4" s="26">
        <v>2119</v>
      </c>
    </row>
    <row r="5" spans="1:4">
      <c r="A5" s="39">
        <v>2017</v>
      </c>
      <c r="B5" s="26">
        <v>2045</v>
      </c>
    </row>
    <row r="6" spans="1:4">
      <c r="A6" s="39">
        <v>2018</v>
      </c>
      <c r="B6" s="26">
        <v>1996</v>
      </c>
    </row>
    <row r="7" spans="1:4">
      <c r="A7" s="39">
        <v>2019</v>
      </c>
      <c r="B7" s="26">
        <v>1929</v>
      </c>
    </row>
    <row r="8" spans="1:4">
      <c r="A8" s="2">
        <v>2020</v>
      </c>
      <c r="B8" s="99">
        <f>AVERAGE(B7,B9)</f>
        <v>1830</v>
      </c>
    </row>
    <row r="9" spans="1:4">
      <c r="A9" s="39">
        <v>2021</v>
      </c>
      <c r="B9" s="26">
        <v>1731</v>
      </c>
    </row>
    <row r="10" spans="1:4">
      <c r="A10" s="39">
        <v>2022</v>
      </c>
      <c r="B10" s="26">
        <v>1618</v>
      </c>
    </row>
    <row r="11" spans="1:4">
      <c r="A11" s="39">
        <v>2023</v>
      </c>
      <c r="B11" s="26">
        <v>1831</v>
      </c>
    </row>
    <row r="12" spans="1:4">
      <c r="A12" s="39">
        <v>2024</v>
      </c>
      <c r="B12" s="26">
        <v>1937</v>
      </c>
    </row>
  </sheetData>
  <hyperlinks>
    <hyperlink ref="D1" r:id="rId1" xr:uid="{00000000-0004-0000-0C00-000000000000}"/>
  </hyperlinks>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0" tint="-0.499984740745262"/>
  </sheetPr>
  <dimension ref="A1:P110"/>
  <sheetViews>
    <sheetView zoomScaleNormal="100" workbookViewId="0">
      <selection activeCell="K32" sqref="K32"/>
    </sheetView>
  </sheetViews>
  <sheetFormatPr defaultColWidth="9" defaultRowHeight="15"/>
  <cols>
    <col min="1" max="10" width="9" style="7"/>
    <col min="11" max="16384" width="9" style="2"/>
  </cols>
  <sheetData>
    <row r="1" spans="1:16">
      <c r="A1" s="3" t="s">
        <v>5</v>
      </c>
      <c r="B1" s="3" t="s">
        <v>1</v>
      </c>
      <c r="C1" s="3" t="s">
        <v>2</v>
      </c>
      <c r="D1" s="3" t="s">
        <v>3</v>
      </c>
      <c r="E1" s="3" t="s">
        <v>4</v>
      </c>
      <c r="F1" s="3" t="s">
        <v>15</v>
      </c>
      <c r="G1" s="3" t="s">
        <v>16</v>
      </c>
      <c r="H1" s="3" t="s">
        <v>17</v>
      </c>
      <c r="I1" s="91" t="s">
        <v>194</v>
      </c>
      <c r="K1" s="7"/>
      <c r="L1" s="7"/>
      <c r="M1" s="7"/>
      <c r="N1" s="7"/>
      <c r="O1" s="7"/>
      <c r="P1" s="7"/>
    </row>
    <row r="2" spans="1:16">
      <c r="A2" s="3">
        <v>1990</v>
      </c>
      <c r="B2" s="18">
        <v>24311</v>
      </c>
      <c r="C2" s="18">
        <v>13449</v>
      </c>
      <c r="D2" s="18">
        <v>7885</v>
      </c>
      <c r="E2" s="18">
        <v>13344</v>
      </c>
      <c r="F2" s="18">
        <v>30465</v>
      </c>
      <c r="G2" s="18"/>
      <c r="H2" s="18"/>
      <c r="I2" s="11"/>
      <c r="K2" s="7"/>
      <c r="L2" s="7"/>
      <c r="M2" s="7"/>
      <c r="N2" s="7"/>
      <c r="O2" s="7"/>
      <c r="P2" s="7"/>
    </row>
    <row r="3" spans="1:16">
      <c r="A3" s="3">
        <v>1991</v>
      </c>
      <c r="B3" s="18">
        <v>25581</v>
      </c>
      <c r="C3" s="18">
        <v>14495</v>
      </c>
      <c r="D3" s="18">
        <v>8777</v>
      </c>
      <c r="E3" s="18">
        <v>15972</v>
      </c>
      <c r="F3" s="18">
        <v>31101</v>
      </c>
      <c r="G3" s="18"/>
      <c r="H3" s="18"/>
      <c r="K3" s="7"/>
      <c r="L3" s="7"/>
      <c r="M3" s="7"/>
      <c r="N3" s="7"/>
      <c r="O3" s="7"/>
      <c r="P3" s="7"/>
    </row>
    <row r="4" spans="1:16">
      <c r="A4" s="3">
        <v>1992</v>
      </c>
      <c r="B4" s="18">
        <v>25868</v>
      </c>
      <c r="C4" s="18">
        <v>14993</v>
      </c>
      <c r="D4" s="18">
        <v>9623</v>
      </c>
      <c r="E4" s="18">
        <v>17766</v>
      </c>
      <c r="F4" s="18">
        <v>31108</v>
      </c>
      <c r="G4" s="18"/>
      <c r="H4" s="18"/>
      <c r="K4" s="7"/>
      <c r="L4" s="7"/>
      <c r="M4" s="7"/>
      <c r="N4" s="7"/>
      <c r="O4" s="7"/>
      <c r="P4" s="7"/>
    </row>
    <row r="5" spans="1:16">
      <c r="A5" s="3">
        <v>1993</v>
      </c>
      <c r="B5" s="18">
        <v>25982</v>
      </c>
      <c r="C5" s="18">
        <v>14447</v>
      </c>
      <c r="D5" s="18">
        <v>10512</v>
      </c>
      <c r="E5" s="18">
        <v>18311</v>
      </c>
      <c r="F5" s="18">
        <v>30547</v>
      </c>
      <c r="G5" s="18"/>
      <c r="H5" s="18"/>
      <c r="K5" s="7"/>
      <c r="L5" s="7"/>
      <c r="M5" s="7"/>
      <c r="N5" s="7"/>
      <c r="O5" s="7"/>
      <c r="P5" s="7"/>
    </row>
    <row r="6" spans="1:16">
      <c r="A6" s="3">
        <v>1994</v>
      </c>
      <c r="B6" s="18">
        <v>25645</v>
      </c>
      <c r="C6" s="18">
        <v>14230</v>
      </c>
      <c r="D6" s="18">
        <v>13293</v>
      </c>
      <c r="E6" s="18">
        <v>19440</v>
      </c>
      <c r="F6" s="18">
        <v>30413</v>
      </c>
      <c r="G6" s="18"/>
      <c r="H6" s="18"/>
      <c r="K6" s="7"/>
      <c r="L6" s="7"/>
      <c r="M6" s="7"/>
      <c r="N6" s="7"/>
      <c r="O6" s="7"/>
      <c r="P6" s="7"/>
    </row>
    <row r="7" spans="1:16">
      <c r="A7" s="3">
        <v>1995</v>
      </c>
      <c r="B7" s="18">
        <v>26810</v>
      </c>
      <c r="C7" s="18">
        <v>13996</v>
      </c>
      <c r="D7" s="18">
        <v>14040</v>
      </c>
      <c r="E7" s="18">
        <v>20834</v>
      </c>
      <c r="F7" s="18">
        <v>30465</v>
      </c>
      <c r="G7" s="18"/>
      <c r="H7" s="18"/>
      <c r="K7" s="7"/>
      <c r="L7" s="7"/>
      <c r="M7" s="7"/>
      <c r="N7" s="7"/>
      <c r="O7" s="7"/>
      <c r="P7" s="7"/>
    </row>
    <row r="8" spans="1:16">
      <c r="A8" s="3">
        <v>1996</v>
      </c>
      <c r="B8" s="18">
        <v>26079</v>
      </c>
      <c r="C8" s="18">
        <v>13906</v>
      </c>
      <c r="D8" s="18">
        <v>14756</v>
      </c>
      <c r="E8" s="18">
        <v>22394</v>
      </c>
      <c r="F8" s="18">
        <v>30563</v>
      </c>
      <c r="G8" s="18"/>
      <c r="H8" s="18"/>
      <c r="K8" s="7"/>
      <c r="L8" s="7"/>
      <c r="M8" s="7"/>
      <c r="N8" s="7"/>
      <c r="O8" s="7"/>
      <c r="P8" s="7"/>
    </row>
    <row r="9" spans="1:16">
      <c r="A9" s="3">
        <v>1997</v>
      </c>
      <c r="B9" s="18">
        <v>25895</v>
      </c>
      <c r="C9" s="18">
        <v>14613</v>
      </c>
      <c r="D9" s="18">
        <v>15994</v>
      </c>
      <c r="E9" s="18">
        <v>24307</v>
      </c>
      <c r="F9" s="18">
        <v>31249</v>
      </c>
      <c r="G9" s="18"/>
      <c r="H9" s="18"/>
      <c r="K9" s="7"/>
      <c r="L9" s="7"/>
      <c r="M9" s="7"/>
      <c r="N9" s="7"/>
      <c r="O9" s="7"/>
      <c r="P9" s="7"/>
    </row>
    <row r="10" spans="1:16">
      <c r="A10" s="3">
        <v>1998</v>
      </c>
      <c r="B10" s="18">
        <v>25018</v>
      </c>
      <c r="C10" s="18">
        <v>13900</v>
      </c>
      <c r="D10" s="18">
        <v>18174</v>
      </c>
      <c r="E10" s="18">
        <v>19754</v>
      </c>
      <c r="F10" s="18">
        <v>32202</v>
      </c>
      <c r="G10" s="18"/>
      <c r="H10" s="18"/>
      <c r="K10" s="7"/>
      <c r="L10" s="7"/>
      <c r="M10" s="7"/>
      <c r="N10" s="7"/>
      <c r="O10" s="7"/>
      <c r="P10" s="7"/>
    </row>
    <row r="11" spans="1:16">
      <c r="A11" s="3">
        <v>1999</v>
      </c>
      <c r="B11" s="18">
        <v>25781</v>
      </c>
      <c r="C11" s="18">
        <v>14984</v>
      </c>
      <c r="D11" s="18">
        <v>20062</v>
      </c>
      <c r="E11" s="18">
        <v>21273</v>
      </c>
      <c r="F11" s="18">
        <v>32731</v>
      </c>
      <c r="G11" s="18"/>
      <c r="H11" s="18"/>
      <c r="K11" s="7"/>
      <c r="L11" s="7"/>
      <c r="M11" s="7"/>
      <c r="N11" s="7"/>
      <c r="O11" s="7"/>
      <c r="P11" s="7"/>
    </row>
    <row r="12" spans="1:16">
      <c r="A12" s="3">
        <v>2000</v>
      </c>
      <c r="B12" s="18">
        <v>24948</v>
      </c>
      <c r="C12" s="18">
        <v>16050</v>
      </c>
      <c r="D12" s="18">
        <v>20946</v>
      </c>
      <c r="E12" s="18">
        <v>21596</v>
      </c>
      <c r="F12" s="18">
        <v>32554</v>
      </c>
      <c r="G12" s="18">
        <v>824</v>
      </c>
      <c r="H12" s="18">
        <v>2403</v>
      </c>
      <c r="K12" s="7"/>
      <c r="L12" s="7"/>
      <c r="M12" s="7"/>
      <c r="N12" s="7"/>
      <c r="O12" s="7"/>
      <c r="P12" s="7"/>
    </row>
    <row r="13" spans="1:16">
      <c r="A13" s="3">
        <v>2001</v>
      </c>
      <c r="B13" s="18">
        <v>27668</v>
      </c>
      <c r="C13" s="18">
        <v>16873</v>
      </c>
      <c r="D13" s="18">
        <v>22609</v>
      </c>
      <c r="E13" s="18">
        <v>23701</v>
      </c>
      <c r="F13" s="18">
        <v>32771</v>
      </c>
      <c r="G13" s="18">
        <v>1025</v>
      </c>
      <c r="H13" s="18">
        <v>2474</v>
      </c>
      <c r="K13" s="7"/>
      <c r="L13" s="7"/>
      <c r="M13" s="7"/>
      <c r="N13" s="7"/>
      <c r="O13" s="7"/>
      <c r="P13" s="7"/>
    </row>
    <row r="14" spans="1:16">
      <c r="A14" s="3">
        <v>2002</v>
      </c>
      <c r="B14" s="18">
        <v>28369</v>
      </c>
      <c r="C14" s="18">
        <v>18059</v>
      </c>
      <c r="D14" s="18">
        <v>23609</v>
      </c>
      <c r="E14" s="18">
        <v>23347</v>
      </c>
      <c r="F14" s="18">
        <v>32408</v>
      </c>
      <c r="G14" s="18">
        <v>1124</v>
      </c>
      <c r="H14" s="18">
        <v>2353</v>
      </c>
      <c r="K14" s="7"/>
      <c r="L14" s="7"/>
      <c r="M14" s="7"/>
      <c r="N14" s="7"/>
      <c r="O14" s="7"/>
      <c r="P14" s="7"/>
    </row>
    <row r="15" spans="1:16">
      <c r="A15" s="3">
        <v>2003</v>
      </c>
      <c r="B15" s="18">
        <v>28436</v>
      </c>
      <c r="C15" s="18">
        <v>18821</v>
      </c>
      <c r="D15" s="18">
        <v>23803</v>
      </c>
      <c r="E15" s="18">
        <v>24056</v>
      </c>
      <c r="F15" s="18">
        <v>33008</v>
      </c>
      <c r="G15" s="18">
        <v>1258</v>
      </c>
      <c r="H15" s="18">
        <v>2471</v>
      </c>
      <c r="K15" s="7"/>
      <c r="L15" s="7"/>
      <c r="M15" s="7"/>
      <c r="N15" s="7"/>
      <c r="O15" s="7"/>
      <c r="P15" s="7"/>
    </row>
    <row r="16" spans="1:16">
      <c r="A16" s="3">
        <v>2004</v>
      </c>
      <c r="B16" s="18">
        <v>28933</v>
      </c>
      <c r="C16" s="18">
        <v>18498</v>
      </c>
      <c r="D16" s="18">
        <v>24149</v>
      </c>
      <c r="E16" s="18">
        <v>24725</v>
      </c>
      <c r="F16" s="18">
        <v>34347</v>
      </c>
      <c r="G16" s="18">
        <v>1248</v>
      </c>
      <c r="H16" s="18">
        <v>2417</v>
      </c>
      <c r="K16" s="7"/>
      <c r="L16" s="7"/>
      <c r="M16" s="7"/>
      <c r="N16" s="7"/>
      <c r="O16" s="7"/>
      <c r="P16" s="7"/>
    </row>
    <row r="17" spans="1:16">
      <c r="A17" s="3">
        <v>2005</v>
      </c>
      <c r="B17" s="18">
        <v>30558</v>
      </c>
      <c r="C17" s="18">
        <v>18142</v>
      </c>
      <c r="D17" s="18">
        <v>24180</v>
      </c>
      <c r="E17" s="18">
        <v>24111</v>
      </c>
      <c r="F17" s="18">
        <v>34067</v>
      </c>
      <c r="G17" s="18">
        <v>1235</v>
      </c>
      <c r="H17" s="18">
        <v>2455</v>
      </c>
      <c r="K17" s="7"/>
      <c r="L17" s="7"/>
      <c r="M17" s="7"/>
      <c r="N17" s="7"/>
      <c r="O17" s="7"/>
      <c r="P17" s="7"/>
    </row>
    <row r="18" spans="1:16">
      <c r="A18" s="3">
        <v>2006</v>
      </c>
      <c r="B18" s="18">
        <v>30511</v>
      </c>
      <c r="C18" s="18">
        <v>18303</v>
      </c>
      <c r="D18" s="18">
        <v>23305</v>
      </c>
      <c r="E18" s="18">
        <v>24241</v>
      </c>
      <c r="F18" s="18">
        <v>34185</v>
      </c>
      <c r="G18" s="18">
        <v>1317</v>
      </c>
      <c r="H18" s="18">
        <v>2479</v>
      </c>
      <c r="K18" s="7"/>
      <c r="L18" s="7"/>
      <c r="M18" s="7"/>
      <c r="N18" s="7"/>
      <c r="O18" s="7"/>
      <c r="P18" s="7"/>
    </row>
    <row r="19" spans="1:16">
      <c r="A19" s="3">
        <v>2007</v>
      </c>
      <c r="B19" s="18">
        <v>28025</v>
      </c>
      <c r="C19" s="18">
        <v>18081</v>
      </c>
      <c r="D19" s="18">
        <v>23840</v>
      </c>
      <c r="E19" s="18">
        <v>25235</v>
      </c>
      <c r="F19" s="18">
        <v>34174</v>
      </c>
      <c r="G19" s="18">
        <v>1316</v>
      </c>
      <c r="H19" s="18">
        <v>2661</v>
      </c>
      <c r="K19" s="7"/>
      <c r="L19" s="7"/>
      <c r="M19" s="7"/>
      <c r="N19" s="7"/>
      <c r="O19" s="7"/>
      <c r="P19" s="7"/>
    </row>
    <row r="20" spans="1:16">
      <c r="A20" s="3">
        <v>2008</v>
      </c>
      <c r="B20" s="18">
        <v>28211</v>
      </c>
      <c r="C20" s="18">
        <v>21388</v>
      </c>
      <c r="D20" s="18">
        <v>26696</v>
      </c>
      <c r="E20" s="18">
        <v>29396</v>
      </c>
      <c r="F20" s="18">
        <v>34244</v>
      </c>
      <c r="G20" s="18">
        <v>1377</v>
      </c>
      <c r="H20" s="18">
        <v>2859</v>
      </c>
      <c r="K20" s="7"/>
      <c r="L20" s="7"/>
      <c r="M20" s="7"/>
      <c r="N20" s="7"/>
      <c r="O20" s="7"/>
      <c r="P20" s="7"/>
    </row>
    <row r="21" spans="1:16">
      <c r="A21" s="3">
        <v>2009</v>
      </c>
      <c r="B21" s="18">
        <v>29284</v>
      </c>
      <c r="C21" s="18">
        <v>23001</v>
      </c>
      <c r="D21" s="18">
        <v>28765</v>
      </c>
      <c r="E21" s="18">
        <v>34966</v>
      </c>
      <c r="F21" s="18">
        <v>34130</v>
      </c>
      <c r="G21" s="18">
        <v>1589</v>
      </c>
      <c r="H21" s="18">
        <v>3037</v>
      </c>
      <c r="K21" s="7"/>
      <c r="L21" s="7"/>
      <c r="M21" s="7"/>
      <c r="N21" s="7"/>
      <c r="O21" s="7"/>
      <c r="P21" s="7"/>
    </row>
    <row r="22" spans="1:16">
      <c r="A22" s="3">
        <v>2010</v>
      </c>
      <c r="B22" s="18">
        <v>30819</v>
      </c>
      <c r="C22" s="18">
        <v>24048</v>
      </c>
      <c r="D22" s="18">
        <v>32670</v>
      </c>
      <c r="E22" s="18">
        <v>34654</v>
      </c>
      <c r="F22" s="18">
        <v>33841</v>
      </c>
      <c r="G22" s="18">
        <v>1809</v>
      </c>
      <c r="H22" s="18">
        <v>3163</v>
      </c>
      <c r="K22" s="7"/>
      <c r="L22" s="7"/>
      <c r="M22" s="7"/>
      <c r="N22" s="7"/>
      <c r="O22" s="7"/>
      <c r="P22" s="7"/>
    </row>
    <row r="23" spans="1:16">
      <c r="A23" s="3">
        <v>2011</v>
      </c>
      <c r="B23" s="18">
        <v>31660</v>
      </c>
      <c r="C23" s="18">
        <v>25301</v>
      </c>
      <c r="D23" s="18">
        <v>33395</v>
      </c>
      <c r="E23" s="18">
        <v>33420</v>
      </c>
      <c r="F23" s="18">
        <v>34101</v>
      </c>
      <c r="G23" s="18">
        <v>1987</v>
      </c>
      <c r="H23" s="18">
        <v>3358</v>
      </c>
      <c r="K23" s="7"/>
      <c r="L23" s="7"/>
      <c r="M23" s="7"/>
      <c r="N23" s="7"/>
      <c r="O23" s="7"/>
      <c r="P23" s="7"/>
    </row>
    <row r="24" spans="1:16">
      <c r="A24" s="3">
        <v>2012</v>
      </c>
      <c r="B24" s="18">
        <v>32388</v>
      </c>
      <c r="C24" s="18">
        <v>26532</v>
      </c>
      <c r="D24" s="18">
        <v>31562</v>
      </c>
      <c r="E24" s="18">
        <v>29997</v>
      </c>
      <c r="F24" s="18">
        <v>34409</v>
      </c>
      <c r="G24" s="18">
        <v>2191</v>
      </c>
      <c r="H24" s="18">
        <v>3301</v>
      </c>
      <c r="K24" s="7"/>
      <c r="L24" s="7"/>
      <c r="M24" s="7"/>
      <c r="N24" s="7"/>
      <c r="O24" s="7"/>
      <c r="P24" s="7"/>
    </row>
    <row r="25" spans="1:16">
      <c r="A25" s="3">
        <v>2013</v>
      </c>
      <c r="B25" s="18">
        <v>32077</v>
      </c>
      <c r="C25" s="18">
        <v>25155</v>
      </c>
      <c r="D25" s="18">
        <v>30564</v>
      </c>
      <c r="E25" s="18">
        <v>32003</v>
      </c>
      <c r="F25" s="18">
        <v>31123</v>
      </c>
      <c r="G25" s="18">
        <v>2036</v>
      </c>
      <c r="H25" s="18">
        <v>3108</v>
      </c>
      <c r="K25" s="7"/>
      <c r="L25" s="7"/>
      <c r="M25" s="7"/>
      <c r="N25" s="7"/>
      <c r="O25" s="7"/>
      <c r="P25" s="7"/>
    </row>
    <row r="26" spans="1:16">
      <c r="A26" s="3">
        <v>2014</v>
      </c>
      <c r="B26" s="18">
        <v>31515</v>
      </c>
      <c r="C26" s="18">
        <v>25954</v>
      </c>
      <c r="D26" s="18">
        <v>31332</v>
      </c>
      <c r="E26" s="18">
        <v>30248</v>
      </c>
      <c r="F26" s="18">
        <v>30484</v>
      </c>
      <c r="G26" s="18">
        <v>2006</v>
      </c>
      <c r="H26" s="18">
        <v>2991</v>
      </c>
      <c r="K26" s="7"/>
      <c r="L26" s="7"/>
      <c r="M26" s="7"/>
      <c r="N26" s="7"/>
      <c r="O26" s="7"/>
      <c r="P26" s="7"/>
    </row>
    <row r="27" spans="1:16">
      <c r="A27" s="3">
        <v>2015</v>
      </c>
      <c r="B27" s="18">
        <v>31592</v>
      </c>
      <c r="C27" s="18">
        <v>25955</v>
      </c>
      <c r="D27" s="18">
        <v>33211</v>
      </c>
      <c r="E27" s="18">
        <v>29350</v>
      </c>
      <c r="F27" s="18">
        <v>33469</v>
      </c>
      <c r="G27" s="18">
        <v>2153</v>
      </c>
      <c r="H27" s="18">
        <v>2821</v>
      </c>
      <c r="K27" s="7"/>
      <c r="L27" s="7"/>
      <c r="M27" s="7"/>
      <c r="N27" s="7"/>
      <c r="O27" s="7"/>
      <c r="P27" s="7"/>
    </row>
    <row r="28" spans="1:16">
      <c r="A28" s="3">
        <v>2016</v>
      </c>
      <c r="B28" s="18">
        <v>31860</v>
      </c>
      <c r="C28" s="18">
        <v>26809</v>
      </c>
      <c r="D28" s="18">
        <v>34978</v>
      </c>
      <c r="E28" s="18">
        <v>29901</v>
      </c>
      <c r="F28" s="18">
        <v>34240</v>
      </c>
      <c r="G28" s="18">
        <v>2119</v>
      </c>
      <c r="H28" s="18">
        <v>2694</v>
      </c>
      <c r="K28" s="7"/>
      <c r="L28" s="7"/>
      <c r="M28" s="7"/>
      <c r="N28" s="7"/>
      <c r="O28" s="7"/>
      <c r="P28" s="7"/>
    </row>
    <row r="29" spans="1:16">
      <c r="A29" s="3">
        <v>2017</v>
      </c>
      <c r="B29" s="18">
        <v>32800</v>
      </c>
      <c r="C29" s="18">
        <v>27949</v>
      </c>
      <c r="D29" s="18">
        <v>37282</v>
      </c>
      <c r="E29" s="18">
        <v>29620</v>
      </c>
      <c r="F29" s="18">
        <v>34334</v>
      </c>
      <c r="G29" s="18">
        <v>2045</v>
      </c>
      <c r="H29" s="18">
        <v>2570</v>
      </c>
      <c r="K29" s="7"/>
      <c r="L29" s="7"/>
      <c r="M29" s="7"/>
      <c r="N29" s="7"/>
      <c r="O29" s="7"/>
      <c r="P29" s="7"/>
    </row>
    <row r="30" spans="1:16">
      <c r="A30" s="3">
        <v>2018</v>
      </c>
      <c r="B30" s="18">
        <v>33023</v>
      </c>
      <c r="C30" s="18">
        <v>28247</v>
      </c>
      <c r="D30" s="18">
        <v>39931</v>
      </c>
      <c r="E30" s="18">
        <v>29156</v>
      </c>
      <c r="F30" s="18">
        <v>34499</v>
      </c>
      <c r="G30" s="18">
        <v>1996</v>
      </c>
      <c r="H30" s="18">
        <v>2477</v>
      </c>
      <c r="K30" s="7"/>
      <c r="L30" s="7"/>
      <c r="M30" s="7"/>
      <c r="N30" s="7"/>
      <c r="O30" s="7"/>
      <c r="P30" s="7"/>
    </row>
    <row r="31" spans="1:16">
      <c r="A31" s="3">
        <v>2019</v>
      </c>
      <c r="B31" s="18">
        <v>32852</v>
      </c>
      <c r="C31" s="18">
        <v>29644</v>
      </c>
      <c r="D31" s="18">
        <v>41728</v>
      </c>
      <c r="E31" s="18">
        <v>29517</v>
      </c>
      <c r="F31" s="18">
        <v>34318</v>
      </c>
      <c r="G31" s="18">
        <v>1929</v>
      </c>
      <c r="H31" s="18">
        <v>2215</v>
      </c>
      <c r="K31" s="7"/>
      <c r="L31" s="7"/>
      <c r="M31" s="7"/>
      <c r="N31" s="7"/>
      <c r="O31" s="7"/>
      <c r="P31" s="7"/>
    </row>
    <row r="32" spans="1:16">
      <c r="A32" s="3">
        <v>2020</v>
      </c>
      <c r="B32" s="18">
        <v>33081</v>
      </c>
      <c r="C32" s="18">
        <v>29596</v>
      </c>
      <c r="D32" s="18">
        <v>40936</v>
      </c>
      <c r="E32" s="18">
        <v>27293</v>
      </c>
      <c r="F32" s="18">
        <v>36461</v>
      </c>
      <c r="G32" s="18">
        <v>1829</v>
      </c>
      <c r="H32" s="18">
        <v>1849</v>
      </c>
      <c r="K32" s="7"/>
      <c r="L32" s="7"/>
      <c r="M32" s="7"/>
      <c r="N32" s="7"/>
      <c r="O32" s="7"/>
      <c r="P32" s="7"/>
    </row>
    <row r="33" spans="1:16">
      <c r="A33" s="3">
        <v>2021</v>
      </c>
      <c r="B33" s="18">
        <v>34464</v>
      </c>
      <c r="C33" s="18">
        <v>29774</v>
      </c>
      <c r="D33" s="18">
        <v>41262</v>
      </c>
      <c r="E33" s="18">
        <v>27225</v>
      </c>
      <c r="F33" s="18">
        <v>34811</v>
      </c>
      <c r="G33" s="18">
        <v>2665</v>
      </c>
      <c r="H33" s="18">
        <v>1535</v>
      </c>
      <c r="K33" s="7"/>
      <c r="L33" s="7"/>
      <c r="M33" s="7"/>
      <c r="N33" s="7"/>
      <c r="O33" s="7"/>
      <c r="P33" s="7"/>
    </row>
    <row r="34" spans="1:16">
      <c r="A34" s="3">
        <v>2022</v>
      </c>
      <c r="B34" s="18">
        <v>34734</v>
      </c>
      <c r="C34" s="18">
        <v>29914</v>
      </c>
      <c r="D34" s="18">
        <v>43099</v>
      </c>
      <c r="E34" s="18">
        <v>26300</v>
      </c>
      <c r="F34" s="18">
        <v>34464</v>
      </c>
      <c r="G34" s="18">
        <v>4058</v>
      </c>
      <c r="H34" s="18">
        <v>1280</v>
      </c>
      <c r="K34" s="7"/>
      <c r="L34" s="7"/>
      <c r="M34" s="7"/>
      <c r="N34" s="7"/>
      <c r="O34" s="7"/>
      <c r="P34" s="7"/>
    </row>
    <row r="35" spans="1:16">
      <c r="A35" s="3">
        <v>2023</v>
      </c>
      <c r="B35" s="18">
        <v>35260</v>
      </c>
      <c r="C35" s="18">
        <v>30536</v>
      </c>
      <c r="D35" s="18">
        <v>44651</v>
      </c>
      <c r="E35" s="18">
        <v>26764</v>
      </c>
      <c r="F35" s="18">
        <v>35074</v>
      </c>
      <c r="G35" s="18">
        <v>5973</v>
      </c>
      <c r="H35" s="18">
        <v>1214</v>
      </c>
      <c r="K35" s="7"/>
      <c r="L35" s="7"/>
      <c r="M35" s="7"/>
      <c r="N35" s="7"/>
      <c r="O35" s="7"/>
      <c r="P35" s="7"/>
    </row>
    <row r="36" spans="1:16">
      <c r="K36" s="7"/>
      <c r="L36" s="7"/>
      <c r="M36" s="7"/>
      <c r="N36" s="7"/>
      <c r="O36" s="7"/>
      <c r="P36" s="7"/>
    </row>
    <row r="37" spans="1:16">
      <c r="K37" s="7"/>
      <c r="L37" s="7"/>
      <c r="M37" s="7"/>
      <c r="N37" s="7"/>
      <c r="O37" s="7"/>
      <c r="P37" s="7"/>
    </row>
    <row r="38" spans="1:16">
      <c r="K38" s="7"/>
      <c r="L38" s="7"/>
      <c r="M38" s="7"/>
      <c r="N38" s="7"/>
      <c r="O38" s="7"/>
      <c r="P38" s="7"/>
    </row>
    <row r="39" spans="1:16">
      <c r="K39" s="7"/>
      <c r="L39" s="7"/>
      <c r="M39" s="7"/>
      <c r="N39" s="7"/>
      <c r="O39" s="7"/>
      <c r="P39" s="7"/>
    </row>
    <row r="40" spans="1:16">
      <c r="A40" s="2"/>
      <c r="B40" s="2"/>
      <c r="C40" s="2"/>
      <c r="D40" s="2"/>
      <c r="E40" s="2"/>
      <c r="F40" s="2"/>
      <c r="G40" s="2"/>
      <c r="H40" s="2"/>
      <c r="K40" s="7"/>
      <c r="L40" s="7"/>
      <c r="M40" s="7"/>
      <c r="N40" s="7"/>
      <c r="O40" s="7"/>
      <c r="P40" s="7"/>
    </row>
    <row r="41" spans="1:16">
      <c r="A41" s="2"/>
      <c r="B41" s="2"/>
      <c r="C41" s="2"/>
      <c r="D41" s="2"/>
      <c r="E41" s="2"/>
      <c r="F41" s="2"/>
      <c r="G41" s="2"/>
      <c r="H41" s="2"/>
      <c r="K41" s="7"/>
      <c r="L41" s="7"/>
      <c r="M41" s="7"/>
      <c r="N41" s="7"/>
      <c r="O41" s="7"/>
      <c r="P41" s="7"/>
    </row>
    <row r="42" spans="1:16">
      <c r="A42" s="2"/>
      <c r="B42" s="2"/>
      <c r="C42" s="2"/>
      <c r="D42" s="2"/>
      <c r="E42" s="2"/>
      <c r="F42" s="2"/>
      <c r="G42" s="2"/>
      <c r="H42" s="2"/>
      <c r="K42" s="7"/>
      <c r="L42" s="7"/>
      <c r="M42" s="7"/>
      <c r="N42" s="7"/>
      <c r="O42" s="7"/>
      <c r="P42" s="7"/>
    </row>
    <row r="43" spans="1:16">
      <c r="A43" s="2"/>
      <c r="B43" s="2"/>
      <c r="C43" s="2"/>
      <c r="D43" s="2"/>
      <c r="E43" s="2"/>
      <c r="F43" s="2"/>
      <c r="G43" s="2"/>
      <c r="H43" s="2"/>
      <c r="K43" s="7"/>
      <c r="L43" s="7"/>
      <c r="M43" s="7"/>
      <c r="N43" s="7"/>
      <c r="O43" s="7"/>
      <c r="P43" s="7"/>
    </row>
    <row r="44" spans="1:16">
      <c r="A44" s="2"/>
      <c r="B44" s="2"/>
      <c r="C44" s="2"/>
      <c r="D44" s="2"/>
      <c r="E44" s="2"/>
      <c r="F44" s="2"/>
      <c r="G44" s="2"/>
      <c r="H44" s="2"/>
      <c r="K44" s="7"/>
      <c r="L44" s="7"/>
      <c r="M44" s="7"/>
      <c r="N44" s="7"/>
      <c r="O44" s="7"/>
      <c r="P44" s="7"/>
    </row>
    <row r="45" spans="1:16">
      <c r="A45" s="2"/>
      <c r="B45" s="2"/>
      <c r="C45" s="2"/>
      <c r="D45" s="2"/>
      <c r="E45" s="2"/>
      <c r="F45" s="2"/>
      <c r="G45" s="2"/>
      <c r="H45" s="2"/>
      <c r="K45" s="7"/>
      <c r="L45" s="7"/>
      <c r="M45" s="7"/>
      <c r="N45" s="7"/>
      <c r="O45" s="7"/>
      <c r="P45" s="7"/>
    </row>
    <row r="46" spans="1:16">
      <c r="K46" s="7"/>
      <c r="L46" s="7"/>
      <c r="M46" s="7"/>
      <c r="N46" s="7"/>
      <c r="O46" s="7"/>
      <c r="P46" s="7"/>
    </row>
    <row r="47" spans="1:16">
      <c r="K47" s="7"/>
      <c r="L47" s="7"/>
      <c r="M47" s="7"/>
      <c r="N47" s="7"/>
      <c r="O47" s="7"/>
      <c r="P47" s="7"/>
    </row>
    <row r="48" spans="1:16">
      <c r="K48" s="7"/>
      <c r="L48" s="7"/>
      <c r="M48" s="7"/>
      <c r="N48" s="7"/>
      <c r="O48" s="7"/>
      <c r="P48" s="7"/>
    </row>
    <row r="49" spans="1:16">
      <c r="K49" s="7"/>
      <c r="L49" s="7"/>
      <c r="M49" s="7"/>
      <c r="N49" s="7"/>
      <c r="O49" s="7"/>
      <c r="P49" s="7"/>
    </row>
    <row r="50" spans="1:16">
      <c r="K50" s="7"/>
      <c r="L50" s="7"/>
      <c r="M50" s="7"/>
      <c r="N50" s="7"/>
      <c r="O50" s="7"/>
      <c r="P50" s="7"/>
    </row>
    <row r="51" spans="1:16">
      <c r="K51" s="7"/>
      <c r="L51" s="7"/>
      <c r="M51" s="7"/>
      <c r="N51" s="7"/>
      <c r="O51" s="7"/>
      <c r="P51" s="7"/>
    </row>
    <row r="52" spans="1:16">
      <c r="K52" s="7"/>
      <c r="L52" s="7"/>
      <c r="M52" s="7"/>
      <c r="N52" s="7"/>
      <c r="O52" s="7"/>
      <c r="P52" s="7"/>
    </row>
    <row r="53" spans="1:16">
      <c r="A53" s="2"/>
      <c r="B53" s="2"/>
      <c r="C53" s="2"/>
      <c r="D53" s="2"/>
      <c r="E53" s="2"/>
      <c r="F53" s="2"/>
      <c r="G53" s="2"/>
      <c r="H53" s="2"/>
      <c r="K53" s="7"/>
      <c r="L53" s="7"/>
      <c r="M53" s="7"/>
      <c r="N53" s="7"/>
      <c r="O53" s="7"/>
      <c r="P53" s="7"/>
    </row>
    <row r="54" spans="1:16">
      <c r="K54" s="7"/>
      <c r="L54" s="7"/>
      <c r="M54" s="7"/>
      <c r="N54" s="7"/>
      <c r="O54" s="7"/>
      <c r="P54" s="7"/>
    </row>
    <row r="55" spans="1:16">
      <c r="K55" s="7"/>
      <c r="L55" s="7"/>
      <c r="M55" s="7"/>
      <c r="N55" s="7"/>
      <c r="O55" s="7"/>
      <c r="P55" s="7"/>
    </row>
    <row r="56" spans="1:16">
      <c r="K56" s="7"/>
      <c r="L56" s="7"/>
      <c r="M56" s="7"/>
      <c r="N56" s="7"/>
      <c r="O56" s="7"/>
      <c r="P56" s="7"/>
    </row>
    <row r="57" spans="1:16">
      <c r="K57" s="7"/>
      <c r="L57" s="7"/>
      <c r="M57" s="7"/>
      <c r="N57" s="7"/>
      <c r="O57" s="7"/>
      <c r="P57" s="7"/>
    </row>
    <row r="58" spans="1:16">
      <c r="K58" s="7"/>
      <c r="L58" s="7"/>
      <c r="M58" s="7"/>
      <c r="N58" s="7"/>
      <c r="O58" s="7"/>
      <c r="P58" s="7"/>
    </row>
    <row r="59" spans="1:16">
      <c r="K59" s="7"/>
      <c r="L59" s="7"/>
      <c r="M59" s="7"/>
      <c r="N59" s="7"/>
      <c r="O59" s="7"/>
      <c r="P59" s="7"/>
    </row>
    <row r="60" spans="1:16">
      <c r="K60" s="7"/>
      <c r="L60" s="7"/>
      <c r="M60" s="7"/>
      <c r="N60" s="7"/>
      <c r="O60" s="7"/>
      <c r="P60" s="7"/>
    </row>
    <row r="61" spans="1:16">
      <c r="K61" s="7"/>
      <c r="L61" s="7"/>
      <c r="M61" s="7"/>
      <c r="N61" s="7"/>
      <c r="O61" s="7"/>
      <c r="P61" s="7"/>
    </row>
    <row r="62" spans="1:16">
      <c r="K62" s="7"/>
      <c r="L62" s="7"/>
      <c r="M62" s="7"/>
      <c r="N62" s="7"/>
      <c r="O62" s="7"/>
      <c r="P62" s="7"/>
    </row>
    <row r="63" spans="1:16">
      <c r="K63" s="7"/>
      <c r="L63" s="7"/>
      <c r="M63" s="7"/>
      <c r="N63" s="7"/>
      <c r="O63" s="7"/>
      <c r="P63" s="7"/>
    </row>
    <row r="64" spans="1:16">
      <c r="K64" s="7"/>
      <c r="L64" s="7"/>
      <c r="M64" s="7"/>
      <c r="N64" s="7"/>
      <c r="O64" s="7"/>
      <c r="P64" s="7"/>
    </row>
    <row r="65" spans="11:16">
      <c r="K65" s="7"/>
      <c r="L65" s="7"/>
      <c r="M65" s="7"/>
      <c r="N65" s="7"/>
      <c r="O65" s="7"/>
      <c r="P65" s="7"/>
    </row>
    <row r="66" spans="11:16">
      <c r="K66" s="7"/>
      <c r="L66" s="7"/>
      <c r="M66" s="7"/>
      <c r="N66" s="7"/>
      <c r="O66" s="7"/>
      <c r="P66" s="7"/>
    </row>
    <row r="67" spans="11:16">
      <c r="K67" s="7"/>
      <c r="L67" s="7"/>
      <c r="M67" s="7"/>
      <c r="N67" s="7"/>
      <c r="O67" s="7"/>
      <c r="P67" s="7"/>
    </row>
    <row r="68" spans="11:16">
      <c r="K68" s="7"/>
      <c r="L68" s="7"/>
      <c r="M68" s="7"/>
      <c r="N68" s="7"/>
      <c r="O68" s="7"/>
      <c r="P68" s="7"/>
    </row>
    <row r="69" spans="11:16">
      <c r="K69" s="7"/>
      <c r="L69" s="7"/>
      <c r="M69" s="7"/>
      <c r="N69" s="7"/>
      <c r="O69" s="7"/>
      <c r="P69" s="7"/>
    </row>
    <row r="70" spans="11:16">
      <c r="K70" s="7"/>
      <c r="L70" s="7"/>
      <c r="M70" s="7"/>
      <c r="N70" s="7"/>
      <c r="O70" s="7"/>
      <c r="P70" s="7"/>
    </row>
    <row r="71" spans="11:16">
      <c r="K71" s="7"/>
      <c r="L71" s="7"/>
      <c r="M71" s="7"/>
      <c r="N71" s="7"/>
      <c r="O71" s="7"/>
      <c r="P71" s="7"/>
    </row>
    <row r="72" spans="11:16">
      <c r="K72" s="7"/>
      <c r="L72" s="7"/>
      <c r="M72" s="7"/>
      <c r="N72" s="7"/>
      <c r="O72" s="7"/>
      <c r="P72" s="7"/>
    </row>
    <row r="73" spans="11:16">
      <c r="K73" s="7"/>
      <c r="L73" s="7"/>
      <c r="M73" s="7"/>
      <c r="N73" s="7"/>
      <c r="O73" s="7"/>
      <c r="P73" s="7"/>
    </row>
    <row r="74" spans="11:16">
      <c r="K74" s="7"/>
      <c r="L74" s="7"/>
      <c r="M74" s="7"/>
      <c r="N74" s="7"/>
      <c r="O74" s="7"/>
      <c r="P74" s="7"/>
    </row>
    <row r="75" spans="11:16">
      <c r="K75" s="7"/>
      <c r="L75" s="7"/>
      <c r="M75" s="7"/>
      <c r="N75" s="7"/>
      <c r="O75" s="7"/>
      <c r="P75" s="7"/>
    </row>
    <row r="76" spans="11:16">
      <c r="K76" s="7"/>
      <c r="L76" s="7"/>
      <c r="M76" s="7"/>
      <c r="N76" s="7"/>
      <c r="O76" s="7"/>
      <c r="P76" s="7"/>
    </row>
    <row r="77" spans="11:16">
      <c r="K77" s="7"/>
      <c r="L77" s="7"/>
      <c r="M77" s="7"/>
      <c r="N77" s="7"/>
      <c r="O77" s="7"/>
      <c r="P77" s="7"/>
    </row>
    <row r="78" spans="11:16">
      <c r="K78" s="7"/>
      <c r="L78" s="7"/>
      <c r="M78" s="7"/>
      <c r="N78" s="7"/>
      <c r="O78" s="7"/>
      <c r="P78" s="7"/>
    </row>
    <row r="79" spans="11:16">
      <c r="K79" s="7"/>
      <c r="L79" s="7"/>
      <c r="M79" s="7"/>
      <c r="N79" s="7"/>
      <c r="O79" s="7"/>
      <c r="P79" s="7"/>
    </row>
    <row r="80" spans="11:16">
      <c r="K80" s="7"/>
      <c r="L80" s="7"/>
      <c r="M80" s="7"/>
      <c r="N80" s="7"/>
      <c r="O80" s="7"/>
      <c r="P80" s="7"/>
    </row>
    <row r="81" spans="11:16">
      <c r="K81" s="7"/>
      <c r="L81" s="7"/>
      <c r="M81" s="7"/>
      <c r="N81" s="7"/>
      <c r="O81" s="7"/>
      <c r="P81" s="7"/>
    </row>
    <row r="82" spans="11:16">
      <c r="K82" s="7"/>
      <c r="L82" s="7"/>
      <c r="M82" s="7"/>
      <c r="N82" s="7"/>
      <c r="O82" s="7"/>
      <c r="P82" s="7"/>
    </row>
    <row r="83" spans="11:16">
      <c r="K83" s="7"/>
      <c r="L83" s="7"/>
      <c r="M83" s="7"/>
      <c r="N83" s="7"/>
      <c r="O83" s="7"/>
      <c r="P83" s="7"/>
    </row>
    <row r="84" spans="11:16">
      <c r="K84" s="7"/>
      <c r="L84" s="7"/>
      <c r="M84" s="7"/>
      <c r="N84" s="7"/>
      <c r="O84" s="7"/>
      <c r="P84" s="7"/>
    </row>
    <row r="85" spans="11:16">
      <c r="K85" s="7"/>
      <c r="L85" s="7"/>
      <c r="M85" s="7"/>
      <c r="N85" s="7"/>
      <c r="O85" s="7"/>
      <c r="P85" s="7"/>
    </row>
    <row r="86" spans="11:16">
      <c r="K86" s="7"/>
      <c r="L86" s="7"/>
      <c r="M86" s="7"/>
      <c r="N86" s="7"/>
      <c r="O86" s="7"/>
      <c r="P86" s="7"/>
    </row>
    <row r="87" spans="11:16">
      <c r="K87" s="7"/>
      <c r="L87" s="7"/>
      <c r="M87" s="7"/>
      <c r="N87" s="7"/>
      <c r="O87" s="7"/>
      <c r="P87" s="7"/>
    </row>
    <row r="88" spans="11:16">
      <c r="K88" s="7"/>
      <c r="L88" s="7"/>
      <c r="M88" s="7"/>
      <c r="N88" s="7"/>
      <c r="O88" s="7"/>
      <c r="P88" s="7"/>
    </row>
    <row r="89" spans="11:16">
      <c r="K89" s="7"/>
      <c r="L89" s="7"/>
      <c r="M89" s="7"/>
      <c r="N89" s="7"/>
      <c r="O89" s="7"/>
      <c r="P89" s="7"/>
    </row>
    <row r="90" spans="11:16">
      <c r="K90" s="7"/>
      <c r="L90" s="7"/>
      <c r="M90" s="7"/>
      <c r="N90" s="7"/>
      <c r="O90" s="7"/>
      <c r="P90" s="7"/>
    </row>
    <row r="91" spans="11:16">
      <c r="K91" s="7"/>
      <c r="L91" s="7"/>
      <c r="M91" s="7"/>
      <c r="N91" s="7"/>
      <c r="O91" s="7"/>
      <c r="P91" s="7"/>
    </row>
    <row r="92" spans="11:16">
      <c r="K92" s="7"/>
      <c r="L92" s="7"/>
      <c r="M92" s="7"/>
      <c r="N92" s="7"/>
      <c r="O92" s="7"/>
      <c r="P92" s="7"/>
    </row>
    <row r="93" spans="11:16">
      <c r="K93" s="7"/>
      <c r="L93" s="7"/>
      <c r="M93" s="7"/>
      <c r="N93" s="7"/>
      <c r="O93" s="7"/>
      <c r="P93" s="7"/>
    </row>
    <row r="94" spans="11:16">
      <c r="K94" s="7"/>
      <c r="L94" s="7"/>
      <c r="M94" s="7"/>
      <c r="N94" s="7"/>
      <c r="O94" s="7"/>
      <c r="P94" s="7"/>
    </row>
    <row r="95" spans="11:16">
      <c r="K95" s="7"/>
      <c r="L95" s="7"/>
      <c r="M95" s="7"/>
      <c r="N95" s="7"/>
      <c r="O95" s="7"/>
      <c r="P95" s="7"/>
    </row>
    <row r="96" spans="11:16">
      <c r="K96" s="7"/>
      <c r="L96" s="7"/>
      <c r="M96" s="7"/>
      <c r="N96" s="7"/>
      <c r="O96" s="7"/>
      <c r="P96" s="7"/>
    </row>
    <row r="97" spans="11:16">
      <c r="K97" s="7"/>
      <c r="L97" s="7"/>
      <c r="M97" s="7"/>
      <c r="N97" s="7"/>
      <c r="O97" s="7"/>
      <c r="P97" s="7"/>
    </row>
    <row r="98" spans="11:16">
      <c r="K98" s="7"/>
      <c r="L98" s="7"/>
      <c r="M98" s="7"/>
      <c r="N98" s="7"/>
      <c r="O98" s="7"/>
      <c r="P98" s="7"/>
    </row>
    <row r="99" spans="11:16">
      <c r="K99" s="7"/>
      <c r="L99" s="7"/>
      <c r="M99" s="7"/>
      <c r="N99" s="7"/>
      <c r="O99" s="7"/>
      <c r="P99" s="7"/>
    </row>
    <row r="100" spans="11:16">
      <c r="K100" s="7"/>
      <c r="L100" s="7"/>
      <c r="M100" s="7"/>
      <c r="N100" s="7"/>
      <c r="O100" s="7"/>
      <c r="P100" s="7"/>
    </row>
    <row r="101" spans="11:16">
      <c r="K101" s="7"/>
      <c r="L101" s="7"/>
      <c r="M101" s="7"/>
      <c r="N101" s="7"/>
      <c r="O101" s="7"/>
      <c r="P101" s="7"/>
    </row>
    <row r="102" spans="11:16">
      <c r="K102" s="7"/>
      <c r="L102" s="7"/>
      <c r="M102" s="7"/>
      <c r="N102" s="7"/>
      <c r="O102" s="7"/>
      <c r="P102" s="7"/>
    </row>
    <row r="103" spans="11:16">
      <c r="K103" s="7"/>
      <c r="L103" s="7"/>
      <c r="M103" s="7"/>
      <c r="N103" s="7"/>
      <c r="O103" s="7"/>
      <c r="P103" s="7"/>
    </row>
    <row r="104" spans="11:16">
      <c r="K104" s="7"/>
      <c r="L104" s="7"/>
      <c r="M104" s="7"/>
      <c r="N104" s="7"/>
      <c r="O104" s="7"/>
      <c r="P104" s="7"/>
    </row>
    <row r="105" spans="11:16">
      <c r="K105" s="7"/>
      <c r="L105" s="7"/>
      <c r="M105" s="7"/>
      <c r="N105" s="7"/>
      <c r="O105" s="7"/>
      <c r="P105" s="7"/>
    </row>
    <row r="106" spans="11:16">
      <c r="K106" s="7"/>
      <c r="L106" s="7"/>
      <c r="M106" s="7"/>
      <c r="N106" s="7"/>
      <c r="O106" s="7"/>
      <c r="P106" s="7"/>
    </row>
    <row r="107" spans="11:16">
      <c r="K107" s="7"/>
      <c r="L107" s="7"/>
      <c r="M107" s="7"/>
      <c r="N107" s="7"/>
      <c r="O107" s="7"/>
      <c r="P107" s="7"/>
    </row>
    <row r="108" spans="11:16">
      <c r="K108" s="7"/>
      <c r="L108" s="7"/>
      <c r="M108" s="7"/>
      <c r="N108" s="7"/>
      <c r="O108" s="7"/>
      <c r="P108" s="7"/>
    </row>
    <row r="109" spans="11:16">
      <c r="K109" s="7"/>
      <c r="L109" s="7"/>
      <c r="M109" s="7"/>
      <c r="N109" s="7"/>
      <c r="O109" s="7"/>
      <c r="P109" s="7"/>
    </row>
    <row r="110" spans="11:16">
      <c r="K110" s="7"/>
      <c r="L110" s="7"/>
      <c r="M110" s="7"/>
      <c r="N110" s="7"/>
      <c r="O110" s="7"/>
      <c r="P110" s="7"/>
    </row>
  </sheetData>
  <pageMargins left="0.7" right="0.7" top="0.75" bottom="0.75" header="0.3" footer="0.3"/>
  <pageSetup orientation="portrait"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0" tint="-0.499984740745262"/>
  </sheetPr>
  <dimension ref="A1:G62"/>
  <sheetViews>
    <sheetView workbookViewId="0">
      <selection activeCell="J21" sqref="J21"/>
    </sheetView>
  </sheetViews>
  <sheetFormatPr defaultColWidth="9" defaultRowHeight="15"/>
  <cols>
    <col min="1" max="1" width="11.140625" style="2" bestFit="1" customWidth="1"/>
    <col min="2" max="2" width="8.7109375" style="2" customWidth="1"/>
    <col min="3" max="3" width="54" style="11" customWidth="1"/>
    <col min="4" max="4" width="8" style="2" bestFit="1" customWidth="1"/>
    <col min="5" max="5" width="10.5703125" style="2" bestFit="1" customWidth="1"/>
    <col min="6" max="6" width="22.7109375" style="2" customWidth="1"/>
    <col min="7" max="16384" width="9" style="2"/>
  </cols>
  <sheetData>
    <row r="1" spans="1:7">
      <c r="A1" s="16" t="s">
        <v>51</v>
      </c>
      <c r="B1" s="16" t="s">
        <v>47</v>
      </c>
      <c r="C1" s="17" t="s">
        <v>48</v>
      </c>
      <c r="D1" s="16" t="s">
        <v>49</v>
      </c>
      <c r="E1" s="16" t="s">
        <v>50</v>
      </c>
      <c r="F1" s="91" t="s">
        <v>193</v>
      </c>
    </row>
    <row r="2" spans="1:7" ht="16.5">
      <c r="A2" s="38"/>
      <c r="B2" s="79" t="s">
        <v>4</v>
      </c>
      <c r="C2" s="80" t="s">
        <v>19</v>
      </c>
      <c r="D2" s="81">
        <f>E2/SUMIFS($E$2:$E$28,$B$2:$B$28,B2)</f>
        <v>0</v>
      </c>
      <c r="E2" s="12">
        <v>0</v>
      </c>
      <c r="F2" s="40" t="s">
        <v>195</v>
      </c>
      <c r="G2" s="2">
        <v>6</v>
      </c>
    </row>
    <row r="3" spans="1:7" ht="16.5">
      <c r="A3" s="38" t="s">
        <v>52</v>
      </c>
      <c r="B3" s="79" t="s">
        <v>4</v>
      </c>
      <c r="C3" s="82" t="s">
        <v>20</v>
      </c>
      <c r="D3" s="83">
        <f t="shared" ref="D3:D28" si="0">E3/SUMIFS($E$2:$E$28,$B$2:$B$28,B3)</f>
        <v>0.68409986859395533</v>
      </c>
      <c r="E3" s="12">
        <v>15618</v>
      </c>
      <c r="G3" s="2">
        <v>11910</v>
      </c>
    </row>
    <row r="4" spans="1:7" ht="16.5">
      <c r="A4" s="38"/>
      <c r="B4" s="79" t="s">
        <v>4</v>
      </c>
      <c r="C4" s="82" t="s">
        <v>21</v>
      </c>
      <c r="D4" s="83">
        <f t="shared" si="0"/>
        <v>4.4240035041611912E-3</v>
      </c>
      <c r="E4" s="12">
        <v>101</v>
      </c>
      <c r="G4" s="2">
        <v>129</v>
      </c>
    </row>
    <row r="5" spans="1:7" ht="16.5">
      <c r="A5" s="38"/>
      <c r="B5" s="79" t="s">
        <v>4</v>
      </c>
      <c r="C5" s="82" t="s">
        <v>22</v>
      </c>
      <c r="D5" s="83">
        <f t="shared" si="0"/>
        <v>3.9903635567236091E-2</v>
      </c>
      <c r="E5" s="12">
        <v>911</v>
      </c>
      <c r="G5" s="2">
        <v>283</v>
      </c>
    </row>
    <row r="6" spans="1:7" ht="16.5">
      <c r="A6" s="38" t="s">
        <v>53</v>
      </c>
      <c r="B6" s="79" t="s">
        <v>4</v>
      </c>
      <c r="C6" s="82" t="s">
        <v>23</v>
      </c>
      <c r="D6" s="83">
        <f t="shared" si="0"/>
        <v>0.13337713534822601</v>
      </c>
      <c r="E6" s="12">
        <v>3045</v>
      </c>
      <c r="G6" s="2">
        <v>4166</v>
      </c>
    </row>
    <row r="7" spans="1:7" ht="16.5">
      <c r="A7" s="38" t="s">
        <v>54</v>
      </c>
      <c r="B7" s="79" t="s">
        <v>4</v>
      </c>
      <c r="C7" s="82" t="s">
        <v>24</v>
      </c>
      <c r="D7" s="83">
        <f t="shared" si="0"/>
        <v>1.6162943495400789E-2</v>
      </c>
      <c r="E7" s="12">
        <v>369</v>
      </c>
      <c r="G7" s="2">
        <v>1038</v>
      </c>
    </row>
    <row r="8" spans="1:7" ht="33">
      <c r="A8" s="38"/>
      <c r="B8" s="79" t="s">
        <v>4</v>
      </c>
      <c r="C8" s="82" t="s">
        <v>25</v>
      </c>
      <c r="D8" s="83">
        <f t="shared" si="0"/>
        <v>0</v>
      </c>
      <c r="E8" s="12">
        <v>0</v>
      </c>
      <c r="G8" s="2">
        <v>303</v>
      </c>
    </row>
    <row r="9" spans="1:7" ht="16.5">
      <c r="A9" s="38"/>
      <c r="B9" s="79" t="s">
        <v>4</v>
      </c>
      <c r="C9" s="82" t="s">
        <v>26</v>
      </c>
      <c r="D9" s="83">
        <f t="shared" si="0"/>
        <v>0</v>
      </c>
      <c r="E9" s="12">
        <v>0</v>
      </c>
      <c r="G9" s="2">
        <v>49</v>
      </c>
    </row>
    <row r="10" spans="1:7" ht="16.5">
      <c r="A10" s="38" t="s">
        <v>55</v>
      </c>
      <c r="B10" s="79" t="s">
        <v>4</v>
      </c>
      <c r="C10" s="82" t="s">
        <v>27</v>
      </c>
      <c r="D10" s="83">
        <f t="shared" si="0"/>
        <v>0.10175208059570741</v>
      </c>
      <c r="E10" s="12">
        <v>2323</v>
      </c>
      <c r="G10" s="2">
        <v>3694</v>
      </c>
    </row>
    <row r="11" spans="1:7" ht="16.5">
      <c r="A11" s="38"/>
      <c r="B11" s="79" t="s">
        <v>4</v>
      </c>
      <c r="C11" s="82" t="s">
        <v>28</v>
      </c>
      <c r="D11" s="83">
        <f t="shared" si="0"/>
        <v>1.4586070959264126E-2</v>
      </c>
      <c r="E11" s="12">
        <v>333</v>
      </c>
      <c r="G11" s="2">
        <v>509</v>
      </c>
    </row>
    <row r="12" spans="1:7" ht="16.5">
      <c r="A12" s="38"/>
      <c r="B12" s="84" t="s">
        <v>4</v>
      </c>
      <c r="C12" s="85" t="s">
        <v>29</v>
      </c>
      <c r="D12" s="86">
        <f t="shared" si="0"/>
        <v>5.6942619360490585E-3</v>
      </c>
      <c r="E12" s="13">
        <v>130</v>
      </c>
      <c r="G12" s="2">
        <v>473</v>
      </c>
    </row>
    <row r="13" spans="1:7" ht="16.5">
      <c r="A13" s="38"/>
      <c r="B13" s="79" t="s">
        <v>30</v>
      </c>
      <c r="C13" s="87" t="s">
        <v>31</v>
      </c>
      <c r="D13" s="88">
        <f t="shared" si="0"/>
        <v>0</v>
      </c>
      <c r="E13" s="14">
        <v>0</v>
      </c>
      <c r="G13" s="2">
        <v>24</v>
      </c>
    </row>
    <row r="14" spans="1:7" ht="16.5">
      <c r="A14" s="38"/>
      <c r="B14" s="79" t="s">
        <v>30</v>
      </c>
      <c r="C14" s="82" t="s">
        <v>32</v>
      </c>
      <c r="D14" s="83">
        <f t="shared" si="0"/>
        <v>0.47182175622542594</v>
      </c>
      <c r="E14" s="12">
        <v>360</v>
      </c>
      <c r="G14" s="2">
        <v>464</v>
      </c>
    </row>
    <row r="15" spans="1:7" ht="16.5">
      <c r="A15" s="38"/>
      <c r="B15" s="79" t="s">
        <v>30</v>
      </c>
      <c r="C15" s="82" t="s">
        <v>33</v>
      </c>
      <c r="D15" s="83">
        <f t="shared" si="0"/>
        <v>0.19528178243774574</v>
      </c>
      <c r="E15" s="12">
        <v>149</v>
      </c>
      <c r="G15" s="2">
        <v>202</v>
      </c>
    </row>
    <row r="16" spans="1:7" ht="16.5">
      <c r="A16" s="38"/>
      <c r="B16" s="79" t="s">
        <v>30</v>
      </c>
      <c r="C16" s="82" t="s">
        <v>34</v>
      </c>
      <c r="D16" s="83">
        <f t="shared" si="0"/>
        <v>2.8833551769331587E-2</v>
      </c>
      <c r="E16" s="12">
        <v>22</v>
      </c>
      <c r="G16" s="2">
        <v>80</v>
      </c>
    </row>
    <row r="17" spans="1:7" ht="16.5">
      <c r="A17" s="38"/>
      <c r="B17" s="79" t="s">
        <v>30</v>
      </c>
      <c r="C17" s="82" t="s">
        <v>35</v>
      </c>
      <c r="D17" s="83">
        <f t="shared" si="0"/>
        <v>0.12844036697247707</v>
      </c>
      <c r="E17" s="12">
        <v>98</v>
      </c>
      <c r="G17" s="2">
        <v>272</v>
      </c>
    </row>
    <row r="18" spans="1:7" ht="16.5">
      <c r="A18" s="38"/>
      <c r="B18" s="84" t="s">
        <v>30</v>
      </c>
      <c r="C18" s="85" t="s">
        <v>36</v>
      </c>
      <c r="D18" s="86">
        <f t="shared" si="0"/>
        <v>0.17562254259501967</v>
      </c>
      <c r="E18" s="13">
        <v>134</v>
      </c>
      <c r="G18" s="2">
        <v>196</v>
      </c>
    </row>
    <row r="19" spans="1:7" ht="16.5">
      <c r="A19" s="38" t="s">
        <v>99</v>
      </c>
      <c r="B19" s="79" t="s">
        <v>37</v>
      </c>
      <c r="C19" s="87" t="s">
        <v>20</v>
      </c>
      <c r="D19" s="88">
        <f t="shared" si="0"/>
        <v>0.96822824938358576</v>
      </c>
      <c r="E19" s="14">
        <v>27488</v>
      </c>
      <c r="G19" s="2">
        <v>28166</v>
      </c>
    </row>
    <row r="20" spans="1:7" ht="16.5">
      <c r="A20" s="38"/>
      <c r="B20" s="84" t="s">
        <v>37</v>
      </c>
      <c r="C20" s="85" t="s">
        <v>38</v>
      </c>
      <c r="D20" s="86">
        <f t="shared" si="0"/>
        <v>3.1771750616414234E-2</v>
      </c>
      <c r="E20" s="13">
        <v>902</v>
      </c>
      <c r="G20" s="2">
        <v>766</v>
      </c>
    </row>
    <row r="21" spans="1:7" ht="16.5">
      <c r="A21" s="38" t="s">
        <v>100</v>
      </c>
      <c r="B21" s="89" t="s">
        <v>3</v>
      </c>
      <c r="C21" s="89" t="s">
        <v>20</v>
      </c>
      <c r="D21" s="90">
        <f t="shared" si="0"/>
        <v>1</v>
      </c>
      <c r="E21" s="15">
        <v>21467</v>
      </c>
      <c r="G21" s="2">
        <v>25217</v>
      </c>
    </row>
    <row r="22" spans="1:7" ht="16.5">
      <c r="A22" s="38"/>
      <c r="B22" s="79" t="s">
        <v>2</v>
      </c>
      <c r="C22" s="87" t="s">
        <v>39</v>
      </c>
      <c r="D22" s="88">
        <f t="shared" si="0"/>
        <v>7.5146771037181998E-3</v>
      </c>
      <c r="E22" s="14">
        <v>96</v>
      </c>
      <c r="G22" s="2">
        <v>63</v>
      </c>
    </row>
    <row r="23" spans="1:7" ht="16.5">
      <c r="A23" s="38" t="s">
        <v>105</v>
      </c>
      <c r="B23" s="79" t="s">
        <v>2</v>
      </c>
      <c r="C23" s="82" t="s">
        <v>20</v>
      </c>
      <c r="D23" s="83">
        <f t="shared" si="0"/>
        <v>0.81142857142857139</v>
      </c>
      <c r="E23" s="12">
        <v>10366</v>
      </c>
      <c r="G23" s="2">
        <v>12887</v>
      </c>
    </row>
    <row r="24" spans="1:7" ht="16.5">
      <c r="A24" s="38"/>
      <c r="B24" s="79" t="s">
        <v>2</v>
      </c>
      <c r="C24" s="82" t="s">
        <v>40</v>
      </c>
      <c r="D24" s="83">
        <f t="shared" si="0"/>
        <v>4.8532289628180035E-3</v>
      </c>
      <c r="E24" s="12">
        <v>62</v>
      </c>
      <c r="G24" s="2">
        <v>27</v>
      </c>
    </row>
    <row r="25" spans="1:7" ht="16.5">
      <c r="A25" s="38"/>
      <c r="B25" s="79" t="s">
        <v>2</v>
      </c>
      <c r="C25" s="82" t="s">
        <v>4</v>
      </c>
      <c r="D25" s="83">
        <f t="shared" si="0"/>
        <v>0</v>
      </c>
      <c r="E25" s="12">
        <v>0</v>
      </c>
      <c r="G25" s="2">
        <v>91</v>
      </c>
    </row>
    <row r="26" spans="1:7" ht="16.5">
      <c r="A26" s="38" t="s">
        <v>104</v>
      </c>
      <c r="B26" s="79" t="s">
        <v>2</v>
      </c>
      <c r="C26" s="82" t="s">
        <v>41</v>
      </c>
      <c r="D26" s="83">
        <f t="shared" si="0"/>
        <v>0.16281800391389434</v>
      </c>
      <c r="E26" s="12">
        <v>2080</v>
      </c>
      <c r="G26" s="2">
        <v>3388</v>
      </c>
    </row>
    <row r="27" spans="1:7" ht="16.5">
      <c r="A27" s="38"/>
      <c r="B27" s="79" t="s">
        <v>2</v>
      </c>
      <c r="C27" s="82" t="s">
        <v>42</v>
      </c>
      <c r="D27" s="83">
        <f t="shared" si="0"/>
        <v>1.3385518590998043E-2</v>
      </c>
      <c r="E27" s="12">
        <v>171</v>
      </c>
      <c r="G27" s="2">
        <v>343</v>
      </c>
    </row>
    <row r="28" spans="1:7" ht="16.5">
      <c r="A28" s="38"/>
      <c r="B28" s="84" t="s">
        <v>2</v>
      </c>
      <c r="C28" s="85" t="s">
        <v>43</v>
      </c>
      <c r="D28" s="86">
        <f t="shared" si="0"/>
        <v>0</v>
      </c>
      <c r="E28" s="13">
        <v>0</v>
      </c>
      <c r="G28" s="2">
        <v>339</v>
      </c>
    </row>
    <row r="31" spans="1:7" ht="14.25" customHeight="1">
      <c r="B31" s="177" t="s">
        <v>46</v>
      </c>
      <c r="C31" s="177"/>
      <c r="D31" s="177"/>
      <c r="E31" s="177"/>
    </row>
    <row r="32" spans="1:7">
      <c r="B32" s="177"/>
      <c r="C32" s="177"/>
      <c r="D32" s="177"/>
      <c r="E32" s="177"/>
    </row>
    <row r="33" spans="2:5">
      <c r="B33" s="177"/>
      <c r="C33" s="177"/>
      <c r="D33" s="177"/>
      <c r="E33" s="177"/>
    </row>
    <row r="34" spans="2:5">
      <c r="B34" s="177"/>
      <c r="C34" s="177"/>
      <c r="D34" s="177"/>
      <c r="E34" s="177"/>
    </row>
    <row r="35" spans="2:5">
      <c r="B35" s="177"/>
      <c r="C35" s="177"/>
      <c r="D35" s="177"/>
      <c r="E35" s="177"/>
    </row>
    <row r="36" spans="2:5">
      <c r="B36" s="177"/>
      <c r="C36" s="177"/>
      <c r="D36" s="177"/>
      <c r="E36" s="177"/>
    </row>
    <row r="37" spans="2:5">
      <c r="B37" s="177"/>
      <c r="C37" s="177"/>
      <c r="D37" s="177"/>
      <c r="E37" s="177"/>
    </row>
    <row r="38" spans="2:5">
      <c r="B38" s="177"/>
      <c r="C38" s="177"/>
      <c r="D38" s="177"/>
      <c r="E38" s="177"/>
    </row>
    <row r="39" spans="2:5">
      <c r="B39" s="177"/>
      <c r="C39" s="177"/>
      <c r="D39" s="177"/>
      <c r="E39" s="177"/>
    </row>
    <row r="40" spans="2:5">
      <c r="B40" s="177"/>
      <c r="C40" s="177"/>
      <c r="D40" s="177"/>
      <c r="E40" s="177"/>
    </row>
    <row r="41" spans="2:5">
      <c r="B41" s="177"/>
      <c r="C41" s="177"/>
      <c r="D41" s="177"/>
      <c r="E41" s="177"/>
    </row>
    <row r="42" spans="2:5">
      <c r="B42" s="177"/>
      <c r="C42" s="177"/>
      <c r="D42" s="177"/>
      <c r="E42" s="177"/>
    </row>
    <row r="43" spans="2:5">
      <c r="B43" s="177"/>
      <c r="C43" s="177"/>
      <c r="D43" s="177"/>
      <c r="E43" s="177"/>
    </row>
    <row r="44" spans="2:5">
      <c r="B44" s="177"/>
      <c r="C44" s="177"/>
      <c r="D44" s="177"/>
      <c r="E44" s="177"/>
    </row>
    <row r="46" spans="2:5">
      <c r="B46" s="177" t="s">
        <v>44</v>
      </c>
      <c r="C46" s="177"/>
      <c r="D46" s="177"/>
      <c r="E46" s="177"/>
    </row>
    <row r="47" spans="2:5">
      <c r="B47" s="177" t="s">
        <v>45</v>
      </c>
      <c r="C47" s="177"/>
      <c r="D47" s="177"/>
      <c r="E47" s="177"/>
    </row>
    <row r="48" spans="2:5">
      <c r="B48" s="177"/>
      <c r="C48" s="177"/>
      <c r="D48" s="177"/>
      <c r="E48" s="177"/>
    </row>
    <row r="49" spans="2:5">
      <c r="B49" s="177"/>
      <c r="C49" s="177"/>
      <c r="D49" s="177"/>
      <c r="E49" s="177"/>
    </row>
    <row r="50" spans="2:5">
      <c r="B50" s="177"/>
      <c r="C50" s="177"/>
      <c r="D50" s="177"/>
      <c r="E50" s="177"/>
    </row>
    <row r="51" spans="2:5">
      <c r="B51" s="177"/>
      <c r="C51" s="177"/>
      <c r="D51" s="177"/>
      <c r="E51" s="177"/>
    </row>
    <row r="52" spans="2:5">
      <c r="B52" s="177"/>
      <c r="C52" s="177"/>
      <c r="D52" s="177"/>
      <c r="E52" s="177"/>
    </row>
    <row r="53" spans="2:5">
      <c r="B53" s="177"/>
      <c r="C53" s="177"/>
      <c r="D53" s="177"/>
      <c r="E53" s="177"/>
    </row>
    <row r="54" spans="2:5">
      <c r="B54" s="177"/>
      <c r="C54" s="177"/>
      <c r="D54" s="177"/>
      <c r="E54" s="177"/>
    </row>
    <row r="55" spans="2:5">
      <c r="B55" s="177"/>
      <c r="C55" s="177"/>
      <c r="D55" s="177"/>
      <c r="E55" s="177"/>
    </row>
    <row r="56" spans="2:5">
      <c r="B56" s="177"/>
      <c r="C56" s="177"/>
      <c r="D56" s="177"/>
      <c r="E56" s="177"/>
    </row>
    <row r="57" spans="2:5">
      <c r="B57" s="177"/>
      <c r="C57" s="177"/>
      <c r="D57" s="177"/>
      <c r="E57" s="177"/>
    </row>
    <row r="58" spans="2:5">
      <c r="B58" s="177"/>
      <c r="C58" s="177"/>
      <c r="D58" s="177"/>
      <c r="E58" s="177"/>
    </row>
    <row r="59" spans="2:5">
      <c r="B59" s="177"/>
      <c r="C59" s="177"/>
      <c r="D59" s="177"/>
      <c r="E59" s="177"/>
    </row>
    <row r="60" spans="2:5">
      <c r="B60" s="177"/>
      <c r="C60" s="177"/>
      <c r="D60" s="177"/>
      <c r="E60" s="177"/>
    </row>
    <row r="61" spans="2:5">
      <c r="B61" s="177"/>
      <c r="C61" s="177"/>
      <c r="D61" s="177"/>
      <c r="E61" s="177"/>
    </row>
    <row r="62" spans="2:5">
      <c r="B62" s="177"/>
      <c r="C62" s="177"/>
      <c r="D62" s="177"/>
      <c r="E62" s="177"/>
    </row>
  </sheetData>
  <mergeCells count="2">
    <mergeCell ref="B46:E62"/>
    <mergeCell ref="B31:E4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tint="-0.499984740745262"/>
  </sheetPr>
  <dimension ref="A1:H74"/>
  <sheetViews>
    <sheetView topLeftCell="A42" workbookViewId="0">
      <selection activeCell="A64" sqref="A64:XFD64"/>
    </sheetView>
  </sheetViews>
  <sheetFormatPr defaultColWidth="9" defaultRowHeight="15"/>
  <cols>
    <col min="1" max="1" width="5.42578125" style="2" bestFit="1" customWidth="1"/>
    <col min="2" max="8" width="14.28515625" style="7" customWidth="1"/>
    <col min="9" max="16384" width="9" style="2"/>
  </cols>
  <sheetData>
    <row r="1" spans="1:8">
      <c r="A1" s="38"/>
      <c r="B1" s="39"/>
      <c r="C1" s="39" t="s">
        <v>100</v>
      </c>
      <c r="D1" s="39" t="s">
        <v>119</v>
      </c>
      <c r="E1" s="39" t="s">
        <v>120</v>
      </c>
      <c r="F1" s="39" t="s">
        <v>121</v>
      </c>
      <c r="G1" s="39"/>
      <c r="H1" s="39"/>
    </row>
    <row r="2" spans="1:8">
      <c r="A2" s="21" t="s">
        <v>118</v>
      </c>
      <c r="B2" s="37">
        <v>2939</v>
      </c>
      <c r="C2" s="37">
        <v>2848</v>
      </c>
      <c r="D2" s="37">
        <v>2606</v>
      </c>
      <c r="E2" s="37">
        <v>3336</v>
      </c>
      <c r="F2" s="37">
        <v>2792</v>
      </c>
      <c r="G2" s="37">
        <v>2809</v>
      </c>
      <c r="H2" s="37" t="s">
        <v>117</v>
      </c>
    </row>
    <row r="3" spans="1:8">
      <c r="A3" s="21" t="s">
        <v>5</v>
      </c>
      <c r="B3" s="37" t="s">
        <v>15</v>
      </c>
      <c r="C3" s="37" t="s">
        <v>116</v>
      </c>
      <c r="D3" s="37" t="s">
        <v>115</v>
      </c>
      <c r="E3" s="37" t="s">
        <v>114</v>
      </c>
      <c r="F3" s="37" t="s">
        <v>113</v>
      </c>
      <c r="G3" s="37" t="s">
        <v>112</v>
      </c>
      <c r="H3" s="37" t="s">
        <v>111</v>
      </c>
    </row>
    <row r="4" spans="1:8">
      <c r="A4" s="21">
        <v>1990</v>
      </c>
      <c r="B4" s="37">
        <v>30465</v>
      </c>
      <c r="C4" s="37">
        <v>7885</v>
      </c>
      <c r="D4" s="37">
        <v>0</v>
      </c>
      <c r="E4" s="37">
        <v>0</v>
      </c>
      <c r="F4" s="37">
        <v>0</v>
      </c>
      <c r="G4" s="37">
        <v>0</v>
      </c>
      <c r="H4" s="37">
        <v>0</v>
      </c>
    </row>
    <row r="5" spans="1:8">
      <c r="A5" s="21">
        <v>1991</v>
      </c>
      <c r="B5" s="37">
        <v>31101</v>
      </c>
      <c r="C5" s="37">
        <v>8777</v>
      </c>
      <c r="D5" s="37">
        <v>0</v>
      </c>
      <c r="E5" s="37">
        <v>0</v>
      </c>
      <c r="F5" s="37">
        <v>0</v>
      </c>
      <c r="G5" s="37">
        <v>0</v>
      </c>
      <c r="H5" s="37">
        <v>0</v>
      </c>
    </row>
    <row r="6" spans="1:8">
      <c r="A6" s="21">
        <v>1992</v>
      </c>
      <c r="B6" s="37">
        <v>31108</v>
      </c>
      <c r="C6" s="37">
        <v>9623</v>
      </c>
      <c r="D6" s="37">
        <v>0</v>
      </c>
      <c r="E6" s="37">
        <v>0</v>
      </c>
      <c r="F6" s="37">
        <v>0</v>
      </c>
      <c r="G6" s="37">
        <v>0</v>
      </c>
      <c r="H6" s="37">
        <v>0</v>
      </c>
    </row>
    <row r="7" spans="1:8">
      <c r="A7" s="21">
        <v>1993</v>
      </c>
      <c r="B7" s="37">
        <v>30547</v>
      </c>
      <c r="C7" s="37">
        <v>10512</v>
      </c>
      <c r="D7" s="37">
        <v>0</v>
      </c>
      <c r="E7" s="37">
        <v>0</v>
      </c>
      <c r="F7" s="37">
        <v>0</v>
      </c>
      <c r="G7" s="37">
        <v>0</v>
      </c>
      <c r="H7" s="37">
        <v>0</v>
      </c>
    </row>
    <row r="8" spans="1:8">
      <c r="A8" s="21">
        <v>1994</v>
      </c>
      <c r="B8" s="37">
        <v>30413</v>
      </c>
      <c r="C8" s="37">
        <v>13293</v>
      </c>
      <c r="D8" s="37">
        <v>0</v>
      </c>
      <c r="E8" s="37">
        <v>0</v>
      </c>
      <c r="F8" s="37">
        <v>0</v>
      </c>
      <c r="G8" s="37">
        <v>0</v>
      </c>
      <c r="H8" s="37">
        <v>0</v>
      </c>
    </row>
    <row r="9" spans="1:8">
      <c r="A9" s="21">
        <v>1995</v>
      </c>
      <c r="B9" s="37">
        <v>30465</v>
      </c>
      <c r="C9" s="37">
        <v>14040</v>
      </c>
      <c r="D9" s="37">
        <v>0</v>
      </c>
      <c r="E9" s="37">
        <v>0</v>
      </c>
      <c r="F9" s="37">
        <v>0</v>
      </c>
      <c r="G9" s="37">
        <v>0</v>
      </c>
      <c r="H9" s="37">
        <v>0</v>
      </c>
    </row>
    <row r="10" spans="1:8">
      <c r="A10" s="21">
        <v>1996</v>
      </c>
      <c r="B10" s="37">
        <v>30563</v>
      </c>
      <c r="C10" s="37">
        <v>14756</v>
      </c>
      <c r="D10" s="37">
        <v>0</v>
      </c>
      <c r="E10" s="37">
        <v>0</v>
      </c>
      <c r="F10" s="37">
        <v>0</v>
      </c>
      <c r="G10" s="37">
        <v>0</v>
      </c>
      <c r="H10" s="37">
        <v>0</v>
      </c>
    </row>
    <row r="11" spans="1:8">
      <c r="A11" s="21">
        <v>1997</v>
      </c>
      <c r="B11" s="37">
        <v>31249</v>
      </c>
      <c r="C11" s="37">
        <v>15994</v>
      </c>
      <c r="D11" s="37">
        <v>0</v>
      </c>
      <c r="E11" s="37">
        <v>0</v>
      </c>
      <c r="F11" s="37">
        <v>0</v>
      </c>
      <c r="G11" s="37">
        <v>0</v>
      </c>
      <c r="H11" s="37">
        <v>0</v>
      </c>
    </row>
    <row r="12" spans="1:8">
      <c r="A12" s="21">
        <v>1998</v>
      </c>
      <c r="B12" s="37">
        <v>32202</v>
      </c>
      <c r="C12" s="37">
        <v>18174</v>
      </c>
      <c r="D12" s="37">
        <v>0</v>
      </c>
      <c r="E12" s="37">
        <v>0</v>
      </c>
      <c r="F12" s="37">
        <v>0</v>
      </c>
      <c r="G12" s="37">
        <v>0</v>
      </c>
      <c r="H12" s="37">
        <v>0</v>
      </c>
    </row>
    <row r="13" spans="1:8">
      <c r="A13" s="21">
        <v>1999</v>
      </c>
      <c r="B13" s="37">
        <v>32731</v>
      </c>
      <c r="C13" s="37">
        <v>20062</v>
      </c>
      <c r="D13" s="37">
        <v>0</v>
      </c>
      <c r="E13" s="37">
        <v>0</v>
      </c>
      <c r="F13" s="37">
        <v>0</v>
      </c>
      <c r="G13" s="37">
        <v>0</v>
      </c>
      <c r="H13" s="37">
        <v>0</v>
      </c>
    </row>
    <row r="14" spans="1:8">
      <c r="A14" s="21">
        <v>2000</v>
      </c>
      <c r="B14" s="37">
        <v>32554</v>
      </c>
      <c r="C14" s="37">
        <v>20946</v>
      </c>
      <c r="D14" s="37">
        <v>0</v>
      </c>
      <c r="E14" s="37">
        <v>0</v>
      </c>
      <c r="F14" s="37">
        <v>0</v>
      </c>
      <c r="G14" s="37">
        <v>0</v>
      </c>
      <c r="H14" s="37">
        <v>0</v>
      </c>
    </row>
    <row r="15" spans="1:8">
      <c r="A15" s="21">
        <v>2001</v>
      </c>
      <c r="B15" s="37">
        <v>32771</v>
      </c>
      <c r="C15" s="37">
        <v>22609</v>
      </c>
      <c r="D15" s="37">
        <v>0</v>
      </c>
      <c r="E15" s="37">
        <v>0</v>
      </c>
      <c r="F15" s="37">
        <v>0</v>
      </c>
      <c r="G15" s="37">
        <v>0</v>
      </c>
      <c r="H15" s="37">
        <v>0</v>
      </c>
    </row>
    <row r="16" spans="1:8">
      <c r="A16" s="21">
        <v>2002</v>
      </c>
      <c r="B16" s="37">
        <v>32408</v>
      </c>
      <c r="C16" s="37">
        <v>23609</v>
      </c>
      <c r="D16" s="37">
        <v>0</v>
      </c>
      <c r="E16" s="37">
        <v>0</v>
      </c>
      <c r="F16" s="37">
        <v>0</v>
      </c>
      <c r="G16" s="37">
        <v>0</v>
      </c>
      <c r="H16" s="37">
        <v>0</v>
      </c>
    </row>
    <row r="17" spans="1:8">
      <c r="A17" s="21">
        <v>2003</v>
      </c>
      <c r="B17" s="37">
        <v>33008</v>
      </c>
      <c r="C17" s="37">
        <v>23803</v>
      </c>
      <c r="D17" s="37">
        <v>0</v>
      </c>
      <c r="E17" s="37">
        <v>0</v>
      </c>
      <c r="F17" s="37">
        <v>0</v>
      </c>
      <c r="G17" s="37">
        <v>0</v>
      </c>
      <c r="H17" s="37">
        <v>0</v>
      </c>
    </row>
    <row r="18" spans="1:8">
      <c r="A18" s="21">
        <v>2004</v>
      </c>
      <c r="B18" s="37">
        <v>33427</v>
      </c>
      <c r="C18" s="37">
        <v>24149</v>
      </c>
      <c r="D18" s="37">
        <v>0</v>
      </c>
      <c r="E18" s="37">
        <v>0</v>
      </c>
      <c r="F18" s="37">
        <v>0</v>
      </c>
      <c r="G18" s="37">
        <v>0</v>
      </c>
      <c r="H18" s="37">
        <v>0</v>
      </c>
    </row>
    <row r="19" spans="1:8">
      <c r="A19" s="21">
        <v>2005</v>
      </c>
      <c r="B19" s="37">
        <v>32920</v>
      </c>
      <c r="C19" s="37">
        <v>24487</v>
      </c>
      <c r="D19" s="37">
        <v>0</v>
      </c>
      <c r="E19" s="37">
        <v>0</v>
      </c>
      <c r="F19" s="37">
        <v>0</v>
      </c>
      <c r="G19" s="37">
        <v>0</v>
      </c>
      <c r="H19" s="37">
        <v>0</v>
      </c>
    </row>
    <row r="20" spans="1:8">
      <c r="A20" s="21">
        <v>2006</v>
      </c>
      <c r="B20" s="37">
        <v>32679</v>
      </c>
      <c r="C20" s="37">
        <v>23305</v>
      </c>
      <c r="D20" s="37">
        <v>0</v>
      </c>
      <c r="E20" s="37">
        <v>0</v>
      </c>
      <c r="F20" s="37">
        <v>0</v>
      </c>
      <c r="G20" s="37">
        <v>0</v>
      </c>
      <c r="H20" s="37">
        <v>0</v>
      </c>
    </row>
    <row r="21" spans="1:8">
      <c r="A21" s="21">
        <v>2007</v>
      </c>
      <c r="B21" s="37">
        <v>32964</v>
      </c>
      <c r="C21" s="37">
        <v>23840</v>
      </c>
      <c r="D21" s="37">
        <v>0</v>
      </c>
      <c r="E21" s="37">
        <v>0</v>
      </c>
      <c r="F21" s="37">
        <v>0</v>
      </c>
      <c r="G21" s="37">
        <v>0</v>
      </c>
      <c r="H21" s="37">
        <v>0</v>
      </c>
    </row>
    <row r="22" spans="1:8">
      <c r="A22" s="21">
        <v>2008</v>
      </c>
      <c r="B22" s="37">
        <v>32992</v>
      </c>
      <c r="C22" s="37">
        <v>27052</v>
      </c>
      <c r="D22" s="37">
        <v>0</v>
      </c>
      <c r="E22" s="37">
        <v>0</v>
      </c>
      <c r="F22" s="37">
        <v>0</v>
      </c>
      <c r="G22" s="37">
        <v>0</v>
      </c>
      <c r="H22" s="37">
        <v>0</v>
      </c>
    </row>
    <row r="23" spans="1:8">
      <c r="A23" s="21">
        <v>2009</v>
      </c>
      <c r="B23" s="37">
        <v>32955</v>
      </c>
      <c r="C23" s="37">
        <v>29045</v>
      </c>
      <c r="D23" s="37">
        <v>0</v>
      </c>
      <c r="E23" s="37">
        <v>0</v>
      </c>
      <c r="F23" s="37">
        <v>0</v>
      </c>
      <c r="G23" s="37">
        <v>0</v>
      </c>
      <c r="H23" s="37">
        <v>0</v>
      </c>
    </row>
    <row r="24" spans="1:8">
      <c r="A24" s="21">
        <v>2010</v>
      </c>
      <c r="B24" s="37">
        <v>32947</v>
      </c>
      <c r="C24" s="37">
        <v>31739</v>
      </c>
      <c r="D24" s="37">
        <v>0</v>
      </c>
      <c r="E24" s="37">
        <v>0</v>
      </c>
      <c r="F24" s="37">
        <v>0</v>
      </c>
      <c r="G24" s="37">
        <v>0</v>
      </c>
      <c r="H24" s="37">
        <v>0</v>
      </c>
    </row>
    <row r="25" spans="1:8">
      <c r="A25" s="21">
        <v>2011</v>
      </c>
      <c r="B25" s="37">
        <v>32980</v>
      </c>
      <c r="C25" s="37">
        <v>32734</v>
      </c>
      <c r="D25" s="37">
        <v>0</v>
      </c>
      <c r="E25" s="37">
        <v>0</v>
      </c>
      <c r="F25" s="37">
        <v>0</v>
      </c>
      <c r="G25" s="37">
        <v>0</v>
      </c>
      <c r="H25" s="37">
        <v>0</v>
      </c>
    </row>
    <row r="26" spans="1:8">
      <c r="A26" s="21">
        <v>2012</v>
      </c>
      <c r="B26" s="37">
        <v>34409</v>
      </c>
      <c r="C26" s="37">
        <v>31810</v>
      </c>
      <c r="D26" s="37">
        <v>0</v>
      </c>
      <c r="E26" s="37">
        <v>0</v>
      </c>
      <c r="F26" s="37">
        <v>0</v>
      </c>
      <c r="G26" s="37">
        <v>0</v>
      </c>
      <c r="H26" s="37">
        <v>0</v>
      </c>
    </row>
    <row r="27" spans="1:8">
      <c r="A27" s="21">
        <v>2013</v>
      </c>
      <c r="B27" s="37">
        <v>31123</v>
      </c>
      <c r="C27" s="37">
        <v>30880</v>
      </c>
      <c r="D27" s="37">
        <v>0</v>
      </c>
      <c r="E27" s="37">
        <v>0</v>
      </c>
      <c r="F27" s="37">
        <v>0</v>
      </c>
      <c r="G27" s="37">
        <v>0</v>
      </c>
      <c r="H27" s="37">
        <v>0</v>
      </c>
    </row>
    <row r="28" spans="1:8">
      <c r="A28" s="21">
        <v>2014</v>
      </c>
      <c r="B28" s="37">
        <v>30484</v>
      </c>
      <c r="C28" s="37">
        <v>31589</v>
      </c>
      <c r="D28" s="37">
        <v>0</v>
      </c>
      <c r="E28" s="37">
        <v>0</v>
      </c>
      <c r="F28" s="37">
        <v>0</v>
      </c>
      <c r="G28" s="37">
        <v>0</v>
      </c>
      <c r="H28" s="37">
        <v>0</v>
      </c>
    </row>
    <row r="29" spans="1:8">
      <c r="A29" s="21">
        <v>2015</v>
      </c>
      <c r="B29" s="37">
        <v>33469</v>
      </c>
      <c r="C29" s="37">
        <v>33565</v>
      </c>
      <c r="D29" s="37">
        <v>0</v>
      </c>
      <c r="E29" s="37">
        <v>0</v>
      </c>
      <c r="F29" s="37">
        <v>0</v>
      </c>
      <c r="G29" s="37">
        <v>0</v>
      </c>
      <c r="H29" s="37">
        <v>0</v>
      </c>
    </row>
    <row r="30" spans="1:8">
      <c r="A30" s="21">
        <v>2016</v>
      </c>
      <c r="B30" s="37">
        <v>34240</v>
      </c>
      <c r="C30" s="37">
        <v>35126</v>
      </c>
      <c r="D30" s="37">
        <v>0</v>
      </c>
      <c r="E30" s="37">
        <v>0</v>
      </c>
      <c r="F30" s="37">
        <v>0</v>
      </c>
      <c r="G30" s="37">
        <v>0</v>
      </c>
      <c r="H30" s="37">
        <v>0</v>
      </c>
    </row>
    <row r="31" spans="1:8">
      <c r="A31" s="21">
        <v>2017</v>
      </c>
      <c r="B31" s="37">
        <v>34334</v>
      </c>
      <c r="C31" s="37">
        <v>37785</v>
      </c>
      <c r="D31" s="37">
        <v>0</v>
      </c>
      <c r="E31" s="37">
        <v>0</v>
      </c>
      <c r="F31" s="37">
        <v>0</v>
      </c>
      <c r="G31" s="37">
        <v>0</v>
      </c>
      <c r="H31" s="37">
        <v>0</v>
      </c>
    </row>
    <row r="32" spans="1:8">
      <c r="A32" s="21">
        <v>2018</v>
      </c>
      <c r="B32" s="37">
        <v>34499</v>
      </c>
      <c r="C32" s="37">
        <v>39931</v>
      </c>
      <c r="D32" s="37">
        <v>0</v>
      </c>
      <c r="E32" s="37">
        <v>0</v>
      </c>
      <c r="F32" s="37">
        <v>0</v>
      </c>
      <c r="G32" s="37">
        <v>0</v>
      </c>
      <c r="H32" s="37">
        <v>0</v>
      </c>
    </row>
    <row r="33" spans="1:8">
      <c r="A33" s="21">
        <v>2019</v>
      </c>
      <c r="B33" s="37">
        <v>34318</v>
      </c>
      <c r="C33" s="37">
        <v>40278</v>
      </c>
      <c r="D33" s="37">
        <v>1300</v>
      </c>
      <c r="E33" s="37">
        <v>0</v>
      </c>
      <c r="F33" s="37">
        <v>0</v>
      </c>
      <c r="G33" s="37">
        <v>0</v>
      </c>
      <c r="H33" s="37">
        <v>150</v>
      </c>
    </row>
    <row r="34" spans="1:8">
      <c r="A34" s="21">
        <v>2020</v>
      </c>
      <c r="B34" s="37">
        <v>36461</v>
      </c>
      <c r="C34" s="37">
        <v>39438</v>
      </c>
      <c r="D34" s="37">
        <v>1342</v>
      </c>
      <c r="E34" s="37">
        <v>0</v>
      </c>
      <c r="F34" s="37">
        <v>0</v>
      </c>
      <c r="G34" s="37">
        <v>0</v>
      </c>
      <c r="H34" s="37">
        <v>156</v>
      </c>
    </row>
    <row r="35" spans="1:8">
      <c r="A35" s="21">
        <v>2021</v>
      </c>
      <c r="B35" s="37">
        <v>35615</v>
      </c>
      <c r="C35" s="37">
        <v>39715</v>
      </c>
      <c r="D35" s="37">
        <v>1384</v>
      </c>
      <c r="E35" s="37">
        <v>0</v>
      </c>
      <c r="F35" s="37">
        <v>0</v>
      </c>
      <c r="G35" s="37">
        <v>0</v>
      </c>
      <c r="H35" s="37">
        <v>163</v>
      </c>
    </row>
    <row r="36" spans="1:8">
      <c r="A36" s="21">
        <v>2022</v>
      </c>
      <c r="B36" s="37">
        <v>34737</v>
      </c>
      <c r="C36" s="37">
        <v>41504</v>
      </c>
      <c r="D36" s="37">
        <v>1426</v>
      </c>
      <c r="E36" s="37">
        <v>0</v>
      </c>
      <c r="F36" s="37">
        <v>0</v>
      </c>
      <c r="G36" s="37">
        <v>0</v>
      </c>
      <c r="H36" s="37">
        <v>169</v>
      </c>
    </row>
    <row r="37" spans="1:8">
      <c r="A37" s="21">
        <v>2023</v>
      </c>
      <c r="B37" s="37">
        <v>36377</v>
      </c>
      <c r="C37" s="37">
        <v>43105</v>
      </c>
      <c r="D37" s="37">
        <v>1468</v>
      </c>
      <c r="E37" s="37">
        <v>0</v>
      </c>
      <c r="F37" s="37">
        <v>0</v>
      </c>
      <c r="G37" s="37">
        <v>0</v>
      </c>
      <c r="H37" s="37">
        <v>176</v>
      </c>
    </row>
    <row r="38" spans="1:8">
      <c r="A38" s="21">
        <v>2024</v>
      </c>
      <c r="B38" s="37">
        <v>36921</v>
      </c>
      <c r="C38" s="37">
        <v>44720</v>
      </c>
      <c r="D38" s="37">
        <v>1510</v>
      </c>
      <c r="E38" s="37">
        <v>0</v>
      </c>
      <c r="F38" s="37">
        <v>0</v>
      </c>
      <c r="G38" s="37">
        <v>0</v>
      </c>
      <c r="H38" s="37">
        <v>182</v>
      </c>
    </row>
    <row r="39" spans="1:8">
      <c r="A39" s="21">
        <v>2025</v>
      </c>
      <c r="B39" s="37">
        <v>37477</v>
      </c>
      <c r="C39" s="37">
        <v>46420</v>
      </c>
      <c r="D39" s="37">
        <v>1552</v>
      </c>
      <c r="E39" s="37">
        <v>0</v>
      </c>
      <c r="F39" s="37">
        <v>0</v>
      </c>
      <c r="G39" s="37">
        <v>0</v>
      </c>
      <c r="H39" s="37">
        <v>189</v>
      </c>
    </row>
    <row r="40" spans="1:8">
      <c r="A40" s="21">
        <v>2026</v>
      </c>
      <c r="B40" s="37">
        <v>37514</v>
      </c>
      <c r="C40" s="37">
        <v>47173</v>
      </c>
      <c r="D40" s="37">
        <v>1594</v>
      </c>
      <c r="E40" s="37">
        <v>0</v>
      </c>
      <c r="F40" s="37">
        <v>570</v>
      </c>
      <c r="G40" s="37">
        <v>30</v>
      </c>
      <c r="H40" s="37">
        <v>195</v>
      </c>
    </row>
    <row r="41" spans="1:8">
      <c r="A41" s="21">
        <v>2027</v>
      </c>
      <c r="B41" s="37">
        <v>37551</v>
      </c>
      <c r="C41" s="37">
        <v>48078</v>
      </c>
      <c r="D41" s="37">
        <v>1635</v>
      </c>
      <c r="E41" s="37">
        <v>0</v>
      </c>
      <c r="F41" s="37">
        <v>725</v>
      </c>
      <c r="G41" s="37">
        <v>38</v>
      </c>
      <c r="H41" s="37">
        <v>202</v>
      </c>
    </row>
    <row r="42" spans="1:8">
      <c r="A42" s="21">
        <v>2028</v>
      </c>
      <c r="B42" s="37">
        <v>37588</v>
      </c>
      <c r="C42" s="37">
        <v>48855</v>
      </c>
      <c r="D42" s="37">
        <v>1677</v>
      </c>
      <c r="E42" s="37">
        <v>0</v>
      </c>
      <c r="F42" s="37">
        <v>879</v>
      </c>
      <c r="G42" s="37">
        <v>46</v>
      </c>
      <c r="H42" s="37">
        <v>208</v>
      </c>
    </row>
    <row r="43" spans="1:8">
      <c r="A43" s="21">
        <v>2029</v>
      </c>
      <c r="B43" s="37">
        <v>37625</v>
      </c>
      <c r="C43" s="37">
        <v>48850</v>
      </c>
      <c r="D43" s="37">
        <v>1719</v>
      </c>
      <c r="E43" s="37">
        <v>650</v>
      </c>
      <c r="F43" s="37">
        <v>1034</v>
      </c>
      <c r="G43" s="37">
        <v>54</v>
      </c>
      <c r="H43" s="37">
        <v>215</v>
      </c>
    </row>
    <row r="44" spans="1:8">
      <c r="A44" s="21">
        <v>2030</v>
      </c>
      <c r="B44" s="37">
        <v>37662</v>
      </c>
      <c r="C44" s="37">
        <v>49762</v>
      </c>
      <c r="D44" s="37">
        <v>1761</v>
      </c>
      <c r="E44" s="37">
        <v>762</v>
      </c>
      <c r="F44" s="37">
        <v>1187</v>
      </c>
      <c r="G44" s="37">
        <v>63</v>
      </c>
      <c r="H44" s="37">
        <v>221</v>
      </c>
    </row>
    <row r="45" spans="1:8">
      <c r="A45" s="21">
        <v>2031</v>
      </c>
      <c r="B45" s="37">
        <v>37699</v>
      </c>
      <c r="C45" s="37">
        <v>50673</v>
      </c>
      <c r="D45" s="37">
        <v>1803</v>
      </c>
      <c r="E45" s="37">
        <v>874</v>
      </c>
      <c r="F45" s="37">
        <v>1342</v>
      </c>
      <c r="G45" s="37">
        <v>71</v>
      </c>
      <c r="H45" s="37">
        <v>227</v>
      </c>
    </row>
    <row r="46" spans="1:8">
      <c r="A46" s="21">
        <v>2032</v>
      </c>
      <c r="B46" s="37">
        <v>37736</v>
      </c>
      <c r="C46" s="37">
        <v>51583</v>
      </c>
      <c r="D46" s="37">
        <v>1845</v>
      </c>
      <c r="E46" s="37">
        <v>986</v>
      </c>
      <c r="F46" s="37">
        <v>1496</v>
      </c>
      <c r="G46" s="37">
        <v>79</v>
      </c>
      <c r="H46" s="37">
        <v>234</v>
      </c>
    </row>
    <row r="47" spans="1:8">
      <c r="A47" s="21">
        <v>2033</v>
      </c>
      <c r="B47" s="37">
        <v>37773</v>
      </c>
      <c r="C47" s="37">
        <v>52494</v>
      </c>
      <c r="D47" s="37">
        <v>1887</v>
      </c>
      <c r="E47" s="37">
        <v>1098</v>
      </c>
      <c r="F47" s="37">
        <v>1651</v>
      </c>
      <c r="G47" s="37">
        <v>87</v>
      </c>
      <c r="H47" s="37">
        <v>240</v>
      </c>
    </row>
    <row r="48" spans="1:8">
      <c r="A48" s="21">
        <v>2034</v>
      </c>
      <c r="B48" s="37">
        <v>37810</v>
      </c>
      <c r="C48" s="37">
        <v>53405</v>
      </c>
      <c r="D48" s="37">
        <v>1929</v>
      </c>
      <c r="E48" s="37">
        <v>1210</v>
      </c>
      <c r="F48" s="37">
        <v>1805</v>
      </c>
      <c r="G48" s="37">
        <v>95</v>
      </c>
      <c r="H48" s="37">
        <v>247</v>
      </c>
    </row>
    <row r="49" spans="1:8">
      <c r="A49" s="21">
        <v>2035</v>
      </c>
      <c r="B49" s="37">
        <v>37847</v>
      </c>
      <c r="C49" s="37">
        <v>54317</v>
      </c>
      <c r="D49" s="37">
        <v>1971</v>
      </c>
      <c r="E49" s="37">
        <v>1321</v>
      </c>
      <c r="F49" s="37">
        <v>1960</v>
      </c>
      <c r="G49" s="37">
        <v>103</v>
      </c>
      <c r="H49" s="37">
        <v>253</v>
      </c>
    </row>
    <row r="50" spans="1:8">
      <c r="A50" s="21">
        <v>2036</v>
      </c>
      <c r="B50" s="37">
        <v>37884</v>
      </c>
      <c r="C50" s="37">
        <v>55227</v>
      </c>
      <c r="D50" s="37">
        <v>2013</v>
      </c>
      <c r="E50" s="37">
        <v>1433</v>
      </c>
      <c r="F50" s="37">
        <v>2114</v>
      </c>
      <c r="G50" s="37">
        <v>111</v>
      </c>
      <c r="H50" s="37">
        <v>260</v>
      </c>
    </row>
    <row r="51" spans="1:8">
      <c r="A51" s="21">
        <v>2037</v>
      </c>
      <c r="B51" s="37">
        <v>37921</v>
      </c>
      <c r="C51" s="37">
        <v>56138</v>
      </c>
      <c r="D51" s="37">
        <v>2055</v>
      </c>
      <c r="E51" s="37">
        <v>1545</v>
      </c>
      <c r="F51" s="37">
        <v>2269</v>
      </c>
      <c r="G51" s="37">
        <v>119</v>
      </c>
      <c r="H51" s="37">
        <v>266</v>
      </c>
    </row>
    <row r="52" spans="1:8">
      <c r="A52" s="21">
        <v>2038</v>
      </c>
      <c r="B52" s="37">
        <v>37958</v>
      </c>
      <c r="C52" s="37">
        <v>57049</v>
      </c>
      <c r="D52" s="37">
        <v>2097</v>
      </c>
      <c r="E52" s="37">
        <v>1657</v>
      </c>
      <c r="F52" s="37">
        <v>2422</v>
      </c>
      <c r="G52" s="37">
        <v>128</v>
      </c>
      <c r="H52" s="37">
        <v>273</v>
      </c>
    </row>
    <row r="53" spans="1:8">
      <c r="A53" s="21">
        <v>2039</v>
      </c>
      <c r="B53" s="37">
        <v>37995</v>
      </c>
      <c r="C53" s="37">
        <v>57960</v>
      </c>
      <c r="D53" s="37">
        <v>2139</v>
      </c>
      <c r="E53" s="37">
        <v>1769</v>
      </c>
      <c r="F53" s="37">
        <v>2577</v>
      </c>
      <c r="G53" s="37">
        <v>136</v>
      </c>
      <c r="H53" s="37">
        <v>279</v>
      </c>
    </row>
    <row r="54" spans="1:8">
      <c r="A54" s="21">
        <v>2040</v>
      </c>
      <c r="B54" s="37">
        <v>38032</v>
      </c>
      <c r="C54" s="37">
        <v>58871</v>
      </c>
      <c r="D54" s="37">
        <v>2181</v>
      </c>
      <c r="E54" s="37">
        <v>1881</v>
      </c>
      <c r="F54" s="37">
        <v>2731</v>
      </c>
      <c r="G54" s="37">
        <v>144</v>
      </c>
      <c r="H54" s="37">
        <v>285</v>
      </c>
    </row>
    <row r="55" spans="1:8">
      <c r="A55" s="21">
        <v>2041</v>
      </c>
      <c r="B55" s="37">
        <v>38069</v>
      </c>
      <c r="C55" s="37">
        <v>59781</v>
      </c>
      <c r="D55" s="37">
        <v>2223</v>
      </c>
      <c r="E55" s="37">
        <v>1993</v>
      </c>
      <c r="F55" s="37">
        <v>2886</v>
      </c>
      <c r="G55" s="37">
        <v>152</v>
      </c>
      <c r="H55" s="37">
        <v>292</v>
      </c>
    </row>
    <row r="56" spans="1:8">
      <c r="A56" s="21">
        <v>2042</v>
      </c>
      <c r="B56" s="37">
        <v>38106</v>
      </c>
      <c r="C56" s="37">
        <v>60693</v>
      </c>
      <c r="D56" s="37">
        <v>2265</v>
      </c>
      <c r="E56" s="37">
        <v>2105</v>
      </c>
      <c r="F56" s="37">
        <v>3040</v>
      </c>
      <c r="G56" s="37">
        <v>160</v>
      </c>
      <c r="H56" s="37">
        <v>298</v>
      </c>
    </row>
    <row r="57" spans="1:8">
      <c r="A57" s="21">
        <v>2043</v>
      </c>
      <c r="B57" s="37">
        <v>38143</v>
      </c>
      <c r="C57" s="37">
        <v>61604</v>
      </c>
      <c r="D57" s="37">
        <v>2306</v>
      </c>
      <c r="E57" s="37">
        <v>2217</v>
      </c>
      <c r="F57" s="37">
        <v>3195</v>
      </c>
      <c r="G57" s="37">
        <v>168</v>
      </c>
      <c r="H57" s="37">
        <v>305</v>
      </c>
    </row>
    <row r="58" spans="1:8">
      <c r="A58" s="21">
        <v>2044</v>
      </c>
      <c r="B58" s="37">
        <v>38524</v>
      </c>
      <c r="C58" s="37">
        <v>62515</v>
      </c>
      <c r="D58" s="37">
        <v>2348</v>
      </c>
      <c r="E58" s="37">
        <v>2329</v>
      </c>
      <c r="F58" s="37">
        <v>3349</v>
      </c>
      <c r="G58" s="37">
        <v>176</v>
      </c>
      <c r="H58" s="37">
        <v>311</v>
      </c>
    </row>
    <row r="59" spans="1:8">
      <c r="A59" s="21">
        <v>2045</v>
      </c>
      <c r="B59" s="37">
        <v>38910</v>
      </c>
      <c r="C59" s="37">
        <v>63426</v>
      </c>
      <c r="D59" s="37">
        <v>2390</v>
      </c>
      <c r="E59" s="37">
        <v>2440</v>
      </c>
      <c r="F59" s="37">
        <v>3504</v>
      </c>
      <c r="G59" s="37">
        <v>184</v>
      </c>
      <c r="H59" s="37">
        <v>318</v>
      </c>
    </row>
    <row r="60" spans="1:8">
      <c r="A60" s="21">
        <v>2046</v>
      </c>
      <c r="B60" s="37">
        <v>39299</v>
      </c>
      <c r="C60" s="37">
        <v>64338</v>
      </c>
      <c r="D60" s="37">
        <v>2432</v>
      </c>
      <c r="E60" s="37">
        <v>2552</v>
      </c>
      <c r="F60" s="37">
        <v>3657</v>
      </c>
      <c r="G60" s="37">
        <v>193</v>
      </c>
      <c r="H60" s="37">
        <v>324</v>
      </c>
    </row>
    <row r="61" spans="1:8">
      <c r="A61" s="21">
        <v>2047</v>
      </c>
      <c r="B61" s="37">
        <v>39303</v>
      </c>
      <c r="C61" s="37">
        <v>65248</v>
      </c>
      <c r="D61" s="37">
        <v>2474</v>
      </c>
      <c r="E61" s="37">
        <v>2664</v>
      </c>
      <c r="F61" s="37">
        <v>3812</v>
      </c>
      <c r="G61" s="37">
        <v>201</v>
      </c>
      <c r="H61" s="37">
        <v>331</v>
      </c>
    </row>
    <row r="62" spans="1:8">
      <c r="A62" s="21">
        <v>2048</v>
      </c>
      <c r="B62" s="37">
        <v>39307</v>
      </c>
      <c r="C62" s="37">
        <v>66159</v>
      </c>
      <c r="D62" s="37">
        <v>2516</v>
      </c>
      <c r="E62" s="37">
        <v>2776</v>
      </c>
      <c r="F62" s="37">
        <v>3966</v>
      </c>
      <c r="G62" s="37">
        <v>209</v>
      </c>
      <c r="H62" s="37">
        <v>337</v>
      </c>
    </row>
    <row r="63" spans="1:8">
      <c r="A63" s="21">
        <v>2049</v>
      </c>
      <c r="B63" s="37">
        <v>39311</v>
      </c>
      <c r="C63" s="37">
        <v>67069</v>
      </c>
      <c r="D63" s="37">
        <v>2558</v>
      </c>
      <c r="E63" s="37">
        <v>2888</v>
      </c>
      <c r="F63" s="37">
        <v>4121</v>
      </c>
      <c r="G63" s="37">
        <v>217</v>
      </c>
      <c r="H63" s="37">
        <v>344</v>
      </c>
    </row>
    <row r="64" spans="1:8">
      <c r="A64" s="21">
        <v>2050</v>
      </c>
      <c r="B64" s="37">
        <v>39315</v>
      </c>
      <c r="C64" s="37">
        <v>67981</v>
      </c>
      <c r="D64" s="37">
        <v>2600</v>
      </c>
      <c r="E64" s="37">
        <v>3000</v>
      </c>
      <c r="F64" s="37">
        <v>4275</v>
      </c>
      <c r="G64" s="37">
        <v>225</v>
      </c>
      <c r="H64" s="37">
        <v>350</v>
      </c>
    </row>
    <row r="65" spans="1:8">
      <c r="A65" s="21">
        <v>2051</v>
      </c>
      <c r="B65" s="37">
        <v>39315</v>
      </c>
      <c r="C65" s="37">
        <v>67981</v>
      </c>
      <c r="D65" s="37">
        <v>2600</v>
      </c>
      <c r="E65" s="37">
        <v>3000</v>
      </c>
      <c r="F65" s="37">
        <v>4275</v>
      </c>
      <c r="G65" s="37">
        <v>225</v>
      </c>
      <c r="H65" s="37">
        <v>350</v>
      </c>
    </row>
    <row r="66" spans="1:8">
      <c r="A66" s="21">
        <v>2052</v>
      </c>
      <c r="B66" s="37">
        <v>39315</v>
      </c>
      <c r="C66" s="37">
        <v>67981</v>
      </c>
      <c r="D66" s="37">
        <v>2600</v>
      </c>
      <c r="E66" s="37">
        <v>3000</v>
      </c>
      <c r="F66" s="37">
        <v>4275</v>
      </c>
      <c r="G66" s="37">
        <v>225</v>
      </c>
      <c r="H66" s="37">
        <v>350</v>
      </c>
    </row>
    <row r="67" spans="1:8">
      <c r="A67" s="21">
        <v>2053</v>
      </c>
      <c r="B67" s="37">
        <v>39315</v>
      </c>
      <c r="C67" s="37">
        <v>67981</v>
      </c>
      <c r="D67" s="37">
        <v>2600</v>
      </c>
      <c r="E67" s="37">
        <v>3000</v>
      </c>
      <c r="F67" s="37">
        <v>4275</v>
      </c>
      <c r="G67" s="37">
        <v>225</v>
      </c>
      <c r="H67" s="37">
        <v>350</v>
      </c>
    </row>
    <row r="68" spans="1:8">
      <c r="A68" s="21">
        <v>2054</v>
      </c>
      <c r="B68" s="37">
        <v>39315</v>
      </c>
      <c r="C68" s="37">
        <v>67981</v>
      </c>
      <c r="D68" s="37">
        <v>2600</v>
      </c>
      <c r="E68" s="37">
        <v>3000</v>
      </c>
      <c r="F68" s="37">
        <v>4275</v>
      </c>
      <c r="G68" s="37">
        <v>225</v>
      </c>
      <c r="H68" s="37">
        <v>350</v>
      </c>
    </row>
    <row r="69" spans="1:8">
      <c r="A69" s="21">
        <v>2055</v>
      </c>
      <c r="B69" s="37">
        <v>39315</v>
      </c>
      <c r="C69" s="37">
        <v>67981</v>
      </c>
      <c r="D69" s="37">
        <v>2600</v>
      </c>
      <c r="E69" s="37">
        <v>3000</v>
      </c>
      <c r="F69" s="37">
        <v>4275</v>
      </c>
      <c r="G69" s="37">
        <v>225</v>
      </c>
      <c r="H69" s="37">
        <v>350</v>
      </c>
    </row>
    <row r="70" spans="1:8">
      <c r="A70" s="21">
        <v>2056</v>
      </c>
      <c r="B70" s="37">
        <v>39315</v>
      </c>
      <c r="C70" s="37">
        <v>67981</v>
      </c>
      <c r="D70" s="37">
        <v>2600</v>
      </c>
      <c r="E70" s="37">
        <v>3000</v>
      </c>
      <c r="F70" s="37">
        <v>4275</v>
      </c>
      <c r="G70" s="37">
        <v>225</v>
      </c>
      <c r="H70" s="37">
        <v>350</v>
      </c>
    </row>
    <row r="71" spans="1:8">
      <c r="A71" s="21">
        <v>2057</v>
      </c>
      <c r="B71" s="37">
        <v>39315</v>
      </c>
      <c r="C71" s="37">
        <v>67981</v>
      </c>
      <c r="D71" s="37">
        <v>2600</v>
      </c>
      <c r="E71" s="37">
        <v>3000</v>
      </c>
      <c r="F71" s="37">
        <v>4275</v>
      </c>
      <c r="G71" s="37">
        <v>225</v>
      </c>
      <c r="H71" s="37">
        <v>350</v>
      </c>
    </row>
    <row r="72" spans="1:8">
      <c r="A72" s="21">
        <v>2058</v>
      </c>
      <c r="B72" s="37">
        <v>39315</v>
      </c>
      <c r="C72" s="37">
        <v>67981</v>
      </c>
      <c r="D72" s="37">
        <v>2600</v>
      </c>
      <c r="E72" s="37">
        <v>3000</v>
      </c>
      <c r="F72" s="37">
        <v>4275</v>
      </c>
      <c r="G72" s="37">
        <v>225</v>
      </c>
      <c r="H72" s="37">
        <v>350</v>
      </c>
    </row>
    <row r="73" spans="1:8">
      <c r="A73" s="21">
        <v>2059</v>
      </c>
      <c r="B73" s="37">
        <v>39315</v>
      </c>
      <c r="C73" s="37">
        <v>67981</v>
      </c>
      <c r="D73" s="37">
        <v>2600</v>
      </c>
      <c r="E73" s="37">
        <v>3000</v>
      </c>
      <c r="F73" s="37">
        <v>4275</v>
      </c>
      <c r="G73" s="37">
        <v>225</v>
      </c>
      <c r="H73" s="37">
        <v>350</v>
      </c>
    </row>
    <row r="74" spans="1:8">
      <c r="A74" s="21">
        <v>2060</v>
      </c>
      <c r="B74" s="37">
        <v>39315</v>
      </c>
      <c r="C74" s="37">
        <v>67981</v>
      </c>
      <c r="D74" s="37">
        <v>2600</v>
      </c>
      <c r="E74" s="37">
        <v>3000</v>
      </c>
      <c r="F74" s="37">
        <v>4275</v>
      </c>
      <c r="G74" s="37">
        <v>225</v>
      </c>
      <c r="H74" s="37">
        <v>350</v>
      </c>
    </row>
  </sheetData>
  <pageMargins left="0.7" right="0.7" top="0.75" bottom="0.75" header="0.3" footer="0.3"/>
  <pageSetup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Export_ControlTot</vt:lpstr>
      <vt:lpstr>Export_Factors</vt:lpstr>
      <vt:lpstr>Campus Enrol Disaggregation</vt:lpstr>
      <vt:lpstr>College Enrollment Projections</vt:lpstr>
      <vt:lpstr>GPI College-Age Population</vt:lpstr>
      <vt:lpstr>Enrollment by Zip Code</vt:lpstr>
      <vt:lpstr>FTE Rate Calcs</vt:lpstr>
      <vt:lpstr>HBC Rates</vt:lpstr>
      <vt:lpstr>FTE</vt:lpstr>
      <vt:lpstr>calc%concurrent</vt:lpstr>
      <vt:lpstr>USHE Projections</vt:lpstr>
      <vt:lpstr>USHE Historic</vt:lpstr>
      <vt:lpstr>BYU - Data USA Cart</vt:lpstr>
      <vt:lpstr>Westminster</vt:lpstr>
      <vt:lpstr>Ensign</vt:lpstr>
      <vt:lpstr>Historic (IPEDS &amp; 2019 RTP)</vt:lpstr>
      <vt:lpstr>USHE 2020 Campus Totals</vt:lpstr>
      <vt:lpstr>MAG College Enrollment Forecast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Bill Hereth</dc:creator>
  <cp:lastModifiedBy>Pukar Bhandari</cp:lastModifiedBy>
  <dcterms:created xsi:type="dcterms:W3CDTF">2022-11-11T22:29:50Z</dcterms:created>
  <dcterms:modified xsi:type="dcterms:W3CDTF">2026-01-07T19:07:53Z</dcterms:modified>
</cp:coreProperties>
</file>